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afc238cb84db8dcd/Capivara/"/>
    </mc:Choice>
  </mc:AlternateContent>
  <xr:revisionPtr revIDLastSave="25" documentId="8_{20B47A5E-25A1-41BA-9D79-3EC515F3AC8A}" xr6:coauthVersionLast="47" xr6:coauthVersionMax="47" xr10:uidLastSave="{04B33473-6F23-4957-AFA4-B1FFB08335E3}"/>
  <bookViews>
    <workbookView xWindow="-98" yWindow="-98" windowWidth="28996" windowHeight="15796" activeTab="4" xr2:uid="{23C834E7-6BB4-4F0A-B682-3E26EFB87370}"/>
  </bookViews>
  <sheets>
    <sheet name="Intro" sheetId="3" r:id="rId1"/>
    <sheet name="Passado" sheetId="4" r:id="rId2"/>
    <sheet name="ETFs" sheetId="5" r:id="rId3"/>
    <sheet name="Futuro" sheetId="7" r:id="rId4"/>
    <sheet name="IR" sheetId="9" r:id="rId5"/>
    <sheet name="Moedas" sheetId="8" r:id="rId6"/>
    <sheet name="Aux" sheetId="6" r:id="rId7"/>
    <sheet name="Modelo" sheetId="1" r:id="rId8"/>
  </sheets>
  <definedNames>
    <definedName name="Aporte">ETFs!$E$3</definedName>
    <definedName name="aportes">Futuro!$E$23</definedName>
    <definedName name="cambio_hoje">Moedas!$G$4</definedName>
    <definedName name="CM_BRL">IR!$AF$5000</definedName>
    <definedName name="CM_USD">IR!$AD$5000</definedName>
    <definedName name="comissao">Futuro!$E$13</definedName>
    <definedName name="custo_remessa">Futuro!$E$18</definedName>
    <definedName name="custo_repatriacao">Futuro!$E$19</definedName>
    <definedName name="data_de_nascimento">Futuro!$E$21</definedName>
    <definedName name="desconto_div_anual">Futuro!$E$16</definedName>
    <definedName name="desconto_div_mensal">Futuro!$E$17</definedName>
    <definedName name="ETFs_Acumuladoras" localSheetId="4">Table15[]</definedName>
    <definedName name="ETFs_Acumuladoras">Table15[]</definedName>
    <definedName name="imposto_GCAP">Futuro!$E$20</definedName>
    <definedName name="IR_ativo">IR!$C$3</definedName>
    <definedName name="IR_DataLimite">IR!$C$4</definedName>
    <definedName name="multiplicador_moedas">Moedas!$B$9</definedName>
    <definedName name="PM_BRL">IR!$AE$5000</definedName>
    <definedName name="PM_USD">IR!$AC$5000</definedName>
    <definedName name="qtd_acumulada">IR!$AB$5000</definedName>
    <definedName name="rendimento_hist_anual">Futuro!$E$3</definedName>
    <definedName name="rendimento_hist_mensal">Futuro!$E$4</definedName>
    <definedName name="Riqueza_hoje" localSheetId="4">Table15[[#Totals],[Valor de mercado]]</definedName>
    <definedName name="Riqueza_hoje">Table15[[#Totals],[Valor de mercado]]</definedName>
    <definedName name="saques">Futuro!$E$24</definedName>
    <definedName name="SWR">Futuro!$E$6</definedName>
    <definedName name="TER_combinada">Futuro!$E$11</definedName>
    <definedName name="TER_mensal">Futuro!$E$12</definedName>
    <definedName name="Transações" localSheetId="4">Table14[]</definedName>
    <definedName name="Transações">Table14[]</definedName>
    <definedName name="VarP">ETFs!$X$3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4" l="1"/>
  <c r="J38" i="4" s="1"/>
  <c r="K38" i="4"/>
  <c r="G39" i="4"/>
  <c r="J39" i="4"/>
  <c r="K39" i="4"/>
  <c r="G40" i="4"/>
  <c r="J40" i="4" s="1"/>
  <c r="K40" i="4"/>
  <c r="C11" i="8" l="1" a="1"/>
  <c r="C11" i="8" s="1"/>
  <c r="C12" i="8" a="1"/>
  <c r="C12" i="8" s="1"/>
  <c r="D12" i="8" a="1"/>
  <c r="D12" i="8" s="1"/>
  <c r="E11" i="8" a="1"/>
  <c r="E11" i="8" s="1"/>
  <c r="E10" i="8" a="1"/>
  <c r="E10" i="8" s="1"/>
  <c r="D10" i="8" a="1"/>
  <c r="D10" i="8" s="1"/>
  <c r="K158" i="7" l="1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733" i="7"/>
  <c r="K734" i="7"/>
  <c r="K735" i="7"/>
  <c r="K736" i="7"/>
  <c r="K737" i="7"/>
  <c r="K738" i="7"/>
  <c r="K739" i="7"/>
  <c r="K740" i="7"/>
  <c r="K741" i="7"/>
  <c r="K742" i="7"/>
  <c r="K743" i="7"/>
  <c r="K744" i="7"/>
  <c r="K745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I4" i="7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I84" i="7" s="1"/>
  <c r="I85" i="7" s="1"/>
  <c r="I86" i="7" s="1"/>
  <c r="I87" i="7" s="1"/>
  <c r="I88" i="7" s="1"/>
  <c r="I89" i="7" s="1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I118" i="7" s="1"/>
  <c r="I119" i="7" s="1"/>
  <c r="I120" i="7" s="1"/>
  <c r="I121" i="7" s="1"/>
  <c r="I122" i="7" s="1"/>
  <c r="I123" i="7" s="1"/>
  <c r="I124" i="7" s="1"/>
  <c r="I125" i="7" s="1"/>
  <c r="I126" i="7" s="1"/>
  <c r="I127" i="7" s="1"/>
  <c r="E17" i="7"/>
  <c r="E16" i="7"/>
  <c r="G4" i="8" a="1"/>
  <c r="G4" i="8" s="1"/>
  <c r="E28" i="7" s="1"/>
  <c r="E4" i="7"/>
  <c r="Q6" i="5" a="1"/>
  <c r="Q6" i="5" s="1"/>
  <c r="Q7" i="5" a="1"/>
  <c r="Q7" i="5" s="1"/>
  <c r="Q8" i="5" a="1"/>
  <c r="Q8" i="5" s="1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 s="1"/>
  <c r="P46" i="5" a="1"/>
  <c r="P46" i="5" s="1"/>
  <c r="O6" i="5" a="1"/>
  <c r="O6" i="5" s="1"/>
  <c r="O7" i="5" a="1"/>
  <c r="O7" i="5" s="1"/>
  <c r="O8" i="5" a="1"/>
  <c r="O8" i="5" s="1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31" i="5" a="1"/>
  <c r="O31" i="5" s="1"/>
  <c r="O32" i="5" a="1"/>
  <c r="O32" i="5" s="1"/>
  <c r="O33" i="5" a="1"/>
  <c r="O33" i="5" s="1"/>
  <c r="O34" i="5" a="1"/>
  <c r="O34" i="5" s="1"/>
  <c r="O35" i="5" a="1"/>
  <c r="O35" i="5" s="1"/>
  <c r="O36" i="5" a="1"/>
  <c r="O36" i="5" s="1"/>
  <c r="O37" i="5" a="1"/>
  <c r="O37" i="5" s="1"/>
  <c r="O38" i="5" a="1"/>
  <c r="O38" i="5" s="1"/>
  <c r="O39" i="5" a="1"/>
  <c r="O39" i="5" s="1"/>
  <c r="O40" i="5" a="1"/>
  <c r="O40" i="5" s="1"/>
  <c r="O41" i="5" a="1"/>
  <c r="O41" i="5" s="1"/>
  <c r="O42" i="5" a="1"/>
  <c r="O42" i="5" s="1"/>
  <c r="O43" i="5" a="1"/>
  <c r="O43" i="5" s="1"/>
  <c r="O44" i="5" a="1"/>
  <c r="O44" i="5" s="1"/>
  <c r="O45" i="5" a="1"/>
  <c r="O45" i="5" s="1"/>
  <c r="O46" i="5" a="1"/>
  <c r="O46" i="5" s="1"/>
  <c r="N6" i="5" a="1"/>
  <c r="N6" i="5" s="1"/>
  <c r="N7" i="5" a="1"/>
  <c r="N7" i="5" s="1"/>
  <c r="N8" i="5" a="1"/>
  <c r="N8" i="5" s="1"/>
  <c r="N9" i="5" a="1"/>
  <c r="N9" i="5" s="1"/>
  <c r="N10" i="5" a="1"/>
  <c r="N10" i="5" s="1"/>
  <c r="N11" i="5" a="1"/>
  <c r="N11" i="5" s="1"/>
  <c r="N12" i="5" a="1"/>
  <c r="N12" i="5" s="1"/>
  <c r="N13" i="5" a="1"/>
  <c r="N13" i="5" s="1"/>
  <c r="N14" i="5" a="1"/>
  <c r="N14" i="5" s="1"/>
  <c r="N15" i="5" a="1"/>
  <c r="N15" i="5" s="1"/>
  <c r="N16" i="5" a="1"/>
  <c r="N16" i="5" s="1"/>
  <c r="N17" i="5" a="1"/>
  <c r="N17" i="5" s="1"/>
  <c r="N18" i="5" a="1"/>
  <c r="N18" i="5" s="1"/>
  <c r="N19" i="5" a="1"/>
  <c r="N19" i="5" s="1"/>
  <c r="N20" i="5" a="1"/>
  <c r="N20" i="5" s="1"/>
  <c r="N21" i="5" a="1"/>
  <c r="N21" i="5" s="1"/>
  <c r="N22" i="5" a="1"/>
  <c r="N22" i="5" s="1"/>
  <c r="N23" i="5" a="1"/>
  <c r="N23" i="5" s="1"/>
  <c r="N24" i="5" a="1"/>
  <c r="N24" i="5" s="1"/>
  <c r="N25" i="5" a="1"/>
  <c r="N25" i="5" s="1"/>
  <c r="N26" i="5" a="1"/>
  <c r="N26" i="5" s="1"/>
  <c r="N27" i="5" a="1"/>
  <c r="N27" i="5" s="1"/>
  <c r="N28" i="5" a="1"/>
  <c r="N28" i="5" s="1"/>
  <c r="N29" i="5" a="1"/>
  <c r="N29" i="5" s="1"/>
  <c r="N30" i="5" a="1"/>
  <c r="N30" i="5" s="1"/>
  <c r="N31" i="5" a="1"/>
  <c r="N31" i="5" s="1"/>
  <c r="N32" i="5" a="1"/>
  <c r="N32" i="5" s="1"/>
  <c r="N33" i="5" a="1"/>
  <c r="N33" i="5" s="1"/>
  <c r="N34" i="5" a="1"/>
  <c r="N34" i="5" s="1"/>
  <c r="N35" i="5" a="1"/>
  <c r="N35" i="5" s="1"/>
  <c r="N36" i="5" a="1"/>
  <c r="N36" i="5" s="1"/>
  <c r="N37" i="5" a="1"/>
  <c r="N37" i="5" s="1"/>
  <c r="N38" i="5" a="1"/>
  <c r="N38" i="5" s="1"/>
  <c r="N39" i="5" a="1"/>
  <c r="N39" i="5" s="1"/>
  <c r="N40" i="5" a="1"/>
  <c r="N40" i="5" s="1"/>
  <c r="N41" i="5" a="1"/>
  <c r="N41" i="5" s="1"/>
  <c r="N42" i="5" a="1"/>
  <c r="N42" i="5" s="1"/>
  <c r="N43" i="5" a="1"/>
  <c r="N43" i="5" s="1"/>
  <c r="N44" i="5" a="1"/>
  <c r="N44" i="5" s="1"/>
  <c r="N45" i="5" a="1"/>
  <c r="N45" i="5" s="1"/>
  <c r="N46" i="5" a="1"/>
  <c r="N46" i="5" s="1"/>
  <c r="I6" i="5" a="1"/>
  <c r="I6" i="5" s="1"/>
  <c r="L6" i="5" s="1"/>
  <c r="M6" i="5" s="1"/>
  <c r="I7" i="5" a="1"/>
  <c r="I7" i="5" s="1"/>
  <c r="L7" i="5" s="1"/>
  <c r="M7" i="5" s="1"/>
  <c r="I8" i="5" a="1"/>
  <c r="I8" i="5" s="1"/>
  <c r="L8" i="5" s="1"/>
  <c r="M8" i="5" s="1"/>
  <c r="I9" i="5" a="1"/>
  <c r="I9" i="5" s="1"/>
  <c r="L9" i="5" s="1"/>
  <c r="M9" i="5" s="1"/>
  <c r="I10" i="5" a="1"/>
  <c r="I10" i="5" s="1"/>
  <c r="L10" i="5" s="1"/>
  <c r="M10" i="5" s="1"/>
  <c r="I11" i="5" a="1"/>
  <c r="I11" i="5" s="1"/>
  <c r="L11" i="5" s="1"/>
  <c r="M11" i="5" s="1"/>
  <c r="I12" i="5" a="1"/>
  <c r="I12" i="5" s="1"/>
  <c r="L12" i="5" s="1"/>
  <c r="M12" i="5" s="1"/>
  <c r="I13" i="5" a="1"/>
  <c r="I13" i="5" s="1"/>
  <c r="L13" i="5" s="1"/>
  <c r="M13" i="5" s="1"/>
  <c r="I14" i="5" a="1"/>
  <c r="I14" i="5" s="1"/>
  <c r="L14" i="5" s="1"/>
  <c r="M14" i="5" s="1"/>
  <c r="I15" i="5" a="1"/>
  <c r="I15" i="5" s="1"/>
  <c r="L15" i="5" s="1"/>
  <c r="M15" i="5" s="1"/>
  <c r="I16" i="5" a="1"/>
  <c r="I16" i="5" s="1"/>
  <c r="L16" i="5" s="1"/>
  <c r="M16" i="5" s="1"/>
  <c r="I17" i="5" a="1"/>
  <c r="I17" i="5" s="1"/>
  <c r="L17" i="5" s="1"/>
  <c r="M17" i="5" s="1"/>
  <c r="I18" i="5" a="1"/>
  <c r="I18" i="5" s="1"/>
  <c r="L18" i="5" s="1"/>
  <c r="M18" i="5" s="1"/>
  <c r="I19" i="5" a="1"/>
  <c r="I19" i="5" s="1"/>
  <c r="L19" i="5" s="1"/>
  <c r="M19" i="5" s="1"/>
  <c r="I20" i="5" a="1"/>
  <c r="I20" i="5" s="1"/>
  <c r="L20" i="5" s="1"/>
  <c r="M20" i="5" s="1"/>
  <c r="I21" i="5" a="1"/>
  <c r="I21" i="5" s="1"/>
  <c r="L21" i="5" s="1"/>
  <c r="M21" i="5" s="1"/>
  <c r="I22" i="5" a="1"/>
  <c r="I22" i="5" s="1"/>
  <c r="L22" i="5" s="1"/>
  <c r="M22" i="5" s="1"/>
  <c r="I23" i="5" a="1"/>
  <c r="I23" i="5" s="1"/>
  <c r="L23" i="5" s="1"/>
  <c r="M23" i="5" s="1"/>
  <c r="I24" i="5" a="1"/>
  <c r="I24" i="5" s="1"/>
  <c r="L24" i="5" s="1"/>
  <c r="M24" i="5" s="1"/>
  <c r="I25" i="5" a="1"/>
  <c r="I25" i="5" s="1"/>
  <c r="L25" i="5" s="1"/>
  <c r="M25" i="5" s="1"/>
  <c r="I26" i="5" a="1"/>
  <c r="I26" i="5" s="1"/>
  <c r="L26" i="5" s="1"/>
  <c r="M26" i="5" s="1"/>
  <c r="I27" i="5" a="1"/>
  <c r="I27" i="5" s="1"/>
  <c r="L27" i="5" s="1"/>
  <c r="M27" i="5" s="1"/>
  <c r="I28" i="5" a="1"/>
  <c r="I28" i="5" s="1"/>
  <c r="L28" i="5" s="1"/>
  <c r="M28" i="5" s="1"/>
  <c r="I29" i="5" a="1"/>
  <c r="I29" i="5" s="1"/>
  <c r="L29" i="5" s="1"/>
  <c r="M29" i="5" s="1"/>
  <c r="I30" i="5" a="1"/>
  <c r="I30" i="5" s="1"/>
  <c r="L30" i="5" s="1"/>
  <c r="M30" i="5" s="1"/>
  <c r="I31" i="5" a="1"/>
  <c r="I31" i="5" s="1"/>
  <c r="L31" i="5" s="1"/>
  <c r="M31" i="5" s="1"/>
  <c r="I32" i="5" a="1"/>
  <c r="I32" i="5" s="1"/>
  <c r="L32" i="5" s="1"/>
  <c r="M32" i="5" s="1"/>
  <c r="I33" i="5" a="1"/>
  <c r="I33" i="5" s="1"/>
  <c r="L33" i="5" s="1"/>
  <c r="M33" i="5" s="1"/>
  <c r="I34" i="5" a="1"/>
  <c r="I34" i="5" s="1"/>
  <c r="L34" i="5" s="1"/>
  <c r="M34" i="5" s="1"/>
  <c r="I35" i="5" a="1"/>
  <c r="I35" i="5" s="1"/>
  <c r="L35" i="5" s="1"/>
  <c r="M35" i="5" s="1"/>
  <c r="I36" i="5" a="1"/>
  <c r="I36" i="5" s="1"/>
  <c r="L36" i="5" s="1"/>
  <c r="M36" i="5" s="1"/>
  <c r="I37" i="5" a="1"/>
  <c r="I37" i="5" s="1"/>
  <c r="L37" i="5" s="1"/>
  <c r="M37" i="5" s="1"/>
  <c r="I38" i="5" a="1"/>
  <c r="I38" i="5" s="1"/>
  <c r="L38" i="5" s="1"/>
  <c r="M38" i="5" s="1"/>
  <c r="I39" i="5" a="1"/>
  <c r="I39" i="5" s="1"/>
  <c r="L39" i="5" s="1"/>
  <c r="M39" i="5" s="1"/>
  <c r="I40" i="5" a="1"/>
  <c r="I40" i="5" s="1"/>
  <c r="L40" i="5" s="1"/>
  <c r="M40" i="5" s="1"/>
  <c r="I41" i="5" a="1"/>
  <c r="I41" i="5" s="1"/>
  <c r="L41" i="5" s="1"/>
  <c r="M41" i="5" s="1"/>
  <c r="I42" i="5" a="1"/>
  <c r="I42" i="5" s="1"/>
  <c r="L42" i="5" s="1"/>
  <c r="M42" i="5" s="1"/>
  <c r="I43" i="5" a="1"/>
  <c r="I43" i="5" s="1"/>
  <c r="L43" i="5" s="1"/>
  <c r="M43" i="5" s="1"/>
  <c r="I44" i="5" a="1"/>
  <c r="I44" i="5" s="1"/>
  <c r="L44" i="5" s="1"/>
  <c r="M44" i="5" s="1"/>
  <c r="I45" i="5" a="1"/>
  <c r="I45" i="5" s="1"/>
  <c r="L45" i="5" s="1"/>
  <c r="M45" i="5" s="1"/>
  <c r="I46" i="5" a="1"/>
  <c r="I46" i="5" s="1"/>
  <c r="L46" i="5" s="1"/>
  <c r="M46" i="5" s="1"/>
  <c r="H6" i="5" a="1"/>
  <c r="H6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21" i="5" a="1"/>
  <c r="H21" i="5" s="1"/>
  <c r="H22" i="5" a="1"/>
  <c r="H22" i="5" s="1"/>
  <c r="H23" i="5" a="1"/>
  <c r="H23" i="5" s="1"/>
  <c r="H24" i="5" a="1"/>
  <c r="H24" i="5" s="1"/>
  <c r="H25" i="5" a="1"/>
  <c r="H25" i="5" s="1"/>
  <c r="H26" i="5" a="1"/>
  <c r="H26" i="5" s="1"/>
  <c r="H27" i="5" a="1"/>
  <c r="H27" i="5" s="1"/>
  <c r="H28" i="5" a="1"/>
  <c r="H28" i="5" s="1"/>
  <c r="H29" i="5" a="1"/>
  <c r="H29" i="5" s="1"/>
  <c r="H30" i="5" a="1"/>
  <c r="H30" i="5" s="1"/>
  <c r="H31" i="5" a="1"/>
  <c r="H31" i="5" s="1"/>
  <c r="H32" i="5" a="1"/>
  <c r="H32" i="5" s="1"/>
  <c r="H33" i="5" a="1"/>
  <c r="H33" i="5" s="1"/>
  <c r="H34" i="5" a="1"/>
  <c r="H34" i="5" s="1"/>
  <c r="H35" i="5" a="1"/>
  <c r="H35" i="5" s="1"/>
  <c r="H36" i="5" a="1"/>
  <c r="H36" i="5" s="1"/>
  <c r="H37" i="5" a="1"/>
  <c r="H37" i="5" s="1"/>
  <c r="H38" i="5" a="1"/>
  <c r="H38" i="5" s="1"/>
  <c r="H39" i="5" a="1"/>
  <c r="H39" i="5" s="1"/>
  <c r="H40" i="5" a="1"/>
  <c r="H40" i="5" s="1"/>
  <c r="H41" i="5" a="1"/>
  <c r="H41" i="5" s="1"/>
  <c r="H42" i="5" a="1"/>
  <c r="H42" i="5" s="1"/>
  <c r="H43" i="5" a="1"/>
  <c r="H43" i="5" s="1"/>
  <c r="H44" i="5" a="1"/>
  <c r="H44" i="5" s="1"/>
  <c r="H45" i="5" a="1"/>
  <c r="H45" i="5" s="1"/>
  <c r="H46" i="5" a="1"/>
  <c r="H46" i="5" s="1"/>
  <c r="D6" i="5" a="1"/>
  <c r="D6" i="5" s="1"/>
  <c r="D7" i="5" a="1"/>
  <c r="D7" i="5" s="1"/>
  <c r="J7" i="5" s="1"/>
  <c r="D8" i="5" a="1"/>
  <c r="D8" i="5" s="1"/>
  <c r="J8" i="5" s="1"/>
  <c r="D9" i="5" a="1"/>
  <c r="D9" i="5" s="1"/>
  <c r="J9" i="5" s="1"/>
  <c r="D10" i="5" a="1"/>
  <c r="D10" i="5" s="1"/>
  <c r="J10" i="5" s="1"/>
  <c r="D11" i="5" a="1"/>
  <c r="D11" i="5" s="1"/>
  <c r="J11" i="5" s="1"/>
  <c r="D12" i="5" a="1"/>
  <c r="D12" i="5" s="1"/>
  <c r="J12" i="5" s="1"/>
  <c r="D13" i="5" a="1"/>
  <c r="D13" i="5" s="1"/>
  <c r="J13" i="5" s="1"/>
  <c r="D14" i="5" a="1"/>
  <c r="D14" i="5" s="1"/>
  <c r="J14" i="5" s="1"/>
  <c r="D15" i="5" a="1"/>
  <c r="D15" i="5" s="1"/>
  <c r="J15" i="5" s="1"/>
  <c r="D16" i="5" a="1"/>
  <c r="D16" i="5" s="1"/>
  <c r="J16" i="5" s="1"/>
  <c r="D17" i="5" a="1"/>
  <c r="D17" i="5" s="1"/>
  <c r="J17" i="5" s="1"/>
  <c r="D18" i="5" a="1"/>
  <c r="D18" i="5" s="1"/>
  <c r="J18" i="5" s="1"/>
  <c r="D19" i="5" a="1"/>
  <c r="D19" i="5" s="1"/>
  <c r="J19" i="5" s="1"/>
  <c r="D20" i="5" a="1"/>
  <c r="D20" i="5" s="1"/>
  <c r="J20" i="5" s="1"/>
  <c r="D21" i="5" a="1"/>
  <c r="D21" i="5" s="1"/>
  <c r="J21" i="5" s="1"/>
  <c r="D22" i="5" a="1"/>
  <c r="D22" i="5" s="1"/>
  <c r="J22" i="5" s="1"/>
  <c r="D23" i="5" a="1"/>
  <c r="D23" i="5" s="1"/>
  <c r="J23" i="5" s="1"/>
  <c r="D24" i="5" a="1"/>
  <c r="D24" i="5" s="1"/>
  <c r="J24" i="5" s="1"/>
  <c r="D25" i="5" a="1"/>
  <c r="D25" i="5" s="1"/>
  <c r="J25" i="5" s="1"/>
  <c r="D26" i="5" a="1"/>
  <c r="D26" i="5" s="1"/>
  <c r="J26" i="5" s="1"/>
  <c r="D27" i="5" a="1"/>
  <c r="D27" i="5" s="1"/>
  <c r="J27" i="5" s="1"/>
  <c r="D28" i="5" a="1"/>
  <c r="D28" i="5" s="1"/>
  <c r="J28" i="5" s="1"/>
  <c r="D29" i="5" a="1"/>
  <c r="D29" i="5" s="1"/>
  <c r="J29" i="5" s="1"/>
  <c r="D30" i="5" a="1"/>
  <c r="D30" i="5" s="1"/>
  <c r="J30" i="5" s="1"/>
  <c r="D31" i="5" a="1"/>
  <c r="D31" i="5" s="1"/>
  <c r="J31" i="5" s="1"/>
  <c r="D32" i="5" a="1"/>
  <c r="D32" i="5" s="1"/>
  <c r="J32" i="5" s="1"/>
  <c r="D33" i="5" a="1"/>
  <c r="D33" i="5" s="1"/>
  <c r="J33" i="5" s="1"/>
  <c r="D34" i="5" a="1"/>
  <c r="D34" i="5" s="1"/>
  <c r="J34" i="5" s="1"/>
  <c r="D35" i="5" a="1"/>
  <c r="D35" i="5" s="1"/>
  <c r="J35" i="5" s="1"/>
  <c r="D36" i="5" a="1"/>
  <c r="D36" i="5" s="1"/>
  <c r="J36" i="5" s="1"/>
  <c r="D37" i="5" a="1"/>
  <c r="D37" i="5" s="1"/>
  <c r="J37" i="5" s="1"/>
  <c r="D38" i="5" a="1"/>
  <c r="D38" i="5" s="1"/>
  <c r="J38" i="5" s="1"/>
  <c r="D39" i="5" a="1"/>
  <c r="D39" i="5" s="1"/>
  <c r="J39" i="5" s="1"/>
  <c r="D40" i="5" a="1"/>
  <c r="D40" i="5" s="1"/>
  <c r="J40" i="5" s="1"/>
  <c r="D41" i="5" a="1"/>
  <c r="D41" i="5" s="1"/>
  <c r="J41" i="5" s="1"/>
  <c r="D42" i="5" a="1"/>
  <c r="D42" i="5" s="1"/>
  <c r="J42" i="5" s="1"/>
  <c r="D43" i="5" a="1"/>
  <c r="D43" i="5" s="1"/>
  <c r="J43" i="5" s="1"/>
  <c r="D44" i="5" a="1"/>
  <c r="D44" i="5" s="1"/>
  <c r="J44" i="5" s="1"/>
  <c r="D45" i="5" a="1"/>
  <c r="D45" i="5" s="1"/>
  <c r="J45" i="5" s="1"/>
  <c r="D46" i="5" a="1"/>
  <c r="D46" i="5" s="1"/>
  <c r="J46" i="5" s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E41" i="4"/>
  <c r="G4" i="4"/>
  <c r="J4" i="4" s="1"/>
  <c r="G5" i="4"/>
  <c r="J5" i="4" s="1"/>
  <c r="G6" i="4"/>
  <c r="J6" i="4" s="1"/>
  <c r="G7" i="4"/>
  <c r="J7" i="4" s="1"/>
  <c r="G8" i="4"/>
  <c r="J8" i="4" s="1"/>
  <c r="G9" i="4"/>
  <c r="J9" i="4" s="1"/>
  <c r="G10" i="4"/>
  <c r="J10" i="4" s="1"/>
  <c r="G11" i="4"/>
  <c r="J11" i="4" s="1"/>
  <c r="G12" i="4"/>
  <c r="J12" i="4" s="1"/>
  <c r="G13" i="4"/>
  <c r="J13" i="4" s="1"/>
  <c r="G14" i="4"/>
  <c r="J14" i="4" s="1"/>
  <c r="G15" i="4"/>
  <c r="J15" i="4" s="1"/>
  <c r="G16" i="4"/>
  <c r="J16" i="4" s="1"/>
  <c r="G17" i="4"/>
  <c r="J17" i="4" s="1"/>
  <c r="G18" i="4"/>
  <c r="J18" i="4" s="1"/>
  <c r="G19" i="4"/>
  <c r="J19" i="4" s="1"/>
  <c r="G20" i="4"/>
  <c r="J20" i="4" s="1"/>
  <c r="G21" i="4"/>
  <c r="J21" i="4" s="1"/>
  <c r="G22" i="4"/>
  <c r="J22" i="4" s="1"/>
  <c r="G23" i="4"/>
  <c r="J23" i="4" s="1"/>
  <c r="G24" i="4"/>
  <c r="J24" i="4" s="1"/>
  <c r="G25" i="4"/>
  <c r="J25" i="4" s="1"/>
  <c r="G26" i="4"/>
  <c r="J26" i="4" s="1"/>
  <c r="G27" i="4"/>
  <c r="J27" i="4" s="1"/>
  <c r="G28" i="4"/>
  <c r="J28" i="4" s="1"/>
  <c r="G29" i="4"/>
  <c r="J29" i="4" s="1"/>
  <c r="G30" i="4"/>
  <c r="J30" i="4" s="1"/>
  <c r="G31" i="4"/>
  <c r="J31" i="4" s="1"/>
  <c r="G32" i="4"/>
  <c r="J32" i="4" s="1"/>
  <c r="G33" i="4"/>
  <c r="J33" i="4" s="1"/>
  <c r="G34" i="4"/>
  <c r="J34" i="4" s="1"/>
  <c r="G35" i="4"/>
  <c r="J35" i="4" s="1"/>
  <c r="G36" i="4"/>
  <c r="J36" i="4" s="1"/>
  <c r="G37" i="4"/>
  <c r="J37" i="4" s="1"/>
  <c r="AF38" i="5" a="1"/>
  <c r="AF31" i="5" a="1"/>
  <c r="AF40" i="5" a="1"/>
  <c r="AF46" i="5" a="1"/>
  <c r="AF15" i="5" a="1"/>
  <c r="AF17" i="5" a="1"/>
  <c r="AF21" i="5" a="1"/>
  <c r="AF44" i="5" a="1"/>
  <c r="AF36" i="5" a="1"/>
  <c r="AF23" i="5" a="1"/>
  <c r="AF6" i="5" a="1"/>
  <c r="AF43" i="5" a="1"/>
  <c r="AF33" i="5" a="1"/>
  <c r="AF27" i="5" a="1"/>
  <c r="AF19" i="5" a="1"/>
  <c r="AF37" i="5" a="1"/>
  <c r="AF29" i="5" a="1"/>
  <c r="AF26" i="5" a="1"/>
  <c r="AF12" i="5" a="1"/>
  <c r="AF41" i="5" a="1"/>
  <c r="AF14" i="5" a="1"/>
  <c r="AF39" i="5" a="1"/>
  <c r="AF34" i="5" a="1"/>
  <c r="AF42" i="5" a="1"/>
  <c r="AF10" i="5" a="1"/>
  <c r="AF22" i="5" a="1"/>
  <c r="AF8" i="5" a="1"/>
  <c r="AF30" i="5" a="1"/>
  <c r="AF18" i="5" a="1"/>
  <c r="AF35" i="5" a="1"/>
  <c r="AF45" i="5" a="1"/>
  <c r="AF24" i="5" a="1"/>
  <c r="AF25" i="5" a="1"/>
  <c r="AF32" i="5" a="1"/>
  <c r="AF28" i="5" a="1"/>
  <c r="AF16" i="5" a="1"/>
  <c r="AF9" i="5" a="1"/>
  <c r="AF11" i="5" a="1"/>
  <c r="AF13" i="5" a="1"/>
  <c r="AF7" i="5" a="1"/>
  <c r="AF20" i="5" a="1"/>
  <c r="R4" i="9" l="1" a="1"/>
  <c r="J6" i="5"/>
  <c r="K6" i="5" s="1"/>
  <c r="C6" i="9"/>
  <c r="I128" i="7"/>
  <c r="I129" i="7" s="1"/>
  <c r="I130" i="7" s="1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I149" i="7" s="1"/>
  <c r="I150" i="7" s="1"/>
  <c r="I151" i="7" s="1"/>
  <c r="I152" i="7" s="1"/>
  <c r="I153" i="7" s="1"/>
  <c r="I154" i="7" s="1"/>
  <c r="I155" i="7" s="1"/>
  <c r="I156" i="7" s="1"/>
  <c r="I157" i="7" s="1"/>
  <c r="I158" i="7" s="1"/>
  <c r="I159" i="7" s="1"/>
  <c r="I160" i="7" s="1"/>
  <c r="I161" i="7" s="1"/>
  <c r="I162" i="7" s="1"/>
  <c r="I163" i="7" s="1"/>
  <c r="I164" i="7" s="1"/>
  <c r="I165" i="7" s="1"/>
  <c r="I166" i="7" s="1"/>
  <c r="I167" i="7" s="1"/>
  <c r="I168" i="7" s="1"/>
  <c r="I169" i="7" s="1"/>
  <c r="I170" i="7" s="1"/>
  <c r="I171" i="7" s="1"/>
  <c r="I172" i="7" s="1"/>
  <c r="I173" i="7" s="1"/>
  <c r="I174" i="7" s="1"/>
  <c r="I175" i="7" s="1"/>
  <c r="I176" i="7" s="1"/>
  <c r="I177" i="7" s="1"/>
  <c r="I178" i="7" s="1"/>
  <c r="I179" i="7" s="1"/>
  <c r="I180" i="7" s="1"/>
  <c r="I181" i="7" s="1"/>
  <c r="I182" i="7" s="1"/>
  <c r="I183" i="7" s="1"/>
  <c r="I184" i="7" s="1"/>
  <c r="I185" i="7" s="1"/>
  <c r="I186" i="7" s="1"/>
  <c r="I187" i="7" s="1"/>
  <c r="I188" i="7" s="1"/>
  <c r="I189" i="7" s="1"/>
  <c r="I190" i="7" s="1"/>
  <c r="I191" i="7" s="1"/>
  <c r="I192" i="7" s="1"/>
  <c r="I193" i="7" s="1"/>
  <c r="I194" i="7" s="1"/>
  <c r="I195" i="7" s="1"/>
  <c r="I196" i="7" s="1"/>
  <c r="I197" i="7" s="1"/>
  <c r="I198" i="7" s="1"/>
  <c r="I199" i="7" s="1"/>
  <c r="I200" i="7" s="1"/>
  <c r="I201" i="7" s="1"/>
  <c r="I202" i="7" s="1"/>
  <c r="I203" i="7" s="1"/>
  <c r="I204" i="7" s="1"/>
  <c r="I205" i="7" s="1"/>
  <c r="I206" i="7" s="1"/>
  <c r="I207" i="7" s="1"/>
  <c r="I208" i="7" s="1"/>
  <c r="I209" i="7" s="1"/>
  <c r="I210" i="7" s="1"/>
  <c r="I211" i="7" s="1"/>
  <c r="I212" i="7" s="1"/>
  <c r="I213" i="7" s="1"/>
  <c r="I214" i="7" s="1"/>
  <c r="I215" i="7" s="1"/>
  <c r="I216" i="7" s="1"/>
  <c r="I217" i="7" s="1"/>
  <c r="I218" i="7" s="1"/>
  <c r="I219" i="7" s="1"/>
  <c r="I220" i="7" s="1"/>
  <c r="I221" i="7" s="1"/>
  <c r="I222" i="7" s="1"/>
  <c r="I223" i="7" s="1"/>
  <c r="I224" i="7" s="1"/>
  <c r="I225" i="7" s="1"/>
  <c r="I226" i="7" s="1"/>
  <c r="I227" i="7" s="1"/>
  <c r="I228" i="7" s="1"/>
  <c r="I229" i="7" s="1"/>
  <c r="I230" i="7" s="1"/>
  <c r="I231" i="7" s="1"/>
  <c r="I232" i="7" s="1"/>
  <c r="I233" i="7" s="1"/>
  <c r="I234" i="7" s="1"/>
  <c r="I235" i="7" s="1"/>
  <c r="I236" i="7" s="1"/>
  <c r="I237" i="7" s="1"/>
  <c r="I238" i="7" s="1"/>
  <c r="I239" i="7" s="1"/>
  <c r="I240" i="7" s="1"/>
  <c r="I241" i="7" s="1"/>
  <c r="I242" i="7" s="1"/>
  <c r="I243" i="7" s="1"/>
  <c r="I244" i="7" s="1"/>
  <c r="I245" i="7" s="1"/>
  <c r="I246" i="7" s="1"/>
  <c r="I247" i="7" s="1"/>
  <c r="I248" i="7" s="1"/>
  <c r="I249" i="7" s="1"/>
  <c r="I250" i="7" s="1"/>
  <c r="I251" i="7" s="1"/>
  <c r="I252" i="7" s="1"/>
  <c r="I253" i="7" s="1"/>
  <c r="I254" i="7" s="1"/>
  <c r="I255" i="7" s="1"/>
  <c r="I256" i="7" s="1"/>
  <c r="I257" i="7" s="1"/>
  <c r="I258" i="7" s="1"/>
  <c r="I259" i="7" s="1"/>
  <c r="I260" i="7" s="1"/>
  <c r="I261" i="7" s="1"/>
  <c r="I262" i="7" s="1"/>
  <c r="I263" i="7" s="1"/>
  <c r="I264" i="7" s="1"/>
  <c r="I265" i="7" s="1"/>
  <c r="I266" i="7" s="1"/>
  <c r="I267" i="7" s="1"/>
  <c r="I268" i="7" s="1"/>
  <c r="I269" i="7" s="1"/>
  <c r="I270" i="7" s="1"/>
  <c r="I271" i="7" s="1"/>
  <c r="I272" i="7" s="1"/>
  <c r="I273" i="7" s="1"/>
  <c r="I274" i="7" s="1"/>
  <c r="I275" i="7" s="1"/>
  <c r="I276" i="7" s="1"/>
  <c r="I277" i="7" s="1"/>
  <c r="I278" i="7" s="1"/>
  <c r="I279" i="7" s="1"/>
  <c r="I280" i="7" s="1"/>
  <c r="I281" i="7" s="1"/>
  <c r="I282" i="7" s="1"/>
  <c r="I283" i="7" s="1"/>
  <c r="I284" i="7" s="1"/>
  <c r="I285" i="7" s="1"/>
  <c r="I286" i="7" s="1"/>
  <c r="I287" i="7" s="1"/>
  <c r="I288" i="7" s="1"/>
  <c r="I289" i="7" s="1"/>
  <c r="I290" i="7" s="1"/>
  <c r="I291" i="7" s="1"/>
  <c r="I292" i="7" s="1"/>
  <c r="I293" i="7" s="1"/>
  <c r="I294" i="7" s="1"/>
  <c r="I295" i="7" s="1"/>
  <c r="I296" i="7" s="1"/>
  <c r="I297" i="7" s="1"/>
  <c r="I298" i="7" s="1"/>
  <c r="I299" i="7" s="1"/>
  <c r="I300" i="7" s="1"/>
  <c r="I301" i="7" s="1"/>
  <c r="I302" i="7" s="1"/>
  <c r="I303" i="7" s="1"/>
  <c r="I304" i="7" s="1"/>
  <c r="I305" i="7" s="1"/>
  <c r="I306" i="7" s="1"/>
  <c r="I307" i="7" s="1"/>
  <c r="I308" i="7" s="1"/>
  <c r="I309" i="7" s="1"/>
  <c r="I310" i="7" s="1"/>
  <c r="I311" i="7" s="1"/>
  <c r="I312" i="7" s="1"/>
  <c r="I313" i="7" s="1"/>
  <c r="I314" i="7" s="1"/>
  <c r="I315" i="7" s="1"/>
  <c r="I316" i="7" s="1"/>
  <c r="I317" i="7" s="1"/>
  <c r="I318" i="7" s="1"/>
  <c r="I319" i="7" s="1"/>
  <c r="I320" i="7" s="1"/>
  <c r="I321" i="7" s="1"/>
  <c r="I322" i="7" s="1"/>
  <c r="I323" i="7" s="1"/>
  <c r="I324" i="7" s="1"/>
  <c r="I325" i="7" s="1"/>
  <c r="I326" i="7" s="1"/>
  <c r="I327" i="7" s="1"/>
  <c r="I328" i="7" s="1"/>
  <c r="I329" i="7" s="1"/>
  <c r="I330" i="7" s="1"/>
  <c r="I331" i="7" s="1"/>
  <c r="I332" i="7" s="1"/>
  <c r="I333" i="7" s="1"/>
  <c r="I334" i="7" s="1"/>
  <c r="I335" i="7" s="1"/>
  <c r="I336" i="7" s="1"/>
  <c r="I337" i="7" s="1"/>
  <c r="I338" i="7" s="1"/>
  <c r="I339" i="7" s="1"/>
  <c r="I340" i="7" s="1"/>
  <c r="I341" i="7" s="1"/>
  <c r="I342" i="7" s="1"/>
  <c r="I343" i="7" s="1"/>
  <c r="I344" i="7" s="1"/>
  <c r="I345" i="7" s="1"/>
  <c r="I346" i="7" s="1"/>
  <c r="I347" i="7" s="1"/>
  <c r="I348" i="7" s="1"/>
  <c r="I349" i="7" s="1"/>
  <c r="I350" i="7" s="1"/>
  <c r="I351" i="7" s="1"/>
  <c r="I352" i="7" s="1"/>
  <c r="I353" i="7" s="1"/>
  <c r="I354" i="7" s="1"/>
  <c r="I355" i="7" s="1"/>
  <c r="I356" i="7" s="1"/>
  <c r="I357" i="7" s="1"/>
  <c r="I358" i="7" s="1"/>
  <c r="I359" i="7" s="1"/>
  <c r="I360" i="7" s="1"/>
  <c r="I361" i="7" s="1"/>
  <c r="I362" i="7" s="1"/>
  <c r="I363" i="7" s="1"/>
  <c r="I364" i="7" s="1"/>
  <c r="I365" i="7" s="1"/>
  <c r="I366" i="7" s="1"/>
  <c r="I367" i="7" s="1"/>
  <c r="I368" i="7" s="1"/>
  <c r="I369" i="7" s="1"/>
  <c r="I370" i="7" s="1"/>
  <c r="I371" i="7" s="1"/>
  <c r="I372" i="7" s="1"/>
  <c r="I373" i="7" s="1"/>
  <c r="I374" i="7" s="1"/>
  <c r="I375" i="7" s="1"/>
  <c r="I376" i="7" s="1"/>
  <c r="I377" i="7" s="1"/>
  <c r="I378" i="7" s="1"/>
  <c r="I379" i="7" s="1"/>
  <c r="I380" i="7" s="1"/>
  <c r="I381" i="7" s="1"/>
  <c r="I382" i="7" s="1"/>
  <c r="I383" i="7" s="1"/>
  <c r="I384" i="7" s="1"/>
  <c r="I385" i="7" s="1"/>
  <c r="I386" i="7" s="1"/>
  <c r="I387" i="7" s="1"/>
  <c r="I388" i="7" s="1"/>
  <c r="I389" i="7" s="1"/>
  <c r="I390" i="7" s="1"/>
  <c r="I391" i="7" s="1"/>
  <c r="I392" i="7" s="1"/>
  <c r="I393" i="7" s="1"/>
  <c r="I394" i="7" s="1"/>
  <c r="I395" i="7" s="1"/>
  <c r="I396" i="7" s="1"/>
  <c r="I397" i="7" s="1"/>
  <c r="I398" i="7" s="1"/>
  <c r="I399" i="7" s="1"/>
  <c r="I400" i="7" s="1"/>
  <c r="I401" i="7" s="1"/>
  <c r="I402" i="7" s="1"/>
  <c r="I403" i="7" s="1"/>
  <c r="I404" i="7" s="1"/>
  <c r="I405" i="7" s="1"/>
  <c r="I406" i="7" s="1"/>
  <c r="I407" i="7" s="1"/>
  <c r="I408" i="7" s="1"/>
  <c r="I409" i="7" s="1"/>
  <c r="I410" i="7" s="1"/>
  <c r="I411" i="7" s="1"/>
  <c r="I412" i="7" s="1"/>
  <c r="I413" i="7" s="1"/>
  <c r="I414" i="7" s="1"/>
  <c r="I415" i="7" s="1"/>
  <c r="I416" i="7" s="1"/>
  <c r="I417" i="7" s="1"/>
  <c r="I418" i="7" s="1"/>
  <c r="I419" i="7" s="1"/>
  <c r="I420" i="7" s="1"/>
  <c r="I421" i="7" s="1"/>
  <c r="I422" i="7" s="1"/>
  <c r="I423" i="7" s="1"/>
  <c r="I424" i="7" s="1"/>
  <c r="I425" i="7" s="1"/>
  <c r="I426" i="7" s="1"/>
  <c r="I427" i="7" s="1"/>
  <c r="I428" i="7" s="1"/>
  <c r="I429" i="7" s="1"/>
  <c r="I430" i="7" s="1"/>
  <c r="I431" i="7" s="1"/>
  <c r="I432" i="7" s="1"/>
  <c r="I433" i="7" s="1"/>
  <c r="I434" i="7" s="1"/>
  <c r="I435" i="7" s="1"/>
  <c r="I436" i="7" s="1"/>
  <c r="I437" i="7" s="1"/>
  <c r="I438" i="7" s="1"/>
  <c r="I439" i="7" s="1"/>
  <c r="I440" i="7" s="1"/>
  <c r="I441" i="7" s="1"/>
  <c r="I442" i="7" s="1"/>
  <c r="I443" i="7" s="1"/>
  <c r="I444" i="7" s="1"/>
  <c r="I445" i="7" s="1"/>
  <c r="I446" i="7" s="1"/>
  <c r="I447" i="7" s="1"/>
  <c r="I448" i="7" s="1"/>
  <c r="I449" i="7" s="1"/>
  <c r="I450" i="7" s="1"/>
  <c r="I451" i="7" s="1"/>
  <c r="I452" i="7" s="1"/>
  <c r="I453" i="7" s="1"/>
  <c r="I454" i="7" s="1"/>
  <c r="I455" i="7" s="1"/>
  <c r="I456" i="7" s="1"/>
  <c r="I457" i="7" s="1"/>
  <c r="I458" i="7" s="1"/>
  <c r="I459" i="7" s="1"/>
  <c r="I460" i="7" s="1"/>
  <c r="I461" i="7" s="1"/>
  <c r="I462" i="7" s="1"/>
  <c r="I463" i="7" s="1"/>
  <c r="I464" i="7" s="1"/>
  <c r="I465" i="7" s="1"/>
  <c r="I466" i="7" s="1"/>
  <c r="I467" i="7" s="1"/>
  <c r="I468" i="7" s="1"/>
  <c r="I469" i="7" s="1"/>
  <c r="I470" i="7" s="1"/>
  <c r="I471" i="7" s="1"/>
  <c r="I472" i="7" s="1"/>
  <c r="I473" i="7" s="1"/>
  <c r="I474" i="7" s="1"/>
  <c r="I475" i="7" s="1"/>
  <c r="I476" i="7" s="1"/>
  <c r="I477" i="7" s="1"/>
  <c r="I478" i="7" s="1"/>
  <c r="I479" i="7" s="1"/>
  <c r="I480" i="7" s="1"/>
  <c r="I481" i="7" s="1"/>
  <c r="I482" i="7" s="1"/>
  <c r="I483" i="7" s="1"/>
  <c r="I484" i="7" s="1"/>
  <c r="I485" i="7" s="1"/>
  <c r="I486" i="7" s="1"/>
  <c r="I487" i="7" s="1"/>
  <c r="I488" i="7" s="1"/>
  <c r="I489" i="7" s="1"/>
  <c r="I490" i="7" s="1"/>
  <c r="I491" i="7" s="1"/>
  <c r="I492" i="7" s="1"/>
  <c r="I493" i="7" s="1"/>
  <c r="I494" i="7" s="1"/>
  <c r="I495" i="7" s="1"/>
  <c r="I496" i="7" s="1"/>
  <c r="I497" i="7" s="1"/>
  <c r="I498" i="7" s="1"/>
  <c r="I499" i="7" s="1"/>
  <c r="I500" i="7" s="1"/>
  <c r="I501" i="7" s="1"/>
  <c r="I502" i="7" s="1"/>
  <c r="I503" i="7" s="1"/>
  <c r="I504" i="7" s="1"/>
  <c r="I505" i="7" s="1"/>
  <c r="I506" i="7" s="1"/>
  <c r="I507" i="7" s="1"/>
  <c r="I508" i="7" s="1"/>
  <c r="I509" i="7" s="1"/>
  <c r="I510" i="7" s="1"/>
  <c r="I511" i="7" s="1"/>
  <c r="I512" i="7" s="1"/>
  <c r="I513" i="7" s="1"/>
  <c r="I514" i="7" s="1"/>
  <c r="I515" i="7" s="1"/>
  <c r="I516" i="7" s="1"/>
  <c r="I517" i="7" s="1"/>
  <c r="I518" i="7" s="1"/>
  <c r="I519" i="7" s="1"/>
  <c r="I520" i="7" s="1"/>
  <c r="I521" i="7" s="1"/>
  <c r="I522" i="7" s="1"/>
  <c r="I523" i="7" s="1"/>
  <c r="I524" i="7" s="1"/>
  <c r="I525" i="7" s="1"/>
  <c r="I526" i="7" s="1"/>
  <c r="I527" i="7" s="1"/>
  <c r="I528" i="7" s="1"/>
  <c r="I529" i="7" s="1"/>
  <c r="I530" i="7" s="1"/>
  <c r="I531" i="7" s="1"/>
  <c r="I532" i="7" s="1"/>
  <c r="I533" i="7" s="1"/>
  <c r="I534" i="7" s="1"/>
  <c r="I535" i="7" s="1"/>
  <c r="I536" i="7" s="1"/>
  <c r="I537" i="7" s="1"/>
  <c r="I538" i="7" s="1"/>
  <c r="I539" i="7" s="1"/>
  <c r="I540" i="7" s="1"/>
  <c r="I541" i="7" s="1"/>
  <c r="I542" i="7" s="1"/>
  <c r="I543" i="7" s="1"/>
  <c r="I544" i="7" s="1"/>
  <c r="I545" i="7" s="1"/>
  <c r="I546" i="7" s="1"/>
  <c r="I547" i="7" s="1"/>
  <c r="I548" i="7" s="1"/>
  <c r="I549" i="7" s="1"/>
  <c r="I550" i="7" s="1"/>
  <c r="I551" i="7" s="1"/>
  <c r="I552" i="7" s="1"/>
  <c r="I553" i="7" s="1"/>
  <c r="I554" i="7" s="1"/>
  <c r="I555" i="7" s="1"/>
  <c r="I556" i="7" s="1"/>
  <c r="I557" i="7" s="1"/>
  <c r="I558" i="7" s="1"/>
  <c r="I559" i="7" s="1"/>
  <c r="I560" i="7" s="1"/>
  <c r="I561" i="7" s="1"/>
  <c r="I562" i="7" s="1"/>
  <c r="I563" i="7" s="1"/>
  <c r="I564" i="7" s="1"/>
  <c r="I565" i="7" s="1"/>
  <c r="I566" i="7" s="1"/>
  <c r="I567" i="7" s="1"/>
  <c r="I568" i="7" s="1"/>
  <c r="I569" i="7" s="1"/>
  <c r="I570" i="7" s="1"/>
  <c r="I571" i="7" s="1"/>
  <c r="I572" i="7" s="1"/>
  <c r="I573" i="7" s="1"/>
  <c r="I574" i="7" s="1"/>
  <c r="I575" i="7" s="1"/>
  <c r="I576" i="7" s="1"/>
  <c r="I577" i="7" s="1"/>
  <c r="I578" i="7" s="1"/>
  <c r="I579" i="7" s="1"/>
  <c r="I580" i="7" s="1"/>
  <c r="I581" i="7" s="1"/>
  <c r="I582" i="7" s="1"/>
  <c r="I583" i="7" s="1"/>
  <c r="I584" i="7" s="1"/>
  <c r="I585" i="7" s="1"/>
  <c r="I586" i="7" s="1"/>
  <c r="I587" i="7" s="1"/>
  <c r="I588" i="7" s="1"/>
  <c r="I589" i="7" s="1"/>
  <c r="I590" i="7" s="1"/>
  <c r="I591" i="7" s="1"/>
  <c r="I592" i="7" s="1"/>
  <c r="I593" i="7" s="1"/>
  <c r="I594" i="7" s="1"/>
  <c r="I595" i="7" s="1"/>
  <c r="I596" i="7" s="1"/>
  <c r="I597" i="7" s="1"/>
  <c r="I598" i="7" s="1"/>
  <c r="I599" i="7" s="1"/>
  <c r="I600" i="7" s="1"/>
  <c r="I601" i="7" s="1"/>
  <c r="I602" i="7" s="1"/>
  <c r="I603" i="7" s="1"/>
  <c r="I604" i="7" s="1"/>
  <c r="I605" i="7" s="1"/>
  <c r="I606" i="7" s="1"/>
  <c r="I607" i="7" s="1"/>
  <c r="I608" i="7" s="1"/>
  <c r="I609" i="7" s="1"/>
  <c r="I610" i="7" s="1"/>
  <c r="I611" i="7" s="1"/>
  <c r="I612" i="7" s="1"/>
  <c r="I613" i="7" s="1"/>
  <c r="I614" i="7" s="1"/>
  <c r="I615" i="7" s="1"/>
  <c r="I616" i="7" s="1"/>
  <c r="I617" i="7" s="1"/>
  <c r="I618" i="7" s="1"/>
  <c r="I619" i="7" s="1"/>
  <c r="I620" i="7" s="1"/>
  <c r="I621" i="7" s="1"/>
  <c r="I622" i="7" s="1"/>
  <c r="I623" i="7" s="1"/>
  <c r="I624" i="7" s="1"/>
  <c r="I625" i="7" s="1"/>
  <c r="I626" i="7" s="1"/>
  <c r="I627" i="7" s="1"/>
  <c r="I628" i="7" s="1"/>
  <c r="I629" i="7" s="1"/>
  <c r="I630" i="7" s="1"/>
  <c r="I631" i="7" s="1"/>
  <c r="I632" i="7" s="1"/>
  <c r="I633" i="7" s="1"/>
  <c r="I634" i="7" s="1"/>
  <c r="I635" i="7" s="1"/>
  <c r="I636" i="7" s="1"/>
  <c r="I637" i="7" s="1"/>
  <c r="I638" i="7" s="1"/>
  <c r="I639" i="7" s="1"/>
  <c r="I640" i="7" s="1"/>
  <c r="I641" i="7" s="1"/>
  <c r="I642" i="7" s="1"/>
  <c r="I643" i="7" s="1"/>
  <c r="I644" i="7" s="1"/>
  <c r="I645" i="7" s="1"/>
  <c r="I646" i="7" s="1"/>
  <c r="I647" i="7" s="1"/>
  <c r="I648" i="7" s="1"/>
  <c r="I649" i="7" s="1"/>
  <c r="I650" i="7" s="1"/>
  <c r="I651" i="7" s="1"/>
  <c r="I652" i="7" s="1"/>
  <c r="I653" i="7" s="1"/>
  <c r="I654" i="7" s="1"/>
  <c r="I655" i="7" s="1"/>
  <c r="I656" i="7" s="1"/>
  <c r="I657" i="7" s="1"/>
  <c r="I658" i="7" s="1"/>
  <c r="I659" i="7" s="1"/>
  <c r="I660" i="7" s="1"/>
  <c r="I661" i="7" s="1"/>
  <c r="I662" i="7" s="1"/>
  <c r="I663" i="7" s="1"/>
  <c r="I664" i="7" s="1"/>
  <c r="I665" i="7" s="1"/>
  <c r="I666" i="7" s="1"/>
  <c r="I667" i="7" s="1"/>
  <c r="I668" i="7" s="1"/>
  <c r="I669" i="7" s="1"/>
  <c r="I670" i="7" s="1"/>
  <c r="I671" i="7" s="1"/>
  <c r="I672" i="7" s="1"/>
  <c r="I673" i="7" s="1"/>
  <c r="I674" i="7" s="1"/>
  <c r="I675" i="7" s="1"/>
  <c r="I676" i="7" s="1"/>
  <c r="I677" i="7" s="1"/>
  <c r="I678" i="7" s="1"/>
  <c r="I679" i="7" s="1"/>
  <c r="I680" i="7" s="1"/>
  <c r="I681" i="7" s="1"/>
  <c r="I682" i="7" s="1"/>
  <c r="I683" i="7" s="1"/>
  <c r="I684" i="7" s="1"/>
  <c r="I685" i="7" s="1"/>
  <c r="I686" i="7" s="1"/>
  <c r="I687" i="7" s="1"/>
  <c r="I688" i="7" s="1"/>
  <c r="I689" i="7" s="1"/>
  <c r="I690" i="7" s="1"/>
  <c r="I691" i="7" s="1"/>
  <c r="I692" i="7" s="1"/>
  <c r="I693" i="7" s="1"/>
  <c r="I694" i="7" s="1"/>
  <c r="I695" i="7" s="1"/>
  <c r="I696" i="7" s="1"/>
  <c r="I697" i="7" s="1"/>
  <c r="I698" i="7" s="1"/>
  <c r="I699" i="7" s="1"/>
  <c r="I700" i="7" s="1"/>
  <c r="I701" i="7" s="1"/>
  <c r="I702" i="7" s="1"/>
  <c r="I703" i="7" s="1"/>
  <c r="I704" i="7" s="1"/>
  <c r="I705" i="7" s="1"/>
  <c r="I706" i="7" s="1"/>
  <c r="I707" i="7" s="1"/>
  <c r="I708" i="7" s="1"/>
  <c r="I709" i="7" s="1"/>
  <c r="I710" i="7" s="1"/>
  <c r="I711" i="7" s="1"/>
  <c r="I712" i="7" s="1"/>
  <c r="I713" i="7" s="1"/>
  <c r="I714" i="7" s="1"/>
  <c r="I715" i="7" s="1"/>
  <c r="I716" i="7" s="1"/>
  <c r="I717" i="7" s="1"/>
  <c r="I718" i="7" s="1"/>
  <c r="I719" i="7" s="1"/>
  <c r="I720" i="7" s="1"/>
  <c r="I721" i="7" s="1"/>
  <c r="I722" i="7" s="1"/>
  <c r="I723" i="7" s="1"/>
  <c r="I724" i="7" s="1"/>
  <c r="I725" i="7" s="1"/>
  <c r="I726" i="7" s="1"/>
  <c r="I727" i="7" s="1"/>
  <c r="I728" i="7" s="1"/>
  <c r="I729" i="7" s="1"/>
  <c r="I730" i="7" s="1"/>
  <c r="I731" i="7" s="1"/>
  <c r="I732" i="7" s="1"/>
  <c r="I733" i="7" s="1"/>
  <c r="I734" i="7" s="1"/>
  <c r="I735" i="7" s="1"/>
  <c r="I736" i="7" s="1"/>
  <c r="I737" i="7" s="1"/>
  <c r="I738" i="7" s="1"/>
  <c r="I739" i="7" s="1"/>
  <c r="I740" i="7" s="1"/>
  <c r="I741" i="7" s="1"/>
  <c r="I742" i="7" s="1"/>
  <c r="I743" i="7" s="1"/>
  <c r="I744" i="7" s="1"/>
  <c r="I745" i="7" s="1"/>
  <c r="E27" i="7"/>
  <c r="AF45" i="5"/>
  <c r="R45" i="5" s="1"/>
  <c r="AF35" i="5"/>
  <c r="R35" i="5" s="1"/>
  <c r="AF25" i="5"/>
  <c r="R25" i="5" s="1"/>
  <c r="AF15" i="5"/>
  <c r="R15" i="5" s="1"/>
  <c r="AF44" i="5"/>
  <c r="R44" i="5" s="1"/>
  <c r="AF34" i="5"/>
  <c r="R34" i="5" s="1"/>
  <c r="AF24" i="5"/>
  <c r="R24" i="5" s="1"/>
  <c r="AF14" i="5"/>
  <c r="AF43" i="5"/>
  <c r="R43" i="5" s="1"/>
  <c r="AF33" i="5"/>
  <c r="R33" i="5" s="1"/>
  <c r="AF23" i="5"/>
  <c r="R23" i="5" s="1"/>
  <c r="AF13" i="5"/>
  <c r="R13" i="5" s="1"/>
  <c r="AF42" i="5"/>
  <c r="R42" i="5" s="1"/>
  <c r="AF32" i="5"/>
  <c r="R32" i="5" s="1"/>
  <c r="AF22" i="5"/>
  <c r="R22" i="5" s="1"/>
  <c r="AF12" i="5"/>
  <c r="R12" i="5" s="1"/>
  <c r="AF41" i="5"/>
  <c r="R41" i="5" s="1"/>
  <c r="AF31" i="5"/>
  <c r="R31" i="5" s="1"/>
  <c r="AF21" i="5"/>
  <c r="R21" i="5" s="1"/>
  <c r="AF11" i="5"/>
  <c r="R11" i="5" s="1"/>
  <c r="AF36" i="5"/>
  <c r="R36" i="5" s="1"/>
  <c r="AF40" i="5"/>
  <c r="AF30" i="5"/>
  <c r="R30" i="5" s="1"/>
  <c r="AF20" i="5"/>
  <c r="R20" i="5" s="1"/>
  <c r="AF10" i="5"/>
  <c r="R10" i="5" s="1"/>
  <c r="AF16" i="5"/>
  <c r="R16" i="5" s="1"/>
  <c r="AF39" i="5"/>
  <c r="R39" i="5" s="1"/>
  <c r="AF29" i="5"/>
  <c r="R29" i="5" s="1"/>
  <c r="AF19" i="5"/>
  <c r="R19" i="5" s="1"/>
  <c r="AF9" i="5"/>
  <c r="R9" i="5" s="1"/>
  <c r="AF46" i="5"/>
  <c r="AF38" i="5"/>
  <c r="AF28" i="5"/>
  <c r="R28" i="5" s="1"/>
  <c r="AF18" i="5"/>
  <c r="R18" i="5" s="1"/>
  <c r="AF8" i="5"/>
  <c r="R8" i="5" s="1"/>
  <c r="AF26" i="5"/>
  <c r="R26" i="5" s="1"/>
  <c r="AF37" i="5"/>
  <c r="R37" i="5" s="1"/>
  <c r="AF27" i="5"/>
  <c r="AF17" i="5"/>
  <c r="R17" i="5" s="1"/>
  <c r="AF7" i="5"/>
  <c r="R7" i="5" s="1"/>
  <c r="AF6" i="5"/>
  <c r="R6" i="5" s="1"/>
  <c r="K41" i="5"/>
  <c r="K33" i="5"/>
  <c r="K13" i="5"/>
  <c r="K39" i="5"/>
  <c r="K12" i="5"/>
  <c r="K11" i="5"/>
  <c r="K8" i="5"/>
  <c r="K27" i="5"/>
  <c r="K44" i="5"/>
  <c r="K24" i="5"/>
  <c r="K43" i="5"/>
  <c r="K23" i="5"/>
  <c r="K42" i="5"/>
  <c r="K22" i="5"/>
  <c r="K21" i="5"/>
  <c r="K40" i="5"/>
  <c r="K20" i="5"/>
  <c r="K19" i="5"/>
  <c r="K38" i="5"/>
  <c r="K18" i="5"/>
  <c r="K37" i="5"/>
  <c r="K17" i="5"/>
  <c r="K36" i="5"/>
  <c r="K16" i="5"/>
  <c r="K35" i="5"/>
  <c r="K15" i="5"/>
  <c r="K34" i="5"/>
  <c r="K14" i="5"/>
  <c r="K32" i="5"/>
  <c r="K31" i="5"/>
  <c r="K30" i="5"/>
  <c r="K10" i="5"/>
  <c r="K29" i="5"/>
  <c r="K9" i="5"/>
  <c r="K28" i="5"/>
  <c r="K7" i="5"/>
  <c r="K46" i="5"/>
  <c r="K26" i="5"/>
  <c r="K45" i="5"/>
  <c r="K25" i="5"/>
  <c r="G41" i="4"/>
  <c r="J47" i="5" l="1"/>
  <c r="AC4" i="9"/>
  <c r="AB4" i="9"/>
  <c r="AE4" i="9"/>
  <c r="R4" i="9"/>
  <c r="R14" i="5"/>
  <c r="R40" i="5"/>
  <c r="R38" i="5"/>
  <c r="R27" i="5"/>
  <c r="R46" i="5"/>
  <c r="K47" i="5"/>
  <c r="L4" i="7" s="1" a="1"/>
  <c r="L4" i="7" s="1"/>
  <c r="AB5" i="9" l="1"/>
  <c r="AD4" i="9"/>
  <c r="AC5" i="9" s="1"/>
  <c r="AF4" i="9"/>
  <c r="AE5" i="9" s="1"/>
  <c r="AF5" i="9" s="1"/>
  <c r="N4" i="7"/>
  <c r="M4" i="7"/>
  <c r="T6" i="5" a="1"/>
  <c r="T6" i="5" s="1"/>
  <c r="E9" i="7" a="1"/>
  <c r="E9" i="7" s="1"/>
  <c r="E8" i="7" a="1"/>
  <c r="E8" i="7" s="1"/>
  <c r="T16" i="5" a="1"/>
  <c r="T16" i="5" s="1"/>
  <c r="T13" i="5" a="1"/>
  <c r="T13" i="5" s="1"/>
  <c r="T18" i="5" a="1"/>
  <c r="T18" i="5" s="1"/>
  <c r="T34" i="5" a="1"/>
  <c r="T34" i="5" s="1"/>
  <c r="T11" i="5" a="1"/>
  <c r="T11" i="5" s="1"/>
  <c r="T32" i="5" a="1"/>
  <c r="T32" i="5" s="1"/>
  <c r="T35" i="5" a="1"/>
  <c r="T35" i="5" s="1"/>
  <c r="T31" i="5" a="1"/>
  <c r="T31" i="5" s="1"/>
  <c r="T44" i="5" a="1"/>
  <c r="T44" i="5" s="1"/>
  <c r="T24" i="5" a="1"/>
  <c r="T24" i="5" s="1"/>
  <c r="T43" i="5" a="1"/>
  <c r="T43" i="5" s="1"/>
  <c r="T30" i="5" a="1"/>
  <c r="T30" i="5" s="1"/>
  <c r="T21" i="5" a="1"/>
  <c r="T21" i="5" s="1"/>
  <c r="T41" i="5" a="1"/>
  <c r="T41" i="5" s="1"/>
  <c r="T23" i="5" a="1"/>
  <c r="T23" i="5" s="1"/>
  <c r="T7" i="5" a="1"/>
  <c r="T7" i="5" s="1"/>
  <c r="T37" i="5" a="1"/>
  <c r="T37" i="5" s="1"/>
  <c r="T10" i="5" a="1"/>
  <c r="T10" i="5" s="1"/>
  <c r="T17" i="5" a="1"/>
  <c r="T17" i="5" s="1"/>
  <c r="T25" i="5" a="1"/>
  <c r="T25" i="5" s="1"/>
  <c r="T29" i="5" a="1"/>
  <c r="T29" i="5" s="1"/>
  <c r="T36" i="5" a="1"/>
  <c r="T36" i="5" s="1"/>
  <c r="T22" i="5" a="1"/>
  <c r="T22" i="5" s="1"/>
  <c r="T39" i="5" a="1"/>
  <c r="T39" i="5" s="1"/>
  <c r="T20" i="5" a="1"/>
  <c r="T20" i="5" s="1"/>
  <c r="T33" i="5" a="1"/>
  <c r="T33" i="5" s="1"/>
  <c r="T46" i="5" a="1"/>
  <c r="T46" i="5" s="1"/>
  <c r="T28" i="5" a="1"/>
  <c r="T28" i="5" s="1"/>
  <c r="T12" i="5" a="1"/>
  <c r="T12" i="5" s="1"/>
  <c r="T42" i="5" a="1"/>
  <c r="T42" i="5" s="1"/>
  <c r="T15" i="5" a="1"/>
  <c r="T15" i="5" s="1"/>
  <c r="T9" i="5" a="1"/>
  <c r="T9" i="5" s="1"/>
  <c r="T8" i="5" a="1"/>
  <c r="T8" i="5" s="1"/>
  <c r="T40" i="5" a="1"/>
  <c r="T40" i="5" s="1"/>
  <c r="T38" i="5" a="1"/>
  <c r="T38" i="5" s="1"/>
  <c r="T45" i="5" a="1"/>
  <c r="T45" i="5" s="1"/>
  <c r="T19" i="5" a="1"/>
  <c r="T19" i="5" s="1"/>
  <c r="T27" i="5" a="1"/>
  <c r="T27" i="5" s="1"/>
  <c r="T26" i="5" a="1"/>
  <c r="T26" i="5" s="1"/>
  <c r="T14" i="5" a="1"/>
  <c r="T14" i="5" s="1"/>
  <c r="AD5" i="9" l="1"/>
  <c r="AB6" i="9"/>
  <c r="O4" i="7"/>
  <c r="E11" i="7" a="1"/>
  <c r="E11" i="7" s="1"/>
  <c r="E12" i="7" s="1"/>
  <c r="L5" i="7" s="1"/>
  <c r="AC6" i="9" l="1"/>
  <c r="AD6" i="9" s="1"/>
  <c r="AB7" i="9"/>
  <c r="AE6" i="9"/>
  <c r="AF6" i="9" s="1"/>
  <c r="AE7" i="9" s="1"/>
  <c r="N5" i="7"/>
  <c r="M5" i="7"/>
  <c r="L6" i="7" s="1"/>
  <c r="AF7" i="9" l="1"/>
  <c r="AE8" i="9" s="1"/>
  <c r="AB8" i="9"/>
  <c r="AC7" i="9"/>
  <c r="AD7" i="9" s="1"/>
  <c r="AC8" i="9" s="1"/>
  <c r="O5" i="7"/>
  <c r="N6" i="7"/>
  <c r="O6" i="7" s="1"/>
  <c r="M6" i="7"/>
  <c r="L7" i="7" s="1"/>
  <c r="AD8" i="9" l="1"/>
  <c r="AB9" i="9"/>
  <c r="AF8" i="9"/>
  <c r="AE9" i="9" s="1"/>
  <c r="N7" i="7"/>
  <c r="O7" i="7" s="1"/>
  <c r="M7" i="7"/>
  <c r="L8" i="7" s="1"/>
  <c r="AC9" i="9" l="1"/>
  <c r="AD9" i="9" s="1"/>
  <c r="AC10" i="9" s="1"/>
  <c r="AF9" i="9"/>
  <c r="AE10" i="9" s="1"/>
  <c r="AB10" i="9"/>
  <c r="N8" i="7"/>
  <c r="O8" i="7" s="1"/>
  <c r="M8" i="7"/>
  <c r="L9" i="7" s="1"/>
  <c r="AB11" i="9" l="1"/>
  <c r="AB12" i="9" s="1"/>
  <c r="AD10" i="9"/>
  <c r="AC11" i="9" s="1"/>
  <c r="AD11" i="9" s="1"/>
  <c r="AC12" i="9" s="1"/>
  <c r="AD12" i="9" s="1"/>
  <c r="AF10" i="9"/>
  <c r="AE11" i="9" s="1"/>
  <c r="AF11" i="9" s="1"/>
  <c r="AE12" i="9" s="1"/>
  <c r="M9" i="7"/>
  <c r="L10" i="7" s="1"/>
  <c r="N9" i="7"/>
  <c r="O9" i="7" s="1"/>
  <c r="AB13" i="9" l="1"/>
  <c r="AF12" i="9"/>
  <c r="AE13" i="9" s="1"/>
  <c r="M10" i="7"/>
  <c r="L11" i="7" s="1"/>
  <c r="N10" i="7"/>
  <c r="O10" i="7" s="1"/>
  <c r="AB14" i="9" l="1"/>
  <c r="AF13" i="9"/>
  <c r="AE14" i="9" s="1"/>
  <c r="AC13" i="9"/>
  <c r="AD13" i="9" s="1"/>
  <c r="AC14" i="9" s="1"/>
  <c r="AD14" i="9" s="1"/>
  <c r="N11" i="7"/>
  <c r="O11" i="7" s="1"/>
  <c r="M11" i="7"/>
  <c r="L12" i="7" s="1"/>
  <c r="AB15" i="9" l="1"/>
  <c r="AF14" i="9"/>
  <c r="N12" i="7"/>
  <c r="O12" i="7" s="1"/>
  <c r="M12" i="7"/>
  <c r="L13" i="7" s="1"/>
  <c r="AB16" i="9" l="1"/>
  <c r="AE15" i="9"/>
  <c r="AF15" i="9" s="1"/>
  <c r="AE16" i="9" s="1"/>
  <c r="AC15" i="9"/>
  <c r="AD15" i="9" s="1"/>
  <c r="AC16" i="9" s="1"/>
  <c r="AD16" i="9" s="1"/>
  <c r="N13" i="7"/>
  <c r="O13" i="7" s="1"/>
  <c r="M13" i="7"/>
  <c r="L14" i="7" s="1"/>
  <c r="AB17" i="9" l="1"/>
  <c r="AF16" i="9"/>
  <c r="N14" i="7"/>
  <c r="O14" i="7" s="1"/>
  <c r="M14" i="7"/>
  <c r="L15" i="7" s="1"/>
  <c r="AB18" i="9" l="1"/>
  <c r="AE17" i="9"/>
  <c r="AF17" i="9" s="1"/>
  <c r="AE18" i="9" s="1"/>
  <c r="AF18" i="9" s="1"/>
  <c r="AC17" i="9"/>
  <c r="AD17" i="9" s="1"/>
  <c r="AC18" i="9" s="1"/>
  <c r="N15" i="7"/>
  <c r="O15" i="7" s="1"/>
  <c r="M15" i="7"/>
  <c r="L16" i="7" s="1"/>
  <c r="AB19" i="9" l="1"/>
  <c r="AD18" i="9"/>
  <c r="AC19" i="9" s="1"/>
  <c r="N16" i="7"/>
  <c r="O16" i="7" s="1"/>
  <c r="M16" i="7"/>
  <c r="L17" i="7" s="1"/>
  <c r="AB20" i="9" l="1"/>
  <c r="AD19" i="9"/>
  <c r="AC20" i="9" s="1"/>
  <c r="AC21" i="9" s="1"/>
  <c r="AC22" i="9" s="1"/>
  <c r="AC23" i="9" s="1"/>
  <c r="AC24" i="9" s="1"/>
  <c r="AC25" i="9" s="1"/>
  <c r="AC26" i="9" s="1"/>
  <c r="AC27" i="9" s="1"/>
  <c r="AC28" i="9" s="1"/>
  <c r="AC29" i="9" s="1"/>
  <c r="AC30" i="9" s="1"/>
  <c r="AC31" i="9" s="1"/>
  <c r="AC32" i="9" s="1"/>
  <c r="AC33" i="9" s="1"/>
  <c r="AC34" i="9" s="1"/>
  <c r="AC35" i="9" s="1"/>
  <c r="AC36" i="9" s="1"/>
  <c r="AC37" i="9" s="1"/>
  <c r="AC38" i="9" s="1"/>
  <c r="AC39" i="9" s="1"/>
  <c r="AC40" i="9" s="1"/>
  <c r="AC41" i="9" s="1"/>
  <c r="AC42" i="9" s="1"/>
  <c r="AC43" i="9" s="1"/>
  <c r="AC44" i="9" s="1"/>
  <c r="AC45" i="9" s="1"/>
  <c r="AC46" i="9" s="1"/>
  <c r="AC47" i="9" s="1"/>
  <c r="AC48" i="9" s="1"/>
  <c r="AC49" i="9" s="1"/>
  <c r="AC50" i="9" s="1"/>
  <c r="AC51" i="9" s="1"/>
  <c r="AC52" i="9" s="1"/>
  <c r="AC53" i="9" s="1"/>
  <c r="AC54" i="9" s="1"/>
  <c r="AC55" i="9" s="1"/>
  <c r="AC56" i="9" s="1"/>
  <c r="AC57" i="9" s="1"/>
  <c r="AC58" i="9" s="1"/>
  <c r="AC59" i="9" s="1"/>
  <c r="AC60" i="9" s="1"/>
  <c r="AC61" i="9" s="1"/>
  <c r="AC62" i="9" s="1"/>
  <c r="AC63" i="9" s="1"/>
  <c r="AC64" i="9" s="1"/>
  <c r="AC65" i="9" s="1"/>
  <c r="AC66" i="9" s="1"/>
  <c r="AC67" i="9" s="1"/>
  <c r="AC68" i="9" s="1"/>
  <c r="AC69" i="9" s="1"/>
  <c r="AC70" i="9" s="1"/>
  <c r="AC71" i="9" s="1"/>
  <c r="AC72" i="9" s="1"/>
  <c r="AC73" i="9" s="1"/>
  <c r="AC74" i="9" s="1"/>
  <c r="AC75" i="9" s="1"/>
  <c r="AC76" i="9" s="1"/>
  <c r="AC77" i="9" s="1"/>
  <c r="AC78" i="9" s="1"/>
  <c r="AC79" i="9" s="1"/>
  <c r="AC80" i="9" s="1"/>
  <c r="AC81" i="9" s="1"/>
  <c r="AC82" i="9" s="1"/>
  <c r="AC83" i="9" s="1"/>
  <c r="AC84" i="9" s="1"/>
  <c r="AC85" i="9" s="1"/>
  <c r="AC86" i="9" s="1"/>
  <c r="AC87" i="9" s="1"/>
  <c r="AC88" i="9" s="1"/>
  <c r="AC89" i="9" s="1"/>
  <c r="AC90" i="9" s="1"/>
  <c r="AC91" i="9" s="1"/>
  <c r="AC92" i="9" s="1"/>
  <c r="AC93" i="9" s="1"/>
  <c r="AC94" i="9" s="1"/>
  <c r="AC95" i="9" s="1"/>
  <c r="AC96" i="9" s="1"/>
  <c r="AC97" i="9" s="1"/>
  <c r="AC98" i="9" s="1"/>
  <c r="AC99" i="9" s="1"/>
  <c r="AC100" i="9" s="1"/>
  <c r="AC101" i="9" s="1"/>
  <c r="AC102" i="9" s="1"/>
  <c r="AC103" i="9" s="1"/>
  <c r="AC104" i="9" s="1"/>
  <c r="AC105" i="9" s="1"/>
  <c r="AC106" i="9" s="1"/>
  <c r="AC107" i="9" s="1"/>
  <c r="AC108" i="9" s="1"/>
  <c r="AC109" i="9" s="1"/>
  <c r="AC110" i="9" s="1"/>
  <c r="AC111" i="9" s="1"/>
  <c r="AC112" i="9" s="1"/>
  <c r="AC113" i="9" s="1"/>
  <c r="AC114" i="9" s="1"/>
  <c r="AC115" i="9" s="1"/>
  <c r="AC116" i="9" s="1"/>
  <c r="AC117" i="9" s="1"/>
  <c r="AC118" i="9" s="1"/>
  <c r="AC119" i="9" s="1"/>
  <c r="AC120" i="9" s="1"/>
  <c r="AC121" i="9" s="1"/>
  <c r="AC122" i="9" s="1"/>
  <c r="AC123" i="9" s="1"/>
  <c r="AC124" i="9" s="1"/>
  <c r="AC125" i="9" s="1"/>
  <c r="AC126" i="9" s="1"/>
  <c r="AC127" i="9" s="1"/>
  <c r="AC128" i="9" s="1"/>
  <c r="AC129" i="9" s="1"/>
  <c r="AC130" i="9" s="1"/>
  <c r="AC131" i="9" s="1"/>
  <c r="AC132" i="9" s="1"/>
  <c r="AC133" i="9" s="1"/>
  <c r="AC134" i="9" s="1"/>
  <c r="AC135" i="9" s="1"/>
  <c r="AC136" i="9" s="1"/>
  <c r="AC137" i="9" s="1"/>
  <c r="AC138" i="9" s="1"/>
  <c r="AC139" i="9" s="1"/>
  <c r="AC140" i="9" s="1"/>
  <c r="AC141" i="9" s="1"/>
  <c r="AC142" i="9" s="1"/>
  <c r="AC143" i="9" s="1"/>
  <c r="AC144" i="9" s="1"/>
  <c r="AC145" i="9" s="1"/>
  <c r="AC146" i="9" s="1"/>
  <c r="AC147" i="9" s="1"/>
  <c r="AC148" i="9" s="1"/>
  <c r="AC149" i="9" s="1"/>
  <c r="AC150" i="9" s="1"/>
  <c r="AC151" i="9" s="1"/>
  <c r="AC152" i="9" s="1"/>
  <c r="AC153" i="9" s="1"/>
  <c r="AC154" i="9" s="1"/>
  <c r="AC155" i="9" s="1"/>
  <c r="AC156" i="9" s="1"/>
  <c r="AC157" i="9" s="1"/>
  <c r="AC158" i="9" s="1"/>
  <c r="AC159" i="9" s="1"/>
  <c r="AC160" i="9" s="1"/>
  <c r="AC161" i="9" s="1"/>
  <c r="AC162" i="9" s="1"/>
  <c r="AC163" i="9" s="1"/>
  <c r="AC164" i="9" s="1"/>
  <c r="AC165" i="9" s="1"/>
  <c r="AC166" i="9" s="1"/>
  <c r="AC167" i="9" s="1"/>
  <c r="AC168" i="9" s="1"/>
  <c r="AC169" i="9" s="1"/>
  <c r="AC170" i="9" s="1"/>
  <c r="AC171" i="9" s="1"/>
  <c r="AC172" i="9" s="1"/>
  <c r="AC173" i="9" s="1"/>
  <c r="AC174" i="9" s="1"/>
  <c r="AC175" i="9" s="1"/>
  <c r="AC176" i="9" s="1"/>
  <c r="AC177" i="9" s="1"/>
  <c r="AC178" i="9" s="1"/>
  <c r="AC179" i="9" s="1"/>
  <c r="AC180" i="9" s="1"/>
  <c r="AC181" i="9" s="1"/>
  <c r="AC182" i="9" s="1"/>
  <c r="AC183" i="9" s="1"/>
  <c r="AC184" i="9" s="1"/>
  <c r="AC185" i="9" s="1"/>
  <c r="AC186" i="9" s="1"/>
  <c r="AC187" i="9" s="1"/>
  <c r="AC188" i="9" s="1"/>
  <c r="AC189" i="9" s="1"/>
  <c r="AC190" i="9" s="1"/>
  <c r="AC191" i="9" s="1"/>
  <c r="AC192" i="9" s="1"/>
  <c r="AC193" i="9" s="1"/>
  <c r="AC194" i="9" s="1"/>
  <c r="AC195" i="9" s="1"/>
  <c r="AC196" i="9" s="1"/>
  <c r="AC197" i="9" s="1"/>
  <c r="AC198" i="9" s="1"/>
  <c r="AC199" i="9" s="1"/>
  <c r="AC200" i="9" s="1"/>
  <c r="AC201" i="9" s="1"/>
  <c r="AC202" i="9" s="1"/>
  <c r="AC203" i="9" s="1"/>
  <c r="AC204" i="9" s="1"/>
  <c r="AC205" i="9" s="1"/>
  <c r="AC206" i="9" s="1"/>
  <c r="AC207" i="9" s="1"/>
  <c r="AC208" i="9" s="1"/>
  <c r="AC209" i="9" s="1"/>
  <c r="AC210" i="9" s="1"/>
  <c r="AC211" i="9" s="1"/>
  <c r="AC212" i="9" s="1"/>
  <c r="AC213" i="9" s="1"/>
  <c r="AC214" i="9" s="1"/>
  <c r="AC215" i="9" s="1"/>
  <c r="AC216" i="9" s="1"/>
  <c r="AC217" i="9" s="1"/>
  <c r="AC218" i="9" s="1"/>
  <c r="AC219" i="9" s="1"/>
  <c r="AC220" i="9" s="1"/>
  <c r="AC221" i="9" s="1"/>
  <c r="AC222" i="9" s="1"/>
  <c r="AC223" i="9" s="1"/>
  <c r="AC224" i="9" s="1"/>
  <c r="AC225" i="9" s="1"/>
  <c r="AC226" i="9" s="1"/>
  <c r="AC227" i="9" s="1"/>
  <c r="AC228" i="9" s="1"/>
  <c r="AC229" i="9" s="1"/>
  <c r="AC230" i="9" s="1"/>
  <c r="AC231" i="9" s="1"/>
  <c r="AC232" i="9" s="1"/>
  <c r="AC233" i="9" s="1"/>
  <c r="AC234" i="9" s="1"/>
  <c r="AC235" i="9" s="1"/>
  <c r="AC236" i="9" s="1"/>
  <c r="AC237" i="9" s="1"/>
  <c r="AC238" i="9" s="1"/>
  <c r="AC239" i="9" s="1"/>
  <c r="AC240" i="9" s="1"/>
  <c r="AC241" i="9" s="1"/>
  <c r="AC242" i="9" s="1"/>
  <c r="AC243" i="9" s="1"/>
  <c r="AC244" i="9" s="1"/>
  <c r="AC245" i="9" s="1"/>
  <c r="AC246" i="9" s="1"/>
  <c r="AC247" i="9" s="1"/>
  <c r="AC248" i="9" s="1"/>
  <c r="AC249" i="9" s="1"/>
  <c r="AC250" i="9" s="1"/>
  <c r="AC251" i="9" s="1"/>
  <c r="AC252" i="9" s="1"/>
  <c r="AC253" i="9" s="1"/>
  <c r="AC254" i="9" s="1"/>
  <c r="AC255" i="9" s="1"/>
  <c r="AC256" i="9" s="1"/>
  <c r="AC257" i="9" s="1"/>
  <c r="AC258" i="9" s="1"/>
  <c r="AC259" i="9" s="1"/>
  <c r="AC260" i="9" s="1"/>
  <c r="AC261" i="9" s="1"/>
  <c r="AC262" i="9" s="1"/>
  <c r="AC263" i="9" s="1"/>
  <c r="AC264" i="9" s="1"/>
  <c r="AC265" i="9" s="1"/>
  <c r="AC266" i="9" s="1"/>
  <c r="AC267" i="9" s="1"/>
  <c r="AC268" i="9" s="1"/>
  <c r="AC269" i="9" s="1"/>
  <c r="AC270" i="9" s="1"/>
  <c r="AC271" i="9" s="1"/>
  <c r="AC272" i="9" s="1"/>
  <c r="AC273" i="9" s="1"/>
  <c r="AC274" i="9" s="1"/>
  <c r="AC275" i="9" s="1"/>
  <c r="AC276" i="9" s="1"/>
  <c r="AC277" i="9" s="1"/>
  <c r="AC278" i="9" s="1"/>
  <c r="AC279" i="9" s="1"/>
  <c r="AC280" i="9" s="1"/>
  <c r="AC281" i="9" s="1"/>
  <c r="AC282" i="9" s="1"/>
  <c r="AC283" i="9" s="1"/>
  <c r="AC284" i="9" s="1"/>
  <c r="AC285" i="9" s="1"/>
  <c r="AC286" i="9" s="1"/>
  <c r="AC287" i="9" s="1"/>
  <c r="AC288" i="9" s="1"/>
  <c r="AC289" i="9" s="1"/>
  <c r="AC290" i="9" s="1"/>
  <c r="AC291" i="9" s="1"/>
  <c r="AC292" i="9" s="1"/>
  <c r="AC293" i="9" s="1"/>
  <c r="AC294" i="9" s="1"/>
  <c r="AC295" i="9" s="1"/>
  <c r="AC296" i="9" s="1"/>
  <c r="AC297" i="9" s="1"/>
  <c r="AC298" i="9" s="1"/>
  <c r="AC299" i="9" s="1"/>
  <c r="AC300" i="9" s="1"/>
  <c r="AC301" i="9" s="1"/>
  <c r="AC302" i="9" s="1"/>
  <c r="AC303" i="9" s="1"/>
  <c r="AC304" i="9" s="1"/>
  <c r="AC305" i="9" s="1"/>
  <c r="AC306" i="9" s="1"/>
  <c r="AC307" i="9" s="1"/>
  <c r="AC308" i="9" s="1"/>
  <c r="AC309" i="9" s="1"/>
  <c r="AC310" i="9" s="1"/>
  <c r="AC311" i="9" s="1"/>
  <c r="AC312" i="9" s="1"/>
  <c r="AC313" i="9" s="1"/>
  <c r="AC314" i="9" s="1"/>
  <c r="AC315" i="9" s="1"/>
  <c r="AC316" i="9" s="1"/>
  <c r="AC317" i="9" s="1"/>
  <c r="AC318" i="9" s="1"/>
  <c r="AC319" i="9" s="1"/>
  <c r="AC320" i="9" s="1"/>
  <c r="AC321" i="9" s="1"/>
  <c r="AC322" i="9" s="1"/>
  <c r="AC323" i="9" s="1"/>
  <c r="AC324" i="9" s="1"/>
  <c r="AC325" i="9" s="1"/>
  <c r="AC326" i="9" s="1"/>
  <c r="AC327" i="9" s="1"/>
  <c r="AC328" i="9" s="1"/>
  <c r="AC329" i="9" s="1"/>
  <c r="AC330" i="9" s="1"/>
  <c r="AC331" i="9" s="1"/>
  <c r="AC332" i="9" s="1"/>
  <c r="AC333" i="9" s="1"/>
  <c r="AC334" i="9" s="1"/>
  <c r="AC335" i="9" s="1"/>
  <c r="AC336" i="9" s="1"/>
  <c r="AC337" i="9" s="1"/>
  <c r="AC338" i="9" s="1"/>
  <c r="AC339" i="9" s="1"/>
  <c r="AC340" i="9" s="1"/>
  <c r="AC341" i="9" s="1"/>
  <c r="AC342" i="9" s="1"/>
  <c r="AC343" i="9" s="1"/>
  <c r="AC344" i="9" s="1"/>
  <c r="AC345" i="9" s="1"/>
  <c r="AC346" i="9" s="1"/>
  <c r="AC347" i="9" s="1"/>
  <c r="AC348" i="9" s="1"/>
  <c r="AC349" i="9" s="1"/>
  <c r="AC350" i="9" s="1"/>
  <c r="AC351" i="9" s="1"/>
  <c r="AC352" i="9" s="1"/>
  <c r="AC353" i="9" s="1"/>
  <c r="AC354" i="9" s="1"/>
  <c r="AC355" i="9" s="1"/>
  <c r="AC356" i="9" s="1"/>
  <c r="AC357" i="9" s="1"/>
  <c r="AC358" i="9" s="1"/>
  <c r="AC359" i="9" s="1"/>
  <c r="AC360" i="9" s="1"/>
  <c r="AC361" i="9" s="1"/>
  <c r="AC362" i="9" s="1"/>
  <c r="AC363" i="9" s="1"/>
  <c r="AC364" i="9" s="1"/>
  <c r="AC365" i="9" s="1"/>
  <c r="AC366" i="9" s="1"/>
  <c r="AC367" i="9" s="1"/>
  <c r="AC368" i="9" s="1"/>
  <c r="AC369" i="9" s="1"/>
  <c r="AC370" i="9" s="1"/>
  <c r="AC371" i="9" s="1"/>
  <c r="AC372" i="9" s="1"/>
  <c r="AC373" i="9" s="1"/>
  <c r="AC374" i="9" s="1"/>
  <c r="AC375" i="9" s="1"/>
  <c r="AC376" i="9" s="1"/>
  <c r="AC377" i="9" s="1"/>
  <c r="AC378" i="9" s="1"/>
  <c r="AC379" i="9" s="1"/>
  <c r="AC380" i="9" s="1"/>
  <c r="AC381" i="9" s="1"/>
  <c r="AC382" i="9" s="1"/>
  <c r="AC383" i="9" s="1"/>
  <c r="AC384" i="9" s="1"/>
  <c r="AC385" i="9" s="1"/>
  <c r="AC386" i="9" s="1"/>
  <c r="AC387" i="9" s="1"/>
  <c r="AC388" i="9" s="1"/>
  <c r="AC389" i="9" s="1"/>
  <c r="AC390" i="9" s="1"/>
  <c r="AC391" i="9" s="1"/>
  <c r="AC392" i="9" s="1"/>
  <c r="AC393" i="9" s="1"/>
  <c r="AC394" i="9" s="1"/>
  <c r="AC395" i="9" s="1"/>
  <c r="AC396" i="9" s="1"/>
  <c r="AC397" i="9" s="1"/>
  <c r="AC398" i="9" s="1"/>
  <c r="AC399" i="9" s="1"/>
  <c r="AC400" i="9" s="1"/>
  <c r="AC401" i="9" s="1"/>
  <c r="AC402" i="9" s="1"/>
  <c r="AC403" i="9" s="1"/>
  <c r="AC404" i="9" s="1"/>
  <c r="AC405" i="9" s="1"/>
  <c r="AC406" i="9" s="1"/>
  <c r="AC407" i="9" s="1"/>
  <c r="AC408" i="9" s="1"/>
  <c r="AC409" i="9" s="1"/>
  <c r="AC410" i="9" s="1"/>
  <c r="AC411" i="9" s="1"/>
  <c r="AC412" i="9" s="1"/>
  <c r="AC413" i="9" s="1"/>
  <c r="AC414" i="9" s="1"/>
  <c r="AC415" i="9" s="1"/>
  <c r="AC416" i="9" s="1"/>
  <c r="AC417" i="9" s="1"/>
  <c r="AC418" i="9" s="1"/>
  <c r="AC419" i="9" s="1"/>
  <c r="AC420" i="9" s="1"/>
  <c r="AC421" i="9" s="1"/>
  <c r="AC422" i="9" s="1"/>
  <c r="AC423" i="9" s="1"/>
  <c r="AC424" i="9" s="1"/>
  <c r="AC425" i="9" s="1"/>
  <c r="AC426" i="9" s="1"/>
  <c r="AC427" i="9" s="1"/>
  <c r="AC428" i="9" s="1"/>
  <c r="AC429" i="9" s="1"/>
  <c r="AC430" i="9" s="1"/>
  <c r="AC431" i="9" s="1"/>
  <c r="AC432" i="9" s="1"/>
  <c r="AC433" i="9" s="1"/>
  <c r="AC434" i="9" s="1"/>
  <c r="AC435" i="9" s="1"/>
  <c r="AC436" i="9" s="1"/>
  <c r="AC437" i="9" s="1"/>
  <c r="AC438" i="9" s="1"/>
  <c r="AC439" i="9" s="1"/>
  <c r="AC440" i="9" s="1"/>
  <c r="AC441" i="9" s="1"/>
  <c r="AC442" i="9" s="1"/>
  <c r="AC443" i="9" s="1"/>
  <c r="AC444" i="9" s="1"/>
  <c r="AC445" i="9" s="1"/>
  <c r="AC446" i="9" s="1"/>
  <c r="AC447" i="9" s="1"/>
  <c r="AC448" i="9" s="1"/>
  <c r="AC449" i="9" s="1"/>
  <c r="AC450" i="9" s="1"/>
  <c r="AC451" i="9" s="1"/>
  <c r="AC452" i="9" s="1"/>
  <c r="AC453" i="9" s="1"/>
  <c r="AC454" i="9" s="1"/>
  <c r="AC455" i="9" s="1"/>
  <c r="AC456" i="9" s="1"/>
  <c r="AC457" i="9" s="1"/>
  <c r="AC458" i="9" s="1"/>
  <c r="AC459" i="9" s="1"/>
  <c r="AC460" i="9" s="1"/>
  <c r="AC461" i="9" s="1"/>
  <c r="AC462" i="9" s="1"/>
  <c r="AC463" i="9" s="1"/>
  <c r="AC464" i="9" s="1"/>
  <c r="AC465" i="9" s="1"/>
  <c r="AC466" i="9" s="1"/>
  <c r="AC467" i="9" s="1"/>
  <c r="AC468" i="9" s="1"/>
  <c r="AC469" i="9" s="1"/>
  <c r="AC470" i="9" s="1"/>
  <c r="AC471" i="9" s="1"/>
  <c r="AC472" i="9" s="1"/>
  <c r="AC473" i="9" s="1"/>
  <c r="AC474" i="9" s="1"/>
  <c r="AC475" i="9" s="1"/>
  <c r="AC476" i="9" s="1"/>
  <c r="AC477" i="9" s="1"/>
  <c r="AC478" i="9" s="1"/>
  <c r="AC479" i="9" s="1"/>
  <c r="AC480" i="9" s="1"/>
  <c r="AC481" i="9" s="1"/>
  <c r="AC482" i="9" s="1"/>
  <c r="AC483" i="9" s="1"/>
  <c r="AC484" i="9" s="1"/>
  <c r="AC485" i="9" s="1"/>
  <c r="AC486" i="9" s="1"/>
  <c r="AC487" i="9" s="1"/>
  <c r="AC488" i="9" s="1"/>
  <c r="AC489" i="9" s="1"/>
  <c r="AC490" i="9" s="1"/>
  <c r="AC491" i="9" s="1"/>
  <c r="AC492" i="9" s="1"/>
  <c r="AC493" i="9" s="1"/>
  <c r="AC494" i="9" s="1"/>
  <c r="AC495" i="9" s="1"/>
  <c r="AC496" i="9" s="1"/>
  <c r="AC497" i="9" s="1"/>
  <c r="AC498" i="9" s="1"/>
  <c r="AC499" i="9" s="1"/>
  <c r="AC500" i="9" s="1"/>
  <c r="AC501" i="9" s="1"/>
  <c r="AC502" i="9" s="1"/>
  <c r="AC503" i="9" s="1"/>
  <c r="AC504" i="9" s="1"/>
  <c r="AC505" i="9" s="1"/>
  <c r="AC506" i="9" s="1"/>
  <c r="AC507" i="9" s="1"/>
  <c r="AC508" i="9" s="1"/>
  <c r="AC509" i="9" s="1"/>
  <c r="AC510" i="9" s="1"/>
  <c r="AC511" i="9" s="1"/>
  <c r="AC512" i="9" s="1"/>
  <c r="AC513" i="9" s="1"/>
  <c r="AC514" i="9" s="1"/>
  <c r="AC515" i="9" s="1"/>
  <c r="AC516" i="9" s="1"/>
  <c r="AC517" i="9" s="1"/>
  <c r="AC518" i="9" s="1"/>
  <c r="AC519" i="9" s="1"/>
  <c r="AC520" i="9" s="1"/>
  <c r="AC521" i="9" s="1"/>
  <c r="AC522" i="9" s="1"/>
  <c r="AC523" i="9" s="1"/>
  <c r="AC524" i="9" s="1"/>
  <c r="AC525" i="9" s="1"/>
  <c r="AC526" i="9" s="1"/>
  <c r="AC527" i="9" s="1"/>
  <c r="AC528" i="9" s="1"/>
  <c r="AC529" i="9" s="1"/>
  <c r="AC530" i="9" s="1"/>
  <c r="AC531" i="9" s="1"/>
  <c r="AC532" i="9" s="1"/>
  <c r="AC533" i="9" s="1"/>
  <c r="AC534" i="9" s="1"/>
  <c r="AC535" i="9" s="1"/>
  <c r="AC536" i="9" s="1"/>
  <c r="AC537" i="9" s="1"/>
  <c r="AC538" i="9" s="1"/>
  <c r="AC539" i="9" s="1"/>
  <c r="AC540" i="9" s="1"/>
  <c r="AC541" i="9" s="1"/>
  <c r="AC542" i="9" s="1"/>
  <c r="AC543" i="9" s="1"/>
  <c r="AC544" i="9" s="1"/>
  <c r="AC545" i="9" s="1"/>
  <c r="AC546" i="9" s="1"/>
  <c r="AC547" i="9" s="1"/>
  <c r="AC548" i="9" s="1"/>
  <c r="AC549" i="9" s="1"/>
  <c r="AC550" i="9" s="1"/>
  <c r="AC551" i="9" s="1"/>
  <c r="AC552" i="9" s="1"/>
  <c r="AC553" i="9" s="1"/>
  <c r="AC554" i="9" s="1"/>
  <c r="AC555" i="9" s="1"/>
  <c r="AC556" i="9" s="1"/>
  <c r="AC557" i="9" s="1"/>
  <c r="AC558" i="9" s="1"/>
  <c r="AC559" i="9" s="1"/>
  <c r="AC560" i="9" s="1"/>
  <c r="AC561" i="9" s="1"/>
  <c r="AC562" i="9" s="1"/>
  <c r="AC563" i="9" s="1"/>
  <c r="AC564" i="9" s="1"/>
  <c r="AC565" i="9" s="1"/>
  <c r="AC566" i="9" s="1"/>
  <c r="AC567" i="9" s="1"/>
  <c r="AC568" i="9" s="1"/>
  <c r="AC569" i="9" s="1"/>
  <c r="AC570" i="9" s="1"/>
  <c r="AC571" i="9" s="1"/>
  <c r="AC572" i="9" s="1"/>
  <c r="AC573" i="9" s="1"/>
  <c r="AC574" i="9" s="1"/>
  <c r="AC575" i="9" s="1"/>
  <c r="AC576" i="9" s="1"/>
  <c r="AC577" i="9" s="1"/>
  <c r="AC578" i="9" s="1"/>
  <c r="AC579" i="9" s="1"/>
  <c r="AC580" i="9" s="1"/>
  <c r="AC581" i="9" s="1"/>
  <c r="AC582" i="9" s="1"/>
  <c r="AC583" i="9" s="1"/>
  <c r="AC584" i="9" s="1"/>
  <c r="AC585" i="9" s="1"/>
  <c r="AC586" i="9" s="1"/>
  <c r="AC587" i="9" s="1"/>
  <c r="AC588" i="9" s="1"/>
  <c r="AC589" i="9" s="1"/>
  <c r="AC590" i="9" s="1"/>
  <c r="AC591" i="9" s="1"/>
  <c r="AC592" i="9" s="1"/>
  <c r="AC593" i="9" s="1"/>
  <c r="AC594" i="9" s="1"/>
  <c r="AC595" i="9" s="1"/>
  <c r="AC596" i="9" s="1"/>
  <c r="AC597" i="9" s="1"/>
  <c r="AC598" i="9" s="1"/>
  <c r="AC599" i="9" s="1"/>
  <c r="AC600" i="9" s="1"/>
  <c r="AC601" i="9" s="1"/>
  <c r="AC602" i="9" s="1"/>
  <c r="AC603" i="9" s="1"/>
  <c r="AC604" i="9" s="1"/>
  <c r="AC605" i="9" s="1"/>
  <c r="AC606" i="9" s="1"/>
  <c r="AC607" i="9" s="1"/>
  <c r="AC608" i="9" s="1"/>
  <c r="AC609" i="9" s="1"/>
  <c r="AC610" i="9" s="1"/>
  <c r="AC611" i="9" s="1"/>
  <c r="AC612" i="9" s="1"/>
  <c r="AC613" i="9" s="1"/>
  <c r="AC614" i="9" s="1"/>
  <c r="AC615" i="9" s="1"/>
  <c r="AC616" i="9" s="1"/>
  <c r="AC617" i="9" s="1"/>
  <c r="AC618" i="9" s="1"/>
  <c r="AC619" i="9" s="1"/>
  <c r="AC620" i="9" s="1"/>
  <c r="AC621" i="9" s="1"/>
  <c r="AC622" i="9" s="1"/>
  <c r="AC623" i="9" s="1"/>
  <c r="AC624" i="9" s="1"/>
  <c r="AC625" i="9" s="1"/>
  <c r="AC626" i="9" s="1"/>
  <c r="AC627" i="9" s="1"/>
  <c r="AC628" i="9" s="1"/>
  <c r="AC629" i="9" s="1"/>
  <c r="AC630" i="9" s="1"/>
  <c r="AC631" i="9" s="1"/>
  <c r="AC632" i="9" s="1"/>
  <c r="AC633" i="9" s="1"/>
  <c r="AC634" i="9" s="1"/>
  <c r="AC635" i="9" s="1"/>
  <c r="AC636" i="9" s="1"/>
  <c r="AC637" i="9" s="1"/>
  <c r="AC638" i="9" s="1"/>
  <c r="AC639" i="9" s="1"/>
  <c r="AC640" i="9" s="1"/>
  <c r="AC641" i="9" s="1"/>
  <c r="AC642" i="9" s="1"/>
  <c r="AC643" i="9" s="1"/>
  <c r="AC644" i="9" s="1"/>
  <c r="AC645" i="9" s="1"/>
  <c r="AC646" i="9" s="1"/>
  <c r="AC647" i="9" s="1"/>
  <c r="AC648" i="9" s="1"/>
  <c r="AC649" i="9" s="1"/>
  <c r="AC650" i="9" s="1"/>
  <c r="AC651" i="9" s="1"/>
  <c r="AC652" i="9" s="1"/>
  <c r="AC653" i="9" s="1"/>
  <c r="AC654" i="9" s="1"/>
  <c r="AC655" i="9" s="1"/>
  <c r="AC656" i="9" s="1"/>
  <c r="AC657" i="9" s="1"/>
  <c r="AC658" i="9" s="1"/>
  <c r="AC659" i="9" s="1"/>
  <c r="AC660" i="9" s="1"/>
  <c r="AC661" i="9" s="1"/>
  <c r="AC662" i="9" s="1"/>
  <c r="AC663" i="9" s="1"/>
  <c r="AC664" i="9" s="1"/>
  <c r="AC665" i="9" s="1"/>
  <c r="AC666" i="9" s="1"/>
  <c r="AC667" i="9" s="1"/>
  <c r="AC668" i="9" s="1"/>
  <c r="AC669" i="9" s="1"/>
  <c r="AC670" i="9" s="1"/>
  <c r="AC671" i="9" s="1"/>
  <c r="AC672" i="9" s="1"/>
  <c r="AC673" i="9" s="1"/>
  <c r="AC674" i="9" s="1"/>
  <c r="AC675" i="9" s="1"/>
  <c r="AC676" i="9" s="1"/>
  <c r="AC677" i="9" s="1"/>
  <c r="AC678" i="9" s="1"/>
  <c r="AC679" i="9" s="1"/>
  <c r="AC680" i="9" s="1"/>
  <c r="AC681" i="9" s="1"/>
  <c r="AC682" i="9" s="1"/>
  <c r="AC683" i="9" s="1"/>
  <c r="AC684" i="9" s="1"/>
  <c r="AC685" i="9" s="1"/>
  <c r="AC686" i="9" s="1"/>
  <c r="AC687" i="9" s="1"/>
  <c r="AC688" i="9" s="1"/>
  <c r="AC689" i="9" s="1"/>
  <c r="AC690" i="9" s="1"/>
  <c r="AC691" i="9" s="1"/>
  <c r="AC692" i="9" s="1"/>
  <c r="AC693" i="9" s="1"/>
  <c r="AC694" i="9" s="1"/>
  <c r="AC695" i="9" s="1"/>
  <c r="AC696" i="9" s="1"/>
  <c r="AC697" i="9" s="1"/>
  <c r="AC698" i="9" s="1"/>
  <c r="AC699" i="9" s="1"/>
  <c r="AC700" i="9" s="1"/>
  <c r="AC701" i="9" s="1"/>
  <c r="AC702" i="9" s="1"/>
  <c r="AC703" i="9" s="1"/>
  <c r="AC704" i="9" s="1"/>
  <c r="AC705" i="9" s="1"/>
  <c r="AC706" i="9" s="1"/>
  <c r="AC707" i="9" s="1"/>
  <c r="AC708" i="9" s="1"/>
  <c r="AC709" i="9" s="1"/>
  <c r="AC710" i="9" s="1"/>
  <c r="AC711" i="9" s="1"/>
  <c r="AC712" i="9" s="1"/>
  <c r="AC713" i="9" s="1"/>
  <c r="AC714" i="9" s="1"/>
  <c r="AC715" i="9" s="1"/>
  <c r="AC716" i="9" s="1"/>
  <c r="AC717" i="9" s="1"/>
  <c r="AC718" i="9" s="1"/>
  <c r="AC719" i="9" s="1"/>
  <c r="AC720" i="9" s="1"/>
  <c r="AC721" i="9" s="1"/>
  <c r="AC722" i="9" s="1"/>
  <c r="AC723" i="9" s="1"/>
  <c r="AC724" i="9" s="1"/>
  <c r="AC725" i="9" s="1"/>
  <c r="AC726" i="9" s="1"/>
  <c r="AC727" i="9" s="1"/>
  <c r="AC728" i="9" s="1"/>
  <c r="AC729" i="9" s="1"/>
  <c r="AC730" i="9" s="1"/>
  <c r="AC731" i="9" s="1"/>
  <c r="AC732" i="9" s="1"/>
  <c r="AC733" i="9" s="1"/>
  <c r="AC734" i="9" s="1"/>
  <c r="AC735" i="9" s="1"/>
  <c r="AC736" i="9" s="1"/>
  <c r="AC737" i="9" s="1"/>
  <c r="AC738" i="9" s="1"/>
  <c r="AC739" i="9" s="1"/>
  <c r="AC740" i="9" s="1"/>
  <c r="AC741" i="9" s="1"/>
  <c r="AC742" i="9" s="1"/>
  <c r="AC743" i="9" s="1"/>
  <c r="AC744" i="9" s="1"/>
  <c r="AC745" i="9" s="1"/>
  <c r="AC746" i="9" s="1"/>
  <c r="AC747" i="9" s="1"/>
  <c r="AC748" i="9" s="1"/>
  <c r="AC749" i="9" s="1"/>
  <c r="AC750" i="9" s="1"/>
  <c r="AC751" i="9" s="1"/>
  <c r="AC752" i="9" s="1"/>
  <c r="AC753" i="9" s="1"/>
  <c r="AC754" i="9" s="1"/>
  <c r="AC755" i="9" s="1"/>
  <c r="AC756" i="9" s="1"/>
  <c r="AC757" i="9" s="1"/>
  <c r="AC758" i="9" s="1"/>
  <c r="AC759" i="9" s="1"/>
  <c r="AC760" i="9" s="1"/>
  <c r="AC761" i="9" s="1"/>
  <c r="AC762" i="9" s="1"/>
  <c r="AC763" i="9" s="1"/>
  <c r="AC764" i="9" s="1"/>
  <c r="AC765" i="9" s="1"/>
  <c r="AC766" i="9" s="1"/>
  <c r="AC767" i="9" s="1"/>
  <c r="AC768" i="9" s="1"/>
  <c r="AC769" i="9" s="1"/>
  <c r="AC770" i="9" s="1"/>
  <c r="AC771" i="9" s="1"/>
  <c r="AC772" i="9" s="1"/>
  <c r="AC773" i="9" s="1"/>
  <c r="AC774" i="9" s="1"/>
  <c r="AC775" i="9" s="1"/>
  <c r="AC776" i="9" s="1"/>
  <c r="AC777" i="9" s="1"/>
  <c r="AC778" i="9" s="1"/>
  <c r="AC779" i="9" s="1"/>
  <c r="AC780" i="9" s="1"/>
  <c r="AC781" i="9" s="1"/>
  <c r="AC782" i="9" s="1"/>
  <c r="AC783" i="9" s="1"/>
  <c r="AC784" i="9" s="1"/>
  <c r="AC785" i="9" s="1"/>
  <c r="AC786" i="9" s="1"/>
  <c r="AC787" i="9" s="1"/>
  <c r="AC788" i="9" s="1"/>
  <c r="AC789" i="9" s="1"/>
  <c r="AC790" i="9" s="1"/>
  <c r="AC791" i="9" s="1"/>
  <c r="AC792" i="9" s="1"/>
  <c r="AC793" i="9" s="1"/>
  <c r="AC794" i="9" s="1"/>
  <c r="AC795" i="9" s="1"/>
  <c r="AC796" i="9" s="1"/>
  <c r="AC797" i="9" s="1"/>
  <c r="AC798" i="9" s="1"/>
  <c r="AC799" i="9" s="1"/>
  <c r="AC800" i="9" s="1"/>
  <c r="AC801" i="9" s="1"/>
  <c r="AC802" i="9" s="1"/>
  <c r="AC803" i="9" s="1"/>
  <c r="AC804" i="9" s="1"/>
  <c r="AC805" i="9" s="1"/>
  <c r="AC806" i="9" s="1"/>
  <c r="AC807" i="9" s="1"/>
  <c r="AC808" i="9" s="1"/>
  <c r="AC809" i="9" s="1"/>
  <c r="AC810" i="9" s="1"/>
  <c r="AC811" i="9" s="1"/>
  <c r="AC812" i="9" s="1"/>
  <c r="AC813" i="9" s="1"/>
  <c r="AC814" i="9" s="1"/>
  <c r="AC815" i="9" s="1"/>
  <c r="AC816" i="9" s="1"/>
  <c r="AC817" i="9" s="1"/>
  <c r="AC818" i="9" s="1"/>
  <c r="AC819" i="9" s="1"/>
  <c r="AC820" i="9" s="1"/>
  <c r="AC821" i="9" s="1"/>
  <c r="AC822" i="9" s="1"/>
  <c r="AC823" i="9" s="1"/>
  <c r="AC824" i="9" s="1"/>
  <c r="AC825" i="9" s="1"/>
  <c r="AC826" i="9" s="1"/>
  <c r="AC827" i="9" s="1"/>
  <c r="AC828" i="9" s="1"/>
  <c r="AC829" i="9" s="1"/>
  <c r="AC830" i="9" s="1"/>
  <c r="AC831" i="9" s="1"/>
  <c r="AC832" i="9" s="1"/>
  <c r="AC833" i="9" s="1"/>
  <c r="AC834" i="9" s="1"/>
  <c r="AC835" i="9" s="1"/>
  <c r="AC836" i="9" s="1"/>
  <c r="AC837" i="9" s="1"/>
  <c r="AC838" i="9" s="1"/>
  <c r="AC839" i="9" s="1"/>
  <c r="AC840" i="9" s="1"/>
  <c r="AC841" i="9" s="1"/>
  <c r="AC842" i="9" s="1"/>
  <c r="AC843" i="9" s="1"/>
  <c r="AC844" i="9" s="1"/>
  <c r="AC845" i="9" s="1"/>
  <c r="AC846" i="9" s="1"/>
  <c r="AC847" i="9" s="1"/>
  <c r="AC848" i="9" s="1"/>
  <c r="AC849" i="9" s="1"/>
  <c r="AC850" i="9" s="1"/>
  <c r="AC851" i="9" s="1"/>
  <c r="AC852" i="9" s="1"/>
  <c r="AC853" i="9" s="1"/>
  <c r="AC854" i="9" s="1"/>
  <c r="AC855" i="9" s="1"/>
  <c r="AC856" i="9" s="1"/>
  <c r="AC857" i="9" s="1"/>
  <c r="AC858" i="9" s="1"/>
  <c r="AC859" i="9" s="1"/>
  <c r="AC860" i="9" s="1"/>
  <c r="AC861" i="9" s="1"/>
  <c r="AC862" i="9" s="1"/>
  <c r="AC863" i="9" s="1"/>
  <c r="AC864" i="9" s="1"/>
  <c r="AC865" i="9" s="1"/>
  <c r="AC866" i="9" s="1"/>
  <c r="AC867" i="9" s="1"/>
  <c r="AC868" i="9" s="1"/>
  <c r="AC869" i="9" s="1"/>
  <c r="AC870" i="9" s="1"/>
  <c r="AC871" i="9" s="1"/>
  <c r="AC872" i="9" s="1"/>
  <c r="AC873" i="9" s="1"/>
  <c r="AC874" i="9" s="1"/>
  <c r="AC875" i="9" s="1"/>
  <c r="AC876" i="9" s="1"/>
  <c r="AC877" i="9" s="1"/>
  <c r="AC878" i="9" s="1"/>
  <c r="AC879" i="9" s="1"/>
  <c r="AC880" i="9" s="1"/>
  <c r="AC881" i="9" s="1"/>
  <c r="AC882" i="9" s="1"/>
  <c r="AC883" i="9" s="1"/>
  <c r="AC884" i="9" s="1"/>
  <c r="AC885" i="9" s="1"/>
  <c r="AC886" i="9" s="1"/>
  <c r="AC887" i="9" s="1"/>
  <c r="AC888" i="9" s="1"/>
  <c r="AC889" i="9" s="1"/>
  <c r="AC890" i="9" s="1"/>
  <c r="AC891" i="9" s="1"/>
  <c r="AC892" i="9" s="1"/>
  <c r="AC893" i="9" s="1"/>
  <c r="AC894" i="9" s="1"/>
  <c r="AC895" i="9" s="1"/>
  <c r="AC896" i="9" s="1"/>
  <c r="AC897" i="9" s="1"/>
  <c r="AC898" i="9" s="1"/>
  <c r="AC899" i="9" s="1"/>
  <c r="AC900" i="9" s="1"/>
  <c r="AC901" i="9" s="1"/>
  <c r="AC902" i="9" s="1"/>
  <c r="AC903" i="9" s="1"/>
  <c r="AC904" i="9" s="1"/>
  <c r="AC905" i="9" s="1"/>
  <c r="AC906" i="9" s="1"/>
  <c r="AC907" i="9" s="1"/>
  <c r="AC908" i="9" s="1"/>
  <c r="AC909" i="9" s="1"/>
  <c r="AC910" i="9" s="1"/>
  <c r="AC911" i="9" s="1"/>
  <c r="AC912" i="9" s="1"/>
  <c r="AC913" i="9" s="1"/>
  <c r="AC914" i="9" s="1"/>
  <c r="AC915" i="9" s="1"/>
  <c r="AC916" i="9" s="1"/>
  <c r="AC917" i="9" s="1"/>
  <c r="AC918" i="9" s="1"/>
  <c r="AC919" i="9" s="1"/>
  <c r="AC920" i="9" s="1"/>
  <c r="AC921" i="9" s="1"/>
  <c r="AC922" i="9" s="1"/>
  <c r="AC923" i="9" s="1"/>
  <c r="AC924" i="9" s="1"/>
  <c r="AC925" i="9" s="1"/>
  <c r="AC926" i="9" s="1"/>
  <c r="AC927" i="9" s="1"/>
  <c r="AC928" i="9" s="1"/>
  <c r="AC929" i="9" s="1"/>
  <c r="AC930" i="9" s="1"/>
  <c r="AC931" i="9" s="1"/>
  <c r="AC932" i="9" s="1"/>
  <c r="AC933" i="9" s="1"/>
  <c r="AC934" i="9" s="1"/>
  <c r="AC935" i="9" s="1"/>
  <c r="AC936" i="9" s="1"/>
  <c r="AC937" i="9" s="1"/>
  <c r="AC938" i="9" s="1"/>
  <c r="AC939" i="9" s="1"/>
  <c r="AC940" i="9" s="1"/>
  <c r="AC941" i="9" s="1"/>
  <c r="AC942" i="9" s="1"/>
  <c r="AC943" i="9" s="1"/>
  <c r="AC944" i="9" s="1"/>
  <c r="AC945" i="9" s="1"/>
  <c r="AC946" i="9" s="1"/>
  <c r="AC947" i="9" s="1"/>
  <c r="AC948" i="9" s="1"/>
  <c r="AC949" i="9" s="1"/>
  <c r="AC950" i="9" s="1"/>
  <c r="AC951" i="9" s="1"/>
  <c r="AC952" i="9" s="1"/>
  <c r="AC953" i="9" s="1"/>
  <c r="AC954" i="9" s="1"/>
  <c r="AC955" i="9" s="1"/>
  <c r="AC956" i="9" s="1"/>
  <c r="AC957" i="9" s="1"/>
  <c r="AC958" i="9" s="1"/>
  <c r="AC959" i="9" s="1"/>
  <c r="AC960" i="9" s="1"/>
  <c r="AC961" i="9" s="1"/>
  <c r="AC962" i="9" s="1"/>
  <c r="AC963" i="9" s="1"/>
  <c r="AC964" i="9" s="1"/>
  <c r="AC965" i="9" s="1"/>
  <c r="AC966" i="9" s="1"/>
  <c r="AC967" i="9" s="1"/>
  <c r="AC968" i="9" s="1"/>
  <c r="AC969" i="9" s="1"/>
  <c r="AC970" i="9" s="1"/>
  <c r="AC971" i="9" s="1"/>
  <c r="AC972" i="9" s="1"/>
  <c r="AC973" i="9" s="1"/>
  <c r="AC974" i="9" s="1"/>
  <c r="AC975" i="9" s="1"/>
  <c r="AC976" i="9" s="1"/>
  <c r="AC977" i="9" s="1"/>
  <c r="AC978" i="9" s="1"/>
  <c r="AC979" i="9" s="1"/>
  <c r="AC980" i="9" s="1"/>
  <c r="AC981" i="9" s="1"/>
  <c r="AC982" i="9" s="1"/>
  <c r="AC983" i="9" s="1"/>
  <c r="AC984" i="9" s="1"/>
  <c r="AC985" i="9" s="1"/>
  <c r="AC986" i="9" s="1"/>
  <c r="AC987" i="9" s="1"/>
  <c r="AC988" i="9" s="1"/>
  <c r="AC989" i="9" s="1"/>
  <c r="AC990" i="9" s="1"/>
  <c r="AC991" i="9" s="1"/>
  <c r="AC992" i="9" s="1"/>
  <c r="AC993" i="9" s="1"/>
  <c r="AC994" i="9" s="1"/>
  <c r="AC995" i="9" s="1"/>
  <c r="AC996" i="9" s="1"/>
  <c r="AC997" i="9" s="1"/>
  <c r="AC998" i="9" s="1"/>
  <c r="AC999" i="9" s="1"/>
  <c r="AC1000" i="9" s="1"/>
  <c r="AC1001" i="9" s="1"/>
  <c r="AC1002" i="9" s="1"/>
  <c r="AC1003" i="9" s="1"/>
  <c r="AC1004" i="9" s="1"/>
  <c r="AC1005" i="9" s="1"/>
  <c r="AC1006" i="9" s="1"/>
  <c r="AC1007" i="9" s="1"/>
  <c r="AC1008" i="9" s="1"/>
  <c r="AC1009" i="9" s="1"/>
  <c r="AC1010" i="9" s="1"/>
  <c r="AC1011" i="9" s="1"/>
  <c r="AC1012" i="9" s="1"/>
  <c r="AC1013" i="9" s="1"/>
  <c r="AC1014" i="9" s="1"/>
  <c r="AC1015" i="9" s="1"/>
  <c r="AC1016" i="9" s="1"/>
  <c r="AC1017" i="9" s="1"/>
  <c r="AC1018" i="9" s="1"/>
  <c r="AC1019" i="9" s="1"/>
  <c r="AC1020" i="9" s="1"/>
  <c r="AC1021" i="9" s="1"/>
  <c r="AC1022" i="9" s="1"/>
  <c r="AC1023" i="9" s="1"/>
  <c r="AC1024" i="9" s="1"/>
  <c r="AC1025" i="9" s="1"/>
  <c r="AC1026" i="9" s="1"/>
  <c r="AC1027" i="9" s="1"/>
  <c r="AC1028" i="9" s="1"/>
  <c r="AC1029" i="9" s="1"/>
  <c r="AC1030" i="9" s="1"/>
  <c r="AC1031" i="9" s="1"/>
  <c r="AC1032" i="9" s="1"/>
  <c r="AC1033" i="9" s="1"/>
  <c r="AC1034" i="9" s="1"/>
  <c r="AC1035" i="9" s="1"/>
  <c r="AC1036" i="9" s="1"/>
  <c r="AC1037" i="9" s="1"/>
  <c r="AC1038" i="9" s="1"/>
  <c r="AC1039" i="9" s="1"/>
  <c r="AC1040" i="9" s="1"/>
  <c r="AC1041" i="9" s="1"/>
  <c r="AC1042" i="9" s="1"/>
  <c r="AC1043" i="9" s="1"/>
  <c r="AC1044" i="9" s="1"/>
  <c r="AC1045" i="9" s="1"/>
  <c r="AC1046" i="9" s="1"/>
  <c r="AC1047" i="9" s="1"/>
  <c r="AC1048" i="9" s="1"/>
  <c r="AC1049" i="9" s="1"/>
  <c r="AC1050" i="9" s="1"/>
  <c r="AC1051" i="9" s="1"/>
  <c r="AC1052" i="9" s="1"/>
  <c r="AC1053" i="9" s="1"/>
  <c r="AC1054" i="9" s="1"/>
  <c r="AC1055" i="9" s="1"/>
  <c r="AC1056" i="9" s="1"/>
  <c r="AC1057" i="9" s="1"/>
  <c r="AC1058" i="9" s="1"/>
  <c r="AC1059" i="9" s="1"/>
  <c r="AC1060" i="9" s="1"/>
  <c r="AC1061" i="9" s="1"/>
  <c r="AC1062" i="9" s="1"/>
  <c r="AC1063" i="9" s="1"/>
  <c r="AC1064" i="9" s="1"/>
  <c r="AC1065" i="9" s="1"/>
  <c r="AC1066" i="9" s="1"/>
  <c r="AC1067" i="9" s="1"/>
  <c r="AC1068" i="9" s="1"/>
  <c r="AC1069" i="9" s="1"/>
  <c r="AC1070" i="9" s="1"/>
  <c r="AC1071" i="9" s="1"/>
  <c r="AC1072" i="9" s="1"/>
  <c r="AC1073" i="9" s="1"/>
  <c r="AC1074" i="9" s="1"/>
  <c r="AC1075" i="9" s="1"/>
  <c r="AC1076" i="9" s="1"/>
  <c r="AC1077" i="9" s="1"/>
  <c r="AC1078" i="9" s="1"/>
  <c r="AC1079" i="9" s="1"/>
  <c r="AC1080" i="9" s="1"/>
  <c r="AC1081" i="9" s="1"/>
  <c r="AC1082" i="9" s="1"/>
  <c r="AC1083" i="9" s="1"/>
  <c r="AC1084" i="9" s="1"/>
  <c r="AC1085" i="9" s="1"/>
  <c r="AC1086" i="9" s="1"/>
  <c r="AC1087" i="9" s="1"/>
  <c r="AC1088" i="9" s="1"/>
  <c r="AC1089" i="9" s="1"/>
  <c r="AC1090" i="9" s="1"/>
  <c r="AC1091" i="9" s="1"/>
  <c r="AC1092" i="9" s="1"/>
  <c r="AC1093" i="9" s="1"/>
  <c r="AC1094" i="9" s="1"/>
  <c r="AC1095" i="9" s="1"/>
  <c r="AC1096" i="9" s="1"/>
  <c r="AC1097" i="9" s="1"/>
  <c r="AC1098" i="9" s="1"/>
  <c r="AC1099" i="9" s="1"/>
  <c r="AC1100" i="9" s="1"/>
  <c r="AC1101" i="9" s="1"/>
  <c r="AC1102" i="9" s="1"/>
  <c r="AC1103" i="9" s="1"/>
  <c r="AC1104" i="9" s="1"/>
  <c r="AC1105" i="9" s="1"/>
  <c r="AC1106" i="9" s="1"/>
  <c r="AC1107" i="9" s="1"/>
  <c r="AC1108" i="9" s="1"/>
  <c r="AC1109" i="9" s="1"/>
  <c r="AC1110" i="9" s="1"/>
  <c r="AC1111" i="9" s="1"/>
  <c r="AC1112" i="9" s="1"/>
  <c r="AC1113" i="9" s="1"/>
  <c r="AC1114" i="9" s="1"/>
  <c r="AC1115" i="9" s="1"/>
  <c r="AC1116" i="9" s="1"/>
  <c r="AC1117" i="9" s="1"/>
  <c r="AC1118" i="9" s="1"/>
  <c r="AC1119" i="9" s="1"/>
  <c r="AC1120" i="9" s="1"/>
  <c r="AC1121" i="9" s="1"/>
  <c r="AC1122" i="9" s="1"/>
  <c r="AC1123" i="9" s="1"/>
  <c r="AC1124" i="9" s="1"/>
  <c r="AC1125" i="9" s="1"/>
  <c r="AC1126" i="9" s="1"/>
  <c r="AC1127" i="9" s="1"/>
  <c r="AC1128" i="9" s="1"/>
  <c r="AC1129" i="9" s="1"/>
  <c r="AC1130" i="9" s="1"/>
  <c r="AC1131" i="9" s="1"/>
  <c r="AC1132" i="9" s="1"/>
  <c r="AC1133" i="9" s="1"/>
  <c r="AC1134" i="9" s="1"/>
  <c r="AC1135" i="9" s="1"/>
  <c r="AC1136" i="9" s="1"/>
  <c r="AC1137" i="9" s="1"/>
  <c r="AC1138" i="9" s="1"/>
  <c r="AC1139" i="9" s="1"/>
  <c r="AC1140" i="9" s="1"/>
  <c r="AC1141" i="9" s="1"/>
  <c r="AC1142" i="9" s="1"/>
  <c r="AC1143" i="9" s="1"/>
  <c r="AC1144" i="9" s="1"/>
  <c r="AC1145" i="9" s="1"/>
  <c r="AC1146" i="9" s="1"/>
  <c r="AC1147" i="9" s="1"/>
  <c r="AC1148" i="9" s="1"/>
  <c r="AC1149" i="9" s="1"/>
  <c r="AC1150" i="9" s="1"/>
  <c r="AC1151" i="9" s="1"/>
  <c r="AC1152" i="9" s="1"/>
  <c r="AC1153" i="9" s="1"/>
  <c r="AC1154" i="9" s="1"/>
  <c r="AC1155" i="9" s="1"/>
  <c r="AC1156" i="9" s="1"/>
  <c r="AC1157" i="9" s="1"/>
  <c r="AC1158" i="9" s="1"/>
  <c r="AC1159" i="9" s="1"/>
  <c r="AC1160" i="9" s="1"/>
  <c r="AC1161" i="9" s="1"/>
  <c r="AC1162" i="9" s="1"/>
  <c r="AC1163" i="9" s="1"/>
  <c r="AC1164" i="9" s="1"/>
  <c r="AC1165" i="9" s="1"/>
  <c r="AC1166" i="9" s="1"/>
  <c r="AC1167" i="9" s="1"/>
  <c r="AC1168" i="9" s="1"/>
  <c r="AC1169" i="9" s="1"/>
  <c r="AC1170" i="9" s="1"/>
  <c r="AC1171" i="9" s="1"/>
  <c r="AC1172" i="9" s="1"/>
  <c r="AC1173" i="9" s="1"/>
  <c r="AC1174" i="9" s="1"/>
  <c r="AC1175" i="9" s="1"/>
  <c r="AC1176" i="9" s="1"/>
  <c r="AC1177" i="9" s="1"/>
  <c r="AC1178" i="9" s="1"/>
  <c r="AC1179" i="9" s="1"/>
  <c r="AC1180" i="9" s="1"/>
  <c r="AC1181" i="9" s="1"/>
  <c r="AC1182" i="9" s="1"/>
  <c r="AC1183" i="9" s="1"/>
  <c r="AC1184" i="9" s="1"/>
  <c r="AC1185" i="9" s="1"/>
  <c r="AC1186" i="9" s="1"/>
  <c r="AC1187" i="9" s="1"/>
  <c r="AC1188" i="9" s="1"/>
  <c r="AC1189" i="9" s="1"/>
  <c r="AC1190" i="9" s="1"/>
  <c r="AC1191" i="9" s="1"/>
  <c r="AC1192" i="9" s="1"/>
  <c r="AC1193" i="9" s="1"/>
  <c r="AC1194" i="9" s="1"/>
  <c r="AC1195" i="9" s="1"/>
  <c r="AC1196" i="9" s="1"/>
  <c r="AC1197" i="9" s="1"/>
  <c r="AC1198" i="9" s="1"/>
  <c r="AC1199" i="9" s="1"/>
  <c r="AC1200" i="9" s="1"/>
  <c r="AC1201" i="9" s="1"/>
  <c r="AC1202" i="9" s="1"/>
  <c r="AC1203" i="9" s="1"/>
  <c r="AC1204" i="9" s="1"/>
  <c r="AC1205" i="9" s="1"/>
  <c r="AC1206" i="9" s="1"/>
  <c r="AC1207" i="9" s="1"/>
  <c r="AC1208" i="9" s="1"/>
  <c r="AC1209" i="9" s="1"/>
  <c r="AC1210" i="9" s="1"/>
  <c r="AC1211" i="9" s="1"/>
  <c r="AC1212" i="9" s="1"/>
  <c r="AC1213" i="9" s="1"/>
  <c r="AC1214" i="9" s="1"/>
  <c r="AC1215" i="9" s="1"/>
  <c r="AC1216" i="9" s="1"/>
  <c r="AC1217" i="9" s="1"/>
  <c r="AC1218" i="9" s="1"/>
  <c r="AC1219" i="9" s="1"/>
  <c r="AC1220" i="9" s="1"/>
  <c r="AC1221" i="9" s="1"/>
  <c r="AC1222" i="9" s="1"/>
  <c r="AC1223" i="9" s="1"/>
  <c r="AC1224" i="9" s="1"/>
  <c r="AC1225" i="9" s="1"/>
  <c r="AC1226" i="9" s="1"/>
  <c r="AC1227" i="9" s="1"/>
  <c r="AC1228" i="9" s="1"/>
  <c r="AC1229" i="9" s="1"/>
  <c r="AC1230" i="9" s="1"/>
  <c r="AC1231" i="9" s="1"/>
  <c r="AC1232" i="9" s="1"/>
  <c r="AC1233" i="9" s="1"/>
  <c r="AC1234" i="9" s="1"/>
  <c r="AC1235" i="9" s="1"/>
  <c r="AC1236" i="9" s="1"/>
  <c r="AC1237" i="9" s="1"/>
  <c r="AC1238" i="9" s="1"/>
  <c r="AC1239" i="9" s="1"/>
  <c r="AC1240" i="9" s="1"/>
  <c r="AC1241" i="9" s="1"/>
  <c r="AC1242" i="9" s="1"/>
  <c r="AC1243" i="9" s="1"/>
  <c r="AC1244" i="9" s="1"/>
  <c r="AC1245" i="9" s="1"/>
  <c r="AC1246" i="9" s="1"/>
  <c r="AC1247" i="9" s="1"/>
  <c r="AC1248" i="9" s="1"/>
  <c r="AC1249" i="9" s="1"/>
  <c r="AC1250" i="9" s="1"/>
  <c r="AC1251" i="9" s="1"/>
  <c r="AC1252" i="9" s="1"/>
  <c r="AC1253" i="9" s="1"/>
  <c r="AC1254" i="9" s="1"/>
  <c r="AC1255" i="9" s="1"/>
  <c r="AC1256" i="9" s="1"/>
  <c r="AC1257" i="9" s="1"/>
  <c r="AC1258" i="9" s="1"/>
  <c r="AC1259" i="9" s="1"/>
  <c r="AC1260" i="9" s="1"/>
  <c r="AC1261" i="9" s="1"/>
  <c r="AC1262" i="9" s="1"/>
  <c r="AC1263" i="9" s="1"/>
  <c r="AC1264" i="9" s="1"/>
  <c r="AC1265" i="9" s="1"/>
  <c r="AC1266" i="9" s="1"/>
  <c r="AC1267" i="9" s="1"/>
  <c r="AC1268" i="9" s="1"/>
  <c r="AC1269" i="9" s="1"/>
  <c r="AC1270" i="9" s="1"/>
  <c r="AC1271" i="9" s="1"/>
  <c r="AC1272" i="9" s="1"/>
  <c r="AC1273" i="9" s="1"/>
  <c r="AC1274" i="9" s="1"/>
  <c r="AC1275" i="9" s="1"/>
  <c r="AC1276" i="9" s="1"/>
  <c r="AC1277" i="9" s="1"/>
  <c r="AC1278" i="9" s="1"/>
  <c r="AC1279" i="9" s="1"/>
  <c r="AC1280" i="9" s="1"/>
  <c r="AC1281" i="9" s="1"/>
  <c r="AC1282" i="9" s="1"/>
  <c r="AC1283" i="9" s="1"/>
  <c r="AC1284" i="9" s="1"/>
  <c r="AC1285" i="9" s="1"/>
  <c r="AC1286" i="9" s="1"/>
  <c r="AC1287" i="9" s="1"/>
  <c r="AC1288" i="9" s="1"/>
  <c r="AC1289" i="9" s="1"/>
  <c r="AC1290" i="9" s="1"/>
  <c r="AC1291" i="9" s="1"/>
  <c r="AC1292" i="9" s="1"/>
  <c r="AC1293" i="9" s="1"/>
  <c r="AC1294" i="9" s="1"/>
  <c r="AC1295" i="9" s="1"/>
  <c r="AC1296" i="9" s="1"/>
  <c r="AC1297" i="9" s="1"/>
  <c r="AC1298" i="9" s="1"/>
  <c r="AC1299" i="9" s="1"/>
  <c r="AC1300" i="9" s="1"/>
  <c r="AC1301" i="9" s="1"/>
  <c r="AC1302" i="9" s="1"/>
  <c r="AC1303" i="9" s="1"/>
  <c r="AC1304" i="9" s="1"/>
  <c r="AC1305" i="9" s="1"/>
  <c r="AC1306" i="9" s="1"/>
  <c r="AC1307" i="9" s="1"/>
  <c r="AC1308" i="9" s="1"/>
  <c r="AC1309" i="9" s="1"/>
  <c r="AC1310" i="9" s="1"/>
  <c r="AC1311" i="9" s="1"/>
  <c r="AC1312" i="9" s="1"/>
  <c r="AC1313" i="9" s="1"/>
  <c r="AC1314" i="9" s="1"/>
  <c r="AC1315" i="9" s="1"/>
  <c r="AC1316" i="9" s="1"/>
  <c r="AC1317" i="9" s="1"/>
  <c r="AC1318" i="9" s="1"/>
  <c r="AC1319" i="9" s="1"/>
  <c r="AC1320" i="9" s="1"/>
  <c r="AC1321" i="9" s="1"/>
  <c r="AC1322" i="9" s="1"/>
  <c r="AC1323" i="9" s="1"/>
  <c r="AC1324" i="9" s="1"/>
  <c r="AC1325" i="9" s="1"/>
  <c r="AC1326" i="9" s="1"/>
  <c r="AC1327" i="9" s="1"/>
  <c r="AC1328" i="9" s="1"/>
  <c r="AC1329" i="9" s="1"/>
  <c r="AC1330" i="9" s="1"/>
  <c r="AC1331" i="9" s="1"/>
  <c r="AC1332" i="9" s="1"/>
  <c r="AC1333" i="9" s="1"/>
  <c r="AC1334" i="9" s="1"/>
  <c r="AC1335" i="9" s="1"/>
  <c r="AC1336" i="9" s="1"/>
  <c r="AC1337" i="9" s="1"/>
  <c r="AC1338" i="9" s="1"/>
  <c r="AC1339" i="9" s="1"/>
  <c r="AC1340" i="9" s="1"/>
  <c r="AC1341" i="9" s="1"/>
  <c r="AC1342" i="9" s="1"/>
  <c r="AC1343" i="9" s="1"/>
  <c r="AC1344" i="9" s="1"/>
  <c r="AC1345" i="9" s="1"/>
  <c r="AC1346" i="9" s="1"/>
  <c r="AC1347" i="9" s="1"/>
  <c r="AC1348" i="9" s="1"/>
  <c r="AC1349" i="9" s="1"/>
  <c r="AC1350" i="9" s="1"/>
  <c r="AC1351" i="9" s="1"/>
  <c r="AC1352" i="9" s="1"/>
  <c r="AC1353" i="9" s="1"/>
  <c r="AC1354" i="9" s="1"/>
  <c r="AC1355" i="9" s="1"/>
  <c r="AC1356" i="9" s="1"/>
  <c r="AC1357" i="9" s="1"/>
  <c r="AC1358" i="9" s="1"/>
  <c r="AC1359" i="9" s="1"/>
  <c r="AC1360" i="9" s="1"/>
  <c r="AC1361" i="9" s="1"/>
  <c r="AC1362" i="9" s="1"/>
  <c r="AC1363" i="9" s="1"/>
  <c r="AC1364" i="9" s="1"/>
  <c r="AC1365" i="9" s="1"/>
  <c r="AC1366" i="9" s="1"/>
  <c r="AC1367" i="9" s="1"/>
  <c r="AC1368" i="9" s="1"/>
  <c r="AC1369" i="9" s="1"/>
  <c r="AC1370" i="9" s="1"/>
  <c r="AC1371" i="9" s="1"/>
  <c r="AC1372" i="9" s="1"/>
  <c r="AC1373" i="9" s="1"/>
  <c r="AC1374" i="9" s="1"/>
  <c r="AC1375" i="9" s="1"/>
  <c r="AC1376" i="9" s="1"/>
  <c r="AC1377" i="9" s="1"/>
  <c r="AC1378" i="9" s="1"/>
  <c r="AC1379" i="9" s="1"/>
  <c r="AC1380" i="9" s="1"/>
  <c r="AC1381" i="9" s="1"/>
  <c r="AC1382" i="9" s="1"/>
  <c r="AC1383" i="9" s="1"/>
  <c r="AC1384" i="9" s="1"/>
  <c r="AC1385" i="9" s="1"/>
  <c r="AC1386" i="9" s="1"/>
  <c r="AC1387" i="9" s="1"/>
  <c r="AC1388" i="9" s="1"/>
  <c r="AC1389" i="9" s="1"/>
  <c r="AC1390" i="9" s="1"/>
  <c r="AC1391" i="9" s="1"/>
  <c r="AC1392" i="9" s="1"/>
  <c r="AC1393" i="9" s="1"/>
  <c r="AC1394" i="9" s="1"/>
  <c r="AC1395" i="9" s="1"/>
  <c r="AC1396" i="9" s="1"/>
  <c r="AC1397" i="9" s="1"/>
  <c r="AC1398" i="9" s="1"/>
  <c r="AC1399" i="9" s="1"/>
  <c r="AC1400" i="9" s="1"/>
  <c r="AC1401" i="9" s="1"/>
  <c r="AC1402" i="9" s="1"/>
  <c r="AC1403" i="9" s="1"/>
  <c r="AC1404" i="9" s="1"/>
  <c r="AC1405" i="9" s="1"/>
  <c r="AC1406" i="9" s="1"/>
  <c r="AC1407" i="9" s="1"/>
  <c r="AC1408" i="9" s="1"/>
  <c r="AC1409" i="9" s="1"/>
  <c r="AC1410" i="9" s="1"/>
  <c r="AC1411" i="9" s="1"/>
  <c r="AC1412" i="9" s="1"/>
  <c r="AC1413" i="9" s="1"/>
  <c r="AC1414" i="9" s="1"/>
  <c r="AC1415" i="9" s="1"/>
  <c r="AC1416" i="9" s="1"/>
  <c r="AC1417" i="9" s="1"/>
  <c r="AC1418" i="9" s="1"/>
  <c r="AC1419" i="9" s="1"/>
  <c r="AC1420" i="9" s="1"/>
  <c r="AC1421" i="9" s="1"/>
  <c r="AC1422" i="9" s="1"/>
  <c r="AC1423" i="9" s="1"/>
  <c r="AC1424" i="9" s="1"/>
  <c r="AC1425" i="9" s="1"/>
  <c r="AC1426" i="9" s="1"/>
  <c r="AC1427" i="9" s="1"/>
  <c r="AC1428" i="9" s="1"/>
  <c r="AC1429" i="9" s="1"/>
  <c r="AC1430" i="9" s="1"/>
  <c r="AC1431" i="9" s="1"/>
  <c r="AC1432" i="9" s="1"/>
  <c r="AC1433" i="9" s="1"/>
  <c r="AC1434" i="9" s="1"/>
  <c r="AC1435" i="9" s="1"/>
  <c r="AC1436" i="9" s="1"/>
  <c r="AC1437" i="9" s="1"/>
  <c r="AC1438" i="9" s="1"/>
  <c r="AC1439" i="9" s="1"/>
  <c r="AC1440" i="9" s="1"/>
  <c r="AC1441" i="9" s="1"/>
  <c r="AC1442" i="9" s="1"/>
  <c r="AC1443" i="9" s="1"/>
  <c r="AC1444" i="9" s="1"/>
  <c r="AC1445" i="9" s="1"/>
  <c r="AC1446" i="9" s="1"/>
  <c r="AC1447" i="9" s="1"/>
  <c r="AC1448" i="9" s="1"/>
  <c r="AC1449" i="9" s="1"/>
  <c r="AC1450" i="9" s="1"/>
  <c r="AC1451" i="9" s="1"/>
  <c r="AC1452" i="9" s="1"/>
  <c r="AC1453" i="9" s="1"/>
  <c r="AC1454" i="9" s="1"/>
  <c r="AC1455" i="9" s="1"/>
  <c r="AC1456" i="9" s="1"/>
  <c r="AC1457" i="9" s="1"/>
  <c r="AC1458" i="9" s="1"/>
  <c r="AC1459" i="9" s="1"/>
  <c r="AC1460" i="9" s="1"/>
  <c r="AC1461" i="9" s="1"/>
  <c r="AC1462" i="9" s="1"/>
  <c r="AC1463" i="9" s="1"/>
  <c r="AC1464" i="9" s="1"/>
  <c r="AC1465" i="9" s="1"/>
  <c r="AC1466" i="9" s="1"/>
  <c r="AC1467" i="9" s="1"/>
  <c r="AC1468" i="9" s="1"/>
  <c r="AC1469" i="9" s="1"/>
  <c r="AC1470" i="9" s="1"/>
  <c r="AC1471" i="9" s="1"/>
  <c r="AC1472" i="9" s="1"/>
  <c r="AC1473" i="9" s="1"/>
  <c r="AC1474" i="9" s="1"/>
  <c r="AC1475" i="9" s="1"/>
  <c r="AC1476" i="9" s="1"/>
  <c r="AC1477" i="9" s="1"/>
  <c r="AC1478" i="9" s="1"/>
  <c r="AC1479" i="9" s="1"/>
  <c r="AC1480" i="9" s="1"/>
  <c r="AC1481" i="9" s="1"/>
  <c r="AC1482" i="9" s="1"/>
  <c r="AC1483" i="9" s="1"/>
  <c r="AC1484" i="9" s="1"/>
  <c r="AC1485" i="9" s="1"/>
  <c r="AC1486" i="9" s="1"/>
  <c r="AC1487" i="9" s="1"/>
  <c r="AC1488" i="9" s="1"/>
  <c r="AC1489" i="9" s="1"/>
  <c r="AC1490" i="9" s="1"/>
  <c r="AC1491" i="9" s="1"/>
  <c r="AC1492" i="9" s="1"/>
  <c r="AC1493" i="9" s="1"/>
  <c r="AC1494" i="9" s="1"/>
  <c r="AC1495" i="9" s="1"/>
  <c r="AC1496" i="9" s="1"/>
  <c r="AC1497" i="9" s="1"/>
  <c r="AC1498" i="9" s="1"/>
  <c r="AC1499" i="9" s="1"/>
  <c r="AC1500" i="9" s="1"/>
  <c r="AC1501" i="9" s="1"/>
  <c r="AC1502" i="9" s="1"/>
  <c r="AC1503" i="9" s="1"/>
  <c r="AC1504" i="9" s="1"/>
  <c r="AC1505" i="9" s="1"/>
  <c r="AC1506" i="9" s="1"/>
  <c r="AC1507" i="9" s="1"/>
  <c r="AC1508" i="9" s="1"/>
  <c r="AC1509" i="9" s="1"/>
  <c r="AC1510" i="9" s="1"/>
  <c r="AC1511" i="9" s="1"/>
  <c r="AC1512" i="9" s="1"/>
  <c r="AC1513" i="9" s="1"/>
  <c r="AC1514" i="9" s="1"/>
  <c r="AC1515" i="9" s="1"/>
  <c r="AC1516" i="9" s="1"/>
  <c r="AC1517" i="9" s="1"/>
  <c r="AC1518" i="9" s="1"/>
  <c r="AC1519" i="9" s="1"/>
  <c r="AC1520" i="9" s="1"/>
  <c r="AC1521" i="9" s="1"/>
  <c r="AC1522" i="9" s="1"/>
  <c r="AC1523" i="9" s="1"/>
  <c r="AC1524" i="9" s="1"/>
  <c r="AC1525" i="9" s="1"/>
  <c r="AC1526" i="9" s="1"/>
  <c r="AC1527" i="9" s="1"/>
  <c r="AC1528" i="9" s="1"/>
  <c r="AC1529" i="9" s="1"/>
  <c r="AC1530" i="9" s="1"/>
  <c r="AC1531" i="9" s="1"/>
  <c r="AC1532" i="9" s="1"/>
  <c r="AC1533" i="9" s="1"/>
  <c r="AC1534" i="9" s="1"/>
  <c r="AC1535" i="9" s="1"/>
  <c r="AC1536" i="9" s="1"/>
  <c r="AC1537" i="9" s="1"/>
  <c r="AC1538" i="9" s="1"/>
  <c r="AC1539" i="9" s="1"/>
  <c r="AC1540" i="9" s="1"/>
  <c r="AC1541" i="9" s="1"/>
  <c r="AC1542" i="9" s="1"/>
  <c r="AC1543" i="9" s="1"/>
  <c r="AC1544" i="9" s="1"/>
  <c r="AC1545" i="9" s="1"/>
  <c r="AC1546" i="9" s="1"/>
  <c r="AC1547" i="9" s="1"/>
  <c r="AC1548" i="9" s="1"/>
  <c r="AC1549" i="9" s="1"/>
  <c r="AC1550" i="9" s="1"/>
  <c r="AC1551" i="9" s="1"/>
  <c r="AC1552" i="9" s="1"/>
  <c r="AC1553" i="9" s="1"/>
  <c r="AC1554" i="9" s="1"/>
  <c r="AC1555" i="9" s="1"/>
  <c r="AC1556" i="9" s="1"/>
  <c r="AC1557" i="9" s="1"/>
  <c r="AC1558" i="9" s="1"/>
  <c r="AC1559" i="9" s="1"/>
  <c r="AC1560" i="9" s="1"/>
  <c r="AC1561" i="9" s="1"/>
  <c r="AC1562" i="9" s="1"/>
  <c r="AC1563" i="9" s="1"/>
  <c r="AC1564" i="9" s="1"/>
  <c r="AC1565" i="9" s="1"/>
  <c r="AC1566" i="9" s="1"/>
  <c r="AC1567" i="9" s="1"/>
  <c r="AC1568" i="9" s="1"/>
  <c r="AC1569" i="9" s="1"/>
  <c r="AC1570" i="9" s="1"/>
  <c r="AC1571" i="9" s="1"/>
  <c r="AC1572" i="9" s="1"/>
  <c r="AC1573" i="9" s="1"/>
  <c r="AC1574" i="9" s="1"/>
  <c r="AC1575" i="9" s="1"/>
  <c r="AC1576" i="9" s="1"/>
  <c r="AC1577" i="9" s="1"/>
  <c r="AC1578" i="9" s="1"/>
  <c r="AC1579" i="9" s="1"/>
  <c r="AC1580" i="9" s="1"/>
  <c r="AC1581" i="9" s="1"/>
  <c r="AC1582" i="9" s="1"/>
  <c r="AC1583" i="9" s="1"/>
  <c r="AC1584" i="9" s="1"/>
  <c r="AC1585" i="9" s="1"/>
  <c r="AC1586" i="9" s="1"/>
  <c r="AC1587" i="9" s="1"/>
  <c r="AC1588" i="9" s="1"/>
  <c r="AC1589" i="9" s="1"/>
  <c r="AC1590" i="9" s="1"/>
  <c r="AC1591" i="9" s="1"/>
  <c r="AC1592" i="9" s="1"/>
  <c r="AC1593" i="9" s="1"/>
  <c r="AC1594" i="9" s="1"/>
  <c r="AC1595" i="9" s="1"/>
  <c r="AC1596" i="9" s="1"/>
  <c r="AC1597" i="9" s="1"/>
  <c r="AC1598" i="9" s="1"/>
  <c r="AC1599" i="9" s="1"/>
  <c r="AC1600" i="9" s="1"/>
  <c r="AC1601" i="9" s="1"/>
  <c r="AC1602" i="9" s="1"/>
  <c r="AC1603" i="9" s="1"/>
  <c r="AC1604" i="9" s="1"/>
  <c r="AC1605" i="9" s="1"/>
  <c r="AC1606" i="9" s="1"/>
  <c r="AC1607" i="9" s="1"/>
  <c r="AC1608" i="9" s="1"/>
  <c r="AC1609" i="9" s="1"/>
  <c r="AC1610" i="9" s="1"/>
  <c r="AC1611" i="9" s="1"/>
  <c r="AC1612" i="9" s="1"/>
  <c r="AC1613" i="9" s="1"/>
  <c r="AC1614" i="9" s="1"/>
  <c r="AC1615" i="9" s="1"/>
  <c r="AC1616" i="9" s="1"/>
  <c r="AC1617" i="9" s="1"/>
  <c r="AC1618" i="9" s="1"/>
  <c r="AC1619" i="9" s="1"/>
  <c r="AC1620" i="9" s="1"/>
  <c r="AC1621" i="9" s="1"/>
  <c r="AC1622" i="9" s="1"/>
  <c r="AC1623" i="9" s="1"/>
  <c r="AC1624" i="9" s="1"/>
  <c r="AC1625" i="9" s="1"/>
  <c r="AC1626" i="9" s="1"/>
  <c r="AC1627" i="9" s="1"/>
  <c r="AC1628" i="9" s="1"/>
  <c r="AC1629" i="9" s="1"/>
  <c r="AC1630" i="9" s="1"/>
  <c r="AC1631" i="9" s="1"/>
  <c r="AC1632" i="9" s="1"/>
  <c r="AC1633" i="9" s="1"/>
  <c r="AC1634" i="9" s="1"/>
  <c r="AC1635" i="9" s="1"/>
  <c r="AC1636" i="9" s="1"/>
  <c r="AC1637" i="9" s="1"/>
  <c r="AC1638" i="9" s="1"/>
  <c r="AC1639" i="9" s="1"/>
  <c r="AC1640" i="9" s="1"/>
  <c r="AC1641" i="9" s="1"/>
  <c r="AC1642" i="9" s="1"/>
  <c r="AC1643" i="9" s="1"/>
  <c r="AC1644" i="9" s="1"/>
  <c r="AC1645" i="9" s="1"/>
  <c r="AC1646" i="9" s="1"/>
  <c r="AC1647" i="9" s="1"/>
  <c r="AC1648" i="9" s="1"/>
  <c r="AC1649" i="9" s="1"/>
  <c r="AC1650" i="9" s="1"/>
  <c r="AC1651" i="9" s="1"/>
  <c r="AC1652" i="9" s="1"/>
  <c r="AC1653" i="9" s="1"/>
  <c r="AC1654" i="9" s="1"/>
  <c r="AC1655" i="9" s="1"/>
  <c r="AC1656" i="9" s="1"/>
  <c r="AC1657" i="9" s="1"/>
  <c r="AC1658" i="9" s="1"/>
  <c r="AC1659" i="9" s="1"/>
  <c r="AC1660" i="9" s="1"/>
  <c r="AC1661" i="9" s="1"/>
  <c r="AC1662" i="9" s="1"/>
  <c r="AC1663" i="9" s="1"/>
  <c r="AC1664" i="9" s="1"/>
  <c r="AC1665" i="9" s="1"/>
  <c r="AC1666" i="9" s="1"/>
  <c r="AC1667" i="9" s="1"/>
  <c r="AC1668" i="9" s="1"/>
  <c r="AC1669" i="9" s="1"/>
  <c r="AC1670" i="9" s="1"/>
  <c r="AC1671" i="9" s="1"/>
  <c r="AC1672" i="9" s="1"/>
  <c r="AC1673" i="9" s="1"/>
  <c r="AC1674" i="9" s="1"/>
  <c r="AC1675" i="9" s="1"/>
  <c r="AC1676" i="9" s="1"/>
  <c r="AC1677" i="9" s="1"/>
  <c r="AC1678" i="9" s="1"/>
  <c r="AC1679" i="9" s="1"/>
  <c r="AC1680" i="9" s="1"/>
  <c r="AC1681" i="9" s="1"/>
  <c r="AC1682" i="9" s="1"/>
  <c r="AC1683" i="9" s="1"/>
  <c r="AC1684" i="9" s="1"/>
  <c r="AC1685" i="9" s="1"/>
  <c r="AC1686" i="9" s="1"/>
  <c r="AC1687" i="9" s="1"/>
  <c r="AC1688" i="9" s="1"/>
  <c r="AC1689" i="9" s="1"/>
  <c r="AC1690" i="9" s="1"/>
  <c r="AC1691" i="9" s="1"/>
  <c r="AC1692" i="9" s="1"/>
  <c r="AC1693" i="9" s="1"/>
  <c r="AC1694" i="9" s="1"/>
  <c r="AC1695" i="9" s="1"/>
  <c r="AC1696" i="9" s="1"/>
  <c r="AC1697" i="9" s="1"/>
  <c r="AC1698" i="9" s="1"/>
  <c r="AC1699" i="9" s="1"/>
  <c r="AC1700" i="9" s="1"/>
  <c r="AC1701" i="9" s="1"/>
  <c r="AC1702" i="9" s="1"/>
  <c r="AC1703" i="9" s="1"/>
  <c r="AC1704" i="9" s="1"/>
  <c r="AC1705" i="9" s="1"/>
  <c r="AC1706" i="9" s="1"/>
  <c r="AC1707" i="9" s="1"/>
  <c r="AC1708" i="9" s="1"/>
  <c r="AC1709" i="9" s="1"/>
  <c r="AC1710" i="9" s="1"/>
  <c r="AC1711" i="9" s="1"/>
  <c r="AC1712" i="9" s="1"/>
  <c r="AC1713" i="9" s="1"/>
  <c r="AC1714" i="9" s="1"/>
  <c r="AC1715" i="9" s="1"/>
  <c r="AC1716" i="9" s="1"/>
  <c r="AC1717" i="9" s="1"/>
  <c r="AC1718" i="9" s="1"/>
  <c r="AC1719" i="9" s="1"/>
  <c r="AC1720" i="9" s="1"/>
  <c r="AC1721" i="9" s="1"/>
  <c r="AC1722" i="9" s="1"/>
  <c r="AC1723" i="9" s="1"/>
  <c r="AC1724" i="9" s="1"/>
  <c r="AC1725" i="9" s="1"/>
  <c r="AC1726" i="9" s="1"/>
  <c r="AC1727" i="9" s="1"/>
  <c r="AC1728" i="9" s="1"/>
  <c r="AC1729" i="9" s="1"/>
  <c r="AC1730" i="9" s="1"/>
  <c r="AC1731" i="9" s="1"/>
  <c r="AC1732" i="9" s="1"/>
  <c r="AC1733" i="9" s="1"/>
  <c r="AC1734" i="9" s="1"/>
  <c r="AC1735" i="9" s="1"/>
  <c r="AC1736" i="9" s="1"/>
  <c r="AC1737" i="9" s="1"/>
  <c r="AC1738" i="9" s="1"/>
  <c r="AC1739" i="9" s="1"/>
  <c r="AC1740" i="9" s="1"/>
  <c r="AC1741" i="9" s="1"/>
  <c r="AC1742" i="9" s="1"/>
  <c r="AC1743" i="9" s="1"/>
  <c r="AC1744" i="9" s="1"/>
  <c r="AC1745" i="9" s="1"/>
  <c r="AC1746" i="9" s="1"/>
  <c r="AC1747" i="9" s="1"/>
  <c r="AC1748" i="9" s="1"/>
  <c r="AC1749" i="9" s="1"/>
  <c r="AC1750" i="9" s="1"/>
  <c r="AC1751" i="9" s="1"/>
  <c r="AC1752" i="9" s="1"/>
  <c r="AC1753" i="9" s="1"/>
  <c r="AC1754" i="9" s="1"/>
  <c r="AC1755" i="9" s="1"/>
  <c r="AC1756" i="9" s="1"/>
  <c r="AC1757" i="9" s="1"/>
  <c r="AC1758" i="9" s="1"/>
  <c r="AC1759" i="9" s="1"/>
  <c r="AC1760" i="9" s="1"/>
  <c r="AC1761" i="9" s="1"/>
  <c r="AC1762" i="9" s="1"/>
  <c r="AC1763" i="9" s="1"/>
  <c r="AC1764" i="9" s="1"/>
  <c r="AC1765" i="9" s="1"/>
  <c r="AC1766" i="9" s="1"/>
  <c r="AC1767" i="9" s="1"/>
  <c r="AC1768" i="9" s="1"/>
  <c r="AC1769" i="9" s="1"/>
  <c r="AC1770" i="9" s="1"/>
  <c r="AC1771" i="9" s="1"/>
  <c r="AC1772" i="9" s="1"/>
  <c r="AC1773" i="9" s="1"/>
  <c r="AC1774" i="9" s="1"/>
  <c r="AC1775" i="9" s="1"/>
  <c r="AC1776" i="9" s="1"/>
  <c r="AC1777" i="9" s="1"/>
  <c r="AC1778" i="9" s="1"/>
  <c r="AC1779" i="9" s="1"/>
  <c r="AC1780" i="9" s="1"/>
  <c r="AC1781" i="9" s="1"/>
  <c r="AC1782" i="9" s="1"/>
  <c r="AC1783" i="9" s="1"/>
  <c r="AC1784" i="9" s="1"/>
  <c r="AC1785" i="9" s="1"/>
  <c r="AC1786" i="9" s="1"/>
  <c r="AC1787" i="9" s="1"/>
  <c r="AC1788" i="9" s="1"/>
  <c r="AC1789" i="9" s="1"/>
  <c r="AC1790" i="9" s="1"/>
  <c r="AC1791" i="9" s="1"/>
  <c r="AC1792" i="9" s="1"/>
  <c r="AC1793" i="9" s="1"/>
  <c r="AC1794" i="9" s="1"/>
  <c r="AC1795" i="9" s="1"/>
  <c r="AC1796" i="9" s="1"/>
  <c r="AC1797" i="9" s="1"/>
  <c r="AC1798" i="9" s="1"/>
  <c r="AC1799" i="9" s="1"/>
  <c r="AC1800" i="9" s="1"/>
  <c r="AC1801" i="9" s="1"/>
  <c r="AC1802" i="9" s="1"/>
  <c r="AC1803" i="9" s="1"/>
  <c r="AC1804" i="9" s="1"/>
  <c r="AC1805" i="9" s="1"/>
  <c r="AC1806" i="9" s="1"/>
  <c r="AC1807" i="9" s="1"/>
  <c r="AC1808" i="9" s="1"/>
  <c r="AC1809" i="9" s="1"/>
  <c r="AC1810" i="9" s="1"/>
  <c r="AC1811" i="9" s="1"/>
  <c r="AC1812" i="9" s="1"/>
  <c r="AC1813" i="9" s="1"/>
  <c r="AC1814" i="9" s="1"/>
  <c r="AC1815" i="9" s="1"/>
  <c r="AC1816" i="9" s="1"/>
  <c r="AC1817" i="9" s="1"/>
  <c r="AC1818" i="9" s="1"/>
  <c r="AC1819" i="9" s="1"/>
  <c r="AC1820" i="9" s="1"/>
  <c r="AC1821" i="9" s="1"/>
  <c r="AC1822" i="9" s="1"/>
  <c r="AC1823" i="9" s="1"/>
  <c r="AC1824" i="9" s="1"/>
  <c r="AC1825" i="9" s="1"/>
  <c r="AC1826" i="9" s="1"/>
  <c r="AC1827" i="9" s="1"/>
  <c r="AC1828" i="9" s="1"/>
  <c r="AC1829" i="9" s="1"/>
  <c r="AC1830" i="9" s="1"/>
  <c r="AC1831" i="9" s="1"/>
  <c r="AC1832" i="9" s="1"/>
  <c r="AC1833" i="9" s="1"/>
  <c r="AC1834" i="9" s="1"/>
  <c r="AC1835" i="9" s="1"/>
  <c r="AC1836" i="9" s="1"/>
  <c r="AC1837" i="9" s="1"/>
  <c r="AC1838" i="9" s="1"/>
  <c r="AC1839" i="9" s="1"/>
  <c r="AC1840" i="9" s="1"/>
  <c r="AC1841" i="9" s="1"/>
  <c r="AC1842" i="9" s="1"/>
  <c r="AC1843" i="9" s="1"/>
  <c r="AC1844" i="9" s="1"/>
  <c r="AC1845" i="9" s="1"/>
  <c r="AC1846" i="9" s="1"/>
  <c r="AC1847" i="9" s="1"/>
  <c r="AC1848" i="9" s="1"/>
  <c r="AC1849" i="9" s="1"/>
  <c r="AC1850" i="9" s="1"/>
  <c r="AC1851" i="9" s="1"/>
  <c r="AC1852" i="9" s="1"/>
  <c r="AC1853" i="9" s="1"/>
  <c r="AC1854" i="9" s="1"/>
  <c r="AC1855" i="9" s="1"/>
  <c r="AC1856" i="9" s="1"/>
  <c r="AC1857" i="9" s="1"/>
  <c r="AC1858" i="9" s="1"/>
  <c r="AC1859" i="9" s="1"/>
  <c r="AC1860" i="9" s="1"/>
  <c r="AC1861" i="9" s="1"/>
  <c r="AC1862" i="9" s="1"/>
  <c r="AC1863" i="9" s="1"/>
  <c r="AC1864" i="9" s="1"/>
  <c r="AC1865" i="9" s="1"/>
  <c r="AC1866" i="9" s="1"/>
  <c r="AC1867" i="9" s="1"/>
  <c r="AC1868" i="9" s="1"/>
  <c r="AC1869" i="9" s="1"/>
  <c r="AC1870" i="9" s="1"/>
  <c r="AC1871" i="9" s="1"/>
  <c r="AC1872" i="9" s="1"/>
  <c r="AC1873" i="9" s="1"/>
  <c r="AC1874" i="9" s="1"/>
  <c r="AC1875" i="9" s="1"/>
  <c r="AC1876" i="9" s="1"/>
  <c r="AC1877" i="9" s="1"/>
  <c r="AC1878" i="9" s="1"/>
  <c r="AC1879" i="9" s="1"/>
  <c r="AC1880" i="9" s="1"/>
  <c r="AC1881" i="9" s="1"/>
  <c r="AC1882" i="9" s="1"/>
  <c r="AC1883" i="9" s="1"/>
  <c r="AC1884" i="9" s="1"/>
  <c r="AC1885" i="9" s="1"/>
  <c r="AC1886" i="9" s="1"/>
  <c r="AC1887" i="9" s="1"/>
  <c r="AC1888" i="9" s="1"/>
  <c r="AC1889" i="9" s="1"/>
  <c r="AC1890" i="9" s="1"/>
  <c r="AC1891" i="9" s="1"/>
  <c r="AC1892" i="9" s="1"/>
  <c r="AC1893" i="9" s="1"/>
  <c r="AC1894" i="9" s="1"/>
  <c r="AC1895" i="9" s="1"/>
  <c r="AC1896" i="9" s="1"/>
  <c r="AC1897" i="9" s="1"/>
  <c r="AC1898" i="9" s="1"/>
  <c r="AC1899" i="9" s="1"/>
  <c r="AC1900" i="9" s="1"/>
  <c r="AC1901" i="9" s="1"/>
  <c r="AC1902" i="9" s="1"/>
  <c r="AC1903" i="9" s="1"/>
  <c r="AC1904" i="9" s="1"/>
  <c r="AC1905" i="9" s="1"/>
  <c r="AC1906" i="9" s="1"/>
  <c r="AC1907" i="9" s="1"/>
  <c r="AC1908" i="9" s="1"/>
  <c r="AC1909" i="9" s="1"/>
  <c r="AC1910" i="9" s="1"/>
  <c r="AC1911" i="9" s="1"/>
  <c r="AC1912" i="9" s="1"/>
  <c r="AC1913" i="9" s="1"/>
  <c r="AC1914" i="9" s="1"/>
  <c r="AC1915" i="9" s="1"/>
  <c r="AC1916" i="9" s="1"/>
  <c r="AC1917" i="9" s="1"/>
  <c r="AC1918" i="9" s="1"/>
  <c r="AC1919" i="9" s="1"/>
  <c r="AC1920" i="9" s="1"/>
  <c r="AC1921" i="9" s="1"/>
  <c r="AC1922" i="9" s="1"/>
  <c r="AC1923" i="9" s="1"/>
  <c r="AC1924" i="9" s="1"/>
  <c r="AC1925" i="9" s="1"/>
  <c r="AC1926" i="9" s="1"/>
  <c r="AC1927" i="9" s="1"/>
  <c r="AC1928" i="9" s="1"/>
  <c r="AC1929" i="9" s="1"/>
  <c r="AC1930" i="9" s="1"/>
  <c r="AC1931" i="9" s="1"/>
  <c r="AC1932" i="9" s="1"/>
  <c r="AC1933" i="9" s="1"/>
  <c r="AC1934" i="9" s="1"/>
  <c r="AC1935" i="9" s="1"/>
  <c r="AC1936" i="9" s="1"/>
  <c r="AC1937" i="9" s="1"/>
  <c r="AC1938" i="9" s="1"/>
  <c r="AC1939" i="9" s="1"/>
  <c r="AC1940" i="9" s="1"/>
  <c r="AC1941" i="9" s="1"/>
  <c r="AC1942" i="9" s="1"/>
  <c r="AC1943" i="9" s="1"/>
  <c r="AC1944" i="9" s="1"/>
  <c r="AC1945" i="9" s="1"/>
  <c r="AC1946" i="9" s="1"/>
  <c r="AC1947" i="9" s="1"/>
  <c r="AC1948" i="9" s="1"/>
  <c r="AC1949" i="9" s="1"/>
  <c r="AC1950" i="9" s="1"/>
  <c r="AC1951" i="9" s="1"/>
  <c r="AC1952" i="9" s="1"/>
  <c r="AC1953" i="9" s="1"/>
  <c r="AC1954" i="9" s="1"/>
  <c r="AC1955" i="9" s="1"/>
  <c r="AC1956" i="9" s="1"/>
  <c r="AC1957" i="9" s="1"/>
  <c r="AC1958" i="9" s="1"/>
  <c r="AC1959" i="9" s="1"/>
  <c r="AC1960" i="9" s="1"/>
  <c r="AC1961" i="9" s="1"/>
  <c r="AC1962" i="9" s="1"/>
  <c r="AC1963" i="9" s="1"/>
  <c r="AC1964" i="9" s="1"/>
  <c r="AC1965" i="9" s="1"/>
  <c r="AC1966" i="9" s="1"/>
  <c r="AC1967" i="9" s="1"/>
  <c r="AC1968" i="9" s="1"/>
  <c r="AC1969" i="9" s="1"/>
  <c r="AC1970" i="9" s="1"/>
  <c r="AC1971" i="9" s="1"/>
  <c r="AC1972" i="9" s="1"/>
  <c r="AC1973" i="9" s="1"/>
  <c r="AC1974" i="9" s="1"/>
  <c r="AC1975" i="9" s="1"/>
  <c r="AC1976" i="9" s="1"/>
  <c r="AC1977" i="9" s="1"/>
  <c r="AC1978" i="9" s="1"/>
  <c r="AC1979" i="9" s="1"/>
  <c r="AC1980" i="9" s="1"/>
  <c r="AC1981" i="9" s="1"/>
  <c r="AC1982" i="9" s="1"/>
  <c r="AC1983" i="9" s="1"/>
  <c r="AC1984" i="9" s="1"/>
  <c r="AC1985" i="9" s="1"/>
  <c r="AC1986" i="9" s="1"/>
  <c r="AC1987" i="9" s="1"/>
  <c r="AC1988" i="9" s="1"/>
  <c r="AC1989" i="9" s="1"/>
  <c r="AC1990" i="9" s="1"/>
  <c r="AC1991" i="9" s="1"/>
  <c r="AC1992" i="9" s="1"/>
  <c r="AC1993" i="9" s="1"/>
  <c r="AC1994" i="9" s="1"/>
  <c r="AC1995" i="9" s="1"/>
  <c r="AC1996" i="9" s="1"/>
  <c r="AC1997" i="9" s="1"/>
  <c r="AC1998" i="9" s="1"/>
  <c r="AC1999" i="9" s="1"/>
  <c r="AC2000" i="9" s="1"/>
  <c r="AC2001" i="9" s="1"/>
  <c r="AC2002" i="9" s="1"/>
  <c r="AC2003" i="9" s="1"/>
  <c r="AC2004" i="9" s="1"/>
  <c r="AC2005" i="9" s="1"/>
  <c r="AC2006" i="9" s="1"/>
  <c r="AC2007" i="9" s="1"/>
  <c r="AC2008" i="9" s="1"/>
  <c r="AC2009" i="9" s="1"/>
  <c r="AC2010" i="9" s="1"/>
  <c r="AC2011" i="9" s="1"/>
  <c r="AC2012" i="9" s="1"/>
  <c r="AC2013" i="9" s="1"/>
  <c r="AC2014" i="9" s="1"/>
  <c r="AC2015" i="9" s="1"/>
  <c r="AC2016" i="9" s="1"/>
  <c r="AC2017" i="9" s="1"/>
  <c r="AC2018" i="9" s="1"/>
  <c r="AC2019" i="9" s="1"/>
  <c r="AC2020" i="9" s="1"/>
  <c r="AC2021" i="9" s="1"/>
  <c r="AC2022" i="9" s="1"/>
  <c r="AC2023" i="9" s="1"/>
  <c r="AC2024" i="9" s="1"/>
  <c r="AC2025" i="9" s="1"/>
  <c r="AC2026" i="9" s="1"/>
  <c r="AC2027" i="9" s="1"/>
  <c r="AC2028" i="9" s="1"/>
  <c r="AC2029" i="9" s="1"/>
  <c r="AC2030" i="9" s="1"/>
  <c r="AC2031" i="9" s="1"/>
  <c r="AC2032" i="9" s="1"/>
  <c r="AC2033" i="9" s="1"/>
  <c r="AC2034" i="9" s="1"/>
  <c r="AC2035" i="9" s="1"/>
  <c r="AC2036" i="9" s="1"/>
  <c r="AC2037" i="9" s="1"/>
  <c r="AC2038" i="9" s="1"/>
  <c r="AC2039" i="9" s="1"/>
  <c r="AC2040" i="9" s="1"/>
  <c r="AC2041" i="9" s="1"/>
  <c r="AC2042" i="9" s="1"/>
  <c r="AC2043" i="9" s="1"/>
  <c r="AC2044" i="9" s="1"/>
  <c r="AC2045" i="9" s="1"/>
  <c r="AC2046" i="9" s="1"/>
  <c r="AC2047" i="9" s="1"/>
  <c r="AC2048" i="9" s="1"/>
  <c r="AC2049" i="9" s="1"/>
  <c r="AC2050" i="9" s="1"/>
  <c r="AC2051" i="9" s="1"/>
  <c r="AC2052" i="9" s="1"/>
  <c r="AC2053" i="9" s="1"/>
  <c r="AC2054" i="9" s="1"/>
  <c r="AC2055" i="9" s="1"/>
  <c r="AC2056" i="9" s="1"/>
  <c r="AC2057" i="9" s="1"/>
  <c r="AC2058" i="9" s="1"/>
  <c r="AC2059" i="9" s="1"/>
  <c r="AC2060" i="9" s="1"/>
  <c r="AC2061" i="9" s="1"/>
  <c r="AC2062" i="9" s="1"/>
  <c r="AC2063" i="9" s="1"/>
  <c r="AC2064" i="9" s="1"/>
  <c r="AC2065" i="9" s="1"/>
  <c r="AC2066" i="9" s="1"/>
  <c r="AC2067" i="9" s="1"/>
  <c r="AC2068" i="9" s="1"/>
  <c r="AC2069" i="9" s="1"/>
  <c r="AC2070" i="9" s="1"/>
  <c r="AC2071" i="9" s="1"/>
  <c r="AC2072" i="9" s="1"/>
  <c r="AC2073" i="9" s="1"/>
  <c r="AC2074" i="9" s="1"/>
  <c r="AC2075" i="9" s="1"/>
  <c r="AC2076" i="9" s="1"/>
  <c r="AC2077" i="9" s="1"/>
  <c r="AC2078" i="9" s="1"/>
  <c r="AC2079" i="9" s="1"/>
  <c r="AC2080" i="9" s="1"/>
  <c r="AC2081" i="9" s="1"/>
  <c r="AC2082" i="9" s="1"/>
  <c r="AC2083" i="9" s="1"/>
  <c r="AC2084" i="9" s="1"/>
  <c r="AC2085" i="9" s="1"/>
  <c r="AC2086" i="9" s="1"/>
  <c r="AC2087" i="9" s="1"/>
  <c r="AC2088" i="9" s="1"/>
  <c r="AC2089" i="9" s="1"/>
  <c r="AC2090" i="9" s="1"/>
  <c r="AC2091" i="9" s="1"/>
  <c r="AC2092" i="9" s="1"/>
  <c r="AC2093" i="9" s="1"/>
  <c r="AC2094" i="9" s="1"/>
  <c r="AC2095" i="9" s="1"/>
  <c r="AC2096" i="9" s="1"/>
  <c r="AC2097" i="9" s="1"/>
  <c r="AC2098" i="9" s="1"/>
  <c r="AC2099" i="9" s="1"/>
  <c r="AC2100" i="9" s="1"/>
  <c r="AC2101" i="9" s="1"/>
  <c r="AC2102" i="9" s="1"/>
  <c r="AC2103" i="9" s="1"/>
  <c r="AC2104" i="9" s="1"/>
  <c r="AC2105" i="9" s="1"/>
  <c r="AC2106" i="9" s="1"/>
  <c r="AC2107" i="9" s="1"/>
  <c r="AC2108" i="9" s="1"/>
  <c r="AC2109" i="9" s="1"/>
  <c r="AC2110" i="9" s="1"/>
  <c r="AC2111" i="9" s="1"/>
  <c r="AC2112" i="9" s="1"/>
  <c r="AC2113" i="9" s="1"/>
  <c r="AC2114" i="9" s="1"/>
  <c r="AC2115" i="9" s="1"/>
  <c r="AC2116" i="9" s="1"/>
  <c r="AC2117" i="9" s="1"/>
  <c r="AC2118" i="9" s="1"/>
  <c r="AC2119" i="9" s="1"/>
  <c r="AC2120" i="9" s="1"/>
  <c r="AC2121" i="9" s="1"/>
  <c r="AC2122" i="9" s="1"/>
  <c r="AC2123" i="9" s="1"/>
  <c r="AC2124" i="9" s="1"/>
  <c r="AC2125" i="9" s="1"/>
  <c r="AC2126" i="9" s="1"/>
  <c r="AC2127" i="9" s="1"/>
  <c r="AC2128" i="9" s="1"/>
  <c r="AC2129" i="9" s="1"/>
  <c r="AC2130" i="9" s="1"/>
  <c r="AC2131" i="9" s="1"/>
  <c r="AC2132" i="9" s="1"/>
  <c r="AC2133" i="9" s="1"/>
  <c r="AC2134" i="9" s="1"/>
  <c r="AC2135" i="9" s="1"/>
  <c r="AC2136" i="9" s="1"/>
  <c r="AC2137" i="9" s="1"/>
  <c r="AC2138" i="9" s="1"/>
  <c r="AC2139" i="9" s="1"/>
  <c r="AC2140" i="9" s="1"/>
  <c r="AC2141" i="9" s="1"/>
  <c r="AC2142" i="9" s="1"/>
  <c r="AC2143" i="9" s="1"/>
  <c r="AC2144" i="9" s="1"/>
  <c r="AC2145" i="9" s="1"/>
  <c r="AC2146" i="9" s="1"/>
  <c r="AC2147" i="9" s="1"/>
  <c r="AC2148" i="9" s="1"/>
  <c r="AC2149" i="9" s="1"/>
  <c r="AC2150" i="9" s="1"/>
  <c r="AC2151" i="9" s="1"/>
  <c r="AC2152" i="9" s="1"/>
  <c r="AC2153" i="9" s="1"/>
  <c r="AC2154" i="9" s="1"/>
  <c r="AC2155" i="9" s="1"/>
  <c r="AC2156" i="9" s="1"/>
  <c r="AC2157" i="9" s="1"/>
  <c r="AC2158" i="9" s="1"/>
  <c r="AC2159" i="9" s="1"/>
  <c r="AC2160" i="9" s="1"/>
  <c r="AC2161" i="9" s="1"/>
  <c r="AC2162" i="9" s="1"/>
  <c r="AC2163" i="9" s="1"/>
  <c r="AC2164" i="9" s="1"/>
  <c r="AC2165" i="9" s="1"/>
  <c r="AC2166" i="9" s="1"/>
  <c r="AC2167" i="9" s="1"/>
  <c r="AC2168" i="9" s="1"/>
  <c r="AC2169" i="9" s="1"/>
  <c r="AC2170" i="9" s="1"/>
  <c r="AC2171" i="9" s="1"/>
  <c r="AC2172" i="9" s="1"/>
  <c r="AC2173" i="9" s="1"/>
  <c r="AC2174" i="9" s="1"/>
  <c r="AC2175" i="9" s="1"/>
  <c r="AC2176" i="9" s="1"/>
  <c r="AC2177" i="9" s="1"/>
  <c r="AC2178" i="9" s="1"/>
  <c r="AC2179" i="9" s="1"/>
  <c r="AC2180" i="9" s="1"/>
  <c r="AC2181" i="9" s="1"/>
  <c r="AC2182" i="9" s="1"/>
  <c r="AC2183" i="9" s="1"/>
  <c r="AC2184" i="9" s="1"/>
  <c r="AC2185" i="9" s="1"/>
  <c r="AC2186" i="9" s="1"/>
  <c r="AC2187" i="9" s="1"/>
  <c r="AC2188" i="9" s="1"/>
  <c r="AC2189" i="9" s="1"/>
  <c r="AC2190" i="9" s="1"/>
  <c r="AC2191" i="9" s="1"/>
  <c r="AC2192" i="9" s="1"/>
  <c r="AC2193" i="9" s="1"/>
  <c r="AC2194" i="9" s="1"/>
  <c r="AC2195" i="9" s="1"/>
  <c r="AC2196" i="9" s="1"/>
  <c r="AC2197" i="9" s="1"/>
  <c r="AC2198" i="9" s="1"/>
  <c r="AC2199" i="9" s="1"/>
  <c r="AC2200" i="9" s="1"/>
  <c r="AC2201" i="9" s="1"/>
  <c r="AC2202" i="9" s="1"/>
  <c r="AC2203" i="9" s="1"/>
  <c r="AC2204" i="9" s="1"/>
  <c r="AC2205" i="9" s="1"/>
  <c r="AC2206" i="9" s="1"/>
  <c r="AC2207" i="9" s="1"/>
  <c r="AC2208" i="9" s="1"/>
  <c r="AC2209" i="9" s="1"/>
  <c r="AC2210" i="9" s="1"/>
  <c r="AC2211" i="9" s="1"/>
  <c r="AC2212" i="9" s="1"/>
  <c r="AC2213" i="9" s="1"/>
  <c r="AC2214" i="9" s="1"/>
  <c r="AC2215" i="9" s="1"/>
  <c r="AC2216" i="9" s="1"/>
  <c r="AC2217" i="9" s="1"/>
  <c r="AC2218" i="9" s="1"/>
  <c r="AC2219" i="9" s="1"/>
  <c r="AC2220" i="9" s="1"/>
  <c r="AC2221" i="9" s="1"/>
  <c r="AC2222" i="9" s="1"/>
  <c r="AC2223" i="9" s="1"/>
  <c r="AC2224" i="9" s="1"/>
  <c r="AC2225" i="9" s="1"/>
  <c r="AC2226" i="9" s="1"/>
  <c r="AC2227" i="9" s="1"/>
  <c r="AC2228" i="9" s="1"/>
  <c r="AC2229" i="9" s="1"/>
  <c r="AC2230" i="9" s="1"/>
  <c r="AC2231" i="9" s="1"/>
  <c r="AC2232" i="9" s="1"/>
  <c r="AC2233" i="9" s="1"/>
  <c r="AC2234" i="9" s="1"/>
  <c r="AC2235" i="9" s="1"/>
  <c r="AC2236" i="9" s="1"/>
  <c r="AC2237" i="9" s="1"/>
  <c r="AC2238" i="9" s="1"/>
  <c r="AC2239" i="9" s="1"/>
  <c r="AC2240" i="9" s="1"/>
  <c r="AC2241" i="9" s="1"/>
  <c r="AC2242" i="9" s="1"/>
  <c r="AC2243" i="9" s="1"/>
  <c r="AC2244" i="9" s="1"/>
  <c r="AC2245" i="9" s="1"/>
  <c r="AC2246" i="9" s="1"/>
  <c r="AC2247" i="9" s="1"/>
  <c r="AC2248" i="9" s="1"/>
  <c r="AC2249" i="9" s="1"/>
  <c r="AC2250" i="9" s="1"/>
  <c r="AC2251" i="9" s="1"/>
  <c r="AC2252" i="9" s="1"/>
  <c r="AC2253" i="9" s="1"/>
  <c r="AC2254" i="9" s="1"/>
  <c r="AC2255" i="9" s="1"/>
  <c r="AC2256" i="9" s="1"/>
  <c r="AC2257" i="9" s="1"/>
  <c r="AC2258" i="9" s="1"/>
  <c r="AC2259" i="9" s="1"/>
  <c r="AC2260" i="9" s="1"/>
  <c r="AC2261" i="9" s="1"/>
  <c r="AC2262" i="9" s="1"/>
  <c r="AC2263" i="9" s="1"/>
  <c r="AC2264" i="9" s="1"/>
  <c r="AC2265" i="9" s="1"/>
  <c r="AC2266" i="9" s="1"/>
  <c r="AC2267" i="9" s="1"/>
  <c r="AC2268" i="9" s="1"/>
  <c r="AC2269" i="9" s="1"/>
  <c r="AC2270" i="9" s="1"/>
  <c r="AC2271" i="9" s="1"/>
  <c r="AC2272" i="9" s="1"/>
  <c r="AC2273" i="9" s="1"/>
  <c r="AC2274" i="9" s="1"/>
  <c r="AC2275" i="9" s="1"/>
  <c r="AC2276" i="9" s="1"/>
  <c r="AC2277" i="9" s="1"/>
  <c r="AC2278" i="9" s="1"/>
  <c r="AC2279" i="9" s="1"/>
  <c r="AC2280" i="9" s="1"/>
  <c r="AC2281" i="9" s="1"/>
  <c r="AC2282" i="9" s="1"/>
  <c r="AC2283" i="9" s="1"/>
  <c r="AC2284" i="9" s="1"/>
  <c r="AC2285" i="9" s="1"/>
  <c r="AC2286" i="9" s="1"/>
  <c r="AC2287" i="9" s="1"/>
  <c r="AC2288" i="9" s="1"/>
  <c r="AC2289" i="9" s="1"/>
  <c r="AC2290" i="9" s="1"/>
  <c r="AC2291" i="9" s="1"/>
  <c r="AC2292" i="9" s="1"/>
  <c r="AC2293" i="9" s="1"/>
  <c r="AC2294" i="9" s="1"/>
  <c r="AC2295" i="9" s="1"/>
  <c r="AC2296" i="9" s="1"/>
  <c r="AC2297" i="9" s="1"/>
  <c r="AC2298" i="9" s="1"/>
  <c r="AC2299" i="9" s="1"/>
  <c r="AC2300" i="9" s="1"/>
  <c r="AC2301" i="9" s="1"/>
  <c r="AC2302" i="9" s="1"/>
  <c r="AC2303" i="9" s="1"/>
  <c r="AC2304" i="9" s="1"/>
  <c r="AC2305" i="9" s="1"/>
  <c r="AC2306" i="9" s="1"/>
  <c r="AC2307" i="9" s="1"/>
  <c r="AC2308" i="9" s="1"/>
  <c r="AC2309" i="9" s="1"/>
  <c r="AC2310" i="9" s="1"/>
  <c r="AC2311" i="9" s="1"/>
  <c r="AC2312" i="9" s="1"/>
  <c r="AC2313" i="9" s="1"/>
  <c r="AC2314" i="9" s="1"/>
  <c r="AC2315" i="9" s="1"/>
  <c r="AC2316" i="9" s="1"/>
  <c r="AC2317" i="9" s="1"/>
  <c r="AC2318" i="9" s="1"/>
  <c r="AC2319" i="9" s="1"/>
  <c r="AC2320" i="9" s="1"/>
  <c r="AC2321" i="9" s="1"/>
  <c r="AC2322" i="9" s="1"/>
  <c r="AC2323" i="9" s="1"/>
  <c r="AC2324" i="9" s="1"/>
  <c r="AC2325" i="9" s="1"/>
  <c r="AC2326" i="9" s="1"/>
  <c r="AC2327" i="9" s="1"/>
  <c r="AC2328" i="9" s="1"/>
  <c r="AC2329" i="9" s="1"/>
  <c r="AC2330" i="9" s="1"/>
  <c r="AC2331" i="9" s="1"/>
  <c r="AC2332" i="9" s="1"/>
  <c r="AC2333" i="9" s="1"/>
  <c r="AC2334" i="9" s="1"/>
  <c r="AC2335" i="9" s="1"/>
  <c r="AC2336" i="9" s="1"/>
  <c r="AC2337" i="9" s="1"/>
  <c r="AC2338" i="9" s="1"/>
  <c r="AC2339" i="9" s="1"/>
  <c r="AC2340" i="9" s="1"/>
  <c r="AC2341" i="9" s="1"/>
  <c r="AC2342" i="9" s="1"/>
  <c r="AC2343" i="9" s="1"/>
  <c r="AC2344" i="9" s="1"/>
  <c r="AC2345" i="9" s="1"/>
  <c r="AC2346" i="9" s="1"/>
  <c r="AC2347" i="9" s="1"/>
  <c r="AC2348" i="9" s="1"/>
  <c r="AC2349" i="9" s="1"/>
  <c r="AC2350" i="9" s="1"/>
  <c r="AC2351" i="9" s="1"/>
  <c r="AC2352" i="9" s="1"/>
  <c r="AC2353" i="9" s="1"/>
  <c r="AC2354" i="9" s="1"/>
  <c r="AC2355" i="9" s="1"/>
  <c r="AC2356" i="9" s="1"/>
  <c r="AC2357" i="9" s="1"/>
  <c r="AC2358" i="9" s="1"/>
  <c r="AC2359" i="9" s="1"/>
  <c r="AC2360" i="9" s="1"/>
  <c r="AC2361" i="9" s="1"/>
  <c r="AC2362" i="9" s="1"/>
  <c r="AC2363" i="9" s="1"/>
  <c r="AC2364" i="9" s="1"/>
  <c r="AC2365" i="9" s="1"/>
  <c r="AC2366" i="9" s="1"/>
  <c r="AC2367" i="9" s="1"/>
  <c r="AC2368" i="9" s="1"/>
  <c r="AC2369" i="9" s="1"/>
  <c r="AC2370" i="9" s="1"/>
  <c r="AC2371" i="9" s="1"/>
  <c r="AC2372" i="9" s="1"/>
  <c r="AC2373" i="9" s="1"/>
  <c r="AC2374" i="9" s="1"/>
  <c r="AC2375" i="9" s="1"/>
  <c r="AC2376" i="9" s="1"/>
  <c r="AC2377" i="9" s="1"/>
  <c r="AC2378" i="9" s="1"/>
  <c r="AC2379" i="9" s="1"/>
  <c r="AC2380" i="9" s="1"/>
  <c r="AC2381" i="9" s="1"/>
  <c r="AC2382" i="9" s="1"/>
  <c r="AC2383" i="9" s="1"/>
  <c r="AC2384" i="9" s="1"/>
  <c r="AC2385" i="9" s="1"/>
  <c r="AC2386" i="9" s="1"/>
  <c r="AC2387" i="9" s="1"/>
  <c r="AC2388" i="9" s="1"/>
  <c r="AC2389" i="9" s="1"/>
  <c r="AC2390" i="9" s="1"/>
  <c r="AC2391" i="9" s="1"/>
  <c r="AC2392" i="9" s="1"/>
  <c r="AC2393" i="9" s="1"/>
  <c r="AC2394" i="9" s="1"/>
  <c r="AC2395" i="9" s="1"/>
  <c r="AC2396" i="9" s="1"/>
  <c r="AC2397" i="9" s="1"/>
  <c r="AC2398" i="9" s="1"/>
  <c r="AC2399" i="9" s="1"/>
  <c r="AC2400" i="9" s="1"/>
  <c r="AC2401" i="9" s="1"/>
  <c r="AC2402" i="9" s="1"/>
  <c r="AC2403" i="9" s="1"/>
  <c r="AC2404" i="9" s="1"/>
  <c r="AC2405" i="9" s="1"/>
  <c r="AC2406" i="9" s="1"/>
  <c r="AC2407" i="9" s="1"/>
  <c r="AC2408" i="9" s="1"/>
  <c r="AC2409" i="9" s="1"/>
  <c r="AC2410" i="9" s="1"/>
  <c r="AC2411" i="9" s="1"/>
  <c r="AC2412" i="9" s="1"/>
  <c r="AC2413" i="9" s="1"/>
  <c r="AC2414" i="9" s="1"/>
  <c r="AC2415" i="9" s="1"/>
  <c r="AC2416" i="9" s="1"/>
  <c r="AC2417" i="9" s="1"/>
  <c r="AC2418" i="9" s="1"/>
  <c r="AC2419" i="9" s="1"/>
  <c r="AC2420" i="9" s="1"/>
  <c r="AC2421" i="9" s="1"/>
  <c r="AC2422" i="9" s="1"/>
  <c r="AC2423" i="9" s="1"/>
  <c r="AC2424" i="9" s="1"/>
  <c r="AC2425" i="9" s="1"/>
  <c r="AC2426" i="9" s="1"/>
  <c r="AC2427" i="9" s="1"/>
  <c r="AC2428" i="9" s="1"/>
  <c r="AC2429" i="9" s="1"/>
  <c r="AC2430" i="9" s="1"/>
  <c r="AC2431" i="9" s="1"/>
  <c r="AC2432" i="9" s="1"/>
  <c r="AC2433" i="9" s="1"/>
  <c r="AC2434" i="9" s="1"/>
  <c r="AC2435" i="9" s="1"/>
  <c r="AC2436" i="9" s="1"/>
  <c r="AC2437" i="9" s="1"/>
  <c r="AC2438" i="9" s="1"/>
  <c r="AC2439" i="9" s="1"/>
  <c r="AC2440" i="9" s="1"/>
  <c r="AC2441" i="9" s="1"/>
  <c r="AC2442" i="9" s="1"/>
  <c r="AC2443" i="9" s="1"/>
  <c r="AC2444" i="9" s="1"/>
  <c r="AC2445" i="9" s="1"/>
  <c r="AC2446" i="9" s="1"/>
  <c r="AC2447" i="9" s="1"/>
  <c r="AC2448" i="9" s="1"/>
  <c r="AC2449" i="9" s="1"/>
  <c r="AC2450" i="9" s="1"/>
  <c r="AC2451" i="9" s="1"/>
  <c r="AC2452" i="9" s="1"/>
  <c r="AC2453" i="9" s="1"/>
  <c r="AC2454" i="9" s="1"/>
  <c r="AC2455" i="9" s="1"/>
  <c r="AC2456" i="9" s="1"/>
  <c r="AC2457" i="9" s="1"/>
  <c r="AC2458" i="9" s="1"/>
  <c r="AC2459" i="9" s="1"/>
  <c r="AC2460" i="9" s="1"/>
  <c r="AC2461" i="9" s="1"/>
  <c r="AC2462" i="9" s="1"/>
  <c r="AC2463" i="9" s="1"/>
  <c r="AC2464" i="9" s="1"/>
  <c r="AC2465" i="9" s="1"/>
  <c r="AC2466" i="9" s="1"/>
  <c r="AC2467" i="9" s="1"/>
  <c r="AC2468" i="9" s="1"/>
  <c r="AC2469" i="9" s="1"/>
  <c r="AC2470" i="9" s="1"/>
  <c r="AC2471" i="9" s="1"/>
  <c r="AC2472" i="9" s="1"/>
  <c r="AC2473" i="9" s="1"/>
  <c r="AC2474" i="9" s="1"/>
  <c r="AC2475" i="9" s="1"/>
  <c r="AC2476" i="9" s="1"/>
  <c r="AC2477" i="9" s="1"/>
  <c r="AC2478" i="9" s="1"/>
  <c r="AC2479" i="9" s="1"/>
  <c r="AC2480" i="9" s="1"/>
  <c r="AC2481" i="9" s="1"/>
  <c r="AC2482" i="9" s="1"/>
  <c r="AC2483" i="9" s="1"/>
  <c r="AC2484" i="9" s="1"/>
  <c r="AC2485" i="9" s="1"/>
  <c r="AC2486" i="9" s="1"/>
  <c r="AC2487" i="9" s="1"/>
  <c r="AC2488" i="9" s="1"/>
  <c r="AC2489" i="9" s="1"/>
  <c r="AC2490" i="9" s="1"/>
  <c r="AC2491" i="9" s="1"/>
  <c r="AC2492" i="9" s="1"/>
  <c r="AC2493" i="9" s="1"/>
  <c r="AC2494" i="9" s="1"/>
  <c r="AC2495" i="9" s="1"/>
  <c r="AC2496" i="9" s="1"/>
  <c r="AC2497" i="9" s="1"/>
  <c r="AC2498" i="9" s="1"/>
  <c r="AC2499" i="9" s="1"/>
  <c r="AC2500" i="9" s="1"/>
  <c r="AC2501" i="9" s="1"/>
  <c r="AC2502" i="9" s="1"/>
  <c r="AC2503" i="9" s="1"/>
  <c r="AC2504" i="9" s="1"/>
  <c r="AC2505" i="9" s="1"/>
  <c r="AC2506" i="9" s="1"/>
  <c r="AC2507" i="9" s="1"/>
  <c r="AC2508" i="9" s="1"/>
  <c r="AC2509" i="9" s="1"/>
  <c r="AC2510" i="9" s="1"/>
  <c r="AC2511" i="9" s="1"/>
  <c r="AC2512" i="9" s="1"/>
  <c r="AC2513" i="9" s="1"/>
  <c r="AC2514" i="9" s="1"/>
  <c r="AC2515" i="9" s="1"/>
  <c r="AC2516" i="9" s="1"/>
  <c r="AC2517" i="9" s="1"/>
  <c r="AC2518" i="9" s="1"/>
  <c r="AC2519" i="9" s="1"/>
  <c r="AC2520" i="9" s="1"/>
  <c r="AC2521" i="9" s="1"/>
  <c r="AC2522" i="9" s="1"/>
  <c r="AC2523" i="9" s="1"/>
  <c r="AC2524" i="9" s="1"/>
  <c r="AC2525" i="9" s="1"/>
  <c r="AC2526" i="9" s="1"/>
  <c r="AC2527" i="9" s="1"/>
  <c r="AC2528" i="9" s="1"/>
  <c r="AC2529" i="9" s="1"/>
  <c r="AC2530" i="9" s="1"/>
  <c r="AC2531" i="9" s="1"/>
  <c r="AC2532" i="9" s="1"/>
  <c r="AC2533" i="9" s="1"/>
  <c r="AC2534" i="9" s="1"/>
  <c r="AC2535" i="9" s="1"/>
  <c r="AC2536" i="9" s="1"/>
  <c r="AC2537" i="9" s="1"/>
  <c r="AC2538" i="9" s="1"/>
  <c r="AC2539" i="9" s="1"/>
  <c r="AC2540" i="9" s="1"/>
  <c r="AC2541" i="9" s="1"/>
  <c r="AC2542" i="9" s="1"/>
  <c r="AC2543" i="9" s="1"/>
  <c r="AC2544" i="9" s="1"/>
  <c r="AC2545" i="9" s="1"/>
  <c r="AC2546" i="9" s="1"/>
  <c r="AC2547" i="9" s="1"/>
  <c r="AC2548" i="9" s="1"/>
  <c r="AC2549" i="9" s="1"/>
  <c r="AC2550" i="9" s="1"/>
  <c r="AC2551" i="9" s="1"/>
  <c r="AC2552" i="9" s="1"/>
  <c r="AC2553" i="9" s="1"/>
  <c r="AC2554" i="9" s="1"/>
  <c r="AC2555" i="9" s="1"/>
  <c r="AC2556" i="9" s="1"/>
  <c r="AC2557" i="9" s="1"/>
  <c r="AC2558" i="9" s="1"/>
  <c r="AC2559" i="9" s="1"/>
  <c r="AC2560" i="9" s="1"/>
  <c r="AC2561" i="9" s="1"/>
  <c r="AC2562" i="9" s="1"/>
  <c r="AC2563" i="9" s="1"/>
  <c r="AC2564" i="9" s="1"/>
  <c r="AC2565" i="9" s="1"/>
  <c r="AC2566" i="9" s="1"/>
  <c r="AC2567" i="9" s="1"/>
  <c r="AC2568" i="9" s="1"/>
  <c r="AC2569" i="9" s="1"/>
  <c r="AC2570" i="9" s="1"/>
  <c r="AC2571" i="9" s="1"/>
  <c r="AC2572" i="9" s="1"/>
  <c r="AC2573" i="9" s="1"/>
  <c r="AC2574" i="9" s="1"/>
  <c r="AC2575" i="9" s="1"/>
  <c r="AC2576" i="9" s="1"/>
  <c r="AC2577" i="9" s="1"/>
  <c r="AC2578" i="9" s="1"/>
  <c r="AC2579" i="9" s="1"/>
  <c r="AC2580" i="9" s="1"/>
  <c r="AC2581" i="9" s="1"/>
  <c r="AC2582" i="9" s="1"/>
  <c r="AC2583" i="9" s="1"/>
  <c r="AC2584" i="9" s="1"/>
  <c r="AC2585" i="9" s="1"/>
  <c r="AC2586" i="9" s="1"/>
  <c r="AC2587" i="9" s="1"/>
  <c r="AC2588" i="9" s="1"/>
  <c r="AC2589" i="9" s="1"/>
  <c r="AC2590" i="9" s="1"/>
  <c r="AC2591" i="9" s="1"/>
  <c r="AC2592" i="9" s="1"/>
  <c r="AC2593" i="9" s="1"/>
  <c r="AC2594" i="9" s="1"/>
  <c r="AC2595" i="9" s="1"/>
  <c r="AC2596" i="9" s="1"/>
  <c r="AC2597" i="9" s="1"/>
  <c r="AC2598" i="9" s="1"/>
  <c r="AC2599" i="9" s="1"/>
  <c r="AC2600" i="9" s="1"/>
  <c r="AC2601" i="9" s="1"/>
  <c r="AC2602" i="9" s="1"/>
  <c r="AC2603" i="9" s="1"/>
  <c r="AC2604" i="9" s="1"/>
  <c r="AC2605" i="9" s="1"/>
  <c r="AC2606" i="9" s="1"/>
  <c r="AC2607" i="9" s="1"/>
  <c r="AC2608" i="9" s="1"/>
  <c r="AC2609" i="9" s="1"/>
  <c r="AC2610" i="9" s="1"/>
  <c r="AC2611" i="9" s="1"/>
  <c r="AC2612" i="9" s="1"/>
  <c r="AC2613" i="9" s="1"/>
  <c r="AC2614" i="9" s="1"/>
  <c r="AC2615" i="9" s="1"/>
  <c r="AC2616" i="9" s="1"/>
  <c r="AC2617" i="9" s="1"/>
  <c r="AC2618" i="9" s="1"/>
  <c r="AC2619" i="9" s="1"/>
  <c r="AC2620" i="9" s="1"/>
  <c r="AC2621" i="9" s="1"/>
  <c r="AC2622" i="9" s="1"/>
  <c r="AC2623" i="9" s="1"/>
  <c r="AC2624" i="9" s="1"/>
  <c r="AC2625" i="9" s="1"/>
  <c r="AC2626" i="9" s="1"/>
  <c r="AC2627" i="9" s="1"/>
  <c r="AC2628" i="9" s="1"/>
  <c r="AC2629" i="9" s="1"/>
  <c r="AC2630" i="9" s="1"/>
  <c r="AC2631" i="9" s="1"/>
  <c r="AC2632" i="9" s="1"/>
  <c r="AC2633" i="9" s="1"/>
  <c r="AC2634" i="9" s="1"/>
  <c r="AC2635" i="9" s="1"/>
  <c r="AC2636" i="9" s="1"/>
  <c r="AC2637" i="9" s="1"/>
  <c r="AC2638" i="9" s="1"/>
  <c r="AC2639" i="9" s="1"/>
  <c r="AC2640" i="9" s="1"/>
  <c r="AC2641" i="9" s="1"/>
  <c r="AC2642" i="9" s="1"/>
  <c r="AC2643" i="9" s="1"/>
  <c r="AC2644" i="9" s="1"/>
  <c r="AC2645" i="9" s="1"/>
  <c r="AC2646" i="9" s="1"/>
  <c r="AC2647" i="9" s="1"/>
  <c r="AC2648" i="9" s="1"/>
  <c r="AC2649" i="9" s="1"/>
  <c r="AC2650" i="9" s="1"/>
  <c r="AC2651" i="9" s="1"/>
  <c r="AC2652" i="9" s="1"/>
  <c r="AC2653" i="9" s="1"/>
  <c r="AC2654" i="9" s="1"/>
  <c r="AC2655" i="9" s="1"/>
  <c r="AC2656" i="9" s="1"/>
  <c r="AC2657" i="9" s="1"/>
  <c r="AC2658" i="9" s="1"/>
  <c r="AC2659" i="9" s="1"/>
  <c r="AC2660" i="9" s="1"/>
  <c r="AC2661" i="9" s="1"/>
  <c r="AC2662" i="9" s="1"/>
  <c r="AC2663" i="9" s="1"/>
  <c r="AC2664" i="9" s="1"/>
  <c r="AC2665" i="9" s="1"/>
  <c r="AC2666" i="9" s="1"/>
  <c r="AC2667" i="9" s="1"/>
  <c r="AC2668" i="9" s="1"/>
  <c r="AC2669" i="9" s="1"/>
  <c r="AC2670" i="9" s="1"/>
  <c r="AC2671" i="9" s="1"/>
  <c r="AC2672" i="9" s="1"/>
  <c r="AC2673" i="9" s="1"/>
  <c r="AC2674" i="9" s="1"/>
  <c r="AC2675" i="9" s="1"/>
  <c r="AC2676" i="9" s="1"/>
  <c r="AC2677" i="9" s="1"/>
  <c r="AC2678" i="9" s="1"/>
  <c r="AC2679" i="9" s="1"/>
  <c r="AC2680" i="9" s="1"/>
  <c r="AC2681" i="9" s="1"/>
  <c r="AC2682" i="9" s="1"/>
  <c r="AC2683" i="9" s="1"/>
  <c r="AC2684" i="9" s="1"/>
  <c r="AC2685" i="9" s="1"/>
  <c r="AC2686" i="9" s="1"/>
  <c r="AC2687" i="9" s="1"/>
  <c r="AC2688" i="9" s="1"/>
  <c r="AC2689" i="9" s="1"/>
  <c r="AC2690" i="9" s="1"/>
  <c r="AC2691" i="9" s="1"/>
  <c r="AC2692" i="9" s="1"/>
  <c r="AC2693" i="9" s="1"/>
  <c r="AC2694" i="9" s="1"/>
  <c r="AC2695" i="9" s="1"/>
  <c r="AC2696" i="9" s="1"/>
  <c r="AC2697" i="9" s="1"/>
  <c r="AC2698" i="9" s="1"/>
  <c r="AC2699" i="9" s="1"/>
  <c r="AC2700" i="9" s="1"/>
  <c r="AC2701" i="9" s="1"/>
  <c r="AC2702" i="9" s="1"/>
  <c r="AC2703" i="9" s="1"/>
  <c r="AC2704" i="9" s="1"/>
  <c r="AC2705" i="9" s="1"/>
  <c r="AC2706" i="9" s="1"/>
  <c r="AC2707" i="9" s="1"/>
  <c r="AC2708" i="9" s="1"/>
  <c r="AC2709" i="9" s="1"/>
  <c r="AC2710" i="9" s="1"/>
  <c r="AC2711" i="9" s="1"/>
  <c r="AC2712" i="9" s="1"/>
  <c r="AC2713" i="9" s="1"/>
  <c r="AC2714" i="9" s="1"/>
  <c r="AC2715" i="9" s="1"/>
  <c r="AC2716" i="9" s="1"/>
  <c r="AC2717" i="9" s="1"/>
  <c r="AC2718" i="9" s="1"/>
  <c r="AC2719" i="9" s="1"/>
  <c r="AC2720" i="9" s="1"/>
  <c r="AC2721" i="9" s="1"/>
  <c r="AC2722" i="9" s="1"/>
  <c r="AC2723" i="9" s="1"/>
  <c r="AC2724" i="9" s="1"/>
  <c r="AC2725" i="9" s="1"/>
  <c r="AC2726" i="9" s="1"/>
  <c r="AC2727" i="9" s="1"/>
  <c r="AC2728" i="9" s="1"/>
  <c r="AC2729" i="9" s="1"/>
  <c r="AC2730" i="9" s="1"/>
  <c r="AC2731" i="9" s="1"/>
  <c r="AC2732" i="9" s="1"/>
  <c r="AC2733" i="9" s="1"/>
  <c r="AC2734" i="9" s="1"/>
  <c r="AC2735" i="9" s="1"/>
  <c r="AC2736" i="9" s="1"/>
  <c r="AC2737" i="9" s="1"/>
  <c r="AC2738" i="9" s="1"/>
  <c r="AC2739" i="9" s="1"/>
  <c r="AC2740" i="9" s="1"/>
  <c r="AC2741" i="9" s="1"/>
  <c r="AC2742" i="9" s="1"/>
  <c r="AC2743" i="9" s="1"/>
  <c r="AC2744" i="9" s="1"/>
  <c r="AC2745" i="9" s="1"/>
  <c r="AC2746" i="9" s="1"/>
  <c r="AC2747" i="9" s="1"/>
  <c r="AC2748" i="9" s="1"/>
  <c r="AC2749" i="9" s="1"/>
  <c r="AC2750" i="9" s="1"/>
  <c r="AC2751" i="9" s="1"/>
  <c r="AC2752" i="9" s="1"/>
  <c r="AC2753" i="9" s="1"/>
  <c r="AC2754" i="9" s="1"/>
  <c r="AC2755" i="9" s="1"/>
  <c r="AC2756" i="9" s="1"/>
  <c r="AC2757" i="9" s="1"/>
  <c r="AC2758" i="9" s="1"/>
  <c r="AC2759" i="9" s="1"/>
  <c r="AC2760" i="9" s="1"/>
  <c r="AC2761" i="9" s="1"/>
  <c r="AC2762" i="9" s="1"/>
  <c r="AC2763" i="9" s="1"/>
  <c r="AC2764" i="9" s="1"/>
  <c r="AC2765" i="9" s="1"/>
  <c r="AC2766" i="9" s="1"/>
  <c r="AC2767" i="9" s="1"/>
  <c r="AC2768" i="9" s="1"/>
  <c r="AC2769" i="9" s="1"/>
  <c r="AC2770" i="9" s="1"/>
  <c r="AC2771" i="9" s="1"/>
  <c r="AC2772" i="9" s="1"/>
  <c r="AC2773" i="9" s="1"/>
  <c r="AC2774" i="9" s="1"/>
  <c r="AC2775" i="9" s="1"/>
  <c r="AC2776" i="9" s="1"/>
  <c r="AC2777" i="9" s="1"/>
  <c r="AC2778" i="9" s="1"/>
  <c r="AC2779" i="9" s="1"/>
  <c r="AC2780" i="9" s="1"/>
  <c r="AC2781" i="9" s="1"/>
  <c r="AC2782" i="9" s="1"/>
  <c r="AC2783" i="9" s="1"/>
  <c r="AC2784" i="9" s="1"/>
  <c r="AC2785" i="9" s="1"/>
  <c r="AC2786" i="9" s="1"/>
  <c r="AC2787" i="9" s="1"/>
  <c r="AC2788" i="9" s="1"/>
  <c r="AC2789" i="9" s="1"/>
  <c r="AC2790" i="9" s="1"/>
  <c r="AC2791" i="9" s="1"/>
  <c r="AC2792" i="9" s="1"/>
  <c r="AC2793" i="9" s="1"/>
  <c r="AC2794" i="9" s="1"/>
  <c r="AC2795" i="9" s="1"/>
  <c r="AC2796" i="9" s="1"/>
  <c r="AC2797" i="9" s="1"/>
  <c r="AC2798" i="9" s="1"/>
  <c r="AC2799" i="9" s="1"/>
  <c r="AC2800" i="9" s="1"/>
  <c r="AC2801" i="9" s="1"/>
  <c r="AC2802" i="9" s="1"/>
  <c r="AC2803" i="9" s="1"/>
  <c r="AC2804" i="9" s="1"/>
  <c r="AC2805" i="9" s="1"/>
  <c r="AC2806" i="9" s="1"/>
  <c r="AC2807" i="9" s="1"/>
  <c r="AC2808" i="9" s="1"/>
  <c r="AC2809" i="9" s="1"/>
  <c r="AC2810" i="9" s="1"/>
  <c r="AC2811" i="9" s="1"/>
  <c r="AC2812" i="9" s="1"/>
  <c r="AC2813" i="9" s="1"/>
  <c r="AC2814" i="9" s="1"/>
  <c r="AC2815" i="9" s="1"/>
  <c r="AC2816" i="9" s="1"/>
  <c r="AC2817" i="9" s="1"/>
  <c r="AC2818" i="9" s="1"/>
  <c r="AC2819" i="9" s="1"/>
  <c r="AC2820" i="9" s="1"/>
  <c r="AC2821" i="9" s="1"/>
  <c r="AC2822" i="9" s="1"/>
  <c r="AC2823" i="9" s="1"/>
  <c r="AC2824" i="9" s="1"/>
  <c r="AC2825" i="9" s="1"/>
  <c r="AC2826" i="9" s="1"/>
  <c r="AC2827" i="9" s="1"/>
  <c r="AC2828" i="9" s="1"/>
  <c r="AC2829" i="9" s="1"/>
  <c r="AC2830" i="9" s="1"/>
  <c r="AC2831" i="9" s="1"/>
  <c r="AC2832" i="9" s="1"/>
  <c r="AC2833" i="9" s="1"/>
  <c r="AC2834" i="9" s="1"/>
  <c r="AC2835" i="9" s="1"/>
  <c r="AC2836" i="9" s="1"/>
  <c r="AC2837" i="9" s="1"/>
  <c r="AC2838" i="9" s="1"/>
  <c r="AC2839" i="9" s="1"/>
  <c r="AC2840" i="9" s="1"/>
  <c r="AC2841" i="9" s="1"/>
  <c r="AC2842" i="9" s="1"/>
  <c r="AC2843" i="9" s="1"/>
  <c r="AC2844" i="9" s="1"/>
  <c r="AC2845" i="9" s="1"/>
  <c r="AC2846" i="9" s="1"/>
  <c r="AC2847" i="9" s="1"/>
  <c r="AC2848" i="9" s="1"/>
  <c r="AC2849" i="9" s="1"/>
  <c r="AC2850" i="9" s="1"/>
  <c r="AC2851" i="9" s="1"/>
  <c r="AC2852" i="9" s="1"/>
  <c r="AC2853" i="9" s="1"/>
  <c r="AC2854" i="9" s="1"/>
  <c r="AC2855" i="9" s="1"/>
  <c r="AC2856" i="9" s="1"/>
  <c r="AC2857" i="9" s="1"/>
  <c r="AC2858" i="9" s="1"/>
  <c r="AC2859" i="9" s="1"/>
  <c r="AC2860" i="9" s="1"/>
  <c r="AC2861" i="9" s="1"/>
  <c r="AC2862" i="9" s="1"/>
  <c r="AC2863" i="9" s="1"/>
  <c r="AC2864" i="9" s="1"/>
  <c r="AC2865" i="9" s="1"/>
  <c r="AC2866" i="9" s="1"/>
  <c r="AC2867" i="9" s="1"/>
  <c r="AC2868" i="9" s="1"/>
  <c r="AC2869" i="9" s="1"/>
  <c r="AC2870" i="9" s="1"/>
  <c r="AC2871" i="9" s="1"/>
  <c r="AC2872" i="9" s="1"/>
  <c r="AC2873" i="9" s="1"/>
  <c r="AC2874" i="9" s="1"/>
  <c r="AC2875" i="9" s="1"/>
  <c r="AC2876" i="9" s="1"/>
  <c r="AC2877" i="9" s="1"/>
  <c r="AC2878" i="9" s="1"/>
  <c r="AC2879" i="9" s="1"/>
  <c r="AC2880" i="9" s="1"/>
  <c r="AC2881" i="9" s="1"/>
  <c r="AC2882" i="9" s="1"/>
  <c r="AC2883" i="9" s="1"/>
  <c r="AC2884" i="9" s="1"/>
  <c r="AC2885" i="9" s="1"/>
  <c r="AC2886" i="9" s="1"/>
  <c r="AC2887" i="9" s="1"/>
  <c r="AC2888" i="9" s="1"/>
  <c r="AC2889" i="9" s="1"/>
  <c r="AC2890" i="9" s="1"/>
  <c r="AC2891" i="9" s="1"/>
  <c r="AC2892" i="9" s="1"/>
  <c r="AC2893" i="9" s="1"/>
  <c r="AC2894" i="9" s="1"/>
  <c r="AC2895" i="9" s="1"/>
  <c r="AC2896" i="9" s="1"/>
  <c r="AC2897" i="9" s="1"/>
  <c r="AC2898" i="9" s="1"/>
  <c r="AC2899" i="9" s="1"/>
  <c r="AC2900" i="9" s="1"/>
  <c r="AC2901" i="9" s="1"/>
  <c r="AC2902" i="9" s="1"/>
  <c r="AC2903" i="9" s="1"/>
  <c r="AC2904" i="9" s="1"/>
  <c r="AC2905" i="9" s="1"/>
  <c r="AC2906" i="9" s="1"/>
  <c r="AC2907" i="9" s="1"/>
  <c r="AC2908" i="9" s="1"/>
  <c r="AC2909" i="9" s="1"/>
  <c r="AC2910" i="9" s="1"/>
  <c r="AC2911" i="9" s="1"/>
  <c r="AC2912" i="9" s="1"/>
  <c r="AC2913" i="9" s="1"/>
  <c r="AC2914" i="9" s="1"/>
  <c r="AC2915" i="9" s="1"/>
  <c r="AC2916" i="9" s="1"/>
  <c r="AC2917" i="9" s="1"/>
  <c r="AC2918" i="9" s="1"/>
  <c r="AC2919" i="9" s="1"/>
  <c r="AC2920" i="9" s="1"/>
  <c r="AC2921" i="9" s="1"/>
  <c r="AC2922" i="9" s="1"/>
  <c r="AC2923" i="9" s="1"/>
  <c r="AC2924" i="9" s="1"/>
  <c r="AC2925" i="9" s="1"/>
  <c r="AC2926" i="9" s="1"/>
  <c r="AC2927" i="9" s="1"/>
  <c r="AC2928" i="9" s="1"/>
  <c r="AC2929" i="9" s="1"/>
  <c r="AC2930" i="9" s="1"/>
  <c r="AC2931" i="9" s="1"/>
  <c r="AC2932" i="9" s="1"/>
  <c r="AC2933" i="9" s="1"/>
  <c r="AC2934" i="9" s="1"/>
  <c r="AC2935" i="9" s="1"/>
  <c r="AC2936" i="9" s="1"/>
  <c r="AC2937" i="9" s="1"/>
  <c r="AC2938" i="9" s="1"/>
  <c r="AC2939" i="9" s="1"/>
  <c r="AC2940" i="9" s="1"/>
  <c r="AC2941" i="9" s="1"/>
  <c r="AC2942" i="9" s="1"/>
  <c r="AC2943" i="9" s="1"/>
  <c r="AC2944" i="9" s="1"/>
  <c r="AC2945" i="9" s="1"/>
  <c r="AC2946" i="9" s="1"/>
  <c r="AC2947" i="9" s="1"/>
  <c r="AC2948" i="9" s="1"/>
  <c r="AC2949" i="9" s="1"/>
  <c r="AC2950" i="9" s="1"/>
  <c r="AC2951" i="9" s="1"/>
  <c r="AC2952" i="9" s="1"/>
  <c r="AC2953" i="9" s="1"/>
  <c r="AC2954" i="9" s="1"/>
  <c r="AC2955" i="9" s="1"/>
  <c r="AC2956" i="9" s="1"/>
  <c r="AC2957" i="9" s="1"/>
  <c r="AC2958" i="9" s="1"/>
  <c r="AC2959" i="9" s="1"/>
  <c r="AC2960" i="9" s="1"/>
  <c r="AC2961" i="9" s="1"/>
  <c r="AC2962" i="9" s="1"/>
  <c r="AC2963" i="9" s="1"/>
  <c r="AC2964" i="9" s="1"/>
  <c r="AC2965" i="9" s="1"/>
  <c r="AC2966" i="9" s="1"/>
  <c r="AC2967" i="9" s="1"/>
  <c r="AC2968" i="9" s="1"/>
  <c r="AC2969" i="9" s="1"/>
  <c r="AC2970" i="9" s="1"/>
  <c r="AC2971" i="9" s="1"/>
  <c r="AC2972" i="9" s="1"/>
  <c r="AC2973" i="9" s="1"/>
  <c r="AC2974" i="9" s="1"/>
  <c r="AC2975" i="9" s="1"/>
  <c r="AC2976" i="9" s="1"/>
  <c r="AC2977" i="9" s="1"/>
  <c r="AC2978" i="9" s="1"/>
  <c r="AC2979" i="9" s="1"/>
  <c r="AC2980" i="9" s="1"/>
  <c r="AC2981" i="9" s="1"/>
  <c r="AC2982" i="9" s="1"/>
  <c r="AC2983" i="9" s="1"/>
  <c r="AC2984" i="9" s="1"/>
  <c r="AC2985" i="9" s="1"/>
  <c r="AC2986" i="9" s="1"/>
  <c r="AC2987" i="9" s="1"/>
  <c r="AC2988" i="9" s="1"/>
  <c r="AC2989" i="9" s="1"/>
  <c r="AC2990" i="9" s="1"/>
  <c r="AC2991" i="9" s="1"/>
  <c r="AC2992" i="9" s="1"/>
  <c r="AC2993" i="9" s="1"/>
  <c r="AC2994" i="9" s="1"/>
  <c r="AC2995" i="9" s="1"/>
  <c r="AC2996" i="9" s="1"/>
  <c r="AC2997" i="9" s="1"/>
  <c r="AC2998" i="9" s="1"/>
  <c r="AC2999" i="9" s="1"/>
  <c r="AC3000" i="9" s="1"/>
  <c r="AC3001" i="9" s="1"/>
  <c r="AC3002" i="9" s="1"/>
  <c r="AC3003" i="9" s="1"/>
  <c r="AC3004" i="9" s="1"/>
  <c r="AC3005" i="9" s="1"/>
  <c r="AC3006" i="9" s="1"/>
  <c r="AC3007" i="9" s="1"/>
  <c r="AC3008" i="9" s="1"/>
  <c r="AC3009" i="9" s="1"/>
  <c r="AC3010" i="9" s="1"/>
  <c r="AC3011" i="9" s="1"/>
  <c r="AC3012" i="9" s="1"/>
  <c r="AC3013" i="9" s="1"/>
  <c r="AC3014" i="9" s="1"/>
  <c r="AC3015" i="9" s="1"/>
  <c r="AC3016" i="9" s="1"/>
  <c r="AC3017" i="9" s="1"/>
  <c r="AC3018" i="9" s="1"/>
  <c r="AC3019" i="9" s="1"/>
  <c r="AC3020" i="9" s="1"/>
  <c r="AC3021" i="9" s="1"/>
  <c r="AC3022" i="9" s="1"/>
  <c r="AC3023" i="9" s="1"/>
  <c r="AC3024" i="9" s="1"/>
  <c r="AC3025" i="9" s="1"/>
  <c r="AC3026" i="9" s="1"/>
  <c r="AC3027" i="9" s="1"/>
  <c r="AC3028" i="9" s="1"/>
  <c r="AC3029" i="9" s="1"/>
  <c r="AC3030" i="9" s="1"/>
  <c r="AC3031" i="9" s="1"/>
  <c r="AC3032" i="9" s="1"/>
  <c r="AC3033" i="9" s="1"/>
  <c r="AC3034" i="9" s="1"/>
  <c r="AC3035" i="9" s="1"/>
  <c r="AC3036" i="9" s="1"/>
  <c r="AC3037" i="9" s="1"/>
  <c r="AC3038" i="9" s="1"/>
  <c r="AC3039" i="9" s="1"/>
  <c r="AC3040" i="9" s="1"/>
  <c r="AC3041" i="9" s="1"/>
  <c r="AC3042" i="9" s="1"/>
  <c r="AC3043" i="9" s="1"/>
  <c r="AC3044" i="9" s="1"/>
  <c r="AC3045" i="9" s="1"/>
  <c r="AC3046" i="9" s="1"/>
  <c r="AC3047" i="9" s="1"/>
  <c r="AC3048" i="9" s="1"/>
  <c r="AC3049" i="9" s="1"/>
  <c r="AC3050" i="9" s="1"/>
  <c r="AC3051" i="9" s="1"/>
  <c r="AC3052" i="9" s="1"/>
  <c r="AC3053" i="9" s="1"/>
  <c r="AC3054" i="9" s="1"/>
  <c r="AC3055" i="9" s="1"/>
  <c r="AC3056" i="9" s="1"/>
  <c r="AC3057" i="9" s="1"/>
  <c r="AC3058" i="9" s="1"/>
  <c r="AC3059" i="9" s="1"/>
  <c r="AC3060" i="9" s="1"/>
  <c r="AC3061" i="9" s="1"/>
  <c r="AC3062" i="9" s="1"/>
  <c r="AC3063" i="9" s="1"/>
  <c r="AC3064" i="9" s="1"/>
  <c r="AC3065" i="9" s="1"/>
  <c r="AC3066" i="9" s="1"/>
  <c r="AC3067" i="9" s="1"/>
  <c r="AC3068" i="9" s="1"/>
  <c r="AC3069" i="9" s="1"/>
  <c r="AC3070" i="9" s="1"/>
  <c r="AC3071" i="9" s="1"/>
  <c r="AC3072" i="9" s="1"/>
  <c r="AC3073" i="9" s="1"/>
  <c r="AC3074" i="9" s="1"/>
  <c r="AC3075" i="9" s="1"/>
  <c r="AC3076" i="9" s="1"/>
  <c r="AC3077" i="9" s="1"/>
  <c r="AC3078" i="9" s="1"/>
  <c r="AC3079" i="9" s="1"/>
  <c r="AC3080" i="9" s="1"/>
  <c r="AC3081" i="9" s="1"/>
  <c r="AC3082" i="9" s="1"/>
  <c r="AC3083" i="9" s="1"/>
  <c r="AC3084" i="9" s="1"/>
  <c r="AC3085" i="9" s="1"/>
  <c r="AC3086" i="9" s="1"/>
  <c r="AC3087" i="9" s="1"/>
  <c r="AC3088" i="9" s="1"/>
  <c r="AC3089" i="9" s="1"/>
  <c r="AC3090" i="9" s="1"/>
  <c r="AC3091" i="9" s="1"/>
  <c r="AC3092" i="9" s="1"/>
  <c r="AC3093" i="9" s="1"/>
  <c r="AC3094" i="9" s="1"/>
  <c r="AC3095" i="9" s="1"/>
  <c r="AC3096" i="9" s="1"/>
  <c r="AC3097" i="9" s="1"/>
  <c r="AC3098" i="9" s="1"/>
  <c r="AC3099" i="9" s="1"/>
  <c r="AC3100" i="9" s="1"/>
  <c r="AC3101" i="9" s="1"/>
  <c r="AC3102" i="9" s="1"/>
  <c r="AC3103" i="9" s="1"/>
  <c r="AC3104" i="9" s="1"/>
  <c r="AC3105" i="9" s="1"/>
  <c r="AC3106" i="9" s="1"/>
  <c r="AC3107" i="9" s="1"/>
  <c r="AC3108" i="9" s="1"/>
  <c r="AC3109" i="9" s="1"/>
  <c r="AC3110" i="9" s="1"/>
  <c r="AC3111" i="9" s="1"/>
  <c r="AC3112" i="9" s="1"/>
  <c r="AC3113" i="9" s="1"/>
  <c r="AC3114" i="9" s="1"/>
  <c r="AC3115" i="9" s="1"/>
  <c r="AC3116" i="9" s="1"/>
  <c r="AC3117" i="9" s="1"/>
  <c r="AC3118" i="9" s="1"/>
  <c r="AC3119" i="9" s="1"/>
  <c r="AC3120" i="9" s="1"/>
  <c r="AC3121" i="9" s="1"/>
  <c r="AC3122" i="9" s="1"/>
  <c r="AC3123" i="9" s="1"/>
  <c r="AC3124" i="9" s="1"/>
  <c r="AC3125" i="9" s="1"/>
  <c r="AC3126" i="9" s="1"/>
  <c r="AC3127" i="9" s="1"/>
  <c r="AC3128" i="9" s="1"/>
  <c r="AC3129" i="9" s="1"/>
  <c r="AC3130" i="9" s="1"/>
  <c r="AC3131" i="9" s="1"/>
  <c r="AC3132" i="9" s="1"/>
  <c r="AC3133" i="9" s="1"/>
  <c r="AC3134" i="9" s="1"/>
  <c r="AC3135" i="9" s="1"/>
  <c r="AC3136" i="9" s="1"/>
  <c r="AC3137" i="9" s="1"/>
  <c r="AC3138" i="9" s="1"/>
  <c r="AC3139" i="9" s="1"/>
  <c r="AC3140" i="9" s="1"/>
  <c r="AC3141" i="9" s="1"/>
  <c r="AC3142" i="9" s="1"/>
  <c r="AC3143" i="9" s="1"/>
  <c r="AC3144" i="9" s="1"/>
  <c r="AC3145" i="9" s="1"/>
  <c r="AC3146" i="9" s="1"/>
  <c r="AC3147" i="9" s="1"/>
  <c r="AC3148" i="9" s="1"/>
  <c r="AC3149" i="9" s="1"/>
  <c r="AC3150" i="9" s="1"/>
  <c r="AC3151" i="9" s="1"/>
  <c r="AC3152" i="9" s="1"/>
  <c r="AC3153" i="9" s="1"/>
  <c r="AC3154" i="9" s="1"/>
  <c r="AC3155" i="9" s="1"/>
  <c r="AC3156" i="9" s="1"/>
  <c r="AC3157" i="9" s="1"/>
  <c r="AC3158" i="9" s="1"/>
  <c r="AC3159" i="9" s="1"/>
  <c r="AC3160" i="9" s="1"/>
  <c r="AC3161" i="9" s="1"/>
  <c r="AC3162" i="9" s="1"/>
  <c r="AC3163" i="9" s="1"/>
  <c r="AC3164" i="9" s="1"/>
  <c r="AC3165" i="9" s="1"/>
  <c r="AC3166" i="9" s="1"/>
  <c r="AC3167" i="9" s="1"/>
  <c r="AC3168" i="9" s="1"/>
  <c r="AC3169" i="9" s="1"/>
  <c r="AC3170" i="9" s="1"/>
  <c r="AC3171" i="9" s="1"/>
  <c r="AC3172" i="9" s="1"/>
  <c r="AC3173" i="9" s="1"/>
  <c r="AC3174" i="9" s="1"/>
  <c r="AC3175" i="9" s="1"/>
  <c r="AC3176" i="9" s="1"/>
  <c r="AC3177" i="9" s="1"/>
  <c r="AC3178" i="9" s="1"/>
  <c r="AC3179" i="9" s="1"/>
  <c r="AC3180" i="9" s="1"/>
  <c r="AC3181" i="9" s="1"/>
  <c r="AC3182" i="9" s="1"/>
  <c r="AC3183" i="9" s="1"/>
  <c r="AC3184" i="9" s="1"/>
  <c r="AC3185" i="9" s="1"/>
  <c r="AC3186" i="9" s="1"/>
  <c r="AC3187" i="9" s="1"/>
  <c r="AC3188" i="9" s="1"/>
  <c r="AC3189" i="9" s="1"/>
  <c r="AC3190" i="9" s="1"/>
  <c r="AC3191" i="9" s="1"/>
  <c r="AC3192" i="9" s="1"/>
  <c r="AC3193" i="9" s="1"/>
  <c r="AC3194" i="9" s="1"/>
  <c r="AC3195" i="9" s="1"/>
  <c r="AC3196" i="9" s="1"/>
  <c r="AC3197" i="9" s="1"/>
  <c r="AC3198" i="9" s="1"/>
  <c r="AC3199" i="9" s="1"/>
  <c r="AC3200" i="9" s="1"/>
  <c r="AC3201" i="9" s="1"/>
  <c r="AC3202" i="9" s="1"/>
  <c r="AC3203" i="9" s="1"/>
  <c r="AC3204" i="9" s="1"/>
  <c r="AC3205" i="9" s="1"/>
  <c r="AC3206" i="9" s="1"/>
  <c r="AC3207" i="9" s="1"/>
  <c r="AC3208" i="9" s="1"/>
  <c r="AC3209" i="9" s="1"/>
  <c r="AC3210" i="9" s="1"/>
  <c r="AC3211" i="9" s="1"/>
  <c r="AC3212" i="9" s="1"/>
  <c r="AC3213" i="9" s="1"/>
  <c r="AC3214" i="9" s="1"/>
  <c r="AC3215" i="9" s="1"/>
  <c r="AC3216" i="9" s="1"/>
  <c r="AC3217" i="9" s="1"/>
  <c r="AC3218" i="9" s="1"/>
  <c r="AC3219" i="9" s="1"/>
  <c r="AC3220" i="9" s="1"/>
  <c r="AC3221" i="9" s="1"/>
  <c r="AC3222" i="9" s="1"/>
  <c r="AC3223" i="9" s="1"/>
  <c r="AC3224" i="9" s="1"/>
  <c r="AC3225" i="9" s="1"/>
  <c r="AC3226" i="9" s="1"/>
  <c r="AC3227" i="9" s="1"/>
  <c r="AC3228" i="9" s="1"/>
  <c r="AC3229" i="9" s="1"/>
  <c r="AC3230" i="9" s="1"/>
  <c r="AC3231" i="9" s="1"/>
  <c r="AC3232" i="9" s="1"/>
  <c r="AC3233" i="9" s="1"/>
  <c r="AC3234" i="9" s="1"/>
  <c r="AC3235" i="9" s="1"/>
  <c r="AC3236" i="9" s="1"/>
  <c r="AC3237" i="9" s="1"/>
  <c r="AC3238" i="9" s="1"/>
  <c r="AC3239" i="9" s="1"/>
  <c r="AC3240" i="9" s="1"/>
  <c r="AC3241" i="9" s="1"/>
  <c r="AC3242" i="9" s="1"/>
  <c r="AC3243" i="9" s="1"/>
  <c r="AC3244" i="9" s="1"/>
  <c r="AC3245" i="9" s="1"/>
  <c r="AC3246" i="9" s="1"/>
  <c r="AC3247" i="9" s="1"/>
  <c r="AC3248" i="9" s="1"/>
  <c r="AC3249" i="9" s="1"/>
  <c r="AC3250" i="9" s="1"/>
  <c r="AC3251" i="9" s="1"/>
  <c r="AC3252" i="9" s="1"/>
  <c r="AC3253" i="9" s="1"/>
  <c r="AC3254" i="9" s="1"/>
  <c r="AC3255" i="9" s="1"/>
  <c r="AC3256" i="9" s="1"/>
  <c r="AC3257" i="9" s="1"/>
  <c r="AC3258" i="9" s="1"/>
  <c r="AC3259" i="9" s="1"/>
  <c r="AC3260" i="9" s="1"/>
  <c r="AC3261" i="9" s="1"/>
  <c r="AC3262" i="9" s="1"/>
  <c r="AC3263" i="9" s="1"/>
  <c r="AC3264" i="9" s="1"/>
  <c r="AC3265" i="9" s="1"/>
  <c r="AC3266" i="9" s="1"/>
  <c r="AC3267" i="9" s="1"/>
  <c r="AC3268" i="9" s="1"/>
  <c r="AC3269" i="9" s="1"/>
  <c r="AC3270" i="9" s="1"/>
  <c r="AC3271" i="9" s="1"/>
  <c r="AC3272" i="9" s="1"/>
  <c r="AC3273" i="9" s="1"/>
  <c r="AC3274" i="9" s="1"/>
  <c r="AC3275" i="9" s="1"/>
  <c r="AC3276" i="9" s="1"/>
  <c r="AC3277" i="9" s="1"/>
  <c r="AC3278" i="9" s="1"/>
  <c r="AC3279" i="9" s="1"/>
  <c r="AC3280" i="9" s="1"/>
  <c r="AC3281" i="9" s="1"/>
  <c r="AC3282" i="9" s="1"/>
  <c r="AC3283" i="9" s="1"/>
  <c r="AC3284" i="9" s="1"/>
  <c r="AC3285" i="9" s="1"/>
  <c r="AC3286" i="9" s="1"/>
  <c r="AC3287" i="9" s="1"/>
  <c r="AC3288" i="9" s="1"/>
  <c r="AC3289" i="9" s="1"/>
  <c r="AC3290" i="9" s="1"/>
  <c r="AC3291" i="9" s="1"/>
  <c r="AC3292" i="9" s="1"/>
  <c r="AC3293" i="9" s="1"/>
  <c r="AC3294" i="9" s="1"/>
  <c r="AC3295" i="9" s="1"/>
  <c r="AC3296" i="9" s="1"/>
  <c r="AC3297" i="9" s="1"/>
  <c r="AC3298" i="9" s="1"/>
  <c r="AC3299" i="9" s="1"/>
  <c r="AC3300" i="9" s="1"/>
  <c r="AC3301" i="9" s="1"/>
  <c r="AC3302" i="9" s="1"/>
  <c r="AC3303" i="9" s="1"/>
  <c r="AC3304" i="9" s="1"/>
  <c r="AC3305" i="9" s="1"/>
  <c r="AC3306" i="9" s="1"/>
  <c r="AC3307" i="9" s="1"/>
  <c r="AC3308" i="9" s="1"/>
  <c r="AC3309" i="9" s="1"/>
  <c r="AC3310" i="9" s="1"/>
  <c r="AC3311" i="9" s="1"/>
  <c r="AC3312" i="9" s="1"/>
  <c r="AC3313" i="9" s="1"/>
  <c r="AC3314" i="9" s="1"/>
  <c r="AC3315" i="9" s="1"/>
  <c r="AC3316" i="9" s="1"/>
  <c r="AC3317" i="9" s="1"/>
  <c r="AC3318" i="9" s="1"/>
  <c r="AC3319" i="9" s="1"/>
  <c r="AC3320" i="9" s="1"/>
  <c r="AC3321" i="9" s="1"/>
  <c r="AC3322" i="9" s="1"/>
  <c r="AC3323" i="9" s="1"/>
  <c r="AC3324" i="9" s="1"/>
  <c r="AC3325" i="9" s="1"/>
  <c r="AC3326" i="9" s="1"/>
  <c r="AC3327" i="9" s="1"/>
  <c r="AC3328" i="9" s="1"/>
  <c r="AC3329" i="9" s="1"/>
  <c r="AC3330" i="9" s="1"/>
  <c r="AC3331" i="9" s="1"/>
  <c r="AC3332" i="9" s="1"/>
  <c r="AC3333" i="9" s="1"/>
  <c r="AC3334" i="9" s="1"/>
  <c r="AC3335" i="9" s="1"/>
  <c r="AC3336" i="9" s="1"/>
  <c r="AC3337" i="9" s="1"/>
  <c r="AC3338" i="9" s="1"/>
  <c r="AC3339" i="9" s="1"/>
  <c r="AC3340" i="9" s="1"/>
  <c r="AC3341" i="9" s="1"/>
  <c r="AC3342" i="9" s="1"/>
  <c r="AC3343" i="9" s="1"/>
  <c r="AC3344" i="9" s="1"/>
  <c r="AC3345" i="9" s="1"/>
  <c r="AC3346" i="9" s="1"/>
  <c r="AC3347" i="9" s="1"/>
  <c r="AC3348" i="9" s="1"/>
  <c r="AC3349" i="9" s="1"/>
  <c r="AC3350" i="9" s="1"/>
  <c r="AC3351" i="9" s="1"/>
  <c r="AC3352" i="9" s="1"/>
  <c r="AC3353" i="9" s="1"/>
  <c r="AC3354" i="9" s="1"/>
  <c r="AC3355" i="9" s="1"/>
  <c r="AC3356" i="9" s="1"/>
  <c r="AC3357" i="9" s="1"/>
  <c r="AC3358" i="9" s="1"/>
  <c r="AC3359" i="9" s="1"/>
  <c r="AC3360" i="9" s="1"/>
  <c r="AC3361" i="9" s="1"/>
  <c r="AC3362" i="9" s="1"/>
  <c r="AC3363" i="9" s="1"/>
  <c r="AC3364" i="9" s="1"/>
  <c r="AC3365" i="9" s="1"/>
  <c r="AC3366" i="9" s="1"/>
  <c r="AC3367" i="9" s="1"/>
  <c r="AC3368" i="9" s="1"/>
  <c r="AC3369" i="9" s="1"/>
  <c r="AC3370" i="9" s="1"/>
  <c r="AC3371" i="9" s="1"/>
  <c r="AC3372" i="9" s="1"/>
  <c r="AC3373" i="9" s="1"/>
  <c r="AC3374" i="9" s="1"/>
  <c r="AC3375" i="9" s="1"/>
  <c r="AC3376" i="9" s="1"/>
  <c r="AC3377" i="9" s="1"/>
  <c r="AC3378" i="9" s="1"/>
  <c r="AC3379" i="9" s="1"/>
  <c r="AC3380" i="9" s="1"/>
  <c r="AC3381" i="9" s="1"/>
  <c r="AC3382" i="9" s="1"/>
  <c r="AC3383" i="9" s="1"/>
  <c r="AC3384" i="9" s="1"/>
  <c r="AC3385" i="9" s="1"/>
  <c r="AC3386" i="9" s="1"/>
  <c r="AC3387" i="9" s="1"/>
  <c r="AC3388" i="9" s="1"/>
  <c r="AC3389" i="9" s="1"/>
  <c r="AC3390" i="9" s="1"/>
  <c r="AC3391" i="9" s="1"/>
  <c r="AC3392" i="9" s="1"/>
  <c r="AC3393" i="9" s="1"/>
  <c r="AC3394" i="9" s="1"/>
  <c r="AC3395" i="9" s="1"/>
  <c r="AC3396" i="9" s="1"/>
  <c r="AC3397" i="9" s="1"/>
  <c r="AC3398" i="9" s="1"/>
  <c r="AC3399" i="9" s="1"/>
  <c r="AC3400" i="9" s="1"/>
  <c r="AC3401" i="9" s="1"/>
  <c r="AC3402" i="9" s="1"/>
  <c r="AC3403" i="9" s="1"/>
  <c r="AC3404" i="9" s="1"/>
  <c r="AC3405" i="9" s="1"/>
  <c r="AC3406" i="9" s="1"/>
  <c r="AC3407" i="9" s="1"/>
  <c r="AC3408" i="9" s="1"/>
  <c r="AC3409" i="9" s="1"/>
  <c r="AC3410" i="9" s="1"/>
  <c r="AC3411" i="9" s="1"/>
  <c r="AC3412" i="9" s="1"/>
  <c r="AC3413" i="9" s="1"/>
  <c r="AC3414" i="9" s="1"/>
  <c r="AC3415" i="9" s="1"/>
  <c r="AC3416" i="9" s="1"/>
  <c r="AC3417" i="9" s="1"/>
  <c r="AC3418" i="9" s="1"/>
  <c r="AC3419" i="9" s="1"/>
  <c r="AC3420" i="9" s="1"/>
  <c r="AC3421" i="9" s="1"/>
  <c r="AC3422" i="9" s="1"/>
  <c r="AC3423" i="9" s="1"/>
  <c r="AC3424" i="9" s="1"/>
  <c r="AC3425" i="9" s="1"/>
  <c r="AC3426" i="9" s="1"/>
  <c r="AC3427" i="9" s="1"/>
  <c r="AC3428" i="9" s="1"/>
  <c r="AC3429" i="9" s="1"/>
  <c r="AC3430" i="9" s="1"/>
  <c r="AC3431" i="9" s="1"/>
  <c r="AC3432" i="9" s="1"/>
  <c r="AC3433" i="9" s="1"/>
  <c r="AC3434" i="9" s="1"/>
  <c r="AC3435" i="9" s="1"/>
  <c r="AC3436" i="9" s="1"/>
  <c r="AC3437" i="9" s="1"/>
  <c r="AC3438" i="9" s="1"/>
  <c r="AC3439" i="9" s="1"/>
  <c r="AC3440" i="9" s="1"/>
  <c r="AC3441" i="9" s="1"/>
  <c r="AC3442" i="9" s="1"/>
  <c r="AC3443" i="9" s="1"/>
  <c r="AC3444" i="9" s="1"/>
  <c r="AC3445" i="9" s="1"/>
  <c r="AC3446" i="9" s="1"/>
  <c r="AC3447" i="9" s="1"/>
  <c r="AC3448" i="9" s="1"/>
  <c r="AC3449" i="9" s="1"/>
  <c r="AC3450" i="9" s="1"/>
  <c r="AC3451" i="9" s="1"/>
  <c r="AC3452" i="9" s="1"/>
  <c r="AC3453" i="9" s="1"/>
  <c r="AC3454" i="9" s="1"/>
  <c r="AC3455" i="9" s="1"/>
  <c r="AC3456" i="9" s="1"/>
  <c r="AC3457" i="9" s="1"/>
  <c r="AC3458" i="9" s="1"/>
  <c r="AC3459" i="9" s="1"/>
  <c r="AC3460" i="9" s="1"/>
  <c r="AC3461" i="9" s="1"/>
  <c r="AC3462" i="9" s="1"/>
  <c r="AC3463" i="9" s="1"/>
  <c r="AC3464" i="9" s="1"/>
  <c r="AC3465" i="9" s="1"/>
  <c r="AC3466" i="9" s="1"/>
  <c r="AC3467" i="9" s="1"/>
  <c r="AC3468" i="9" s="1"/>
  <c r="AC3469" i="9" s="1"/>
  <c r="AC3470" i="9" s="1"/>
  <c r="AC3471" i="9" s="1"/>
  <c r="AC3472" i="9" s="1"/>
  <c r="AC3473" i="9" s="1"/>
  <c r="AC3474" i="9" s="1"/>
  <c r="AC3475" i="9" s="1"/>
  <c r="AC3476" i="9" s="1"/>
  <c r="AC3477" i="9" s="1"/>
  <c r="AC3478" i="9" s="1"/>
  <c r="AC3479" i="9" s="1"/>
  <c r="AC3480" i="9" s="1"/>
  <c r="AC3481" i="9" s="1"/>
  <c r="AC3482" i="9" s="1"/>
  <c r="AC3483" i="9" s="1"/>
  <c r="AC3484" i="9" s="1"/>
  <c r="AC3485" i="9" s="1"/>
  <c r="AC3486" i="9" s="1"/>
  <c r="AC3487" i="9" s="1"/>
  <c r="AC3488" i="9" s="1"/>
  <c r="AC3489" i="9" s="1"/>
  <c r="AC3490" i="9" s="1"/>
  <c r="AC3491" i="9" s="1"/>
  <c r="AC3492" i="9" s="1"/>
  <c r="AC3493" i="9" s="1"/>
  <c r="AC3494" i="9" s="1"/>
  <c r="AC3495" i="9" s="1"/>
  <c r="AC3496" i="9" s="1"/>
  <c r="AC3497" i="9" s="1"/>
  <c r="AC3498" i="9" s="1"/>
  <c r="AC3499" i="9" s="1"/>
  <c r="AC3500" i="9" s="1"/>
  <c r="AC3501" i="9" s="1"/>
  <c r="AC3502" i="9" s="1"/>
  <c r="AC3503" i="9" s="1"/>
  <c r="AC3504" i="9" s="1"/>
  <c r="AC3505" i="9" s="1"/>
  <c r="AC3506" i="9" s="1"/>
  <c r="AC3507" i="9" s="1"/>
  <c r="AC3508" i="9" s="1"/>
  <c r="AC3509" i="9" s="1"/>
  <c r="AC3510" i="9" s="1"/>
  <c r="AC3511" i="9" s="1"/>
  <c r="AC3512" i="9" s="1"/>
  <c r="AC3513" i="9" s="1"/>
  <c r="AC3514" i="9" s="1"/>
  <c r="AC3515" i="9" s="1"/>
  <c r="AC3516" i="9" s="1"/>
  <c r="AC3517" i="9" s="1"/>
  <c r="AC3518" i="9" s="1"/>
  <c r="AC3519" i="9" s="1"/>
  <c r="AC3520" i="9" s="1"/>
  <c r="AC3521" i="9" s="1"/>
  <c r="AC3522" i="9" s="1"/>
  <c r="AC3523" i="9" s="1"/>
  <c r="AC3524" i="9" s="1"/>
  <c r="AC3525" i="9" s="1"/>
  <c r="AC3526" i="9" s="1"/>
  <c r="AC3527" i="9" s="1"/>
  <c r="AC3528" i="9" s="1"/>
  <c r="AC3529" i="9" s="1"/>
  <c r="AC3530" i="9" s="1"/>
  <c r="AC3531" i="9" s="1"/>
  <c r="AC3532" i="9" s="1"/>
  <c r="AC3533" i="9" s="1"/>
  <c r="AC3534" i="9" s="1"/>
  <c r="AC3535" i="9" s="1"/>
  <c r="AC3536" i="9" s="1"/>
  <c r="AC3537" i="9" s="1"/>
  <c r="AC3538" i="9" s="1"/>
  <c r="AC3539" i="9" s="1"/>
  <c r="AC3540" i="9" s="1"/>
  <c r="AC3541" i="9" s="1"/>
  <c r="AC3542" i="9" s="1"/>
  <c r="AC3543" i="9" s="1"/>
  <c r="AC3544" i="9" s="1"/>
  <c r="AC3545" i="9" s="1"/>
  <c r="AC3546" i="9" s="1"/>
  <c r="AC3547" i="9" s="1"/>
  <c r="AC3548" i="9" s="1"/>
  <c r="AC3549" i="9" s="1"/>
  <c r="AC3550" i="9" s="1"/>
  <c r="AC3551" i="9" s="1"/>
  <c r="AC3552" i="9" s="1"/>
  <c r="AC3553" i="9" s="1"/>
  <c r="AC3554" i="9" s="1"/>
  <c r="AC3555" i="9" s="1"/>
  <c r="AC3556" i="9" s="1"/>
  <c r="AC3557" i="9" s="1"/>
  <c r="AC3558" i="9" s="1"/>
  <c r="AC3559" i="9" s="1"/>
  <c r="AC3560" i="9" s="1"/>
  <c r="AC3561" i="9" s="1"/>
  <c r="AC3562" i="9" s="1"/>
  <c r="AC3563" i="9" s="1"/>
  <c r="AC3564" i="9" s="1"/>
  <c r="AC3565" i="9" s="1"/>
  <c r="AC3566" i="9" s="1"/>
  <c r="AC3567" i="9" s="1"/>
  <c r="AC3568" i="9" s="1"/>
  <c r="AC3569" i="9" s="1"/>
  <c r="AC3570" i="9" s="1"/>
  <c r="AC3571" i="9" s="1"/>
  <c r="AC3572" i="9" s="1"/>
  <c r="AC3573" i="9" s="1"/>
  <c r="AC3574" i="9" s="1"/>
  <c r="AC3575" i="9" s="1"/>
  <c r="AC3576" i="9" s="1"/>
  <c r="AC3577" i="9" s="1"/>
  <c r="AC3578" i="9" s="1"/>
  <c r="AC3579" i="9" s="1"/>
  <c r="AC3580" i="9" s="1"/>
  <c r="AC3581" i="9" s="1"/>
  <c r="AC3582" i="9" s="1"/>
  <c r="AC3583" i="9" s="1"/>
  <c r="AC3584" i="9" s="1"/>
  <c r="AC3585" i="9" s="1"/>
  <c r="AC3586" i="9" s="1"/>
  <c r="AC3587" i="9" s="1"/>
  <c r="AC3588" i="9" s="1"/>
  <c r="AC3589" i="9" s="1"/>
  <c r="AC3590" i="9" s="1"/>
  <c r="AC3591" i="9" s="1"/>
  <c r="AC3592" i="9" s="1"/>
  <c r="AC3593" i="9" s="1"/>
  <c r="AC3594" i="9" s="1"/>
  <c r="AC3595" i="9" s="1"/>
  <c r="AC3596" i="9" s="1"/>
  <c r="AC3597" i="9" s="1"/>
  <c r="AC3598" i="9" s="1"/>
  <c r="AC3599" i="9" s="1"/>
  <c r="AC3600" i="9" s="1"/>
  <c r="AC3601" i="9" s="1"/>
  <c r="AC3602" i="9" s="1"/>
  <c r="AC3603" i="9" s="1"/>
  <c r="AC3604" i="9" s="1"/>
  <c r="AC3605" i="9" s="1"/>
  <c r="AC3606" i="9" s="1"/>
  <c r="AC3607" i="9" s="1"/>
  <c r="AC3608" i="9" s="1"/>
  <c r="AC3609" i="9" s="1"/>
  <c r="AC3610" i="9" s="1"/>
  <c r="AC3611" i="9" s="1"/>
  <c r="AC3612" i="9" s="1"/>
  <c r="AC3613" i="9" s="1"/>
  <c r="AC3614" i="9" s="1"/>
  <c r="AC3615" i="9" s="1"/>
  <c r="AC3616" i="9" s="1"/>
  <c r="AC3617" i="9" s="1"/>
  <c r="AC3618" i="9" s="1"/>
  <c r="AC3619" i="9" s="1"/>
  <c r="AC3620" i="9" s="1"/>
  <c r="AC3621" i="9" s="1"/>
  <c r="AC3622" i="9" s="1"/>
  <c r="AC3623" i="9" s="1"/>
  <c r="AC3624" i="9" s="1"/>
  <c r="AC3625" i="9" s="1"/>
  <c r="AC3626" i="9" s="1"/>
  <c r="AC3627" i="9" s="1"/>
  <c r="AC3628" i="9" s="1"/>
  <c r="AC3629" i="9" s="1"/>
  <c r="AC3630" i="9" s="1"/>
  <c r="AC3631" i="9" s="1"/>
  <c r="AC3632" i="9" s="1"/>
  <c r="AC3633" i="9" s="1"/>
  <c r="AC3634" i="9" s="1"/>
  <c r="AC3635" i="9" s="1"/>
  <c r="AC3636" i="9" s="1"/>
  <c r="AC3637" i="9" s="1"/>
  <c r="AC3638" i="9" s="1"/>
  <c r="AC3639" i="9" s="1"/>
  <c r="AC3640" i="9" s="1"/>
  <c r="AC3641" i="9" s="1"/>
  <c r="AC3642" i="9" s="1"/>
  <c r="AC3643" i="9" s="1"/>
  <c r="AC3644" i="9" s="1"/>
  <c r="AC3645" i="9" s="1"/>
  <c r="AC3646" i="9" s="1"/>
  <c r="AC3647" i="9" s="1"/>
  <c r="AC3648" i="9" s="1"/>
  <c r="AC3649" i="9" s="1"/>
  <c r="AC3650" i="9" s="1"/>
  <c r="AC3651" i="9" s="1"/>
  <c r="AC3652" i="9" s="1"/>
  <c r="AC3653" i="9" s="1"/>
  <c r="AC3654" i="9" s="1"/>
  <c r="AC3655" i="9" s="1"/>
  <c r="AC3656" i="9" s="1"/>
  <c r="AC3657" i="9" s="1"/>
  <c r="AC3658" i="9" s="1"/>
  <c r="AC3659" i="9" s="1"/>
  <c r="AC3660" i="9" s="1"/>
  <c r="AC3661" i="9" s="1"/>
  <c r="AC3662" i="9" s="1"/>
  <c r="AC3663" i="9" s="1"/>
  <c r="AC3664" i="9" s="1"/>
  <c r="AC3665" i="9" s="1"/>
  <c r="AC3666" i="9" s="1"/>
  <c r="AC3667" i="9" s="1"/>
  <c r="AC3668" i="9" s="1"/>
  <c r="AC3669" i="9" s="1"/>
  <c r="AC3670" i="9" s="1"/>
  <c r="AC3671" i="9" s="1"/>
  <c r="AC3672" i="9" s="1"/>
  <c r="AC3673" i="9" s="1"/>
  <c r="AC3674" i="9" s="1"/>
  <c r="AC3675" i="9" s="1"/>
  <c r="AC3676" i="9" s="1"/>
  <c r="AC3677" i="9" s="1"/>
  <c r="AC3678" i="9" s="1"/>
  <c r="AC3679" i="9" s="1"/>
  <c r="AC3680" i="9" s="1"/>
  <c r="AC3681" i="9" s="1"/>
  <c r="AC3682" i="9" s="1"/>
  <c r="AC3683" i="9" s="1"/>
  <c r="AC3684" i="9" s="1"/>
  <c r="AC3685" i="9" s="1"/>
  <c r="AC3686" i="9" s="1"/>
  <c r="AC3687" i="9" s="1"/>
  <c r="AC3688" i="9" s="1"/>
  <c r="AC3689" i="9" s="1"/>
  <c r="AC3690" i="9" s="1"/>
  <c r="AC3691" i="9" s="1"/>
  <c r="AC3692" i="9" s="1"/>
  <c r="AC3693" i="9" s="1"/>
  <c r="AC3694" i="9" s="1"/>
  <c r="AC3695" i="9" s="1"/>
  <c r="AC3696" i="9" s="1"/>
  <c r="AC3697" i="9" s="1"/>
  <c r="AC3698" i="9" s="1"/>
  <c r="AC3699" i="9" s="1"/>
  <c r="AC3700" i="9" s="1"/>
  <c r="AC3701" i="9" s="1"/>
  <c r="AC3702" i="9" s="1"/>
  <c r="AC3703" i="9" s="1"/>
  <c r="AC3704" i="9" s="1"/>
  <c r="AC3705" i="9" s="1"/>
  <c r="AC3706" i="9" s="1"/>
  <c r="AC3707" i="9" s="1"/>
  <c r="AC3708" i="9" s="1"/>
  <c r="AC3709" i="9" s="1"/>
  <c r="AC3710" i="9" s="1"/>
  <c r="AC3711" i="9" s="1"/>
  <c r="AC3712" i="9" s="1"/>
  <c r="AC3713" i="9" s="1"/>
  <c r="AC3714" i="9" s="1"/>
  <c r="AC3715" i="9" s="1"/>
  <c r="AC3716" i="9" s="1"/>
  <c r="AC3717" i="9" s="1"/>
  <c r="AC3718" i="9" s="1"/>
  <c r="AC3719" i="9" s="1"/>
  <c r="AC3720" i="9" s="1"/>
  <c r="AC3721" i="9" s="1"/>
  <c r="AC3722" i="9" s="1"/>
  <c r="AC3723" i="9" s="1"/>
  <c r="AC3724" i="9" s="1"/>
  <c r="AC3725" i="9" s="1"/>
  <c r="AC3726" i="9" s="1"/>
  <c r="AC3727" i="9" s="1"/>
  <c r="AC3728" i="9" s="1"/>
  <c r="AC3729" i="9" s="1"/>
  <c r="AC3730" i="9" s="1"/>
  <c r="AC3731" i="9" s="1"/>
  <c r="AC3732" i="9" s="1"/>
  <c r="AC3733" i="9" s="1"/>
  <c r="AC3734" i="9" s="1"/>
  <c r="AC3735" i="9" s="1"/>
  <c r="AC3736" i="9" s="1"/>
  <c r="AC3737" i="9" s="1"/>
  <c r="AC3738" i="9" s="1"/>
  <c r="AC3739" i="9" s="1"/>
  <c r="AC3740" i="9" s="1"/>
  <c r="AC3741" i="9" s="1"/>
  <c r="AC3742" i="9" s="1"/>
  <c r="AC3743" i="9" s="1"/>
  <c r="AC3744" i="9" s="1"/>
  <c r="AC3745" i="9" s="1"/>
  <c r="AC3746" i="9" s="1"/>
  <c r="AC3747" i="9" s="1"/>
  <c r="AC3748" i="9" s="1"/>
  <c r="AC3749" i="9" s="1"/>
  <c r="AC3750" i="9" s="1"/>
  <c r="AC3751" i="9" s="1"/>
  <c r="AC3752" i="9" s="1"/>
  <c r="AC3753" i="9" s="1"/>
  <c r="AC3754" i="9" s="1"/>
  <c r="AC3755" i="9" s="1"/>
  <c r="AC3756" i="9" s="1"/>
  <c r="AC3757" i="9" s="1"/>
  <c r="AC3758" i="9" s="1"/>
  <c r="AC3759" i="9" s="1"/>
  <c r="AC3760" i="9" s="1"/>
  <c r="AC3761" i="9" s="1"/>
  <c r="AC3762" i="9" s="1"/>
  <c r="AC3763" i="9" s="1"/>
  <c r="AC3764" i="9" s="1"/>
  <c r="AC3765" i="9" s="1"/>
  <c r="AC3766" i="9" s="1"/>
  <c r="AC3767" i="9" s="1"/>
  <c r="AC3768" i="9" s="1"/>
  <c r="AC3769" i="9" s="1"/>
  <c r="AC3770" i="9" s="1"/>
  <c r="AC3771" i="9" s="1"/>
  <c r="AC3772" i="9" s="1"/>
  <c r="AC3773" i="9" s="1"/>
  <c r="AC3774" i="9" s="1"/>
  <c r="AC3775" i="9" s="1"/>
  <c r="AC3776" i="9" s="1"/>
  <c r="AC3777" i="9" s="1"/>
  <c r="AC3778" i="9" s="1"/>
  <c r="AC3779" i="9" s="1"/>
  <c r="AC3780" i="9" s="1"/>
  <c r="AC3781" i="9" s="1"/>
  <c r="AC3782" i="9" s="1"/>
  <c r="AC3783" i="9" s="1"/>
  <c r="AC3784" i="9" s="1"/>
  <c r="AC3785" i="9" s="1"/>
  <c r="AC3786" i="9" s="1"/>
  <c r="AC3787" i="9" s="1"/>
  <c r="AC3788" i="9" s="1"/>
  <c r="AC3789" i="9" s="1"/>
  <c r="AC3790" i="9" s="1"/>
  <c r="AC3791" i="9" s="1"/>
  <c r="AC3792" i="9" s="1"/>
  <c r="AC3793" i="9" s="1"/>
  <c r="AC3794" i="9" s="1"/>
  <c r="AC3795" i="9" s="1"/>
  <c r="AC3796" i="9" s="1"/>
  <c r="AC3797" i="9" s="1"/>
  <c r="AC3798" i="9" s="1"/>
  <c r="AC3799" i="9" s="1"/>
  <c r="AC3800" i="9" s="1"/>
  <c r="AC3801" i="9" s="1"/>
  <c r="AC3802" i="9" s="1"/>
  <c r="AC3803" i="9" s="1"/>
  <c r="AC3804" i="9" s="1"/>
  <c r="AC3805" i="9" s="1"/>
  <c r="AC3806" i="9" s="1"/>
  <c r="AC3807" i="9" s="1"/>
  <c r="AC3808" i="9" s="1"/>
  <c r="AC3809" i="9" s="1"/>
  <c r="AC3810" i="9" s="1"/>
  <c r="AC3811" i="9" s="1"/>
  <c r="AC3812" i="9" s="1"/>
  <c r="AC3813" i="9" s="1"/>
  <c r="AC3814" i="9" s="1"/>
  <c r="AC3815" i="9" s="1"/>
  <c r="AC3816" i="9" s="1"/>
  <c r="AC3817" i="9" s="1"/>
  <c r="AC3818" i="9" s="1"/>
  <c r="AC3819" i="9" s="1"/>
  <c r="AC3820" i="9" s="1"/>
  <c r="AC3821" i="9" s="1"/>
  <c r="AC3822" i="9" s="1"/>
  <c r="AC3823" i="9" s="1"/>
  <c r="AC3824" i="9" s="1"/>
  <c r="AC3825" i="9" s="1"/>
  <c r="AC3826" i="9" s="1"/>
  <c r="AC3827" i="9" s="1"/>
  <c r="AC3828" i="9" s="1"/>
  <c r="AC3829" i="9" s="1"/>
  <c r="AC3830" i="9" s="1"/>
  <c r="AC3831" i="9" s="1"/>
  <c r="AC3832" i="9" s="1"/>
  <c r="AC3833" i="9" s="1"/>
  <c r="AC3834" i="9" s="1"/>
  <c r="AC3835" i="9" s="1"/>
  <c r="AC3836" i="9" s="1"/>
  <c r="AC3837" i="9" s="1"/>
  <c r="AC3838" i="9" s="1"/>
  <c r="AC3839" i="9" s="1"/>
  <c r="AC3840" i="9" s="1"/>
  <c r="AC3841" i="9" s="1"/>
  <c r="AC3842" i="9" s="1"/>
  <c r="AC3843" i="9" s="1"/>
  <c r="AC3844" i="9" s="1"/>
  <c r="AC3845" i="9" s="1"/>
  <c r="AC3846" i="9" s="1"/>
  <c r="AC3847" i="9" s="1"/>
  <c r="AC3848" i="9" s="1"/>
  <c r="AC3849" i="9" s="1"/>
  <c r="AC3850" i="9" s="1"/>
  <c r="AC3851" i="9" s="1"/>
  <c r="AC3852" i="9" s="1"/>
  <c r="AC3853" i="9" s="1"/>
  <c r="AC3854" i="9" s="1"/>
  <c r="AC3855" i="9" s="1"/>
  <c r="AC3856" i="9" s="1"/>
  <c r="AC3857" i="9" s="1"/>
  <c r="AC3858" i="9" s="1"/>
  <c r="AC3859" i="9" s="1"/>
  <c r="AC3860" i="9" s="1"/>
  <c r="AC3861" i="9" s="1"/>
  <c r="AC3862" i="9" s="1"/>
  <c r="AC3863" i="9" s="1"/>
  <c r="AC3864" i="9" s="1"/>
  <c r="AC3865" i="9" s="1"/>
  <c r="AC3866" i="9" s="1"/>
  <c r="AC3867" i="9" s="1"/>
  <c r="AC3868" i="9" s="1"/>
  <c r="AC3869" i="9" s="1"/>
  <c r="AC3870" i="9" s="1"/>
  <c r="AC3871" i="9" s="1"/>
  <c r="AC3872" i="9" s="1"/>
  <c r="AC3873" i="9" s="1"/>
  <c r="AC3874" i="9" s="1"/>
  <c r="AC3875" i="9" s="1"/>
  <c r="AC3876" i="9" s="1"/>
  <c r="AC3877" i="9" s="1"/>
  <c r="AC3878" i="9" s="1"/>
  <c r="AC3879" i="9" s="1"/>
  <c r="AC3880" i="9" s="1"/>
  <c r="AC3881" i="9" s="1"/>
  <c r="AC3882" i="9" s="1"/>
  <c r="AC3883" i="9" s="1"/>
  <c r="AC3884" i="9" s="1"/>
  <c r="AC3885" i="9" s="1"/>
  <c r="AC3886" i="9" s="1"/>
  <c r="AC3887" i="9" s="1"/>
  <c r="AC3888" i="9" s="1"/>
  <c r="AC3889" i="9" s="1"/>
  <c r="AC3890" i="9" s="1"/>
  <c r="AC3891" i="9" s="1"/>
  <c r="AC3892" i="9" s="1"/>
  <c r="AC3893" i="9" s="1"/>
  <c r="AC3894" i="9" s="1"/>
  <c r="AC3895" i="9" s="1"/>
  <c r="AC3896" i="9" s="1"/>
  <c r="AC3897" i="9" s="1"/>
  <c r="AC3898" i="9" s="1"/>
  <c r="AC3899" i="9" s="1"/>
  <c r="AC3900" i="9" s="1"/>
  <c r="AC3901" i="9" s="1"/>
  <c r="AC3902" i="9" s="1"/>
  <c r="AC3903" i="9" s="1"/>
  <c r="AC3904" i="9" s="1"/>
  <c r="AC3905" i="9" s="1"/>
  <c r="AC3906" i="9" s="1"/>
  <c r="AC3907" i="9" s="1"/>
  <c r="AC3908" i="9" s="1"/>
  <c r="AC3909" i="9" s="1"/>
  <c r="AC3910" i="9" s="1"/>
  <c r="AC3911" i="9" s="1"/>
  <c r="AC3912" i="9" s="1"/>
  <c r="AC3913" i="9" s="1"/>
  <c r="AC3914" i="9" s="1"/>
  <c r="AC3915" i="9" s="1"/>
  <c r="AC3916" i="9" s="1"/>
  <c r="AC3917" i="9" s="1"/>
  <c r="AC3918" i="9" s="1"/>
  <c r="AC3919" i="9" s="1"/>
  <c r="AC3920" i="9" s="1"/>
  <c r="AC3921" i="9" s="1"/>
  <c r="AC3922" i="9" s="1"/>
  <c r="AC3923" i="9" s="1"/>
  <c r="AC3924" i="9" s="1"/>
  <c r="AC3925" i="9" s="1"/>
  <c r="AC3926" i="9" s="1"/>
  <c r="AC3927" i="9" s="1"/>
  <c r="AC3928" i="9" s="1"/>
  <c r="AC3929" i="9" s="1"/>
  <c r="AC3930" i="9" s="1"/>
  <c r="AC3931" i="9" s="1"/>
  <c r="AC3932" i="9" s="1"/>
  <c r="AC3933" i="9" s="1"/>
  <c r="AC3934" i="9" s="1"/>
  <c r="AC3935" i="9" s="1"/>
  <c r="AC3936" i="9" s="1"/>
  <c r="AC3937" i="9" s="1"/>
  <c r="AC3938" i="9" s="1"/>
  <c r="AC3939" i="9" s="1"/>
  <c r="AC3940" i="9" s="1"/>
  <c r="AC3941" i="9" s="1"/>
  <c r="AC3942" i="9" s="1"/>
  <c r="AC3943" i="9" s="1"/>
  <c r="AC3944" i="9" s="1"/>
  <c r="AC3945" i="9" s="1"/>
  <c r="AC3946" i="9" s="1"/>
  <c r="AC3947" i="9" s="1"/>
  <c r="AC3948" i="9" s="1"/>
  <c r="AC3949" i="9" s="1"/>
  <c r="AC3950" i="9" s="1"/>
  <c r="AC3951" i="9" s="1"/>
  <c r="AC3952" i="9" s="1"/>
  <c r="AC3953" i="9" s="1"/>
  <c r="AC3954" i="9" s="1"/>
  <c r="AC3955" i="9" s="1"/>
  <c r="AC3956" i="9" s="1"/>
  <c r="AC3957" i="9" s="1"/>
  <c r="AC3958" i="9" s="1"/>
  <c r="AC3959" i="9" s="1"/>
  <c r="AC3960" i="9" s="1"/>
  <c r="AC3961" i="9" s="1"/>
  <c r="AC3962" i="9" s="1"/>
  <c r="AC3963" i="9" s="1"/>
  <c r="AC3964" i="9" s="1"/>
  <c r="AC3965" i="9" s="1"/>
  <c r="AC3966" i="9" s="1"/>
  <c r="AC3967" i="9" s="1"/>
  <c r="AC3968" i="9" s="1"/>
  <c r="AC3969" i="9" s="1"/>
  <c r="AC3970" i="9" s="1"/>
  <c r="AC3971" i="9" s="1"/>
  <c r="AC3972" i="9" s="1"/>
  <c r="AC3973" i="9" s="1"/>
  <c r="AC3974" i="9" s="1"/>
  <c r="AC3975" i="9" s="1"/>
  <c r="AC3976" i="9" s="1"/>
  <c r="AC3977" i="9" s="1"/>
  <c r="AC3978" i="9" s="1"/>
  <c r="AC3979" i="9" s="1"/>
  <c r="AC3980" i="9" s="1"/>
  <c r="AC3981" i="9" s="1"/>
  <c r="AC3982" i="9" s="1"/>
  <c r="AC3983" i="9" s="1"/>
  <c r="AC3984" i="9" s="1"/>
  <c r="AC3985" i="9" s="1"/>
  <c r="AC3986" i="9" s="1"/>
  <c r="AC3987" i="9" s="1"/>
  <c r="AC3988" i="9" s="1"/>
  <c r="AC3989" i="9" s="1"/>
  <c r="AC3990" i="9" s="1"/>
  <c r="AC3991" i="9" s="1"/>
  <c r="AC3992" i="9" s="1"/>
  <c r="AC3993" i="9" s="1"/>
  <c r="AC3994" i="9" s="1"/>
  <c r="AC3995" i="9" s="1"/>
  <c r="AC3996" i="9" s="1"/>
  <c r="AC3997" i="9" s="1"/>
  <c r="AC3998" i="9" s="1"/>
  <c r="AC3999" i="9" s="1"/>
  <c r="AC4000" i="9" s="1"/>
  <c r="AC4001" i="9" s="1"/>
  <c r="AC4002" i="9" s="1"/>
  <c r="AC4003" i="9" s="1"/>
  <c r="AC4004" i="9" s="1"/>
  <c r="AC4005" i="9" s="1"/>
  <c r="AC4006" i="9" s="1"/>
  <c r="AC4007" i="9" s="1"/>
  <c r="AC4008" i="9" s="1"/>
  <c r="AC4009" i="9" s="1"/>
  <c r="AC4010" i="9" s="1"/>
  <c r="AC4011" i="9" s="1"/>
  <c r="AC4012" i="9" s="1"/>
  <c r="AC4013" i="9" s="1"/>
  <c r="AC4014" i="9" s="1"/>
  <c r="AC4015" i="9" s="1"/>
  <c r="AC4016" i="9" s="1"/>
  <c r="AC4017" i="9" s="1"/>
  <c r="AC4018" i="9" s="1"/>
  <c r="AC4019" i="9" s="1"/>
  <c r="AC4020" i="9" s="1"/>
  <c r="AC4021" i="9" s="1"/>
  <c r="AC4022" i="9" s="1"/>
  <c r="AC4023" i="9" s="1"/>
  <c r="AC4024" i="9" s="1"/>
  <c r="AC4025" i="9" s="1"/>
  <c r="AC4026" i="9" s="1"/>
  <c r="AC4027" i="9" s="1"/>
  <c r="AC4028" i="9" s="1"/>
  <c r="AC4029" i="9" s="1"/>
  <c r="AC4030" i="9" s="1"/>
  <c r="AC4031" i="9" s="1"/>
  <c r="AC4032" i="9" s="1"/>
  <c r="AC4033" i="9" s="1"/>
  <c r="AC4034" i="9" s="1"/>
  <c r="AC4035" i="9" s="1"/>
  <c r="AC4036" i="9" s="1"/>
  <c r="AC4037" i="9" s="1"/>
  <c r="AC4038" i="9" s="1"/>
  <c r="AC4039" i="9" s="1"/>
  <c r="AC4040" i="9" s="1"/>
  <c r="AC4041" i="9" s="1"/>
  <c r="AC4042" i="9" s="1"/>
  <c r="AC4043" i="9" s="1"/>
  <c r="AC4044" i="9" s="1"/>
  <c r="AC4045" i="9" s="1"/>
  <c r="AC4046" i="9" s="1"/>
  <c r="AC4047" i="9" s="1"/>
  <c r="AC4048" i="9" s="1"/>
  <c r="AC4049" i="9" s="1"/>
  <c r="AC4050" i="9" s="1"/>
  <c r="AC4051" i="9" s="1"/>
  <c r="AC4052" i="9" s="1"/>
  <c r="AC4053" i="9" s="1"/>
  <c r="AC4054" i="9" s="1"/>
  <c r="AC4055" i="9" s="1"/>
  <c r="AC4056" i="9" s="1"/>
  <c r="AC4057" i="9" s="1"/>
  <c r="AC4058" i="9" s="1"/>
  <c r="AC4059" i="9" s="1"/>
  <c r="AC4060" i="9" s="1"/>
  <c r="AC4061" i="9" s="1"/>
  <c r="AC4062" i="9" s="1"/>
  <c r="AC4063" i="9" s="1"/>
  <c r="AC4064" i="9" s="1"/>
  <c r="AC4065" i="9" s="1"/>
  <c r="AC4066" i="9" s="1"/>
  <c r="AC4067" i="9" s="1"/>
  <c r="AC4068" i="9" s="1"/>
  <c r="AC4069" i="9" s="1"/>
  <c r="AC4070" i="9" s="1"/>
  <c r="AC4071" i="9" s="1"/>
  <c r="AC4072" i="9" s="1"/>
  <c r="AC4073" i="9" s="1"/>
  <c r="AC4074" i="9" s="1"/>
  <c r="AC4075" i="9" s="1"/>
  <c r="AC4076" i="9" s="1"/>
  <c r="AC4077" i="9" s="1"/>
  <c r="AC4078" i="9" s="1"/>
  <c r="AC4079" i="9" s="1"/>
  <c r="AC4080" i="9" s="1"/>
  <c r="AC4081" i="9" s="1"/>
  <c r="AC4082" i="9" s="1"/>
  <c r="AC4083" i="9" s="1"/>
  <c r="AC4084" i="9" s="1"/>
  <c r="AC4085" i="9" s="1"/>
  <c r="AC4086" i="9" s="1"/>
  <c r="AC4087" i="9" s="1"/>
  <c r="AC4088" i="9" s="1"/>
  <c r="AC4089" i="9" s="1"/>
  <c r="AC4090" i="9" s="1"/>
  <c r="AC4091" i="9" s="1"/>
  <c r="AC4092" i="9" s="1"/>
  <c r="AC4093" i="9" s="1"/>
  <c r="AC4094" i="9" s="1"/>
  <c r="AC4095" i="9" s="1"/>
  <c r="AC4096" i="9" s="1"/>
  <c r="AC4097" i="9" s="1"/>
  <c r="AC4098" i="9" s="1"/>
  <c r="AC4099" i="9" s="1"/>
  <c r="AC4100" i="9" s="1"/>
  <c r="AC4101" i="9" s="1"/>
  <c r="AC4102" i="9" s="1"/>
  <c r="AC4103" i="9" s="1"/>
  <c r="AC4104" i="9" s="1"/>
  <c r="AC4105" i="9" s="1"/>
  <c r="AC4106" i="9" s="1"/>
  <c r="AC4107" i="9" s="1"/>
  <c r="AC4108" i="9" s="1"/>
  <c r="AC4109" i="9" s="1"/>
  <c r="AC4110" i="9" s="1"/>
  <c r="AC4111" i="9" s="1"/>
  <c r="AC4112" i="9" s="1"/>
  <c r="AC4113" i="9" s="1"/>
  <c r="AC4114" i="9" s="1"/>
  <c r="AC4115" i="9" s="1"/>
  <c r="AC4116" i="9" s="1"/>
  <c r="AC4117" i="9" s="1"/>
  <c r="AC4118" i="9" s="1"/>
  <c r="AC4119" i="9" s="1"/>
  <c r="AC4120" i="9" s="1"/>
  <c r="AC4121" i="9" s="1"/>
  <c r="AC4122" i="9" s="1"/>
  <c r="AC4123" i="9" s="1"/>
  <c r="AC4124" i="9" s="1"/>
  <c r="AC4125" i="9" s="1"/>
  <c r="AC4126" i="9" s="1"/>
  <c r="AC4127" i="9" s="1"/>
  <c r="AC4128" i="9" s="1"/>
  <c r="AC4129" i="9" s="1"/>
  <c r="AC4130" i="9" s="1"/>
  <c r="AC4131" i="9" s="1"/>
  <c r="AC4132" i="9" s="1"/>
  <c r="AC4133" i="9" s="1"/>
  <c r="AC4134" i="9" s="1"/>
  <c r="AC4135" i="9" s="1"/>
  <c r="AC4136" i="9" s="1"/>
  <c r="AC4137" i="9" s="1"/>
  <c r="AC4138" i="9" s="1"/>
  <c r="AC4139" i="9" s="1"/>
  <c r="AC4140" i="9" s="1"/>
  <c r="AC4141" i="9" s="1"/>
  <c r="AC4142" i="9" s="1"/>
  <c r="AC4143" i="9" s="1"/>
  <c r="AC4144" i="9" s="1"/>
  <c r="AC4145" i="9" s="1"/>
  <c r="AC4146" i="9" s="1"/>
  <c r="AC4147" i="9" s="1"/>
  <c r="AC4148" i="9" s="1"/>
  <c r="AC4149" i="9" s="1"/>
  <c r="AC4150" i="9" s="1"/>
  <c r="AC4151" i="9" s="1"/>
  <c r="AC4152" i="9" s="1"/>
  <c r="AC4153" i="9" s="1"/>
  <c r="AC4154" i="9" s="1"/>
  <c r="AC4155" i="9" s="1"/>
  <c r="AC4156" i="9" s="1"/>
  <c r="AC4157" i="9" s="1"/>
  <c r="AC4158" i="9" s="1"/>
  <c r="AC4159" i="9" s="1"/>
  <c r="AC4160" i="9" s="1"/>
  <c r="AC4161" i="9" s="1"/>
  <c r="AC4162" i="9" s="1"/>
  <c r="AC4163" i="9" s="1"/>
  <c r="AC4164" i="9" s="1"/>
  <c r="AC4165" i="9" s="1"/>
  <c r="AC4166" i="9" s="1"/>
  <c r="AC4167" i="9" s="1"/>
  <c r="AC4168" i="9" s="1"/>
  <c r="AC4169" i="9" s="1"/>
  <c r="AC4170" i="9" s="1"/>
  <c r="AC4171" i="9" s="1"/>
  <c r="AC4172" i="9" s="1"/>
  <c r="AC4173" i="9" s="1"/>
  <c r="AC4174" i="9" s="1"/>
  <c r="AC4175" i="9" s="1"/>
  <c r="AC4176" i="9" s="1"/>
  <c r="AC4177" i="9" s="1"/>
  <c r="AC4178" i="9" s="1"/>
  <c r="AC4179" i="9" s="1"/>
  <c r="AC4180" i="9" s="1"/>
  <c r="AC4181" i="9" s="1"/>
  <c r="AC4182" i="9" s="1"/>
  <c r="AC4183" i="9" s="1"/>
  <c r="AC4184" i="9" s="1"/>
  <c r="AC4185" i="9" s="1"/>
  <c r="AC4186" i="9" s="1"/>
  <c r="AC4187" i="9" s="1"/>
  <c r="AC4188" i="9" s="1"/>
  <c r="AC4189" i="9" s="1"/>
  <c r="AC4190" i="9" s="1"/>
  <c r="AC4191" i="9" s="1"/>
  <c r="AC4192" i="9" s="1"/>
  <c r="AC4193" i="9" s="1"/>
  <c r="AC4194" i="9" s="1"/>
  <c r="AC4195" i="9" s="1"/>
  <c r="AC4196" i="9" s="1"/>
  <c r="AC4197" i="9" s="1"/>
  <c r="AC4198" i="9" s="1"/>
  <c r="AC4199" i="9" s="1"/>
  <c r="AC4200" i="9" s="1"/>
  <c r="AC4201" i="9" s="1"/>
  <c r="AC4202" i="9" s="1"/>
  <c r="AC4203" i="9" s="1"/>
  <c r="AC4204" i="9" s="1"/>
  <c r="AC4205" i="9" s="1"/>
  <c r="AC4206" i="9" s="1"/>
  <c r="AC4207" i="9" s="1"/>
  <c r="AC4208" i="9" s="1"/>
  <c r="AC4209" i="9" s="1"/>
  <c r="AC4210" i="9" s="1"/>
  <c r="AC4211" i="9" s="1"/>
  <c r="AC4212" i="9" s="1"/>
  <c r="AC4213" i="9" s="1"/>
  <c r="AC4214" i="9" s="1"/>
  <c r="AC4215" i="9" s="1"/>
  <c r="AC4216" i="9" s="1"/>
  <c r="AC4217" i="9" s="1"/>
  <c r="AC4218" i="9" s="1"/>
  <c r="AC4219" i="9" s="1"/>
  <c r="AC4220" i="9" s="1"/>
  <c r="AC4221" i="9" s="1"/>
  <c r="AC4222" i="9" s="1"/>
  <c r="AC4223" i="9" s="1"/>
  <c r="AC4224" i="9" s="1"/>
  <c r="AC4225" i="9" s="1"/>
  <c r="AC4226" i="9" s="1"/>
  <c r="AC4227" i="9" s="1"/>
  <c r="AC4228" i="9" s="1"/>
  <c r="AC4229" i="9" s="1"/>
  <c r="AC4230" i="9" s="1"/>
  <c r="AC4231" i="9" s="1"/>
  <c r="AC4232" i="9" s="1"/>
  <c r="AC4233" i="9" s="1"/>
  <c r="AC4234" i="9" s="1"/>
  <c r="AC4235" i="9" s="1"/>
  <c r="AC4236" i="9" s="1"/>
  <c r="AC4237" i="9" s="1"/>
  <c r="AC4238" i="9" s="1"/>
  <c r="AC4239" i="9" s="1"/>
  <c r="AC4240" i="9" s="1"/>
  <c r="AC4241" i="9" s="1"/>
  <c r="AC4242" i="9" s="1"/>
  <c r="AC4243" i="9" s="1"/>
  <c r="AC4244" i="9" s="1"/>
  <c r="AC4245" i="9" s="1"/>
  <c r="AC4246" i="9" s="1"/>
  <c r="AC4247" i="9" s="1"/>
  <c r="AC4248" i="9" s="1"/>
  <c r="AC4249" i="9" s="1"/>
  <c r="AC4250" i="9" s="1"/>
  <c r="AC4251" i="9" s="1"/>
  <c r="AC4252" i="9" s="1"/>
  <c r="AC4253" i="9" s="1"/>
  <c r="AC4254" i="9" s="1"/>
  <c r="AC4255" i="9" s="1"/>
  <c r="AC4256" i="9" s="1"/>
  <c r="AC4257" i="9" s="1"/>
  <c r="AC4258" i="9" s="1"/>
  <c r="AC4259" i="9" s="1"/>
  <c r="AC4260" i="9" s="1"/>
  <c r="AC4261" i="9" s="1"/>
  <c r="AC4262" i="9" s="1"/>
  <c r="AC4263" i="9" s="1"/>
  <c r="AC4264" i="9" s="1"/>
  <c r="AC4265" i="9" s="1"/>
  <c r="AC4266" i="9" s="1"/>
  <c r="AC4267" i="9" s="1"/>
  <c r="AC4268" i="9" s="1"/>
  <c r="AC4269" i="9" s="1"/>
  <c r="AC4270" i="9" s="1"/>
  <c r="AC4271" i="9" s="1"/>
  <c r="AC4272" i="9" s="1"/>
  <c r="AC4273" i="9" s="1"/>
  <c r="AC4274" i="9" s="1"/>
  <c r="AC4275" i="9" s="1"/>
  <c r="AC4276" i="9" s="1"/>
  <c r="AC4277" i="9" s="1"/>
  <c r="AC4278" i="9" s="1"/>
  <c r="AC4279" i="9" s="1"/>
  <c r="AC4280" i="9" s="1"/>
  <c r="AC4281" i="9" s="1"/>
  <c r="AC4282" i="9" s="1"/>
  <c r="AC4283" i="9" s="1"/>
  <c r="AC4284" i="9" s="1"/>
  <c r="AC4285" i="9" s="1"/>
  <c r="AC4286" i="9" s="1"/>
  <c r="AC4287" i="9" s="1"/>
  <c r="AC4288" i="9" s="1"/>
  <c r="AC4289" i="9" s="1"/>
  <c r="AC4290" i="9" s="1"/>
  <c r="AC4291" i="9" s="1"/>
  <c r="AC4292" i="9" s="1"/>
  <c r="AC4293" i="9" s="1"/>
  <c r="AC4294" i="9" s="1"/>
  <c r="AC4295" i="9" s="1"/>
  <c r="AC4296" i="9" s="1"/>
  <c r="AC4297" i="9" s="1"/>
  <c r="AC4298" i="9" s="1"/>
  <c r="AC4299" i="9" s="1"/>
  <c r="AC4300" i="9" s="1"/>
  <c r="AC4301" i="9" s="1"/>
  <c r="AC4302" i="9" s="1"/>
  <c r="AC4303" i="9" s="1"/>
  <c r="AC4304" i="9" s="1"/>
  <c r="AC4305" i="9" s="1"/>
  <c r="AC4306" i="9" s="1"/>
  <c r="AC4307" i="9" s="1"/>
  <c r="AC4308" i="9" s="1"/>
  <c r="AC4309" i="9" s="1"/>
  <c r="AC4310" i="9" s="1"/>
  <c r="AC4311" i="9" s="1"/>
  <c r="AC4312" i="9" s="1"/>
  <c r="AC4313" i="9" s="1"/>
  <c r="AC4314" i="9" s="1"/>
  <c r="AC4315" i="9" s="1"/>
  <c r="AC4316" i="9" s="1"/>
  <c r="AC4317" i="9" s="1"/>
  <c r="AC4318" i="9" s="1"/>
  <c r="AC4319" i="9" s="1"/>
  <c r="AC4320" i="9" s="1"/>
  <c r="AC4321" i="9" s="1"/>
  <c r="AC4322" i="9" s="1"/>
  <c r="AC4323" i="9" s="1"/>
  <c r="AC4324" i="9" s="1"/>
  <c r="AC4325" i="9" s="1"/>
  <c r="AC4326" i="9" s="1"/>
  <c r="AC4327" i="9" s="1"/>
  <c r="AC4328" i="9" s="1"/>
  <c r="AC4329" i="9" s="1"/>
  <c r="AC4330" i="9" s="1"/>
  <c r="AC4331" i="9" s="1"/>
  <c r="AC4332" i="9" s="1"/>
  <c r="AC4333" i="9" s="1"/>
  <c r="AC4334" i="9" s="1"/>
  <c r="AC4335" i="9" s="1"/>
  <c r="AC4336" i="9" s="1"/>
  <c r="AC4337" i="9" s="1"/>
  <c r="AC4338" i="9" s="1"/>
  <c r="AC4339" i="9" s="1"/>
  <c r="AC4340" i="9" s="1"/>
  <c r="AC4341" i="9" s="1"/>
  <c r="AC4342" i="9" s="1"/>
  <c r="AC4343" i="9" s="1"/>
  <c r="AC4344" i="9" s="1"/>
  <c r="AC4345" i="9" s="1"/>
  <c r="AC4346" i="9" s="1"/>
  <c r="AC4347" i="9" s="1"/>
  <c r="AC4348" i="9" s="1"/>
  <c r="AC4349" i="9" s="1"/>
  <c r="AC4350" i="9" s="1"/>
  <c r="AC4351" i="9" s="1"/>
  <c r="AC4352" i="9" s="1"/>
  <c r="AC4353" i="9" s="1"/>
  <c r="AC4354" i="9" s="1"/>
  <c r="AC4355" i="9" s="1"/>
  <c r="AC4356" i="9" s="1"/>
  <c r="AC4357" i="9" s="1"/>
  <c r="AC4358" i="9" s="1"/>
  <c r="AC4359" i="9" s="1"/>
  <c r="AC4360" i="9" s="1"/>
  <c r="AC4361" i="9" s="1"/>
  <c r="AC4362" i="9" s="1"/>
  <c r="AC4363" i="9" s="1"/>
  <c r="AC4364" i="9" s="1"/>
  <c r="AC4365" i="9" s="1"/>
  <c r="AC4366" i="9" s="1"/>
  <c r="AC4367" i="9" s="1"/>
  <c r="AC4368" i="9" s="1"/>
  <c r="AC4369" i="9" s="1"/>
  <c r="AC4370" i="9" s="1"/>
  <c r="AC4371" i="9" s="1"/>
  <c r="AC4372" i="9" s="1"/>
  <c r="AC4373" i="9" s="1"/>
  <c r="AC4374" i="9" s="1"/>
  <c r="AC4375" i="9" s="1"/>
  <c r="AC4376" i="9" s="1"/>
  <c r="AC4377" i="9" s="1"/>
  <c r="AC4378" i="9" s="1"/>
  <c r="AC4379" i="9" s="1"/>
  <c r="AC4380" i="9" s="1"/>
  <c r="AC4381" i="9" s="1"/>
  <c r="AC4382" i="9" s="1"/>
  <c r="AC4383" i="9" s="1"/>
  <c r="AC4384" i="9" s="1"/>
  <c r="AC4385" i="9" s="1"/>
  <c r="AC4386" i="9" s="1"/>
  <c r="AC4387" i="9" s="1"/>
  <c r="AC4388" i="9" s="1"/>
  <c r="AC4389" i="9" s="1"/>
  <c r="AC4390" i="9" s="1"/>
  <c r="AC4391" i="9" s="1"/>
  <c r="AC4392" i="9" s="1"/>
  <c r="AC4393" i="9" s="1"/>
  <c r="AC4394" i="9" s="1"/>
  <c r="AC4395" i="9" s="1"/>
  <c r="AC4396" i="9" s="1"/>
  <c r="AC4397" i="9" s="1"/>
  <c r="AC4398" i="9" s="1"/>
  <c r="AC4399" i="9" s="1"/>
  <c r="AC4400" i="9" s="1"/>
  <c r="AC4401" i="9" s="1"/>
  <c r="AC4402" i="9" s="1"/>
  <c r="AC4403" i="9" s="1"/>
  <c r="AC4404" i="9" s="1"/>
  <c r="AC4405" i="9" s="1"/>
  <c r="AC4406" i="9" s="1"/>
  <c r="AC4407" i="9" s="1"/>
  <c r="AC4408" i="9" s="1"/>
  <c r="AC4409" i="9" s="1"/>
  <c r="AC4410" i="9" s="1"/>
  <c r="AC4411" i="9" s="1"/>
  <c r="AC4412" i="9" s="1"/>
  <c r="AC4413" i="9" s="1"/>
  <c r="AC4414" i="9" s="1"/>
  <c r="AC4415" i="9" s="1"/>
  <c r="AC4416" i="9" s="1"/>
  <c r="AC4417" i="9" s="1"/>
  <c r="AC4418" i="9" s="1"/>
  <c r="AC4419" i="9" s="1"/>
  <c r="AC4420" i="9" s="1"/>
  <c r="AC4421" i="9" s="1"/>
  <c r="AC4422" i="9" s="1"/>
  <c r="AC4423" i="9" s="1"/>
  <c r="AC4424" i="9" s="1"/>
  <c r="AC4425" i="9" s="1"/>
  <c r="AC4426" i="9" s="1"/>
  <c r="AC4427" i="9" s="1"/>
  <c r="AC4428" i="9" s="1"/>
  <c r="AC4429" i="9" s="1"/>
  <c r="AC4430" i="9" s="1"/>
  <c r="AC4431" i="9" s="1"/>
  <c r="AC4432" i="9" s="1"/>
  <c r="AC4433" i="9" s="1"/>
  <c r="AC4434" i="9" s="1"/>
  <c r="AC4435" i="9" s="1"/>
  <c r="AC4436" i="9" s="1"/>
  <c r="AC4437" i="9" s="1"/>
  <c r="AC4438" i="9" s="1"/>
  <c r="AC4439" i="9" s="1"/>
  <c r="AC4440" i="9" s="1"/>
  <c r="AC4441" i="9" s="1"/>
  <c r="AC4442" i="9" s="1"/>
  <c r="AC4443" i="9" s="1"/>
  <c r="AC4444" i="9" s="1"/>
  <c r="AC4445" i="9" s="1"/>
  <c r="AC4446" i="9" s="1"/>
  <c r="AC4447" i="9" s="1"/>
  <c r="AC4448" i="9" s="1"/>
  <c r="AC4449" i="9" s="1"/>
  <c r="AC4450" i="9" s="1"/>
  <c r="AC4451" i="9" s="1"/>
  <c r="AC4452" i="9" s="1"/>
  <c r="AC4453" i="9" s="1"/>
  <c r="AC4454" i="9" s="1"/>
  <c r="AC4455" i="9" s="1"/>
  <c r="AC4456" i="9" s="1"/>
  <c r="AC4457" i="9" s="1"/>
  <c r="AC4458" i="9" s="1"/>
  <c r="AC4459" i="9" s="1"/>
  <c r="AC4460" i="9" s="1"/>
  <c r="AC4461" i="9" s="1"/>
  <c r="AC4462" i="9" s="1"/>
  <c r="AC4463" i="9" s="1"/>
  <c r="AC4464" i="9" s="1"/>
  <c r="AC4465" i="9" s="1"/>
  <c r="AC4466" i="9" s="1"/>
  <c r="AC4467" i="9" s="1"/>
  <c r="AC4468" i="9" s="1"/>
  <c r="AC4469" i="9" s="1"/>
  <c r="AC4470" i="9" s="1"/>
  <c r="AC4471" i="9" s="1"/>
  <c r="AC4472" i="9" s="1"/>
  <c r="AC4473" i="9" s="1"/>
  <c r="AC4474" i="9" s="1"/>
  <c r="AC4475" i="9" s="1"/>
  <c r="AC4476" i="9" s="1"/>
  <c r="AC4477" i="9" s="1"/>
  <c r="AC4478" i="9" s="1"/>
  <c r="AC4479" i="9" s="1"/>
  <c r="AC4480" i="9" s="1"/>
  <c r="AC4481" i="9" s="1"/>
  <c r="AC4482" i="9" s="1"/>
  <c r="AC4483" i="9" s="1"/>
  <c r="AC4484" i="9" s="1"/>
  <c r="AC4485" i="9" s="1"/>
  <c r="AC4486" i="9" s="1"/>
  <c r="AC4487" i="9" s="1"/>
  <c r="AC4488" i="9" s="1"/>
  <c r="AC4489" i="9" s="1"/>
  <c r="AC4490" i="9" s="1"/>
  <c r="AC4491" i="9" s="1"/>
  <c r="AC4492" i="9" s="1"/>
  <c r="AC4493" i="9" s="1"/>
  <c r="AC4494" i="9" s="1"/>
  <c r="AC4495" i="9" s="1"/>
  <c r="AC4496" i="9" s="1"/>
  <c r="AC4497" i="9" s="1"/>
  <c r="AC4498" i="9" s="1"/>
  <c r="AC4499" i="9" s="1"/>
  <c r="AC4500" i="9" s="1"/>
  <c r="AC4501" i="9" s="1"/>
  <c r="AC4502" i="9" s="1"/>
  <c r="AC4503" i="9" s="1"/>
  <c r="AC4504" i="9" s="1"/>
  <c r="AC4505" i="9" s="1"/>
  <c r="AC4506" i="9" s="1"/>
  <c r="AC4507" i="9" s="1"/>
  <c r="AC4508" i="9" s="1"/>
  <c r="AC4509" i="9" s="1"/>
  <c r="AC4510" i="9" s="1"/>
  <c r="AC4511" i="9" s="1"/>
  <c r="AC4512" i="9" s="1"/>
  <c r="AC4513" i="9" s="1"/>
  <c r="AC4514" i="9" s="1"/>
  <c r="AC4515" i="9" s="1"/>
  <c r="AC4516" i="9" s="1"/>
  <c r="AC4517" i="9" s="1"/>
  <c r="AC4518" i="9" s="1"/>
  <c r="AC4519" i="9" s="1"/>
  <c r="AC4520" i="9" s="1"/>
  <c r="AC4521" i="9" s="1"/>
  <c r="AC4522" i="9" s="1"/>
  <c r="AC4523" i="9" s="1"/>
  <c r="AC4524" i="9" s="1"/>
  <c r="AC4525" i="9" s="1"/>
  <c r="AC4526" i="9" s="1"/>
  <c r="AC4527" i="9" s="1"/>
  <c r="AC4528" i="9" s="1"/>
  <c r="AC4529" i="9" s="1"/>
  <c r="AC4530" i="9" s="1"/>
  <c r="AC4531" i="9" s="1"/>
  <c r="AC4532" i="9" s="1"/>
  <c r="AC4533" i="9" s="1"/>
  <c r="AC4534" i="9" s="1"/>
  <c r="AC4535" i="9" s="1"/>
  <c r="AC4536" i="9" s="1"/>
  <c r="AC4537" i="9" s="1"/>
  <c r="AC4538" i="9" s="1"/>
  <c r="AC4539" i="9" s="1"/>
  <c r="AC4540" i="9" s="1"/>
  <c r="AC4541" i="9" s="1"/>
  <c r="AC4542" i="9" s="1"/>
  <c r="AC4543" i="9" s="1"/>
  <c r="AC4544" i="9" s="1"/>
  <c r="AC4545" i="9" s="1"/>
  <c r="AC4546" i="9" s="1"/>
  <c r="AC4547" i="9" s="1"/>
  <c r="AC4548" i="9" s="1"/>
  <c r="AC4549" i="9" s="1"/>
  <c r="AC4550" i="9" s="1"/>
  <c r="AC4551" i="9" s="1"/>
  <c r="AC4552" i="9" s="1"/>
  <c r="AC4553" i="9" s="1"/>
  <c r="AC4554" i="9" s="1"/>
  <c r="AC4555" i="9" s="1"/>
  <c r="AC4556" i="9" s="1"/>
  <c r="AC4557" i="9" s="1"/>
  <c r="AC4558" i="9" s="1"/>
  <c r="AC4559" i="9" s="1"/>
  <c r="AC4560" i="9" s="1"/>
  <c r="AC4561" i="9" s="1"/>
  <c r="AC4562" i="9" s="1"/>
  <c r="AC4563" i="9" s="1"/>
  <c r="AC4564" i="9" s="1"/>
  <c r="AC4565" i="9" s="1"/>
  <c r="AC4566" i="9" s="1"/>
  <c r="AC4567" i="9" s="1"/>
  <c r="AC4568" i="9" s="1"/>
  <c r="AC4569" i="9" s="1"/>
  <c r="AC4570" i="9" s="1"/>
  <c r="AC4571" i="9" s="1"/>
  <c r="AC4572" i="9" s="1"/>
  <c r="AC4573" i="9" s="1"/>
  <c r="AC4574" i="9" s="1"/>
  <c r="AC4575" i="9" s="1"/>
  <c r="AC4576" i="9" s="1"/>
  <c r="AC4577" i="9" s="1"/>
  <c r="AC4578" i="9" s="1"/>
  <c r="AC4579" i="9" s="1"/>
  <c r="AC4580" i="9" s="1"/>
  <c r="AC4581" i="9" s="1"/>
  <c r="AC4582" i="9" s="1"/>
  <c r="AC4583" i="9" s="1"/>
  <c r="AC4584" i="9" s="1"/>
  <c r="AC4585" i="9" s="1"/>
  <c r="AC4586" i="9" s="1"/>
  <c r="AC4587" i="9" s="1"/>
  <c r="AC4588" i="9" s="1"/>
  <c r="AC4589" i="9" s="1"/>
  <c r="AC4590" i="9" s="1"/>
  <c r="AC4591" i="9" s="1"/>
  <c r="AC4592" i="9" s="1"/>
  <c r="AC4593" i="9" s="1"/>
  <c r="AC4594" i="9" s="1"/>
  <c r="AC4595" i="9" s="1"/>
  <c r="AC4596" i="9" s="1"/>
  <c r="AC4597" i="9" s="1"/>
  <c r="AC4598" i="9" s="1"/>
  <c r="AC4599" i="9" s="1"/>
  <c r="AC4600" i="9" s="1"/>
  <c r="AC4601" i="9" s="1"/>
  <c r="AC4602" i="9" s="1"/>
  <c r="AC4603" i="9" s="1"/>
  <c r="AC4604" i="9" s="1"/>
  <c r="AC4605" i="9" s="1"/>
  <c r="AC4606" i="9" s="1"/>
  <c r="AC4607" i="9" s="1"/>
  <c r="AC4608" i="9" s="1"/>
  <c r="AC4609" i="9" s="1"/>
  <c r="AC4610" i="9" s="1"/>
  <c r="AC4611" i="9" s="1"/>
  <c r="AC4612" i="9" s="1"/>
  <c r="AC4613" i="9" s="1"/>
  <c r="AC4614" i="9" s="1"/>
  <c r="AC4615" i="9" s="1"/>
  <c r="AC4616" i="9" s="1"/>
  <c r="AC4617" i="9" s="1"/>
  <c r="AC4618" i="9" s="1"/>
  <c r="AC4619" i="9" s="1"/>
  <c r="AC4620" i="9" s="1"/>
  <c r="AC4621" i="9" s="1"/>
  <c r="AC4622" i="9" s="1"/>
  <c r="AC4623" i="9" s="1"/>
  <c r="AC4624" i="9" s="1"/>
  <c r="AC4625" i="9" s="1"/>
  <c r="AC4626" i="9" s="1"/>
  <c r="AC4627" i="9" s="1"/>
  <c r="AC4628" i="9" s="1"/>
  <c r="AC4629" i="9" s="1"/>
  <c r="AC4630" i="9" s="1"/>
  <c r="AC4631" i="9" s="1"/>
  <c r="AC4632" i="9" s="1"/>
  <c r="AC4633" i="9" s="1"/>
  <c r="AC4634" i="9" s="1"/>
  <c r="AC4635" i="9" s="1"/>
  <c r="AC4636" i="9" s="1"/>
  <c r="AC4637" i="9" s="1"/>
  <c r="AC4638" i="9" s="1"/>
  <c r="AC4639" i="9" s="1"/>
  <c r="AC4640" i="9" s="1"/>
  <c r="AC4641" i="9" s="1"/>
  <c r="AC4642" i="9" s="1"/>
  <c r="AC4643" i="9" s="1"/>
  <c r="AC4644" i="9" s="1"/>
  <c r="AC4645" i="9" s="1"/>
  <c r="AC4646" i="9" s="1"/>
  <c r="AC4647" i="9" s="1"/>
  <c r="AC4648" i="9" s="1"/>
  <c r="AC4649" i="9" s="1"/>
  <c r="AC4650" i="9" s="1"/>
  <c r="AC4651" i="9" s="1"/>
  <c r="AC4652" i="9" s="1"/>
  <c r="AC4653" i="9" s="1"/>
  <c r="AC4654" i="9" s="1"/>
  <c r="AC4655" i="9" s="1"/>
  <c r="AC4656" i="9" s="1"/>
  <c r="AC4657" i="9" s="1"/>
  <c r="AC4658" i="9" s="1"/>
  <c r="AC4659" i="9" s="1"/>
  <c r="AC4660" i="9" s="1"/>
  <c r="AC4661" i="9" s="1"/>
  <c r="AC4662" i="9" s="1"/>
  <c r="AC4663" i="9" s="1"/>
  <c r="AC4664" i="9" s="1"/>
  <c r="AC4665" i="9" s="1"/>
  <c r="AC4666" i="9" s="1"/>
  <c r="AC4667" i="9" s="1"/>
  <c r="AC4668" i="9" s="1"/>
  <c r="AC4669" i="9" s="1"/>
  <c r="AC4670" i="9" s="1"/>
  <c r="AC4671" i="9" s="1"/>
  <c r="AC4672" i="9" s="1"/>
  <c r="AC4673" i="9" s="1"/>
  <c r="AC4674" i="9" s="1"/>
  <c r="AC4675" i="9" s="1"/>
  <c r="AC4676" i="9" s="1"/>
  <c r="AC4677" i="9" s="1"/>
  <c r="AC4678" i="9" s="1"/>
  <c r="AC4679" i="9" s="1"/>
  <c r="AC4680" i="9" s="1"/>
  <c r="AC4681" i="9" s="1"/>
  <c r="AC4682" i="9" s="1"/>
  <c r="AC4683" i="9" s="1"/>
  <c r="AC4684" i="9" s="1"/>
  <c r="AC4685" i="9" s="1"/>
  <c r="AC4686" i="9" s="1"/>
  <c r="AC4687" i="9" s="1"/>
  <c r="AC4688" i="9" s="1"/>
  <c r="AC4689" i="9" s="1"/>
  <c r="AC4690" i="9" s="1"/>
  <c r="AC4691" i="9" s="1"/>
  <c r="AC4692" i="9" s="1"/>
  <c r="AC4693" i="9" s="1"/>
  <c r="AC4694" i="9" s="1"/>
  <c r="AC4695" i="9" s="1"/>
  <c r="AC4696" i="9" s="1"/>
  <c r="AC4697" i="9" s="1"/>
  <c r="AC4698" i="9" s="1"/>
  <c r="AC4699" i="9" s="1"/>
  <c r="AC4700" i="9" s="1"/>
  <c r="AC4701" i="9" s="1"/>
  <c r="AC4702" i="9" s="1"/>
  <c r="AC4703" i="9" s="1"/>
  <c r="AC4704" i="9" s="1"/>
  <c r="AC4705" i="9" s="1"/>
  <c r="AC4706" i="9" s="1"/>
  <c r="AC4707" i="9" s="1"/>
  <c r="AC4708" i="9" s="1"/>
  <c r="AC4709" i="9" s="1"/>
  <c r="AC4710" i="9" s="1"/>
  <c r="AC4711" i="9" s="1"/>
  <c r="AC4712" i="9" s="1"/>
  <c r="AC4713" i="9" s="1"/>
  <c r="AC4714" i="9" s="1"/>
  <c r="AC4715" i="9" s="1"/>
  <c r="AC4716" i="9" s="1"/>
  <c r="AC4717" i="9" s="1"/>
  <c r="AC4718" i="9" s="1"/>
  <c r="AC4719" i="9" s="1"/>
  <c r="AC4720" i="9" s="1"/>
  <c r="AC4721" i="9" s="1"/>
  <c r="AC4722" i="9" s="1"/>
  <c r="AC4723" i="9" s="1"/>
  <c r="AC4724" i="9" s="1"/>
  <c r="AC4725" i="9" s="1"/>
  <c r="AC4726" i="9" s="1"/>
  <c r="AC4727" i="9" s="1"/>
  <c r="AC4728" i="9" s="1"/>
  <c r="AC4729" i="9" s="1"/>
  <c r="AC4730" i="9" s="1"/>
  <c r="AC4731" i="9" s="1"/>
  <c r="AC4732" i="9" s="1"/>
  <c r="AC4733" i="9" s="1"/>
  <c r="AC4734" i="9" s="1"/>
  <c r="AC4735" i="9" s="1"/>
  <c r="AC4736" i="9" s="1"/>
  <c r="AC4737" i="9" s="1"/>
  <c r="AC4738" i="9" s="1"/>
  <c r="AC4739" i="9" s="1"/>
  <c r="AC4740" i="9" s="1"/>
  <c r="AC4741" i="9" s="1"/>
  <c r="AC4742" i="9" s="1"/>
  <c r="AC4743" i="9" s="1"/>
  <c r="AC4744" i="9" s="1"/>
  <c r="AC4745" i="9" s="1"/>
  <c r="AC4746" i="9" s="1"/>
  <c r="AC4747" i="9" s="1"/>
  <c r="AC4748" i="9" s="1"/>
  <c r="AC4749" i="9" s="1"/>
  <c r="AC4750" i="9" s="1"/>
  <c r="AC4751" i="9" s="1"/>
  <c r="AC4752" i="9" s="1"/>
  <c r="AC4753" i="9" s="1"/>
  <c r="AC4754" i="9" s="1"/>
  <c r="AC4755" i="9" s="1"/>
  <c r="AC4756" i="9" s="1"/>
  <c r="AC4757" i="9" s="1"/>
  <c r="AC4758" i="9" s="1"/>
  <c r="AC4759" i="9" s="1"/>
  <c r="AC4760" i="9" s="1"/>
  <c r="AC4761" i="9" s="1"/>
  <c r="AC4762" i="9" s="1"/>
  <c r="AC4763" i="9" s="1"/>
  <c r="AC4764" i="9" s="1"/>
  <c r="AC4765" i="9" s="1"/>
  <c r="AC4766" i="9" s="1"/>
  <c r="AC4767" i="9" s="1"/>
  <c r="AC4768" i="9" s="1"/>
  <c r="AC4769" i="9" s="1"/>
  <c r="AC4770" i="9" s="1"/>
  <c r="AC4771" i="9" s="1"/>
  <c r="AC4772" i="9" s="1"/>
  <c r="AC4773" i="9" s="1"/>
  <c r="AC4774" i="9" s="1"/>
  <c r="AC4775" i="9" s="1"/>
  <c r="AC4776" i="9" s="1"/>
  <c r="AC4777" i="9" s="1"/>
  <c r="AC4778" i="9" s="1"/>
  <c r="AC4779" i="9" s="1"/>
  <c r="AC4780" i="9" s="1"/>
  <c r="AC4781" i="9" s="1"/>
  <c r="AC4782" i="9" s="1"/>
  <c r="AC4783" i="9" s="1"/>
  <c r="AC4784" i="9" s="1"/>
  <c r="AC4785" i="9" s="1"/>
  <c r="AC4786" i="9" s="1"/>
  <c r="AC4787" i="9" s="1"/>
  <c r="AC4788" i="9" s="1"/>
  <c r="AC4789" i="9" s="1"/>
  <c r="AC4790" i="9" s="1"/>
  <c r="AC4791" i="9" s="1"/>
  <c r="AC4792" i="9" s="1"/>
  <c r="AC4793" i="9" s="1"/>
  <c r="AC4794" i="9" s="1"/>
  <c r="AC4795" i="9" s="1"/>
  <c r="AC4796" i="9" s="1"/>
  <c r="AC4797" i="9" s="1"/>
  <c r="AC4798" i="9" s="1"/>
  <c r="AC4799" i="9" s="1"/>
  <c r="AC4800" i="9" s="1"/>
  <c r="AC4801" i="9" s="1"/>
  <c r="AC4802" i="9" s="1"/>
  <c r="AC4803" i="9" s="1"/>
  <c r="AC4804" i="9" s="1"/>
  <c r="AC4805" i="9" s="1"/>
  <c r="AC4806" i="9" s="1"/>
  <c r="AC4807" i="9" s="1"/>
  <c r="AC4808" i="9" s="1"/>
  <c r="AC4809" i="9" s="1"/>
  <c r="AC4810" i="9" s="1"/>
  <c r="AC4811" i="9" s="1"/>
  <c r="AC4812" i="9" s="1"/>
  <c r="AC4813" i="9" s="1"/>
  <c r="AC4814" i="9" s="1"/>
  <c r="AC4815" i="9" s="1"/>
  <c r="AC4816" i="9" s="1"/>
  <c r="AC4817" i="9" s="1"/>
  <c r="AC4818" i="9" s="1"/>
  <c r="AC4819" i="9" s="1"/>
  <c r="AC4820" i="9" s="1"/>
  <c r="AC4821" i="9" s="1"/>
  <c r="AC4822" i="9" s="1"/>
  <c r="AC4823" i="9" s="1"/>
  <c r="AC4824" i="9" s="1"/>
  <c r="AC4825" i="9" s="1"/>
  <c r="AC4826" i="9" s="1"/>
  <c r="AC4827" i="9" s="1"/>
  <c r="AC4828" i="9" s="1"/>
  <c r="AC4829" i="9" s="1"/>
  <c r="AC4830" i="9" s="1"/>
  <c r="AC4831" i="9" s="1"/>
  <c r="AC4832" i="9" s="1"/>
  <c r="AC4833" i="9" s="1"/>
  <c r="AC4834" i="9" s="1"/>
  <c r="AC4835" i="9" s="1"/>
  <c r="AC4836" i="9" s="1"/>
  <c r="AC4837" i="9" s="1"/>
  <c r="AC4838" i="9" s="1"/>
  <c r="AC4839" i="9" s="1"/>
  <c r="AC4840" i="9" s="1"/>
  <c r="AC4841" i="9" s="1"/>
  <c r="AC4842" i="9" s="1"/>
  <c r="AC4843" i="9" s="1"/>
  <c r="AC4844" i="9" s="1"/>
  <c r="AC4845" i="9" s="1"/>
  <c r="AC4846" i="9" s="1"/>
  <c r="AC4847" i="9" s="1"/>
  <c r="AC4848" i="9" s="1"/>
  <c r="AC4849" i="9" s="1"/>
  <c r="AC4850" i="9" s="1"/>
  <c r="AC4851" i="9" s="1"/>
  <c r="AC4852" i="9" s="1"/>
  <c r="AC4853" i="9" s="1"/>
  <c r="AC4854" i="9" s="1"/>
  <c r="AC4855" i="9" s="1"/>
  <c r="AC4856" i="9" s="1"/>
  <c r="AC4857" i="9" s="1"/>
  <c r="AC4858" i="9" s="1"/>
  <c r="AC4859" i="9" s="1"/>
  <c r="AC4860" i="9" s="1"/>
  <c r="AC4861" i="9" s="1"/>
  <c r="AC4862" i="9" s="1"/>
  <c r="AC4863" i="9" s="1"/>
  <c r="AC4864" i="9" s="1"/>
  <c r="AC4865" i="9" s="1"/>
  <c r="AC4866" i="9" s="1"/>
  <c r="AC4867" i="9" s="1"/>
  <c r="AC4868" i="9" s="1"/>
  <c r="AC4869" i="9" s="1"/>
  <c r="AC4870" i="9" s="1"/>
  <c r="AC4871" i="9" s="1"/>
  <c r="AC4872" i="9" s="1"/>
  <c r="AC4873" i="9" s="1"/>
  <c r="AC4874" i="9" s="1"/>
  <c r="AC4875" i="9" s="1"/>
  <c r="AC4876" i="9" s="1"/>
  <c r="AC4877" i="9" s="1"/>
  <c r="AC4878" i="9" s="1"/>
  <c r="AC4879" i="9" s="1"/>
  <c r="AC4880" i="9" s="1"/>
  <c r="AC4881" i="9" s="1"/>
  <c r="AC4882" i="9" s="1"/>
  <c r="AC4883" i="9" s="1"/>
  <c r="AC4884" i="9" s="1"/>
  <c r="AC4885" i="9" s="1"/>
  <c r="AC4886" i="9" s="1"/>
  <c r="AC4887" i="9" s="1"/>
  <c r="AC4888" i="9" s="1"/>
  <c r="AC4889" i="9" s="1"/>
  <c r="AC4890" i="9" s="1"/>
  <c r="AC4891" i="9" s="1"/>
  <c r="AC4892" i="9" s="1"/>
  <c r="AC4893" i="9" s="1"/>
  <c r="AC4894" i="9" s="1"/>
  <c r="AC4895" i="9" s="1"/>
  <c r="AC4896" i="9" s="1"/>
  <c r="AC4897" i="9" s="1"/>
  <c r="AC4898" i="9" s="1"/>
  <c r="AC4899" i="9" s="1"/>
  <c r="AC4900" i="9" s="1"/>
  <c r="AC4901" i="9" s="1"/>
  <c r="AC4902" i="9" s="1"/>
  <c r="AC4903" i="9" s="1"/>
  <c r="AC4904" i="9" s="1"/>
  <c r="AC4905" i="9" s="1"/>
  <c r="AC4906" i="9" s="1"/>
  <c r="AC4907" i="9" s="1"/>
  <c r="AC4908" i="9" s="1"/>
  <c r="AC4909" i="9" s="1"/>
  <c r="AC4910" i="9" s="1"/>
  <c r="AC4911" i="9" s="1"/>
  <c r="AC4912" i="9" s="1"/>
  <c r="AC4913" i="9" s="1"/>
  <c r="AC4914" i="9" s="1"/>
  <c r="AC4915" i="9" s="1"/>
  <c r="AC4916" i="9" s="1"/>
  <c r="AC4917" i="9" s="1"/>
  <c r="AC4918" i="9" s="1"/>
  <c r="AC4919" i="9" s="1"/>
  <c r="AC4920" i="9" s="1"/>
  <c r="AC4921" i="9" s="1"/>
  <c r="AC4922" i="9" s="1"/>
  <c r="AC4923" i="9" s="1"/>
  <c r="AC4924" i="9" s="1"/>
  <c r="AC4925" i="9" s="1"/>
  <c r="AC4926" i="9" s="1"/>
  <c r="AC4927" i="9" s="1"/>
  <c r="AC4928" i="9" s="1"/>
  <c r="AC4929" i="9" s="1"/>
  <c r="AC4930" i="9" s="1"/>
  <c r="AC4931" i="9" s="1"/>
  <c r="AC4932" i="9" s="1"/>
  <c r="AC4933" i="9" s="1"/>
  <c r="AC4934" i="9" s="1"/>
  <c r="AC4935" i="9" s="1"/>
  <c r="AC4936" i="9" s="1"/>
  <c r="AC4937" i="9" s="1"/>
  <c r="AC4938" i="9" s="1"/>
  <c r="AC4939" i="9" s="1"/>
  <c r="AC4940" i="9" s="1"/>
  <c r="AC4941" i="9" s="1"/>
  <c r="AC4942" i="9" s="1"/>
  <c r="AC4943" i="9" s="1"/>
  <c r="AC4944" i="9" s="1"/>
  <c r="AC4945" i="9" s="1"/>
  <c r="AC4946" i="9" s="1"/>
  <c r="AC4947" i="9" s="1"/>
  <c r="AC4948" i="9" s="1"/>
  <c r="AC4949" i="9" s="1"/>
  <c r="AC4950" i="9" s="1"/>
  <c r="AC4951" i="9" s="1"/>
  <c r="AC4952" i="9" s="1"/>
  <c r="AC4953" i="9" s="1"/>
  <c r="AC4954" i="9" s="1"/>
  <c r="AC4955" i="9" s="1"/>
  <c r="AC4956" i="9" s="1"/>
  <c r="AC4957" i="9" s="1"/>
  <c r="AC4958" i="9" s="1"/>
  <c r="AC4959" i="9" s="1"/>
  <c r="AC4960" i="9" s="1"/>
  <c r="AC4961" i="9" s="1"/>
  <c r="AC4962" i="9" s="1"/>
  <c r="AC4963" i="9" s="1"/>
  <c r="AC4964" i="9" s="1"/>
  <c r="AC4965" i="9" s="1"/>
  <c r="AC4966" i="9" s="1"/>
  <c r="AC4967" i="9" s="1"/>
  <c r="AC4968" i="9" s="1"/>
  <c r="AC4969" i="9" s="1"/>
  <c r="AC4970" i="9" s="1"/>
  <c r="AC4971" i="9" s="1"/>
  <c r="AC4972" i="9" s="1"/>
  <c r="AC4973" i="9" s="1"/>
  <c r="AC4974" i="9" s="1"/>
  <c r="AC4975" i="9" s="1"/>
  <c r="AC4976" i="9" s="1"/>
  <c r="AC4977" i="9" s="1"/>
  <c r="AC4978" i="9" s="1"/>
  <c r="AC4979" i="9" s="1"/>
  <c r="AC4980" i="9" s="1"/>
  <c r="AC4981" i="9" s="1"/>
  <c r="AC4982" i="9" s="1"/>
  <c r="AC4983" i="9" s="1"/>
  <c r="AC4984" i="9" s="1"/>
  <c r="AC4985" i="9" s="1"/>
  <c r="AC4986" i="9" s="1"/>
  <c r="AC4987" i="9" s="1"/>
  <c r="AC4988" i="9" s="1"/>
  <c r="AC4989" i="9" s="1"/>
  <c r="AC4990" i="9" s="1"/>
  <c r="AC4991" i="9" s="1"/>
  <c r="AC4992" i="9" s="1"/>
  <c r="AC4993" i="9" s="1"/>
  <c r="AC4994" i="9" s="1"/>
  <c r="AC4995" i="9" s="1"/>
  <c r="AC4996" i="9" s="1"/>
  <c r="AC4997" i="9" s="1"/>
  <c r="AC4998" i="9" s="1"/>
  <c r="AC4999" i="9" s="1"/>
  <c r="AC5000" i="9" s="1"/>
  <c r="C11" i="9" s="1"/>
  <c r="AE19" i="9"/>
  <c r="AF19" i="9" s="1"/>
  <c r="AE20" i="9" s="1"/>
  <c r="AE21" i="9" s="1"/>
  <c r="AE22" i="9" s="1"/>
  <c r="AE23" i="9" s="1"/>
  <c r="AE24" i="9" s="1"/>
  <c r="AE25" i="9" s="1"/>
  <c r="AE26" i="9" s="1"/>
  <c r="AE27" i="9" s="1"/>
  <c r="AE28" i="9" s="1"/>
  <c r="AE29" i="9" s="1"/>
  <c r="AE30" i="9" s="1"/>
  <c r="AE31" i="9" s="1"/>
  <c r="AE32" i="9" s="1"/>
  <c r="AE33" i="9" s="1"/>
  <c r="AE34" i="9" s="1"/>
  <c r="AE35" i="9" s="1"/>
  <c r="AE36" i="9" s="1"/>
  <c r="AE37" i="9" s="1"/>
  <c r="AE38" i="9" s="1"/>
  <c r="AE39" i="9" s="1"/>
  <c r="AE40" i="9" s="1"/>
  <c r="AE41" i="9" s="1"/>
  <c r="AE42" i="9" s="1"/>
  <c r="AE43" i="9" s="1"/>
  <c r="AE44" i="9" s="1"/>
  <c r="AE45" i="9" s="1"/>
  <c r="AE46" i="9" s="1"/>
  <c r="AE47" i="9" s="1"/>
  <c r="AE48" i="9" s="1"/>
  <c r="AE49" i="9" s="1"/>
  <c r="AE50" i="9" s="1"/>
  <c r="AE51" i="9" s="1"/>
  <c r="AE52" i="9" s="1"/>
  <c r="AE53" i="9" s="1"/>
  <c r="AE54" i="9" s="1"/>
  <c r="AE55" i="9" s="1"/>
  <c r="AE56" i="9" s="1"/>
  <c r="AE57" i="9" s="1"/>
  <c r="AE58" i="9" s="1"/>
  <c r="AE59" i="9" s="1"/>
  <c r="AE60" i="9" s="1"/>
  <c r="AE61" i="9" s="1"/>
  <c r="AE62" i="9" s="1"/>
  <c r="AE63" i="9" s="1"/>
  <c r="AE64" i="9" s="1"/>
  <c r="AE65" i="9" s="1"/>
  <c r="AE66" i="9" s="1"/>
  <c r="AE67" i="9" s="1"/>
  <c r="AE68" i="9" s="1"/>
  <c r="AE69" i="9" s="1"/>
  <c r="AE70" i="9" s="1"/>
  <c r="AE71" i="9" s="1"/>
  <c r="AE72" i="9" s="1"/>
  <c r="AE73" i="9" s="1"/>
  <c r="AE74" i="9" s="1"/>
  <c r="AE75" i="9" s="1"/>
  <c r="AE76" i="9" s="1"/>
  <c r="AE77" i="9" s="1"/>
  <c r="AE78" i="9" s="1"/>
  <c r="AE79" i="9" s="1"/>
  <c r="AE80" i="9" s="1"/>
  <c r="AE81" i="9" s="1"/>
  <c r="AE82" i="9" s="1"/>
  <c r="AE83" i="9" s="1"/>
  <c r="AE84" i="9" s="1"/>
  <c r="AE85" i="9" s="1"/>
  <c r="AE86" i="9" s="1"/>
  <c r="AE87" i="9" s="1"/>
  <c r="AE88" i="9" s="1"/>
  <c r="AE89" i="9" s="1"/>
  <c r="AE90" i="9" s="1"/>
  <c r="AE91" i="9" s="1"/>
  <c r="AE92" i="9" s="1"/>
  <c r="AE93" i="9" s="1"/>
  <c r="AE94" i="9" s="1"/>
  <c r="AE95" i="9" s="1"/>
  <c r="AE96" i="9" s="1"/>
  <c r="AE97" i="9" s="1"/>
  <c r="AE98" i="9" s="1"/>
  <c r="AE99" i="9" s="1"/>
  <c r="AE100" i="9" s="1"/>
  <c r="AE101" i="9" s="1"/>
  <c r="AE102" i="9" s="1"/>
  <c r="AE103" i="9" s="1"/>
  <c r="AE104" i="9" s="1"/>
  <c r="AE105" i="9" s="1"/>
  <c r="AE106" i="9" s="1"/>
  <c r="AE107" i="9" s="1"/>
  <c r="AE108" i="9" s="1"/>
  <c r="AE109" i="9" s="1"/>
  <c r="AE110" i="9" s="1"/>
  <c r="AE111" i="9" s="1"/>
  <c r="AE112" i="9" s="1"/>
  <c r="AE113" i="9" s="1"/>
  <c r="AE114" i="9" s="1"/>
  <c r="AE115" i="9" s="1"/>
  <c r="AE116" i="9" s="1"/>
  <c r="AE117" i="9" s="1"/>
  <c r="AE118" i="9" s="1"/>
  <c r="AE119" i="9" s="1"/>
  <c r="AE120" i="9" s="1"/>
  <c r="AE121" i="9" s="1"/>
  <c r="AE122" i="9" s="1"/>
  <c r="AE123" i="9" s="1"/>
  <c r="AE124" i="9" s="1"/>
  <c r="AE125" i="9" s="1"/>
  <c r="AE126" i="9" s="1"/>
  <c r="AE127" i="9" s="1"/>
  <c r="AE128" i="9" s="1"/>
  <c r="AE129" i="9" s="1"/>
  <c r="AE130" i="9" s="1"/>
  <c r="AE131" i="9" s="1"/>
  <c r="AE132" i="9" s="1"/>
  <c r="AE133" i="9" s="1"/>
  <c r="AE134" i="9" s="1"/>
  <c r="AE135" i="9" s="1"/>
  <c r="AE136" i="9" s="1"/>
  <c r="AE137" i="9" s="1"/>
  <c r="AE138" i="9" s="1"/>
  <c r="AE139" i="9" s="1"/>
  <c r="AE140" i="9" s="1"/>
  <c r="AE141" i="9" s="1"/>
  <c r="AE142" i="9" s="1"/>
  <c r="AE143" i="9" s="1"/>
  <c r="AE144" i="9" s="1"/>
  <c r="AE145" i="9" s="1"/>
  <c r="AE146" i="9" s="1"/>
  <c r="AE147" i="9" s="1"/>
  <c r="AE148" i="9" s="1"/>
  <c r="AE149" i="9" s="1"/>
  <c r="AE150" i="9" s="1"/>
  <c r="AE151" i="9" s="1"/>
  <c r="AE152" i="9" s="1"/>
  <c r="AE153" i="9" s="1"/>
  <c r="AE154" i="9" s="1"/>
  <c r="AE155" i="9" s="1"/>
  <c r="AE156" i="9" s="1"/>
  <c r="AE157" i="9" s="1"/>
  <c r="AE158" i="9" s="1"/>
  <c r="AE159" i="9" s="1"/>
  <c r="AE160" i="9" s="1"/>
  <c r="AE161" i="9" s="1"/>
  <c r="AE162" i="9" s="1"/>
  <c r="AE163" i="9" s="1"/>
  <c r="AE164" i="9" s="1"/>
  <c r="AE165" i="9" s="1"/>
  <c r="AE166" i="9" s="1"/>
  <c r="AE167" i="9" s="1"/>
  <c r="AE168" i="9" s="1"/>
  <c r="AE169" i="9" s="1"/>
  <c r="AE170" i="9" s="1"/>
  <c r="AE171" i="9" s="1"/>
  <c r="AE172" i="9" s="1"/>
  <c r="AE173" i="9" s="1"/>
  <c r="AE174" i="9" s="1"/>
  <c r="AE175" i="9" s="1"/>
  <c r="AE176" i="9" s="1"/>
  <c r="AE177" i="9" s="1"/>
  <c r="AE178" i="9" s="1"/>
  <c r="AE179" i="9" s="1"/>
  <c r="AE180" i="9" s="1"/>
  <c r="AE181" i="9" s="1"/>
  <c r="AE182" i="9" s="1"/>
  <c r="AE183" i="9" s="1"/>
  <c r="AE184" i="9" s="1"/>
  <c r="AE185" i="9" s="1"/>
  <c r="AE186" i="9" s="1"/>
  <c r="AE187" i="9" s="1"/>
  <c r="AE188" i="9" s="1"/>
  <c r="AE189" i="9" s="1"/>
  <c r="AE190" i="9" s="1"/>
  <c r="AE191" i="9" s="1"/>
  <c r="AE192" i="9" s="1"/>
  <c r="AE193" i="9" s="1"/>
  <c r="AE194" i="9" s="1"/>
  <c r="AE195" i="9" s="1"/>
  <c r="AE196" i="9" s="1"/>
  <c r="AE197" i="9" s="1"/>
  <c r="AE198" i="9" s="1"/>
  <c r="AE199" i="9" s="1"/>
  <c r="AE200" i="9" s="1"/>
  <c r="AE201" i="9" s="1"/>
  <c r="AE202" i="9" s="1"/>
  <c r="AE203" i="9" s="1"/>
  <c r="AE204" i="9" s="1"/>
  <c r="AE205" i="9" s="1"/>
  <c r="AE206" i="9" s="1"/>
  <c r="AE207" i="9" s="1"/>
  <c r="AE208" i="9" s="1"/>
  <c r="AE209" i="9" s="1"/>
  <c r="AE210" i="9" s="1"/>
  <c r="AE211" i="9" s="1"/>
  <c r="AE212" i="9" s="1"/>
  <c r="AE213" i="9" s="1"/>
  <c r="AE214" i="9" s="1"/>
  <c r="AE215" i="9" s="1"/>
  <c r="AE216" i="9" s="1"/>
  <c r="AE217" i="9" s="1"/>
  <c r="AE218" i="9" s="1"/>
  <c r="AE219" i="9" s="1"/>
  <c r="AE220" i="9" s="1"/>
  <c r="AE221" i="9" s="1"/>
  <c r="AE222" i="9" s="1"/>
  <c r="AE223" i="9" s="1"/>
  <c r="AE224" i="9" s="1"/>
  <c r="AE225" i="9" s="1"/>
  <c r="AE226" i="9" s="1"/>
  <c r="AE227" i="9" s="1"/>
  <c r="AE228" i="9" s="1"/>
  <c r="AE229" i="9" s="1"/>
  <c r="AE230" i="9" s="1"/>
  <c r="AE231" i="9" s="1"/>
  <c r="AE232" i="9" s="1"/>
  <c r="AE233" i="9" s="1"/>
  <c r="AE234" i="9" s="1"/>
  <c r="AE235" i="9" s="1"/>
  <c r="AE236" i="9" s="1"/>
  <c r="AE237" i="9" s="1"/>
  <c r="AE238" i="9" s="1"/>
  <c r="AE239" i="9" s="1"/>
  <c r="AE240" i="9" s="1"/>
  <c r="AE241" i="9" s="1"/>
  <c r="AE242" i="9" s="1"/>
  <c r="AE243" i="9" s="1"/>
  <c r="AE244" i="9" s="1"/>
  <c r="AE245" i="9" s="1"/>
  <c r="AE246" i="9" s="1"/>
  <c r="AE247" i="9" s="1"/>
  <c r="AE248" i="9" s="1"/>
  <c r="AE249" i="9" s="1"/>
  <c r="AE250" i="9" s="1"/>
  <c r="AE251" i="9" s="1"/>
  <c r="AE252" i="9" s="1"/>
  <c r="AE253" i="9" s="1"/>
  <c r="AE254" i="9" s="1"/>
  <c r="AE255" i="9" s="1"/>
  <c r="AE256" i="9" s="1"/>
  <c r="AE257" i="9" s="1"/>
  <c r="AE258" i="9" s="1"/>
  <c r="AE259" i="9" s="1"/>
  <c r="AE260" i="9" s="1"/>
  <c r="AE261" i="9" s="1"/>
  <c r="AE262" i="9" s="1"/>
  <c r="AE263" i="9" s="1"/>
  <c r="AE264" i="9" s="1"/>
  <c r="AE265" i="9" s="1"/>
  <c r="AE266" i="9" s="1"/>
  <c r="AE267" i="9" s="1"/>
  <c r="AE268" i="9" s="1"/>
  <c r="AE269" i="9" s="1"/>
  <c r="AE270" i="9" s="1"/>
  <c r="AE271" i="9" s="1"/>
  <c r="AE272" i="9" s="1"/>
  <c r="AE273" i="9" s="1"/>
  <c r="AE274" i="9" s="1"/>
  <c r="AE275" i="9" s="1"/>
  <c r="AE276" i="9" s="1"/>
  <c r="AE277" i="9" s="1"/>
  <c r="AE278" i="9" s="1"/>
  <c r="AE279" i="9" s="1"/>
  <c r="AE280" i="9" s="1"/>
  <c r="AE281" i="9" s="1"/>
  <c r="AE282" i="9" s="1"/>
  <c r="AE283" i="9" s="1"/>
  <c r="AE284" i="9" s="1"/>
  <c r="AE285" i="9" s="1"/>
  <c r="AE286" i="9" s="1"/>
  <c r="AE287" i="9" s="1"/>
  <c r="AE288" i="9" s="1"/>
  <c r="AE289" i="9" s="1"/>
  <c r="AE290" i="9" s="1"/>
  <c r="AE291" i="9" s="1"/>
  <c r="AE292" i="9" s="1"/>
  <c r="AE293" i="9" s="1"/>
  <c r="AE294" i="9" s="1"/>
  <c r="AE295" i="9" s="1"/>
  <c r="AE296" i="9" s="1"/>
  <c r="AE297" i="9" s="1"/>
  <c r="AE298" i="9" s="1"/>
  <c r="AE299" i="9" s="1"/>
  <c r="AE300" i="9" s="1"/>
  <c r="AE301" i="9" s="1"/>
  <c r="AE302" i="9" s="1"/>
  <c r="AE303" i="9" s="1"/>
  <c r="AE304" i="9" s="1"/>
  <c r="AE305" i="9" s="1"/>
  <c r="AE306" i="9" s="1"/>
  <c r="AE307" i="9" s="1"/>
  <c r="AE308" i="9" s="1"/>
  <c r="AE309" i="9" s="1"/>
  <c r="AE310" i="9" s="1"/>
  <c r="AE311" i="9" s="1"/>
  <c r="AE312" i="9" s="1"/>
  <c r="AE313" i="9" s="1"/>
  <c r="AE314" i="9" s="1"/>
  <c r="AE315" i="9" s="1"/>
  <c r="AE316" i="9" s="1"/>
  <c r="AE317" i="9" s="1"/>
  <c r="AE318" i="9" s="1"/>
  <c r="AE319" i="9" s="1"/>
  <c r="AE320" i="9" s="1"/>
  <c r="AE321" i="9" s="1"/>
  <c r="AE322" i="9" s="1"/>
  <c r="AE323" i="9" s="1"/>
  <c r="AE324" i="9" s="1"/>
  <c r="AE325" i="9" s="1"/>
  <c r="AE326" i="9" s="1"/>
  <c r="AE327" i="9" s="1"/>
  <c r="AE328" i="9" s="1"/>
  <c r="AE329" i="9" s="1"/>
  <c r="AE330" i="9" s="1"/>
  <c r="AE331" i="9" s="1"/>
  <c r="AE332" i="9" s="1"/>
  <c r="AE333" i="9" s="1"/>
  <c r="AE334" i="9" s="1"/>
  <c r="AE335" i="9" s="1"/>
  <c r="AE336" i="9" s="1"/>
  <c r="AE337" i="9" s="1"/>
  <c r="AE338" i="9" s="1"/>
  <c r="AE339" i="9" s="1"/>
  <c r="AE340" i="9" s="1"/>
  <c r="AE341" i="9" s="1"/>
  <c r="AE342" i="9" s="1"/>
  <c r="AE343" i="9" s="1"/>
  <c r="AE344" i="9" s="1"/>
  <c r="AE345" i="9" s="1"/>
  <c r="AE346" i="9" s="1"/>
  <c r="AE347" i="9" s="1"/>
  <c r="AE348" i="9" s="1"/>
  <c r="AE349" i="9" s="1"/>
  <c r="AE350" i="9" s="1"/>
  <c r="AE351" i="9" s="1"/>
  <c r="AE352" i="9" s="1"/>
  <c r="AE353" i="9" s="1"/>
  <c r="AE354" i="9" s="1"/>
  <c r="AE355" i="9" s="1"/>
  <c r="AE356" i="9" s="1"/>
  <c r="AE357" i="9" s="1"/>
  <c r="AE358" i="9" s="1"/>
  <c r="AE359" i="9" s="1"/>
  <c r="AE360" i="9" s="1"/>
  <c r="AE361" i="9" s="1"/>
  <c r="AE362" i="9" s="1"/>
  <c r="AE363" i="9" s="1"/>
  <c r="AE364" i="9" s="1"/>
  <c r="AE365" i="9" s="1"/>
  <c r="AE366" i="9" s="1"/>
  <c r="AE367" i="9" s="1"/>
  <c r="AE368" i="9" s="1"/>
  <c r="AE369" i="9" s="1"/>
  <c r="AE370" i="9" s="1"/>
  <c r="AE371" i="9" s="1"/>
  <c r="AE372" i="9" s="1"/>
  <c r="AE373" i="9" s="1"/>
  <c r="AE374" i="9" s="1"/>
  <c r="AE375" i="9" s="1"/>
  <c r="AE376" i="9" s="1"/>
  <c r="AE377" i="9" s="1"/>
  <c r="AE378" i="9" s="1"/>
  <c r="AE379" i="9" s="1"/>
  <c r="AE380" i="9" s="1"/>
  <c r="AE381" i="9" s="1"/>
  <c r="AE382" i="9" s="1"/>
  <c r="AE383" i="9" s="1"/>
  <c r="AE384" i="9" s="1"/>
  <c r="AE385" i="9" s="1"/>
  <c r="AE386" i="9" s="1"/>
  <c r="AE387" i="9" s="1"/>
  <c r="AE388" i="9" s="1"/>
  <c r="AE389" i="9" s="1"/>
  <c r="AE390" i="9" s="1"/>
  <c r="AE391" i="9" s="1"/>
  <c r="AE392" i="9" s="1"/>
  <c r="AE393" i="9" s="1"/>
  <c r="AE394" i="9" s="1"/>
  <c r="AE395" i="9" s="1"/>
  <c r="AE396" i="9" s="1"/>
  <c r="AE397" i="9" s="1"/>
  <c r="AE398" i="9" s="1"/>
  <c r="AE399" i="9" s="1"/>
  <c r="AE400" i="9" s="1"/>
  <c r="AE401" i="9" s="1"/>
  <c r="AE402" i="9" s="1"/>
  <c r="AE403" i="9" s="1"/>
  <c r="AE404" i="9" s="1"/>
  <c r="AE405" i="9" s="1"/>
  <c r="AE406" i="9" s="1"/>
  <c r="AE407" i="9" s="1"/>
  <c r="AE408" i="9" s="1"/>
  <c r="AE409" i="9" s="1"/>
  <c r="AE410" i="9" s="1"/>
  <c r="AE411" i="9" s="1"/>
  <c r="AE412" i="9" s="1"/>
  <c r="AE413" i="9" s="1"/>
  <c r="AE414" i="9" s="1"/>
  <c r="AE415" i="9" s="1"/>
  <c r="AE416" i="9" s="1"/>
  <c r="AE417" i="9" s="1"/>
  <c r="AE418" i="9" s="1"/>
  <c r="AE419" i="9" s="1"/>
  <c r="AE420" i="9" s="1"/>
  <c r="AE421" i="9" s="1"/>
  <c r="AE422" i="9" s="1"/>
  <c r="AE423" i="9" s="1"/>
  <c r="AE424" i="9" s="1"/>
  <c r="AE425" i="9" s="1"/>
  <c r="AE426" i="9" s="1"/>
  <c r="AE427" i="9" s="1"/>
  <c r="AE428" i="9" s="1"/>
  <c r="AE429" i="9" s="1"/>
  <c r="AE430" i="9" s="1"/>
  <c r="AE431" i="9" s="1"/>
  <c r="AE432" i="9" s="1"/>
  <c r="AE433" i="9" s="1"/>
  <c r="AE434" i="9" s="1"/>
  <c r="AE435" i="9" s="1"/>
  <c r="AE436" i="9" s="1"/>
  <c r="AE437" i="9" s="1"/>
  <c r="AE438" i="9" s="1"/>
  <c r="AE439" i="9" s="1"/>
  <c r="AE440" i="9" s="1"/>
  <c r="AE441" i="9" s="1"/>
  <c r="AE442" i="9" s="1"/>
  <c r="AE443" i="9" s="1"/>
  <c r="AE444" i="9" s="1"/>
  <c r="AE445" i="9" s="1"/>
  <c r="AE446" i="9" s="1"/>
  <c r="AE447" i="9" s="1"/>
  <c r="AE448" i="9" s="1"/>
  <c r="AE449" i="9" s="1"/>
  <c r="AE450" i="9" s="1"/>
  <c r="AE451" i="9" s="1"/>
  <c r="AE452" i="9" s="1"/>
  <c r="AE453" i="9" s="1"/>
  <c r="AE454" i="9" s="1"/>
  <c r="AE455" i="9" s="1"/>
  <c r="AE456" i="9" s="1"/>
  <c r="AE457" i="9" s="1"/>
  <c r="AE458" i="9" s="1"/>
  <c r="AE459" i="9" s="1"/>
  <c r="AE460" i="9" s="1"/>
  <c r="AE461" i="9" s="1"/>
  <c r="AE462" i="9" s="1"/>
  <c r="AE463" i="9" s="1"/>
  <c r="AE464" i="9" s="1"/>
  <c r="AE465" i="9" s="1"/>
  <c r="AE466" i="9" s="1"/>
  <c r="AE467" i="9" s="1"/>
  <c r="AE468" i="9" s="1"/>
  <c r="AE469" i="9" s="1"/>
  <c r="AE470" i="9" s="1"/>
  <c r="AE471" i="9" s="1"/>
  <c r="AE472" i="9" s="1"/>
  <c r="AE473" i="9" s="1"/>
  <c r="AE474" i="9" s="1"/>
  <c r="AE475" i="9" s="1"/>
  <c r="AE476" i="9" s="1"/>
  <c r="AE477" i="9" s="1"/>
  <c r="AE478" i="9" s="1"/>
  <c r="AE479" i="9" s="1"/>
  <c r="AE480" i="9" s="1"/>
  <c r="AE481" i="9" s="1"/>
  <c r="AE482" i="9" s="1"/>
  <c r="AE483" i="9" s="1"/>
  <c r="AE484" i="9" s="1"/>
  <c r="AE485" i="9" s="1"/>
  <c r="AE486" i="9" s="1"/>
  <c r="AE487" i="9" s="1"/>
  <c r="AE488" i="9" s="1"/>
  <c r="AE489" i="9" s="1"/>
  <c r="AE490" i="9" s="1"/>
  <c r="AE491" i="9" s="1"/>
  <c r="AE492" i="9" s="1"/>
  <c r="AE493" i="9" s="1"/>
  <c r="AE494" i="9" s="1"/>
  <c r="AE495" i="9" s="1"/>
  <c r="AE496" i="9" s="1"/>
  <c r="AE497" i="9" s="1"/>
  <c r="AE498" i="9" s="1"/>
  <c r="AE499" i="9" s="1"/>
  <c r="AE500" i="9" s="1"/>
  <c r="AE501" i="9" s="1"/>
  <c r="AE502" i="9" s="1"/>
  <c r="AE503" i="9" s="1"/>
  <c r="AE504" i="9" s="1"/>
  <c r="AE505" i="9" s="1"/>
  <c r="AE506" i="9" s="1"/>
  <c r="AE507" i="9" s="1"/>
  <c r="AE508" i="9" s="1"/>
  <c r="AE509" i="9" s="1"/>
  <c r="AE510" i="9" s="1"/>
  <c r="AE511" i="9" s="1"/>
  <c r="AE512" i="9" s="1"/>
  <c r="AE513" i="9" s="1"/>
  <c r="AE514" i="9" s="1"/>
  <c r="AE515" i="9" s="1"/>
  <c r="AE516" i="9" s="1"/>
  <c r="AE517" i="9" s="1"/>
  <c r="AE518" i="9" s="1"/>
  <c r="AE519" i="9" s="1"/>
  <c r="AE520" i="9" s="1"/>
  <c r="AE521" i="9" s="1"/>
  <c r="AE522" i="9" s="1"/>
  <c r="AE523" i="9" s="1"/>
  <c r="AE524" i="9" s="1"/>
  <c r="AE525" i="9" s="1"/>
  <c r="AE526" i="9" s="1"/>
  <c r="AE527" i="9" s="1"/>
  <c r="AE528" i="9" s="1"/>
  <c r="AE529" i="9" s="1"/>
  <c r="AE530" i="9" s="1"/>
  <c r="AE531" i="9" s="1"/>
  <c r="AE532" i="9" s="1"/>
  <c r="AE533" i="9" s="1"/>
  <c r="AE534" i="9" s="1"/>
  <c r="AE535" i="9" s="1"/>
  <c r="AE536" i="9" s="1"/>
  <c r="AE537" i="9" s="1"/>
  <c r="AE538" i="9" s="1"/>
  <c r="AE539" i="9" s="1"/>
  <c r="AE540" i="9" s="1"/>
  <c r="AE541" i="9" s="1"/>
  <c r="AE542" i="9" s="1"/>
  <c r="AE543" i="9" s="1"/>
  <c r="AE544" i="9" s="1"/>
  <c r="AE545" i="9" s="1"/>
  <c r="AE546" i="9" s="1"/>
  <c r="AE547" i="9" s="1"/>
  <c r="AE548" i="9" s="1"/>
  <c r="AE549" i="9" s="1"/>
  <c r="AE550" i="9" s="1"/>
  <c r="AE551" i="9" s="1"/>
  <c r="AE552" i="9" s="1"/>
  <c r="AE553" i="9" s="1"/>
  <c r="AE554" i="9" s="1"/>
  <c r="AE555" i="9" s="1"/>
  <c r="AE556" i="9" s="1"/>
  <c r="AE557" i="9" s="1"/>
  <c r="AE558" i="9" s="1"/>
  <c r="AE559" i="9" s="1"/>
  <c r="AE560" i="9" s="1"/>
  <c r="AE561" i="9" s="1"/>
  <c r="AE562" i="9" s="1"/>
  <c r="AE563" i="9" s="1"/>
  <c r="AE564" i="9" s="1"/>
  <c r="AE565" i="9" s="1"/>
  <c r="AE566" i="9" s="1"/>
  <c r="AE567" i="9" s="1"/>
  <c r="AE568" i="9" s="1"/>
  <c r="AE569" i="9" s="1"/>
  <c r="AE570" i="9" s="1"/>
  <c r="AE571" i="9" s="1"/>
  <c r="AE572" i="9" s="1"/>
  <c r="AE573" i="9" s="1"/>
  <c r="AE574" i="9" s="1"/>
  <c r="AE575" i="9" s="1"/>
  <c r="AE576" i="9" s="1"/>
  <c r="AE577" i="9" s="1"/>
  <c r="AE578" i="9" s="1"/>
  <c r="AE579" i="9" s="1"/>
  <c r="AE580" i="9" s="1"/>
  <c r="AE581" i="9" s="1"/>
  <c r="AE582" i="9" s="1"/>
  <c r="AE583" i="9" s="1"/>
  <c r="AE584" i="9" s="1"/>
  <c r="AE585" i="9" s="1"/>
  <c r="AE586" i="9" s="1"/>
  <c r="AE587" i="9" s="1"/>
  <c r="AE588" i="9" s="1"/>
  <c r="AE589" i="9" s="1"/>
  <c r="AE590" i="9" s="1"/>
  <c r="AE591" i="9" s="1"/>
  <c r="AE592" i="9" s="1"/>
  <c r="AE593" i="9" s="1"/>
  <c r="AE594" i="9" s="1"/>
  <c r="AE595" i="9" s="1"/>
  <c r="AE596" i="9" s="1"/>
  <c r="AE597" i="9" s="1"/>
  <c r="AE598" i="9" s="1"/>
  <c r="AE599" i="9" s="1"/>
  <c r="AE600" i="9" s="1"/>
  <c r="AE601" i="9" s="1"/>
  <c r="AE602" i="9" s="1"/>
  <c r="AE603" i="9" s="1"/>
  <c r="AE604" i="9" s="1"/>
  <c r="AE605" i="9" s="1"/>
  <c r="AE606" i="9" s="1"/>
  <c r="AE607" i="9" s="1"/>
  <c r="AE608" i="9" s="1"/>
  <c r="AE609" i="9" s="1"/>
  <c r="AE610" i="9" s="1"/>
  <c r="AE611" i="9" s="1"/>
  <c r="AE612" i="9" s="1"/>
  <c r="AE613" i="9" s="1"/>
  <c r="AE614" i="9" s="1"/>
  <c r="AE615" i="9" s="1"/>
  <c r="AE616" i="9" s="1"/>
  <c r="AE617" i="9" s="1"/>
  <c r="AE618" i="9" s="1"/>
  <c r="AE619" i="9" s="1"/>
  <c r="AE620" i="9" s="1"/>
  <c r="AE621" i="9" s="1"/>
  <c r="AE622" i="9" s="1"/>
  <c r="AE623" i="9" s="1"/>
  <c r="AE624" i="9" s="1"/>
  <c r="AE625" i="9" s="1"/>
  <c r="AE626" i="9" s="1"/>
  <c r="AE627" i="9" s="1"/>
  <c r="AE628" i="9" s="1"/>
  <c r="AE629" i="9" s="1"/>
  <c r="AE630" i="9" s="1"/>
  <c r="AE631" i="9" s="1"/>
  <c r="AE632" i="9" s="1"/>
  <c r="AE633" i="9" s="1"/>
  <c r="AE634" i="9" s="1"/>
  <c r="AE635" i="9" s="1"/>
  <c r="AE636" i="9" s="1"/>
  <c r="AE637" i="9" s="1"/>
  <c r="AE638" i="9" s="1"/>
  <c r="AE639" i="9" s="1"/>
  <c r="AE640" i="9" s="1"/>
  <c r="AE641" i="9" s="1"/>
  <c r="AE642" i="9" s="1"/>
  <c r="AE643" i="9" s="1"/>
  <c r="AE644" i="9" s="1"/>
  <c r="AE645" i="9" s="1"/>
  <c r="AE646" i="9" s="1"/>
  <c r="AE647" i="9" s="1"/>
  <c r="AE648" i="9" s="1"/>
  <c r="AE649" i="9" s="1"/>
  <c r="AE650" i="9" s="1"/>
  <c r="AE651" i="9" s="1"/>
  <c r="AE652" i="9" s="1"/>
  <c r="AE653" i="9" s="1"/>
  <c r="AE654" i="9" s="1"/>
  <c r="AE655" i="9" s="1"/>
  <c r="AE656" i="9" s="1"/>
  <c r="AE657" i="9" s="1"/>
  <c r="AE658" i="9" s="1"/>
  <c r="AE659" i="9" s="1"/>
  <c r="AE660" i="9" s="1"/>
  <c r="AE661" i="9" s="1"/>
  <c r="AE662" i="9" s="1"/>
  <c r="AE663" i="9" s="1"/>
  <c r="AE664" i="9" s="1"/>
  <c r="AE665" i="9" s="1"/>
  <c r="AE666" i="9" s="1"/>
  <c r="AE667" i="9" s="1"/>
  <c r="AE668" i="9" s="1"/>
  <c r="AE669" i="9" s="1"/>
  <c r="AE670" i="9" s="1"/>
  <c r="AE671" i="9" s="1"/>
  <c r="AE672" i="9" s="1"/>
  <c r="AE673" i="9" s="1"/>
  <c r="AE674" i="9" s="1"/>
  <c r="AE675" i="9" s="1"/>
  <c r="AE676" i="9" s="1"/>
  <c r="AE677" i="9" s="1"/>
  <c r="AE678" i="9" s="1"/>
  <c r="AE679" i="9" s="1"/>
  <c r="AE680" i="9" s="1"/>
  <c r="AE681" i="9" s="1"/>
  <c r="AE682" i="9" s="1"/>
  <c r="AE683" i="9" s="1"/>
  <c r="AE684" i="9" s="1"/>
  <c r="AE685" i="9" s="1"/>
  <c r="AE686" i="9" s="1"/>
  <c r="AE687" i="9" s="1"/>
  <c r="AE688" i="9" s="1"/>
  <c r="AE689" i="9" s="1"/>
  <c r="AE690" i="9" s="1"/>
  <c r="AE691" i="9" s="1"/>
  <c r="AE692" i="9" s="1"/>
  <c r="AE693" i="9" s="1"/>
  <c r="AE694" i="9" s="1"/>
  <c r="AE695" i="9" s="1"/>
  <c r="AE696" i="9" s="1"/>
  <c r="AE697" i="9" s="1"/>
  <c r="AE698" i="9" s="1"/>
  <c r="AE699" i="9" s="1"/>
  <c r="AE700" i="9" s="1"/>
  <c r="AE701" i="9" s="1"/>
  <c r="AE702" i="9" s="1"/>
  <c r="AE703" i="9" s="1"/>
  <c r="AE704" i="9" s="1"/>
  <c r="AE705" i="9" s="1"/>
  <c r="AE706" i="9" s="1"/>
  <c r="AE707" i="9" s="1"/>
  <c r="AE708" i="9" s="1"/>
  <c r="AE709" i="9" s="1"/>
  <c r="AE710" i="9" s="1"/>
  <c r="AE711" i="9" s="1"/>
  <c r="AE712" i="9" s="1"/>
  <c r="AE713" i="9" s="1"/>
  <c r="AE714" i="9" s="1"/>
  <c r="AE715" i="9" s="1"/>
  <c r="AE716" i="9" s="1"/>
  <c r="AE717" i="9" s="1"/>
  <c r="AE718" i="9" s="1"/>
  <c r="AE719" i="9" s="1"/>
  <c r="AE720" i="9" s="1"/>
  <c r="AE721" i="9" s="1"/>
  <c r="AE722" i="9" s="1"/>
  <c r="AE723" i="9" s="1"/>
  <c r="AE724" i="9" s="1"/>
  <c r="AE725" i="9" s="1"/>
  <c r="AE726" i="9" s="1"/>
  <c r="AE727" i="9" s="1"/>
  <c r="AE728" i="9" s="1"/>
  <c r="AE729" i="9" s="1"/>
  <c r="AE730" i="9" s="1"/>
  <c r="AE731" i="9" s="1"/>
  <c r="AE732" i="9" s="1"/>
  <c r="AE733" i="9" s="1"/>
  <c r="AE734" i="9" s="1"/>
  <c r="AE735" i="9" s="1"/>
  <c r="AE736" i="9" s="1"/>
  <c r="AE737" i="9" s="1"/>
  <c r="AE738" i="9" s="1"/>
  <c r="AE739" i="9" s="1"/>
  <c r="AE740" i="9" s="1"/>
  <c r="AE741" i="9" s="1"/>
  <c r="AE742" i="9" s="1"/>
  <c r="AE743" i="9" s="1"/>
  <c r="AE744" i="9" s="1"/>
  <c r="AE745" i="9" s="1"/>
  <c r="AE746" i="9" s="1"/>
  <c r="AE747" i="9" s="1"/>
  <c r="AE748" i="9" s="1"/>
  <c r="AE749" i="9" s="1"/>
  <c r="AE750" i="9" s="1"/>
  <c r="AE751" i="9" s="1"/>
  <c r="AE752" i="9" s="1"/>
  <c r="AE753" i="9" s="1"/>
  <c r="AE754" i="9" s="1"/>
  <c r="AE755" i="9" s="1"/>
  <c r="AE756" i="9" s="1"/>
  <c r="AE757" i="9" s="1"/>
  <c r="AE758" i="9" s="1"/>
  <c r="AE759" i="9" s="1"/>
  <c r="AE760" i="9" s="1"/>
  <c r="AE761" i="9" s="1"/>
  <c r="AE762" i="9" s="1"/>
  <c r="AE763" i="9" s="1"/>
  <c r="AE764" i="9" s="1"/>
  <c r="AE765" i="9" s="1"/>
  <c r="AE766" i="9" s="1"/>
  <c r="AE767" i="9" s="1"/>
  <c r="AE768" i="9" s="1"/>
  <c r="AE769" i="9" s="1"/>
  <c r="AE770" i="9" s="1"/>
  <c r="AE771" i="9" s="1"/>
  <c r="AE772" i="9" s="1"/>
  <c r="AE773" i="9" s="1"/>
  <c r="AE774" i="9" s="1"/>
  <c r="AE775" i="9" s="1"/>
  <c r="AE776" i="9" s="1"/>
  <c r="AE777" i="9" s="1"/>
  <c r="AE778" i="9" s="1"/>
  <c r="AE779" i="9" s="1"/>
  <c r="AE780" i="9" s="1"/>
  <c r="AE781" i="9" s="1"/>
  <c r="AE782" i="9" s="1"/>
  <c r="AE783" i="9" s="1"/>
  <c r="AE784" i="9" s="1"/>
  <c r="AE785" i="9" s="1"/>
  <c r="AE786" i="9" s="1"/>
  <c r="AE787" i="9" s="1"/>
  <c r="AE788" i="9" s="1"/>
  <c r="AE789" i="9" s="1"/>
  <c r="AE790" i="9" s="1"/>
  <c r="AE791" i="9" s="1"/>
  <c r="AE792" i="9" s="1"/>
  <c r="AE793" i="9" s="1"/>
  <c r="AE794" i="9" s="1"/>
  <c r="AE795" i="9" s="1"/>
  <c r="AE796" i="9" s="1"/>
  <c r="AE797" i="9" s="1"/>
  <c r="AE798" i="9" s="1"/>
  <c r="AE799" i="9" s="1"/>
  <c r="AE800" i="9" s="1"/>
  <c r="AE801" i="9" s="1"/>
  <c r="AE802" i="9" s="1"/>
  <c r="AE803" i="9" s="1"/>
  <c r="AE804" i="9" s="1"/>
  <c r="AE805" i="9" s="1"/>
  <c r="AE806" i="9" s="1"/>
  <c r="AE807" i="9" s="1"/>
  <c r="AE808" i="9" s="1"/>
  <c r="AE809" i="9" s="1"/>
  <c r="AE810" i="9" s="1"/>
  <c r="AE811" i="9" s="1"/>
  <c r="AE812" i="9" s="1"/>
  <c r="AE813" i="9" s="1"/>
  <c r="AE814" i="9" s="1"/>
  <c r="AE815" i="9" s="1"/>
  <c r="AE816" i="9" s="1"/>
  <c r="AE817" i="9" s="1"/>
  <c r="AE818" i="9" s="1"/>
  <c r="AE819" i="9" s="1"/>
  <c r="AE820" i="9" s="1"/>
  <c r="AE821" i="9" s="1"/>
  <c r="AE822" i="9" s="1"/>
  <c r="AE823" i="9" s="1"/>
  <c r="AE824" i="9" s="1"/>
  <c r="AE825" i="9" s="1"/>
  <c r="AE826" i="9" s="1"/>
  <c r="AE827" i="9" s="1"/>
  <c r="AE828" i="9" s="1"/>
  <c r="AE829" i="9" s="1"/>
  <c r="AE830" i="9" s="1"/>
  <c r="AE831" i="9" s="1"/>
  <c r="AE832" i="9" s="1"/>
  <c r="AE833" i="9" s="1"/>
  <c r="AE834" i="9" s="1"/>
  <c r="AE835" i="9" s="1"/>
  <c r="AE836" i="9" s="1"/>
  <c r="AE837" i="9" s="1"/>
  <c r="AE838" i="9" s="1"/>
  <c r="AE839" i="9" s="1"/>
  <c r="AE840" i="9" s="1"/>
  <c r="AE841" i="9" s="1"/>
  <c r="AE842" i="9" s="1"/>
  <c r="AE843" i="9" s="1"/>
  <c r="AE844" i="9" s="1"/>
  <c r="AE845" i="9" s="1"/>
  <c r="AE846" i="9" s="1"/>
  <c r="AE847" i="9" s="1"/>
  <c r="AE848" i="9" s="1"/>
  <c r="AE849" i="9" s="1"/>
  <c r="AE850" i="9" s="1"/>
  <c r="AE851" i="9" s="1"/>
  <c r="AE852" i="9" s="1"/>
  <c r="AE853" i="9" s="1"/>
  <c r="AE854" i="9" s="1"/>
  <c r="AE855" i="9" s="1"/>
  <c r="AE856" i="9" s="1"/>
  <c r="AE857" i="9" s="1"/>
  <c r="AE858" i="9" s="1"/>
  <c r="AE859" i="9" s="1"/>
  <c r="AE860" i="9" s="1"/>
  <c r="AE861" i="9" s="1"/>
  <c r="AE862" i="9" s="1"/>
  <c r="AE863" i="9" s="1"/>
  <c r="AE864" i="9" s="1"/>
  <c r="AE865" i="9" s="1"/>
  <c r="AE866" i="9" s="1"/>
  <c r="AE867" i="9" s="1"/>
  <c r="AE868" i="9" s="1"/>
  <c r="AE869" i="9" s="1"/>
  <c r="AE870" i="9" s="1"/>
  <c r="AE871" i="9" s="1"/>
  <c r="AE872" i="9" s="1"/>
  <c r="AE873" i="9" s="1"/>
  <c r="AE874" i="9" s="1"/>
  <c r="AE875" i="9" s="1"/>
  <c r="AE876" i="9" s="1"/>
  <c r="AE877" i="9" s="1"/>
  <c r="AE878" i="9" s="1"/>
  <c r="AE879" i="9" s="1"/>
  <c r="AE880" i="9" s="1"/>
  <c r="AE881" i="9" s="1"/>
  <c r="AE882" i="9" s="1"/>
  <c r="AE883" i="9" s="1"/>
  <c r="AE884" i="9" s="1"/>
  <c r="AE885" i="9" s="1"/>
  <c r="AE886" i="9" s="1"/>
  <c r="AE887" i="9" s="1"/>
  <c r="AE888" i="9" s="1"/>
  <c r="AE889" i="9" s="1"/>
  <c r="AE890" i="9" s="1"/>
  <c r="AE891" i="9" s="1"/>
  <c r="AE892" i="9" s="1"/>
  <c r="AE893" i="9" s="1"/>
  <c r="AE894" i="9" s="1"/>
  <c r="AE895" i="9" s="1"/>
  <c r="AE896" i="9" s="1"/>
  <c r="AE897" i="9" s="1"/>
  <c r="AE898" i="9" s="1"/>
  <c r="AE899" i="9" s="1"/>
  <c r="AE900" i="9" s="1"/>
  <c r="AE901" i="9" s="1"/>
  <c r="AE902" i="9" s="1"/>
  <c r="AE903" i="9" s="1"/>
  <c r="AE904" i="9" s="1"/>
  <c r="AE905" i="9" s="1"/>
  <c r="AE906" i="9" s="1"/>
  <c r="AE907" i="9" s="1"/>
  <c r="AE908" i="9" s="1"/>
  <c r="AE909" i="9" s="1"/>
  <c r="AE910" i="9" s="1"/>
  <c r="AE911" i="9" s="1"/>
  <c r="AE912" i="9" s="1"/>
  <c r="AE913" i="9" s="1"/>
  <c r="AE914" i="9" s="1"/>
  <c r="AE915" i="9" s="1"/>
  <c r="AE916" i="9" s="1"/>
  <c r="AE917" i="9" s="1"/>
  <c r="AE918" i="9" s="1"/>
  <c r="AE919" i="9" s="1"/>
  <c r="AE920" i="9" s="1"/>
  <c r="AE921" i="9" s="1"/>
  <c r="AE922" i="9" s="1"/>
  <c r="AE923" i="9" s="1"/>
  <c r="AE924" i="9" s="1"/>
  <c r="AE925" i="9" s="1"/>
  <c r="AE926" i="9" s="1"/>
  <c r="AE927" i="9" s="1"/>
  <c r="AE928" i="9" s="1"/>
  <c r="AE929" i="9" s="1"/>
  <c r="AE930" i="9" s="1"/>
  <c r="AE931" i="9" s="1"/>
  <c r="AE932" i="9" s="1"/>
  <c r="AE933" i="9" s="1"/>
  <c r="AE934" i="9" s="1"/>
  <c r="AE935" i="9" s="1"/>
  <c r="AE936" i="9" s="1"/>
  <c r="AE937" i="9" s="1"/>
  <c r="AE938" i="9" s="1"/>
  <c r="AE939" i="9" s="1"/>
  <c r="AE940" i="9" s="1"/>
  <c r="AE941" i="9" s="1"/>
  <c r="AE942" i="9" s="1"/>
  <c r="AE943" i="9" s="1"/>
  <c r="AE944" i="9" s="1"/>
  <c r="AE945" i="9" s="1"/>
  <c r="AE946" i="9" s="1"/>
  <c r="AE947" i="9" s="1"/>
  <c r="AE948" i="9" s="1"/>
  <c r="AE949" i="9" s="1"/>
  <c r="AE950" i="9" s="1"/>
  <c r="AE951" i="9" s="1"/>
  <c r="AE952" i="9" s="1"/>
  <c r="AE953" i="9" s="1"/>
  <c r="AE954" i="9" s="1"/>
  <c r="AE955" i="9" s="1"/>
  <c r="AE956" i="9" s="1"/>
  <c r="AE957" i="9" s="1"/>
  <c r="AE958" i="9" s="1"/>
  <c r="AE959" i="9" s="1"/>
  <c r="AE960" i="9" s="1"/>
  <c r="AE961" i="9" s="1"/>
  <c r="AE962" i="9" s="1"/>
  <c r="AE963" i="9" s="1"/>
  <c r="AE964" i="9" s="1"/>
  <c r="AE965" i="9" s="1"/>
  <c r="AE966" i="9" s="1"/>
  <c r="AE967" i="9" s="1"/>
  <c r="AE968" i="9" s="1"/>
  <c r="AE969" i="9" s="1"/>
  <c r="AE970" i="9" s="1"/>
  <c r="AE971" i="9" s="1"/>
  <c r="AE972" i="9" s="1"/>
  <c r="AE973" i="9" s="1"/>
  <c r="AE974" i="9" s="1"/>
  <c r="AE975" i="9" s="1"/>
  <c r="AE976" i="9" s="1"/>
  <c r="AE977" i="9" s="1"/>
  <c r="AE978" i="9" s="1"/>
  <c r="AE979" i="9" s="1"/>
  <c r="AE980" i="9" s="1"/>
  <c r="AE981" i="9" s="1"/>
  <c r="AE982" i="9" s="1"/>
  <c r="AE983" i="9" s="1"/>
  <c r="AE984" i="9" s="1"/>
  <c r="AE985" i="9" s="1"/>
  <c r="AE986" i="9" s="1"/>
  <c r="AE987" i="9" s="1"/>
  <c r="AE988" i="9" s="1"/>
  <c r="AE989" i="9" s="1"/>
  <c r="AE990" i="9" s="1"/>
  <c r="AE991" i="9" s="1"/>
  <c r="AE992" i="9" s="1"/>
  <c r="AE993" i="9" s="1"/>
  <c r="AE994" i="9" s="1"/>
  <c r="AE995" i="9" s="1"/>
  <c r="AE996" i="9" s="1"/>
  <c r="AE997" i="9" s="1"/>
  <c r="AE998" i="9" s="1"/>
  <c r="AE999" i="9" s="1"/>
  <c r="AE1000" i="9" s="1"/>
  <c r="AE1001" i="9" s="1"/>
  <c r="AE1002" i="9" s="1"/>
  <c r="AE1003" i="9" s="1"/>
  <c r="AE1004" i="9" s="1"/>
  <c r="AE1005" i="9" s="1"/>
  <c r="AE1006" i="9" s="1"/>
  <c r="AE1007" i="9" s="1"/>
  <c r="AE1008" i="9" s="1"/>
  <c r="AE1009" i="9" s="1"/>
  <c r="AE1010" i="9" s="1"/>
  <c r="AE1011" i="9" s="1"/>
  <c r="AE1012" i="9" s="1"/>
  <c r="AE1013" i="9" s="1"/>
  <c r="AE1014" i="9" s="1"/>
  <c r="AE1015" i="9" s="1"/>
  <c r="AE1016" i="9" s="1"/>
  <c r="AE1017" i="9" s="1"/>
  <c r="AE1018" i="9" s="1"/>
  <c r="AE1019" i="9" s="1"/>
  <c r="AE1020" i="9" s="1"/>
  <c r="AE1021" i="9" s="1"/>
  <c r="AE1022" i="9" s="1"/>
  <c r="AE1023" i="9" s="1"/>
  <c r="AE1024" i="9" s="1"/>
  <c r="AE1025" i="9" s="1"/>
  <c r="AE1026" i="9" s="1"/>
  <c r="AE1027" i="9" s="1"/>
  <c r="AE1028" i="9" s="1"/>
  <c r="AE1029" i="9" s="1"/>
  <c r="AE1030" i="9" s="1"/>
  <c r="AE1031" i="9" s="1"/>
  <c r="AE1032" i="9" s="1"/>
  <c r="AE1033" i="9" s="1"/>
  <c r="AE1034" i="9" s="1"/>
  <c r="AE1035" i="9" s="1"/>
  <c r="AE1036" i="9" s="1"/>
  <c r="AE1037" i="9" s="1"/>
  <c r="AE1038" i="9" s="1"/>
  <c r="AE1039" i="9" s="1"/>
  <c r="AE1040" i="9" s="1"/>
  <c r="AE1041" i="9" s="1"/>
  <c r="AE1042" i="9" s="1"/>
  <c r="AE1043" i="9" s="1"/>
  <c r="AE1044" i="9" s="1"/>
  <c r="AE1045" i="9" s="1"/>
  <c r="AE1046" i="9" s="1"/>
  <c r="AE1047" i="9" s="1"/>
  <c r="AE1048" i="9" s="1"/>
  <c r="AE1049" i="9" s="1"/>
  <c r="AE1050" i="9" s="1"/>
  <c r="AE1051" i="9" s="1"/>
  <c r="AE1052" i="9" s="1"/>
  <c r="AE1053" i="9" s="1"/>
  <c r="AE1054" i="9" s="1"/>
  <c r="AE1055" i="9" s="1"/>
  <c r="AE1056" i="9" s="1"/>
  <c r="AE1057" i="9" s="1"/>
  <c r="AE1058" i="9" s="1"/>
  <c r="AE1059" i="9" s="1"/>
  <c r="AE1060" i="9" s="1"/>
  <c r="AE1061" i="9" s="1"/>
  <c r="AE1062" i="9" s="1"/>
  <c r="AE1063" i="9" s="1"/>
  <c r="AE1064" i="9" s="1"/>
  <c r="AE1065" i="9" s="1"/>
  <c r="AE1066" i="9" s="1"/>
  <c r="AE1067" i="9" s="1"/>
  <c r="AE1068" i="9" s="1"/>
  <c r="AE1069" i="9" s="1"/>
  <c r="AE1070" i="9" s="1"/>
  <c r="AE1071" i="9" s="1"/>
  <c r="AE1072" i="9" s="1"/>
  <c r="AE1073" i="9" s="1"/>
  <c r="AE1074" i="9" s="1"/>
  <c r="AE1075" i="9" s="1"/>
  <c r="AE1076" i="9" s="1"/>
  <c r="AE1077" i="9" s="1"/>
  <c r="AE1078" i="9" s="1"/>
  <c r="AE1079" i="9" s="1"/>
  <c r="AE1080" i="9" s="1"/>
  <c r="AE1081" i="9" s="1"/>
  <c r="AE1082" i="9" s="1"/>
  <c r="AE1083" i="9" s="1"/>
  <c r="AE1084" i="9" s="1"/>
  <c r="AE1085" i="9" s="1"/>
  <c r="AE1086" i="9" s="1"/>
  <c r="AE1087" i="9" s="1"/>
  <c r="AE1088" i="9" s="1"/>
  <c r="AE1089" i="9" s="1"/>
  <c r="AE1090" i="9" s="1"/>
  <c r="AE1091" i="9" s="1"/>
  <c r="AE1092" i="9" s="1"/>
  <c r="AE1093" i="9" s="1"/>
  <c r="AE1094" i="9" s="1"/>
  <c r="AE1095" i="9" s="1"/>
  <c r="AE1096" i="9" s="1"/>
  <c r="AE1097" i="9" s="1"/>
  <c r="AE1098" i="9" s="1"/>
  <c r="AE1099" i="9" s="1"/>
  <c r="AE1100" i="9" s="1"/>
  <c r="AE1101" i="9" s="1"/>
  <c r="AE1102" i="9" s="1"/>
  <c r="AE1103" i="9" s="1"/>
  <c r="AE1104" i="9" s="1"/>
  <c r="AE1105" i="9" s="1"/>
  <c r="AE1106" i="9" s="1"/>
  <c r="AE1107" i="9" s="1"/>
  <c r="AE1108" i="9" s="1"/>
  <c r="AE1109" i="9" s="1"/>
  <c r="AE1110" i="9" s="1"/>
  <c r="AE1111" i="9" s="1"/>
  <c r="AE1112" i="9" s="1"/>
  <c r="AE1113" i="9" s="1"/>
  <c r="AE1114" i="9" s="1"/>
  <c r="AE1115" i="9" s="1"/>
  <c r="AE1116" i="9" s="1"/>
  <c r="AE1117" i="9" s="1"/>
  <c r="AE1118" i="9" s="1"/>
  <c r="AE1119" i="9" s="1"/>
  <c r="AE1120" i="9" s="1"/>
  <c r="AE1121" i="9" s="1"/>
  <c r="AE1122" i="9" s="1"/>
  <c r="AE1123" i="9" s="1"/>
  <c r="AE1124" i="9" s="1"/>
  <c r="AE1125" i="9" s="1"/>
  <c r="AE1126" i="9" s="1"/>
  <c r="AE1127" i="9" s="1"/>
  <c r="AE1128" i="9" s="1"/>
  <c r="AE1129" i="9" s="1"/>
  <c r="AE1130" i="9" s="1"/>
  <c r="AE1131" i="9" s="1"/>
  <c r="AE1132" i="9" s="1"/>
  <c r="AE1133" i="9" s="1"/>
  <c r="AE1134" i="9" s="1"/>
  <c r="AE1135" i="9" s="1"/>
  <c r="AE1136" i="9" s="1"/>
  <c r="AE1137" i="9" s="1"/>
  <c r="AE1138" i="9" s="1"/>
  <c r="AE1139" i="9" s="1"/>
  <c r="AE1140" i="9" s="1"/>
  <c r="AE1141" i="9" s="1"/>
  <c r="AE1142" i="9" s="1"/>
  <c r="AE1143" i="9" s="1"/>
  <c r="AE1144" i="9" s="1"/>
  <c r="AE1145" i="9" s="1"/>
  <c r="AE1146" i="9" s="1"/>
  <c r="AE1147" i="9" s="1"/>
  <c r="AE1148" i="9" s="1"/>
  <c r="AE1149" i="9" s="1"/>
  <c r="AE1150" i="9" s="1"/>
  <c r="AE1151" i="9" s="1"/>
  <c r="AE1152" i="9" s="1"/>
  <c r="AE1153" i="9" s="1"/>
  <c r="AE1154" i="9" s="1"/>
  <c r="AE1155" i="9" s="1"/>
  <c r="AE1156" i="9" s="1"/>
  <c r="AE1157" i="9" s="1"/>
  <c r="AE1158" i="9" s="1"/>
  <c r="AE1159" i="9" s="1"/>
  <c r="AE1160" i="9" s="1"/>
  <c r="AE1161" i="9" s="1"/>
  <c r="AE1162" i="9" s="1"/>
  <c r="AE1163" i="9" s="1"/>
  <c r="AE1164" i="9" s="1"/>
  <c r="AE1165" i="9" s="1"/>
  <c r="AE1166" i="9" s="1"/>
  <c r="AE1167" i="9" s="1"/>
  <c r="AE1168" i="9" s="1"/>
  <c r="AE1169" i="9" s="1"/>
  <c r="AE1170" i="9" s="1"/>
  <c r="AE1171" i="9" s="1"/>
  <c r="AE1172" i="9" s="1"/>
  <c r="AE1173" i="9" s="1"/>
  <c r="AE1174" i="9" s="1"/>
  <c r="AE1175" i="9" s="1"/>
  <c r="AE1176" i="9" s="1"/>
  <c r="AE1177" i="9" s="1"/>
  <c r="AE1178" i="9" s="1"/>
  <c r="AE1179" i="9" s="1"/>
  <c r="AE1180" i="9" s="1"/>
  <c r="AE1181" i="9" s="1"/>
  <c r="AE1182" i="9" s="1"/>
  <c r="AE1183" i="9" s="1"/>
  <c r="AE1184" i="9" s="1"/>
  <c r="AE1185" i="9" s="1"/>
  <c r="AE1186" i="9" s="1"/>
  <c r="AE1187" i="9" s="1"/>
  <c r="AE1188" i="9" s="1"/>
  <c r="AE1189" i="9" s="1"/>
  <c r="AE1190" i="9" s="1"/>
  <c r="AE1191" i="9" s="1"/>
  <c r="AE1192" i="9" s="1"/>
  <c r="AE1193" i="9" s="1"/>
  <c r="AE1194" i="9" s="1"/>
  <c r="AE1195" i="9" s="1"/>
  <c r="AE1196" i="9" s="1"/>
  <c r="AE1197" i="9" s="1"/>
  <c r="AE1198" i="9" s="1"/>
  <c r="AE1199" i="9" s="1"/>
  <c r="AE1200" i="9" s="1"/>
  <c r="AE1201" i="9" s="1"/>
  <c r="AE1202" i="9" s="1"/>
  <c r="AE1203" i="9" s="1"/>
  <c r="AE1204" i="9" s="1"/>
  <c r="AE1205" i="9" s="1"/>
  <c r="AE1206" i="9" s="1"/>
  <c r="AE1207" i="9" s="1"/>
  <c r="AE1208" i="9" s="1"/>
  <c r="AE1209" i="9" s="1"/>
  <c r="AE1210" i="9" s="1"/>
  <c r="AE1211" i="9" s="1"/>
  <c r="AE1212" i="9" s="1"/>
  <c r="AE1213" i="9" s="1"/>
  <c r="AE1214" i="9" s="1"/>
  <c r="AE1215" i="9" s="1"/>
  <c r="AE1216" i="9" s="1"/>
  <c r="AE1217" i="9" s="1"/>
  <c r="AE1218" i="9" s="1"/>
  <c r="AE1219" i="9" s="1"/>
  <c r="AE1220" i="9" s="1"/>
  <c r="AE1221" i="9" s="1"/>
  <c r="AE1222" i="9" s="1"/>
  <c r="AE1223" i="9" s="1"/>
  <c r="AE1224" i="9" s="1"/>
  <c r="AE1225" i="9" s="1"/>
  <c r="AE1226" i="9" s="1"/>
  <c r="AE1227" i="9" s="1"/>
  <c r="AE1228" i="9" s="1"/>
  <c r="AE1229" i="9" s="1"/>
  <c r="AE1230" i="9" s="1"/>
  <c r="AE1231" i="9" s="1"/>
  <c r="AE1232" i="9" s="1"/>
  <c r="AE1233" i="9" s="1"/>
  <c r="AE1234" i="9" s="1"/>
  <c r="AE1235" i="9" s="1"/>
  <c r="AE1236" i="9" s="1"/>
  <c r="AE1237" i="9" s="1"/>
  <c r="AE1238" i="9" s="1"/>
  <c r="AE1239" i="9" s="1"/>
  <c r="AE1240" i="9" s="1"/>
  <c r="AE1241" i="9" s="1"/>
  <c r="AE1242" i="9" s="1"/>
  <c r="AE1243" i="9" s="1"/>
  <c r="AE1244" i="9" s="1"/>
  <c r="AE1245" i="9" s="1"/>
  <c r="AE1246" i="9" s="1"/>
  <c r="AE1247" i="9" s="1"/>
  <c r="AE1248" i="9" s="1"/>
  <c r="AE1249" i="9" s="1"/>
  <c r="AE1250" i="9" s="1"/>
  <c r="AE1251" i="9" s="1"/>
  <c r="AE1252" i="9" s="1"/>
  <c r="AE1253" i="9" s="1"/>
  <c r="AE1254" i="9" s="1"/>
  <c r="AE1255" i="9" s="1"/>
  <c r="AE1256" i="9" s="1"/>
  <c r="AE1257" i="9" s="1"/>
  <c r="AE1258" i="9" s="1"/>
  <c r="AE1259" i="9" s="1"/>
  <c r="AE1260" i="9" s="1"/>
  <c r="AE1261" i="9" s="1"/>
  <c r="AE1262" i="9" s="1"/>
  <c r="AE1263" i="9" s="1"/>
  <c r="AE1264" i="9" s="1"/>
  <c r="AE1265" i="9" s="1"/>
  <c r="AE1266" i="9" s="1"/>
  <c r="AE1267" i="9" s="1"/>
  <c r="AE1268" i="9" s="1"/>
  <c r="AE1269" i="9" s="1"/>
  <c r="AE1270" i="9" s="1"/>
  <c r="AE1271" i="9" s="1"/>
  <c r="AE1272" i="9" s="1"/>
  <c r="AE1273" i="9" s="1"/>
  <c r="AE1274" i="9" s="1"/>
  <c r="AE1275" i="9" s="1"/>
  <c r="AE1276" i="9" s="1"/>
  <c r="AE1277" i="9" s="1"/>
  <c r="AE1278" i="9" s="1"/>
  <c r="AE1279" i="9" s="1"/>
  <c r="AE1280" i="9" s="1"/>
  <c r="AE1281" i="9" s="1"/>
  <c r="AE1282" i="9" s="1"/>
  <c r="AE1283" i="9" s="1"/>
  <c r="AE1284" i="9" s="1"/>
  <c r="AE1285" i="9" s="1"/>
  <c r="AE1286" i="9" s="1"/>
  <c r="AE1287" i="9" s="1"/>
  <c r="AE1288" i="9" s="1"/>
  <c r="AE1289" i="9" s="1"/>
  <c r="AE1290" i="9" s="1"/>
  <c r="AE1291" i="9" s="1"/>
  <c r="AE1292" i="9" s="1"/>
  <c r="AE1293" i="9" s="1"/>
  <c r="AE1294" i="9" s="1"/>
  <c r="AE1295" i="9" s="1"/>
  <c r="AE1296" i="9" s="1"/>
  <c r="AE1297" i="9" s="1"/>
  <c r="AE1298" i="9" s="1"/>
  <c r="AE1299" i="9" s="1"/>
  <c r="AE1300" i="9" s="1"/>
  <c r="AE1301" i="9" s="1"/>
  <c r="AE1302" i="9" s="1"/>
  <c r="AE1303" i="9" s="1"/>
  <c r="AE1304" i="9" s="1"/>
  <c r="AE1305" i="9" s="1"/>
  <c r="AE1306" i="9" s="1"/>
  <c r="AE1307" i="9" s="1"/>
  <c r="AE1308" i="9" s="1"/>
  <c r="AE1309" i="9" s="1"/>
  <c r="AE1310" i="9" s="1"/>
  <c r="AE1311" i="9" s="1"/>
  <c r="AE1312" i="9" s="1"/>
  <c r="AE1313" i="9" s="1"/>
  <c r="AE1314" i="9" s="1"/>
  <c r="AE1315" i="9" s="1"/>
  <c r="AE1316" i="9" s="1"/>
  <c r="AE1317" i="9" s="1"/>
  <c r="AE1318" i="9" s="1"/>
  <c r="AE1319" i="9" s="1"/>
  <c r="AE1320" i="9" s="1"/>
  <c r="AE1321" i="9" s="1"/>
  <c r="AE1322" i="9" s="1"/>
  <c r="AE1323" i="9" s="1"/>
  <c r="AE1324" i="9" s="1"/>
  <c r="AE1325" i="9" s="1"/>
  <c r="AE1326" i="9" s="1"/>
  <c r="AE1327" i="9" s="1"/>
  <c r="AE1328" i="9" s="1"/>
  <c r="AE1329" i="9" s="1"/>
  <c r="AE1330" i="9" s="1"/>
  <c r="AE1331" i="9" s="1"/>
  <c r="AE1332" i="9" s="1"/>
  <c r="AE1333" i="9" s="1"/>
  <c r="AE1334" i="9" s="1"/>
  <c r="AE1335" i="9" s="1"/>
  <c r="AE1336" i="9" s="1"/>
  <c r="AE1337" i="9" s="1"/>
  <c r="AE1338" i="9" s="1"/>
  <c r="AE1339" i="9" s="1"/>
  <c r="AE1340" i="9" s="1"/>
  <c r="AE1341" i="9" s="1"/>
  <c r="AE1342" i="9" s="1"/>
  <c r="AE1343" i="9" s="1"/>
  <c r="AE1344" i="9" s="1"/>
  <c r="AE1345" i="9" s="1"/>
  <c r="AE1346" i="9" s="1"/>
  <c r="AE1347" i="9" s="1"/>
  <c r="AE1348" i="9" s="1"/>
  <c r="AE1349" i="9" s="1"/>
  <c r="AE1350" i="9" s="1"/>
  <c r="AE1351" i="9" s="1"/>
  <c r="AE1352" i="9" s="1"/>
  <c r="AE1353" i="9" s="1"/>
  <c r="AE1354" i="9" s="1"/>
  <c r="AE1355" i="9" s="1"/>
  <c r="AE1356" i="9" s="1"/>
  <c r="AE1357" i="9" s="1"/>
  <c r="AE1358" i="9" s="1"/>
  <c r="AE1359" i="9" s="1"/>
  <c r="AE1360" i="9" s="1"/>
  <c r="AE1361" i="9" s="1"/>
  <c r="AE1362" i="9" s="1"/>
  <c r="AE1363" i="9" s="1"/>
  <c r="AE1364" i="9" s="1"/>
  <c r="AE1365" i="9" s="1"/>
  <c r="AE1366" i="9" s="1"/>
  <c r="AE1367" i="9" s="1"/>
  <c r="AE1368" i="9" s="1"/>
  <c r="AE1369" i="9" s="1"/>
  <c r="AE1370" i="9" s="1"/>
  <c r="AE1371" i="9" s="1"/>
  <c r="AE1372" i="9" s="1"/>
  <c r="AE1373" i="9" s="1"/>
  <c r="AE1374" i="9" s="1"/>
  <c r="AE1375" i="9" s="1"/>
  <c r="AE1376" i="9" s="1"/>
  <c r="AE1377" i="9" s="1"/>
  <c r="AE1378" i="9" s="1"/>
  <c r="AE1379" i="9" s="1"/>
  <c r="AE1380" i="9" s="1"/>
  <c r="AE1381" i="9" s="1"/>
  <c r="AE1382" i="9" s="1"/>
  <c r="AE1383" i="9" s="1"/>
  <c r="AE1384" i="9" s="1"/>
  <c r="AE1385" i="9" s="1"/>
  <c r="AE1386" i="9" s="1"/>
  <c r="AE1387" i="9" s="1"/>
  <c r="AE1388" i="9" s="1"/>
  <c r="AE1389" i="9" s="1"/>
  <c r="AE1390" i="9" s="1"/>
  <c r="AE1391" i="9" s="1"/>
  <c r="AE1392" i="9" s="1"/>
  <c r="AE1393" i="9" s="1"/>
  <c r="AE1394" i="9" s="1"/>
  <c r="AE1395" i="9" s="1"/>
  <c r="AE1396" i="9" s="1"/>
  <c r="AE1397" i="9" s="1"/>
  <c r="AE1398" i="9" s="1"/>
  <c r="AE1399" i="9" s="1"/>
  <c r="AE1400" i="9" s="1"/>
  <c r="AE1401" i="9" s="1"/>
  <c r="AE1402" i="9" s="1"/>
  <c r="AE1403" i="9" s="1"/>
  <c r="AE1404" i="9" s="1"/>
  <c r="AE1405" i="9" s="1"/>
  <c r="AE1406" i="9" s="1"/>
  <c r="AE1407" i="9" s="1"/>
  <c r="AE1408" i="9" s="1"/>
  <c r="AE1409" i="9" s="1"/>
  <c r="AE1410" i="9" s="1"/>
  <c r="AE1411" i="9" s="1"/>
  <c r="AE1412" i="9" s="1"/>
  <c r="AE1413" i="9" s="1"/>
  <c r="AE1414" i="9" s="1"/>
  <c r="AE1415" i="9" s="1"/>
  <c r="AE1416" i="9" s="1"/>
  <c r="AE1417" i="9" s="1"/>
  <c r="AE1418" i="9" s="1"/>
  <c r="AE1419" i="9" s="1"/>
  <c r="AE1420" i="9" s="1"/>
  <c r="AE1421" i="9" s="1"/>
  <c r="AE1422" i="9" s="1"/>
  <c r="AE1423" i="9" s="1"/>
  <c r="AE1424" i="9" s="1"/>
  <c r="AE1425" i="9" s="1"/>
  <c r="AE1426" i="9" s="1"/>
  <c r="AE1427" i="9" s="1"/>
  <c r="AE1428" i="9" s="1"/>
  <c r="AE1429" i="9" s="1"/>
  <c r="AE1430" i="9" s="1"/>
  <c r="AE1431" i="9" s="1"/>
  <c r="AE1432" i="9" s="1"/>
  <c r="AE1433" i="9" s="1"/>
  <c r="AE1434" i="9" s="1"/>
  <c r="AE1435" i="9" s="1"/>
  <c r="AE1436" i="9" s="1"/>
  <c r="AE1437" i="9" s="1"/>
  <c r="AE1438" i="9" s="1"/>
  <c r="AE1439" i="9" s="1"/>
  <c r="AE1440" i="9" s="1"/>
  <c r="AE1441" i="9" s="1"/>
  <c r="AE1442" i="9" s="1"/>
  <c r="AE1443" i="9" s="1"/>
  <c r="AE1444" i="9" s="1"/>
  <c r="AE1445" i="9" s="1"/>
  <c r="AE1446" i="9" s="1"/>
  <c r="AE1447" i="9" s="1"/>
  <c r="AE1448" i="9" s="1"/>
  <c r="AE1449" i="9" s="1"/>
  <c r="AE1450" i="9" s="1"/>
  <c r="AE1451" i="9" s="1"/>
  <c r="AE1452" i="9" s="1"/>
  <c r="AE1453" i="9" s="1"/>
  <c r="AE1454" i="9" s="1"/>
  <c r="AE1455" i="9" s="1"/>
  <c r="AE1456" i="9" s="1"/>
  <c r="AE1457" i="9" s="1"/>
  <c r="AE1458" i="9" s="1"/>
  <c r="AE1459" i="9" s="1"/>
  <c r="AE1460" i="9" s="1"/>
  <c r="AE1461" i="9" s="1"/>
  <c r="AE1462" i="9" s="1"/>
  <c r="AE1463" i="9" s="1"/>
  <c r="AE1464" i="9" s="1"/>
  <c r="AE1465" i="9" s="1"/>
  <c r="AE1466" i="9" s="1"/>
  <c r="AE1467" i="9" s="1"/>
  <c r="AE1468" i="9" s="1"/>
  <c r="AE1469" i="9" s="1"/>
  <c r="AE1470" i="9" s="1"/>
  <c r="AE1471" i="9" s="1"/>
  <c r="AE1472" i="9" s="1"/>
  <c r="AE1473" i="9" s="1"/>
  <c r="AE1474" i="9" s="1"/>
  <c r="AE1475" i="9" s="1"/>
  <c r="AE1476" i="9" s="1"/>
  <c r="AE1477" i="9" s="1"/>
  <c r="AE1478" i="9" s="1"/>
  <c r="AE1479" i="9" s="1"/>
  <c r="AE1480" i="9" s="1"/>
  <c r="AE1481" i="9" s="1"/>
  <c r="AE1482" i="9" s="1"/>
  <c r="AE1483" i="9" s="1"/>
  <c r="AE1484" i="9" s="1"/>
  <c r="AE1485" i="9" s="1"/>
  <c r="AE1486" i="9" s="1"/>
  <c r="AE1487" i="9" s="1"/>
  <c r="AE1488" i="9" s="1"/>
  <c r="AE1489" i="9" s="1"/>
  <c r="AE1490" i="9" s="1"/>
  <c r="AE1491" i="9" s="1"/>
  <c r="AE1492" i="9" s="1"/>
  <c r="AE1493" i="9" s="1"/>
  <c r="AE1494" i="9" s="1"/>
  <c r="AE1495" i="9" s="1"/>
  <c r="AE1496" i="9" s="1"/>
  <c r="AE1497" i="9" s="1"/>
  <c r="AE1498" i="9" s="1"/>
  <c r="AE1499" i="9" s="1"/>
  <c r="AE1500" i="9" s="1"/>
  <c r="AE1501" i="9" s="1"/>
  <c r="AE1502" i="9" s="1"/>
  <c r="AE1503" i="9" s="1"/>
  <c r="AE1504" i="9" s="1"/>
  <c r="AE1505" i="9" s="1"/>
  <c r="AE1506" i="9" s="1"/>
  <c r="AE1507" i="9" s="1"/>
  <c r="AE1508" i="9" s="1"/>
  <c r="AE1509" i="9" s="1"/>
  <c r="AE1510" i="9" s="1"/>
  <c r="AE1511" i="9" s="1"/>
  <c r="AE1512" i="9" s="1"/>
  <c r="AE1513" i="9" s="1"/>
  <c r="AE1514" i="9" s="1"/>
  <c r="AE1515" i="9" s="1"/>
  <c r="AE1516" i="9" s="1"/>
  <c r="AE1517" i="9" s="1"/>
  <c r="AE1518" i="9" s="1"/>
  <c r="AE1519" i="9" s="1"/>
  <c r="AE1520" i="9" s="1"/>
  <c r="AE1521" i="9" s="1"/>
  <c r="AE1522" i="9" s="1"/>
  <c r="AE1523" i="9" s="1"/>
  <c r="AE1524" i="9" s="1"/>
  <c r="AE1525" i="9" s="1"/>
  <c r="AE1526" i="9" s="1"/>
  <c r="AE1527" i="9" s="1"/>
  <c r="AE1528" i="9" s="1"/>
  <c r="AE1529" i="9" s="1"/>
  <c r="AE1530" i="9" s="1"/>
  <c r="AE1531" i="9" s="1"/>
  <c r="AE1532" i="9" s="1"/>
  <c r="AE1533" i="9" s="1"/>
  <c r="AE1534" i="9" s="1"/>
  <c r="AE1535" i="9" s="1"/>
  <c r="AE1536" i="9" s="1"/>
  <c r="AE1537" i="9" s="1"/>
  <c r="AE1538" i="9" s="1"/>
  <c r="AE1539" i="9" s="1"/>
  <c r="AE1540" i="9" s="1"/>
  <c r="AE1541" i="9" s="1"/>
  <c r="AE1542" i="9" s="1"/>
  <c r="AE1543" i="9" s="1"/>
  <c r="AE1544" i="9" s="1"/>
  <c r="AE1545" i="9" s="1"/>
  <c r="AE1546" i="9" s="1"/>
  <c r="AE1547" i="9" s="1"/>
  <c r="AE1548" i="9" s="1"/>
  <c r="AE1549" i="9" s="1"/>
  <c r="AE1550" i="9" s="1"/>
  <c r="AE1551" i="9" s="1"/>
  <c r="AE1552" i="9" s="1"/>
  <c r="AE1553" i="9" s="1"/>
  <c r="AE1554" i="9" s="1"/>
  <c r="AE1555" i="9" s="1"/>
  <c r="AE1556" i="9" s="1"/>
  <c r="AE1557" i="9" s="1"/>
  <c r="AE1558" i="9" s="1"/>
  <c r="AE1559" i="9" s="1"/>
  <c r="AE1560" i="9" s="1"/>
  <c r="AE1561" i="9" s="1"/>
  <c r="AE1562" i="9" s="1"/>
  <c r="AE1563" i="9" s="1"/>
  <c r="AE1564" i="9" s="1"/>
  <c r="AE1565" i="9" s="1"/>
  <c r="AE1566" i="9" s="1"/>
  <c r="AE1567" i="9" s="1"/>
  <c r="AE1568" i="9" s="1"/>
  <c r="AE1569" i="9" s="1"/>
  <c r="AE1570" i="9" s="1"/>
  <c r="AE1571" i="9" s="1"/>
  <c r="AE1572" i="9" s="1"/>
  <c r="AE1573" i="9" s="1"/>
  <c r="AE1574" i="9" s="1"/>
  <c r="AE1575" i="9" s="1"/>
  <c r="AE1576" i="9" s="1"/>
  <c r="AE1577" i="9" s="1"/>
  <c r="AE1578" i="9" s="1"/>
  <c r="AE1579" i="9" s="1"/>
  <c r="AE1580" i="9" s="1"/>
  <c r="AE1581" i="9" s="1"/>
  <c r="AE1582" i="9" s="1"/>
  <c r="AE1583" i="9" s="1"/>
  <c r="AE1584" i="9" s="1"/>
  <c r="AE1585" i="9" s="1"/>
  <c r="AE1586" i="9" s="1"/>
  <c r="AE1587" i="9" s="1"/>
  <c r="AE1588" i="9" s="1"/>
  <c r="AE1589" i="9" s="1"/>
  <c r="AE1590" i="9" s="1"/>
  <c r="AE1591" i="9" s="1"/>
  <c r="AE1592" i="9" s="1"/>
  <c r="AE1593" i="9" s="1"/>
  <c r="AE1594" i="9" s="1"/>
  <c r="AE1595" i="9" s="1"/>
  <c r="AE1596" i="9" s="1"/>
  <c r="AE1597" i="9" s="1"/>
  <c r="AE1598" i="9" s="1"/>
  <c r="AE1599" i="9" s="1"/>
  <c r="AE1600" i="9" s="1"/>
  <c r="AE1601" i="9" s="1"/>
  <c r="AE1602" i="9" s="1"/>
  <c r="AE1603" i="9" s="1"/>
  <c r="AE1604" i="9" s="1"/>
  <c r="AE1605" i="9" s="1"/>
  <c r="AE1606" i="9" s="1"/>
  <c r="AE1607" i="9" s="1"/>
  <c r="AE1608" i="9" s="1"/>
  <c r="AE1609" i="9" s="1"/>
  <c r="AE1610" i="9" s="1"/>
  <c r="AE1611" i="9" s="1"/>
  <c r="AE1612" i="9" s="1"/>
  <c r="AE1613" i="9" s="1"/>
  <c r="AE1614" i="9" s="1"/>
  <c r="AE1615" i="9" s="1"/>
  <c r="AE1616" i="9" s="1"/>
  <c r="AE1617" i="9" s="1"/>
  <c r="AE1618" i="9" s="1"/>
  <c r="AE1619" i="9" s="1"/>
  <c r="AE1620" i="9" s="1"/>
  <c r="AE1621" i="9" s="1"/>
  <c r="AE1622" i="9" s="1"/>
  <c r="AE1623" i="9" s="1"/>
  <c r="AE1624" i="9" s="1"/>
  <c r="AE1625" i="9" s="1"/>
  <c r="AE1626" i="9" s="1"/>
  <c r="AE1627" i="9" s="1"/>
  <c r="AE1628" i="9" s="1"/>
  <c r="AE1629" i="9" s="1"/>
  <c r="AE1630" i="9" s="1"/>
  <c r="AE1631" i="9" s="1"/>
  <c r="AE1632" i="9" s="1"/>
  <c r="AE1633" i="9" s="1"/>
  <c r="AE1634" i="9" s="1"/>
  <c r="AE1635" i="9" s="1"/>
  <c r="AE1636" i="9" s="1"/>
  <c r="AE1637" i="9" s="1"/>
  <c r="AE1638" i="9" s="1"/>
  <c r="AE1639" i="9" s="1"/>
  <c r="AE1640" i="9" s="1"/>
  <c r="AE1641" i="9" s="1"/>
  <c r="AE1642" i="9" s="1"/>
  <c r="AE1643" i="9" s="1"/>
  <c r="AE1644" i="9" s="1"/>
  <c r="AE1645" i="9" s="1"/>
  <c r="AE1646" i="9" s="1"/>
  <c r="AE1647" i="9" s="1"/>
  <c r="AE1648" i="9" s="1"/>
  <c r="AE1649" i="9" s="1"/>
  <c r="AE1650" i="9" s="1"/>
  <c r="AE1651" i="9" s="1"/>
  <c r="AE1652" i="9" s="1"/>
  <c r="AE1653" i="9" s="1"/>
  <c r="AE1654" i="9" s="1"/>
  <c r="AE1655" i="9" s="1"/>
  <c r="AE1656" i="9" s="1"/>
  <c r="AE1657" i="9" s="1"/>
  <c r="AE1658" i="9" s="1"/>
  <c r="AE1659" i="9" s="1"/>
  <c r="AE1660" i="9" s="1"/>
  <c r="AE1661" i="9" s="1"/>
  <c r="AE1662" i="9" s="1"/>
  <c r="AE1663" i="9" s="1"/>
  <c r="AE1664" i="9" s="1"/>
  <c r="AE1665" i="9" s="1"/>
  <c r="AE1666" i="9" s="1"/>
  <c r="AE1667" i="9" s="1"/>
  <c r="AE1668" i="9" s="1"/>
  <c r="AE1669" i="9" s="1"/>
  <c r="AE1670" i="9" s="1"/>
  <c r="AE1671" i="9" s="1"/>
  <c r="AE1672" i="9" s="1"/>
  <c r="AE1673" i="9" s="1"/>
  <c r="AE1674" i="9" s="1"/>
  <c r="AE1675" i="9" s="1"/>
  <c r="AE1676" i="9" s="1"/>
  <c r="AE1677" i="9" s="1"/>
  <c r="AE1678" i="9" s="1"/>
  <c r="AE1679" i="9" s="1"/>
  <c r="AE1680" i="9" s="1"/>
  <c r="AE1681" i="9" s="1"/>
  <c r="AE1682" i="9" s="1"/>
  <c r="AE1683" i="9" s="1"/>
  <c r="AE1684" i="9" s="1"/>
  <c r="AE1685" i="9" s="1"/>
  <c r="AE1686" i="9" s="1"/>
  <c r="AE1687" i="9" s="1"/>
  <c r="AE1688" i="9" s="1"/>
  <c r="AE1689" i="9" s="1"/>
  <c r="AE1690" i="9" s="1"/>
  <c r="AE1691" i="9" s="1"/>
  <c r="AE1692" i="9" s="1"/>
  <c r="AE1693" i="9" s="1"/>
  <c r="AE1694" i="9" s="1"/>
  <c r="AE1695" i="9" s="1"/>
  <c r="AE1696" i="9" s="1"/>
  <c r="AE1697" i="9" s="1"/>
  <c r="AE1698" i="9" s="1"/>
  <c r="AE1699" i="9" s="1"/>
  <c r="AE1700" i="9" s="1"/>
  <c r="AE1701" i="9" s="1"/>
  <c r="AE1702" i="9" s="1"/>
  <c r="AE1703" i="9" s="1"/>
  <c r="AE1704" i="9" s="1"/>
  <c r="AE1705" i="9" s="1"/>
  <c r="AE1706" i="9" s="1"/>
  <c r="AE1707" i="9" s="1"/>
  <c r="AE1708" i="9" s="1"/>
  <c r="AE1709" i="9" s="1"/>
  <c r="AE1710" i="9" s="1"/>
  <c r="AE1711" i="9" s="1"/>
  <c r="AE1712" i="9" s="1"/>
  <c r="AE1713" i="9" s="1"/>
  <c r="AE1714" i="9" s="1"/>
  <c r="AE1715" i="9" s="1"/>
  <c r="AE1716" i="9" s="1"/>
  <c r="AE1717" i="9" s="1"/>
  <c r="AE1718" i="9" s="1"/>
  <c r="AE1719" i="9" s="1"/>
  <c r="AE1720" i="9" s="1"/>
  <c r="AE1721" i="9" s="1"/>
  <c r="AE1722" i="9" s="1"/>
  <c r="AE1723" i="9" s="1"/>
  <c r="AE1724" i="9" s="1"/>
  <c r="AE1725" i="9" s="1"/>
  <c r="AE1726" i="9" s="1"/>
  <c r="AE1727" i="9" s="1"/>
  <c r="AE1728" i="9" s="1"/>
  <c r="AE1729" i="9" s="1"/>
  <c r="AE1730" i="9" s="1"/>
  <c r="AE1731" i="9" s="1"/>
  <c r="AE1732" i="9" s="1"/>
  <c r="AE1733" i="9" s="1"/>
  <c r="AE1734" i="9" s="1"/>
  <c r="AE1735" i="9" s="1"/>
  <c r="AE1736" i="9" s="1"/>
  <c r="AE1737" i="9" s="1"/>
  <c r="AE1738" i="9" s="1"/>
  <c r="AE1739" i="9" s="1"/>
  <c r="AE1740" i="9" s="1"/>
  <c r="AE1741" i="9" s="1"/>
  <c r="AE1742" i="9" s="1"/>
  <c r="AE1743" i="9" s="1"/>
  <c r="AE1744" i="9" s="1"/>
  <c r="AE1745" i="9" s="1"/>
  <c r="AE1746" i="9" s="1"/>
  <c r="AE1747" i="9" s="1"/>
  <c r="AE1748" i="9" s="1"/>
  <c r="AE1749" i="9" s="1"/>
  <c r="AE1750" i="9" s="1"/>
  <c r="AE1751" i="9" s="1"/>
  <c r="AE1752" i="9" s="1"/>
  <c r="AE1753" i="9" s="1"/>
  <c r="AE1754" i="9" s="1"/>
  <c r="AE1755" i="9" s="1"/>
  <c r="AE1756" i="9" s="1"/>
  <c r="AE1757" i="9" s="1"/>
  <c r="AE1758" i="9" s="1"/>
  <c r="AE1759" i="9" s="1"/>
  <c r="AE1760" i="9" s="1"/>
  <c r="AE1761" i="9" s="1"/>
  <c r="AE1762" i="9" s="1"/>
  <c r="AE1763" i="9" s="1"/>
  <c r="AE1764" i="9" s="1"/>
  <c r="AE1765" i="9" s="1"/>
  <c r="AE1766" i="9" s="1"/>
  <c r="AE1767" i="9" s="1"/>
  <c r="AE1768" i="9" s="1"/>
  <c r="AE1769" i="9" s="1"/>
  <c r="AE1770" i="9" s="1"/>
  <c r="AE1771" i="9" s="1"/>
  <c r="AE1772" i="9" s="1"/>
  <c r="AE1773" i="9" s="1"/>
  <c r="AE1774" i="9" s="1"/>
  <c r="AE1775" i="9" s="1"/>
  <c r="AE1776" i="9" s="1"/>
  <c r="AE1777" i="9" s="1"/>
  <c r="AE1778" i="9" s="1"/>
  <c r="AE1779" i="9" s="1"/>
  <c r="AE1780" i="9" s="1"/>
  <c r="AE1781" i="9" s="1"/>
  <c r="AE1782" i="9" s="1"/>
  <c r="AE1783" i="9" s="1"/>
  <c r="AE1784" i="9" s="1"/>
  <c r="AE1785" i="9" s="1"/>
  <c r="AE1786" i="9" s="1"/>
  <c r="AE1787" i="9" s="1"/>
  <c r="AE1788" i="9" s="1"/>
  <c r="AE1789" i="9" s="1"/>
  <c r="AE1790" i="9" s="1"/>
  <c r="AE1791" i="9" s="1"/>
  <c r="AE1792" i="9" s="1"/>
  <c r="AE1793" i="9" s="1"/>
  <c r="AE1794" i="9" s="1"/>
  <c r="AE1795" i="9" s="1"/>
  <c r="AE1796" i="9" s="1"/>
  <c r="AE1797" i="9" s="1"/>
  <c r="AE1798" i="9" s="1"/>
  <c r="AE1799" i="9" s="1"/>
  <c r="AE1800" i="9" s="1"/>
  <c r="AE1801" i="9" s="1"/>
  <c r="AE1802" i="9" s="1"/>
  <c r="AE1803" i="9" s="1"/>
  <c r="AE1804" i="9" s="1"/>
  <c r="AE1805" i="9" s="1"/>
  <c r="AE1806" i="9" s="1"/>
  <c r="AE1807" i="9" s="1"/>
  <c r="AE1808" i="9" s="1"/>
  <c r="AE1809" i="9" s="1"/>
  <c r="AE1810" i="9" s="1"/>
  <c r="AE1811" i="9" s="1"/>
  <c r="AE1812" i="9" s="1"/>
  <c r="AE1813" i="9" s="1"/>
  <c r="AE1814" i="9" s="1"/>
  <c r="AE1815" i="9" s="1"/>
  <c r="AE1816" i="9" s="1"/>
  <c r="AE1817" i="9" s="1"/>
  <c r="AE1818" i="9" s="1"/>
  <c r="AE1819" i="9" s="1"/>
  <c r="AE1820" i="9" s="1"/>
  <c r="AE1821" i="9" s="1"/>
  <c r="AE1822" i="9" s="1"/>
  <c r="AE1823" i="9" s="1"/>
  <c r="AE1824" i="9" s="1"/>
  <c r="AE1825" i="9" s="1"/>
  <c r="AE1826" i="9" s="1"/>
  <c r="AE1827" i="9" s="1"/>
  <c r="AE1828" i="9" s="1"/>
  <c r="AE1829" i="9" s="1"/>
  <c r="AE1830" i="9" s="1"/>
  <c r="AE1831" i="9" s="1"/>
  <c r="AE1832" i="9" s="1"/>
  <c r="AE1833" i="9" s="1"/>
  <c r="AE1834" i="9" s="1"/>
  <c r="AE1835" i="9" s="1"/>
  <c r="AE1836" i="9" s="1"/>
  <c r="AE1837" i="9" s="1"/>
  <c r="AE1838" i="9" s="1"/>
  <c r="AE1839" i="9" s="1"/>
  <c r="AE1840" i="9" s="1"/>
  <c r="AE1841" i="9" s="1"/>
  <c r="AE1842" i="9" s="1"/>
  <c r="AE1843" i="9" s="1"/>
  <c r="AE1844" i="9" s="1"/>
  <c r="AE1845" i="9" s="1"/>
  <c r="AE1846" i="9" s="1"/>
  <c r="AE1847" i="9" s="1"/>
  <c r="AE1848" i="9" s="1"/>
  <c r="AE1849" i="9" s="1"/>
  <c r="AE1850" i="9" s="1"/>
  <c r="AE1851" i="9" s="1"/>
  <c r="AE1852" i="9" s="1"/>
  <c r="AE1853" i="9" s="1"/>
  <c r="AE1854" i="9" s="1"/>
  <c r="AE1855" i="9" s="1"/>
  <c r="AE1856" i="9" s="1"/>
  <c r="AE1857" i="9" s="1"/>
  <c r="AE1858" i="9" s="1"/>
  <c r="AE1859" i="9" s="1"/>
  <c r="AE1860" i="9" s="1"/>
  <c r="AE1861" i="9" s="1"/>
  <c r="AE1862" i="9" s="1"/>
  <c r="AE1863" i="9" s="1"/>
  <c r="AE1864" i="9" s="1"/>
  <c r="AE1865" i="9" s="1"/>
  <c r="AE1866" i="9" s="1"/>
  <c r="AE1867" i="9" s="1"/>
  <c r="AE1868" i="9" s="1"/>
  <c r="AE1869" i="9" s="1"/>
  <c r="AE1870" i="9" s="1"/>
  <c r="AE1871" i="9" s="1"/>
  <c r="AE1872" i="9" s="1"/>
  <c r="AE1873" i="9" s="1"/>
  <c r="AE1874" i="9" s="1"/>
  <c r="AE1875" i="9" s="1"/>
  <c r="AE1876" i="9" s="1"/>
  <c r="AE1877" i="9" s="1"/>
  <c r="AE1878" i="9" s="1"/>
  <c r="AE1879" i="9" s="1"/>
  <c r="AE1880" i="9" s="1"/>
  <c r="AE1881" i="9" s="1"/>
  <c r="AE1882" i="9" s="1"/>
  <c r="AE1883" i="9" s="1"/>
  <c r="AE1884" i="9" s="1"/>
  <c r="AE1885" i="9" s="1"/>
  <c r="AE1886" i="9" s="1"/>
  <c r="AE1887" i="9" s="1"/>
  <c r="AE1888" i="9" s="1"/>
  <c r="AE1889" i="9" s="1"/>
  <c r="AE1890" i="9" s="1"/>
  <c r="AE1891" i="9" s="1"/>
  <c r="AE1892" i="9" s="1"/>
  <c r="AE1893" i="9" s="1"/>
  <c r="AE1894" i="9" s="1"/>
  <c r="AE1895" i="9" s="1"/>
  <c r="AE1896" i="9" s="1"/>
  <c r="AE1897" i="9" s="1"/>
  <c r="AE1898" i="9" s="1"/>
  <c r="AE1899" i="9" s="1"/>
  <c r="AE1900" i="9" s="1"/>
  <c r="AE1901" i="9" s="1"/>
  <c r="AE1902" i="9" s="1"/>
  <c r="AE1903" i="9" s="1"/>
  <c r="AE1904" i="9" s="1"/>
  <c r="AE1905" i="9" s="1"/>
  <c r="AE1906" i="9" s="1"/>
  <c r="AE1907" i="9" s="1"/>
  <c r="AE1908" i="9" s="1"/>
  <c r="AE1909" i="9" s="1"/>
  <c r="AE1910" i="9" s="1"/>
  <c r="AE1911" i="9" s="1"/>
  <c r="AE1912" i="9" s="1"/>
  <c r="AE1913" i="9" s="1"/>
  <c r="AE1914" i="9" s="1"/>
  <c r="AE1915" i="9" s="1"/>
  <c r="AE1916" i="9" s="1"/>
  <c r="AE1917" i="9" s="1"/>
  <c r="AE1918" i="9" s="1"/>
  <c r="AE1919" i="9" s="1"/>
  <c r="AE1920" i="9" s="1"/>
  <c r="AE1921" i="9" s="1"/>
  <c r="AE1922" i="9" s="1"/>
  <c r="AE1923" i="9" s="1"/>
  <c r="AE1924" i="9" s="1"/>
  <c r="AE1925" i="9" s="1"/>
  <c r="AE1926" i="9" s="1"/>
  <c r="AE1927" i="9" s="1"/>
  <c r="AE1928" i="9" s="1"/>
  <c r="AE1929" i="9" s="1"/>
  <c r="AE1930" i="9" s="1"/>
  <c r="AE1931" i="9" s="1"/>
  <c r="AE1932" i="9" s="1"/>
  <c r="AE1933" i="9" s="1"/>
  <c r="AE1934" i="9" s="1"/>
  <c r="AE1935" i="9" s="1"/>
  <c r="AE1936" i="9" s="1"/>
  <c r="AE1937" i="9" s="1"/>
  <c r="AE1938" i="9" s="1"/>
  <c r="AE1939" i="9" s="1"/>
  <c r="AE1940" i="9" s="1"/>
  <c r="AE1941" i="9" s="1"/>
  <c r="AE1942" i="9" s="1"/>
  <c r="AE1943" i="9" s="1"/>
  <c r="AE1944" i="9" s="1"/>
  <c r="AE1945" i="9" s="1"/>
  <c r="AE1946" i="9" s="1"/>
  <c r="AE1947" i="9" s="1"/>
  <c r="AE1948" i="9" s="1"/>
  <c r="AE1949" i="9" s="1"/>
  <c r="AE1950" i="9" s="1"/>
  <c r="AE1951" i="9" s="1"/>
  <c r="AE1952" i="9" s="1"/>
  <c r="AE1953" i="9" s="1"/>
  <c r="AE1954" i="9" s="1"/>
  <c r="AE1955" i="9" s="1"/>
  <c r="AE1956" i="9" s="1"/>
  <c r="AE1957" i="9" s="1"/>
  <c r="AE1958" i="9" s="1"/>
  <c r="AE1959" i="9" s="1"/>
  <c r="AE1960" i="9" s="1"/>
  <c r="AE1961" i="9" s="1"/>
  <c r="AE1962" i="9" s="1"/>
  <c r="AE1963" i="9" s="1"/>
  <c r="AE1964" i="9" s="1"/>
  <c r="AE1965" i="9" s="1"/>
  <c r="AE1966" i="9" s="1"/>
  <c r="AE1967" i="9" s="1"/>
  <c r="AE1968" i="9" s="1"/>
  <c r="AE1969" i="9" s="1"/>
  <c r="AE1970" i="9" s="1"/>
  <c r="AE1971" i="9" s="1"/>
  <c r="AE1972" i="9" s="1"/>
  <c r="AE1973" i="9" s="1"/>
  <c r="AE1974" i="9" s="1"/>
  <c r="AE1975" i="9" s="1"/>
  <c r="AE1976" i="9" s="1"/>
  <c r="AE1977" i="9" s="1"/>
  <c r="AE1978" i="9" s="1"/>
  <c r="AE1979" i="9" s="1"/>
  <c r="AE1980" i="9" s="1"/>
  <c r="AE1981" i="9" s="1"/>
  <c r="AE1982" i="9" s="1"/>
  <c r="AE1983" i="9" s="1"/>
  <c r="AE1984" i="9" s="1"/>
  <c r="AE1985" i="9" s="1"/>
  <c r="AE1986" i="9" s="1"/>
  <c r="AE1987" i="9" s="1"/>
  <c r="AE1988" i="9" s="1"/>
  <c r="AE1989" i="9" s="1"/>
  <c r="AE1990" i="9" s="1"/>
  <c r="AE1991" i="9" s="1"/>
  <c r="AE1992" i="9" s="1"/>
  <c r="AE1993" i="9" s="1"/>
  <c r="AE1994" i="9" s="1"/>
  <c r="AE1995" i="9" s="1"/>
  <c r="AE1996" i="9" s="1"/>
  <c r="AE1997" i="9" s="1"/>
  <c r="AE1998" i="9" s="1"/>
  <c r="AE1999" i="9" s="1"/>
  <c r="AE2000" i="9" s="1"/>
  <c r="AE2001" i="9" s="1"/>
  <c r="AE2002" i="9" s="1"/>
  <c r="AE2003" i="9" s="1"/>
  <c r="AE2004" i="9" s="1"/>
  <c r="AE2005" i="9" s="1"/>
  <c r="AE2006" i="9" s="1"/>
  <c r="AE2007" i="9" s="1"/>
  <c r="AE2008" i="9" s="1"/>
  <c r="AE2009" i="9" s="1"/>
  <c r="AE2010" i="9" s="1"/>
  <c r="AE2011" i="9" s="1"/>
  <c r="AE2012" i="9" s="1"/>
  <c r="AE2013" i="9" s="1"/>
  <c r="AE2014" i="9" s="1"/>
  <c r="AE2015" i="9" s="1"/>
  <c r="AE2016" i="9" s="1"/>
  <c r="AE2017" i="9" s="1"/>
  <c r="AE2018" i="9" s="1"/>
  <c r="AE2019" i="9" s="1"/>
  <c r="AE2020" i="9" s="1"/>
  <c r="AE2021" i="9" s="1"/>
  <c r="AE2022" i="9" s="1"/>
  <c r="AE2023" i="9" s="1"/>
  <c r="AE2024" i="9" s="1"/>
  <c r="AE2025" i="9" s="1"/>
  <c r="AE2026" i="9" s="1"/>
  <c r="AE2027" i="9" s="1"/>
  <c r="AE2028" i="9" s="1"/>
  <c r="AE2029" i="9" s="1"/>
  <c r="AE2030" i="9" s="1"/>
  <c r="AE2031" i="9" s="1"/>
  <c r="AE2032" i="9" s="1"/>
  <c r="AE2033" i="9" s="1"/>
  <c r="AE2034" i="9" s="1"/>
  <c r="AE2035" i="9" s="1"/>
  <c r="AE2036" i="9" s="1"/>
  <c r="AE2037" i="9" s="1"/>
  <c r="AE2038" i="9" s="1"/>
  <c r="AE2039" i="9" s="1"/>
  <c r="AE2040" i="9" s="1"/>
  <c r="AE2041" i="9" s="1"/>
  <c r="AE2042" i="9" s="1"/>
  <c r="AE2043" i="9" s="1"/>
  <c r="AE2044" i="9" s="1"/>
  <c r="AE2045" i="9" s="1"/>
  <c r="AE2046" i="9" s="1"/>
  <c r="AE2047" i="9" s="1"/>
  <c r="AE2048" i="9" s="1"/>
  <c r="AE2049" i="9" s="1"/>
  <c r="AE2050" i="9" s="1"/>
  <c r="AE2051" i="9" s="1"/>
  <c r="AE2052" i="9" s="1"/>
  <c r="AE2053" i="9" s="1"/>
  <c r="AE2054" i="9" s="1"/>
  <c r="AE2055" i="9" s="1"/>
  <c r="AE2056" i="9" s="1"/>
  <c r="AE2057" i="9" s="1"/>
  <c r="AE2058" i="9" s="1"/>
  <c r="AE2059" i="9" s="1"/>
  <c r="AE2060" i="9" s="1"/>
  <c r="AE2061" i="9" s="1"/>
  <c r="AE2062" i="9" s="1"/>
  <c r="AE2063" i="9" s="1"/>
  <c r="AE2064" i="9" s="1"/>
  <c r="AE2065" i="9" s="1"/>
  <c r="AE2066" i="9" s="1"/>
  <c r="AE2067" i="9" s="1"/>
  <c r="AE2068" i="9" s="1"/>
  <c r="AE2069" i="9" s="1"/>
  <c r="AE2070" i="9" s="1"/>
  <c r="AE2071" i="9" s="1"/>
  <c r="AE2072" i="9" s="1"/>
  <c r="AE2073" i="9" s="1"/>
  <c r="AE2074" i="9" s="1"/>
  <c r="AE2075" i="9" s="1"/>
  <c r="AE2076" i="9" s="1"/>
  <c r="AE2077" i="9" s="1"/>
  <c r="AE2078" i="9" s="1"/>
  <c r="AE2079" i="9" s="1"/>
  <c r="AE2080" i="9" s="1"/>
  <c r="AE2081" i="9" s="1"/>
  <c r="AE2082" i="9" s="1"/>
  <c r="AE2083" i="9" s="1"/>
  <c r="AE2084" i="9" s="1"/>
  <c r="AE2085" i="9" s="1"/>
  <c r="AE2086" i="9" s="1"/>
  <c r="AE2087" i="9" s="1"/>
  <c r="AE2088" i="9" s="1"/>
  <c r="AE2089" i="9" s="1"/>
  <c r="AE2090" i="9" s="1"/>
  <c r="AE2091" i="9" s="1"/>
  <c r="AE2092" i="9" s="1"/>
  <c r="AE2093" i="9" s="1"/>
  <c r="AE2094" i="9" s="1"/>
  <c r="AE2095" i="9" s="1"/>
  <c r="AE2096" i="9" s="1"/>
  <c r="AE2097" i="9" s="1"/>
  <c r="AE2098" i="9" s="1"/>
  <c r="AE2099" i="9" s="1"/>
  <c r="AE2100" i="9" s="1"/>
  <c r="AE2101" i="9" s="1"/>
  <c r="AE2102" i="9" s="1"/>
  <c r="AE2103" i="9" s="1"/>
  <c r="AE2104" i="9" s="1"/>
  <c r="AE2105" i="9" s="1"/>
  <c r="AE2106" i="9" s="1"/>
  <c r="AE2107" i="9" s="1"/>
  <c r="AE2108" i="9" s="1"/>
  <c r="AE2109" i="9" s="1"/>
  <c r="AE2110" i="9" s="1"/>
  <c r="AE2111" i="9" s="1"/>
  <c r="AE2112" i="9" s="1"/>
  <c r="AE2113" i="9" s="1"/>
  <c r="AE2114" i="9" s="1"/>
  <c r="AE2115" i="9" s="1"/>
  <c r="AE2116" i="9" s="1"/>
  <c r="AE2117" i="9" s="1"/>
  <c r="AE2118" i="9" s="1"/>
  <c r="AE2119" i="9" s="1"/>
  <c r="AE2120" i="9" s="1"/>
  <c r="AE2121" i="9" s="1"/>
  <c r="AE2122" i="9" s="1"/>
  <c r="AE2123" i="9" s="1"/>
  <c r="AE2124" i="9" s="1"/>
  <c r="AE2125" i="9" s="1"/>
  <c r="AE2126" i="9" s="1"/>
  <c r="AE2127" i="9" s="1"/>
  <c r="AE2128" i="9" s="1"/>
  <c r="AE2129" i="9" s="1"/>
  <c r="AE2130" i="9" s="1"/>
  <c r="AE2131" i="9" s="1"/>
  <c r="AE2132" i="9" s="1"/>
  <c r="AE2133" i="9" s="1"/>
  <c r="AE2134" i="9" s="1"/>
  <c r="AE2135" i="9" s="1"/>
  <c r="AE2136" i="9" s="1"/>
  <c r="AE2137" i="9" s="1"/>
  <c r="AE2138" i="9" s="1"/>
  <c r="AE2139" i="9" s="1"/>
  <c r="AE2140" i="9" s="1"/>
  <c r="AE2141" i="9" s="1"/>
  <c r="AE2142" i="9" s="1"/>
  <c r="AE2143" i="9" s="1"/>
  <c r="AE2144" i="9" s="1"/>
  <c r="AE2145" i="9" s="1"/>
  <c r="AE2146" i="9" s="1"/>
  <c r="AE2147" i="9" s="1"/>
  <c r="AE2148" i="9" s="1"/>
  <c r="AE2149" i="9" s="1"/>
  <c r="AE2150" i="9" s="1"/>
  <c r="AE2151" i="9" s="1"/>
  <c r="AE2152" i="9" s="1"/>
  <c r="AE2153" i="9" s="1"/>
  <c r="AE2154" i="9" s="1"/>
  <c r="AE2155" i="9" s="1"/>
  <c r="AE2156" i="9" s="1"/>
  <c r="AE2157" i="9" s="1"/>
  <c r="AE2158" i="9" s="1"/>
  <c r="AE2159" i="9" s="1"/>
  <c r="AE2160" i="9" s="1"/>
  <c r="AE2161" i="9" s="1"/>
  <c r="AE2162" i="9" s="1"/>
  <c r="AE2163" i="9" s="1"/>
  <c r="AE2164" i="9" s="1"/>
  <c r="AE2165" i="9" s="1"/>
  <c r="AE2166" i="9" s="1"/>
  <c r="AE2167" i="9" s="1"/>
  <c r="AE2168" i="9" s="1"/>
  <c r="AE2169" i="9" s="1"/>
  <c r="AE2170" i="9" s="1"/>
  <c r="AE2171" i="9" s="1"/>
  <c r="AE2172" i="9" s="1"/>
  <c r="AE2173" i="9" s="1"/>
  <c r="AE2174" i="9" s="1"/>
  <c r="AE2175" i="9" s="1"/>
  <c r="AE2176" i="9" s="1"/>
  <c r="AE2177" i="9" s="1"/>
  <c r="AE2178" i="9" s="1"/>
  <c r="AE2179" i="9" s="1"/>
  <c r="AE2180" i="9" s="1"/>
  <c r="AE2181" i="9" s="1"/>
  <c r="AE2182" i="9" s="1"/>
  <c r="AE2183" i="9" s="1"/>
  <c r="AE2184" i="9" s="1"/>
  <c r="AE2185" i="9" s="1"/>
  <c r="AE2186" i="9" s="1"/>
  <c r="AE2187" i="9" s="1"/>
  <c r="AE2188" i="9" s="1"/>
  <c r="AE2189" i="9" s="1"/>
  <c r="AE2190" i="9" s="1"/>
  <c r="AE2191" i="9" s="1"/>
  <c r="AE2192" i="9" s="1"/>
  <c r="AE2193" i="9" s="1"/>
  <c r="AE2194" i="9" s="1"/>
  <c r="AE2195" i="9" s="1"/>
  <c r="AE2196" i="9" s="1"/>
  <c r="AE2197" i="9" s="1"/>
  <c r="AE2198" i="9" s="1"/>
  <c r="AE2199" i="9" s="1"/>
  <c r="AE2200" i="9" s="1"/>
  <c r="AE2201" i="9" s="1"/>
  <c r="AE2202" i="9" s="1"/>
  <c r="AE2203" i="9" s="1"/>
  <c r="AE2204" i="9" s="1"/>
  <c r="AE2205" i="9" s="1"/>
  <c r="AE2206" i="9" s="1"/>
  <c r="AE2207" i="9" s="1"/>
  <c r="AE2208" i="9" s="1"/>
  <c r="AE2209" i="9" s="1"/>
  <c r="AE2210" i="9" s="1"/>
  <c r="AE2211" i="9" s="1"/>
  <c r="AE2212" i="9" s="1"/>
  <c r="AE2213" i="9" s="1"/>
  <c r="AE2214" i="9" s="1"/>
  <c r="AE2215" i="9" s="1"/>
  <c r="AE2216" i="9" s="1"/>
  <c r="AE2217" i="9" s="1"/>
  <c r="AE2218" i="9" s="1"/>
  <c r="AE2219" i="9" s="1"/>
  <c r="AE2220" i="9" s="1"/>
  <c r="AE2221" i="9" s="1"/>
  <c r="AE2222" i="9" s="1"/>
  <c r="AE2223" i="9" s="1"/>
  <c r="AE2224" i="9" s="1"/>
  <c r="AE2225" i="9" s="1"/>
  <c r="AE2226" i="9" s="1"/>
  <c r="AE2227" i="9" s="1"/>
  <c r="AE2228" i="9" s="1"/>
  <c r="AE2229" i="9" s="1"/>
  <c r="AE2230" i="9" s="1"/>
  <c r="AE2231" i="9" s="1"/>
  <c r="AE2232" i="9" s="1"/>
  <c r="AE2233" i="9" s="1"/>
  <c r="AE2234" i="9" s="1"/>
  <c r="AE2235" i="9" s="1"/>
  <c r="AE2236" i="9" s="1"/>
  <c r="AE2237" i="9" s="1"/>
  <c r="AE2238" i="9" s="1"/>
  <c r="AE2239" i="9" s="1"/>
  <c r="AE2240" i="9" s="1"/>
  <c r="AE2241" i="9" s="1"/>
  <c r="AE2242" i="9" s="1"/>
  <c r="AE2243" i="9" s="1"/>
  <c r="AE2244" i="9" s="1"/>
  <c r="AE2245" i="9" s="1"/>
  <c r="AE2246" i="9" s="1"/>
  <c r="AE2247" i="9" s="1"/>
  <c r="AE2248" i="9" s="1"/>
  <c r="AE2249" i="9" s="1"/>
  <c r="AE2250" i="9" s="1"/>
  <c r="AE2251" i="9" s="1"/>
  <c r="AE2252" i="9" s="1"/>
  <c r="AE2253" i="9" s="1"/>
  <c r="AE2254" i="9" s="1"/>
  <c r="AE2255" i="9" s="1"/>
  <c r="AE2256" i="9" s="1"/>
  <c r="AE2257" i="9" s="1"/>
  <c r="AE2258" i="9" s="1"/>
  <c r="AE2259" i="9" s="1"/>
  <c r="AE2260" i="9" s="1"/>
  <c r="AE2261" i="9" s="1"/>
  <c r="AE2262" i="9" s="1"/>
  <c r="AE2263" i="9" s="1"/>
  <c r="AE2264" i="9" s="1"/>
  <c r="AE2265" i="9" s="1"/>
  <c r="AE2266" i="9" s="1"/>
  <c r="AE2267" i="9" s="1"/>
  <c r="AE2268" i="9" s="1"/>
  <c r="AE2269" i="9" s="1"/>
  <c r="AE2270" i="9" s="1"/>
  <c r="AE2271" i="9" s="1"/>
  <c r="AE2272" i="9" s="1"/>
  <c r="AE2273" i="9" s="1"/>
  <c r="AE2274" i="9" s="1"/>
  <c r="AE2275" i="9" s="1"/>
  <c r="AE2276" i="9" s="1"/>
  <c r="AE2277" i="9" s="1"/>
  <c r="AE2278" i="9" s="1"/>
  <c r="AE2279" i="9" s="1"/>
  <c r="AE2280" i="9" s="1"/>
  <c r="AE2281" i="9" s="1"/>
  <c r="AE2282" i="9" s="1"/>
  <c r="AE2283" i="9" s="1"/>
  <c r="AE2284" i="9" s="1"/>
  <c r="AE2285" i="9" s="1"/>
  <c r="AE2286" i="9" s="1"/>
  <c r="AE2287" i="9" s="1"/>
  <c r="AE2288" i="9" s="1"/>
  <c r="AE2289" i="9" s="1"/>
  <c r="AE2290" i="9" s="1"/>
  <c r="AE2291" i="9" s="1"/>
  <c r="AE2292" i="9" s="1"/>
  <c r="AE2293" i="9" s="1"/>
  <c r="AE2294" i="9" s="1"/>
  <c r="AE2295" i="9" s="1"/>
  <c r="AE2296" i="9" s="1"/>
  <c r="AE2297" i="9" s="1"/>
  <c r="AE2298" i="9" s="1"/>
  <c r="AE2299" i="9" s="1"/>
  <c r="AE2300" i="9" s="1"/>
  <c r="AE2301" i="9" s="1"/>
  <c r="AE2302" i="9" s="1"/>
  <c r="AE2303" i="9" s="1"/>
  <c r="AE2304" i="9" s="1"/>
  <c r="AE2305" i="9" s="1"/>
  <c r="AE2306" i="9" s="1"/>
  <c r="AE2307" i="9" s="1"/>
  <c r="AE2308" i="9" s="1"/>
  <c r="AE2309" i="9" s="1"/>
  <c r="AE2310" i="9" s="1"/>
  <c r="AE2311" i="9" s="1"/>
  <c r="AE2312" i="9" s="1"/>
  <c r="AE2313" i="9" s="1"/>
  <c r="AE2314" i="9" s="1"/>
  <c r="AE2315" i="9" s="1"/>
  <c r="AE2316" i="9" s="1"/>
  <c r="AE2317" i="9" s="1"/>
  <c r="AE2318" i="9" s="1"/>
  <c r="AE2319" i="9" s="1"/>
  <c r="AE2320" i="9" s="1"/>
  <c r="AE2321" i="9" s="1"/>
  <c r="AE2322" i="9" s="1"/>
  <c r="AE2323" i="9" s="1"/>
  <c r="AE2324" i="9" s="1"/>
  <c r="AE2325" i="9" s="1"/>
  <c r="AE2326" i="9" s="1"/>
  <c r="AE2327" i="9" s="1"/>
  <c r="AE2328" i="9" s="1"/>
  <c r="AE2329" i="9" s="1"/>
  <c r="AE2330" i="9" s="1"/>
  <c r="AE2331" i="9" s="1"/>
  <c r="AE2332" i="9" s="1"/>
  <c r="AE2333" i="9" s="1"/>
  <c r="AE2334" i="9" s="1"/>
  <c r="AE2335" i="9" s="1"/>
  <c r="AE2336" i="9" s="1"/>
  <c r="AE2337" i="9" s="1"/>
  <c r="AE2338" i="9" s="1"/>
  <c r="AE2339" i="9" s="1"/>
  <c r="AE2340" i="9" s="1"/>
  <c r="AE2341" i="9" s="1"/>
  <c r="AE2342" i="9" s="1"/>
  <c r="AE2343" i="9" s="1"/>
  <c r="AE2344" i="9" s="1"/>
  <c r="AE2345" i="9" s="1"/>
  <c r="AE2346" i="9" s="1"/>
  <c r="AE2347" i="9" s="1"/>
  <c r="AE2348" i="9" s="1"/>
  <c r="AE2349" i="9" s="1"/>
  <c r="AE2350" i="9" s="1"/>
  <c r="AE2351" i="9" s="1"/>
  <c r="AE2352" i="9" s="1"/>
  <c r="AE2353" i="9" s="1"/>
  <c r="AE2354" i="9" s="1"/>
  <c r="AE2355" i="9" s="1"/>
  <c r="AE2356" i="9" s="1"/>
  <c r="AE2357" i="9" s="1"/>
  <c r="AE2358" i="9" s="1"/>
  <c r="AE2359" i="9" s="1"/>
  <c r="AE2360" i="9" s="1"/>
  <c r="AE2361" i="9" s="1"/>
  <c r="AE2362" i="9" s="1"/>
  <c r="AE2363" i="9" s="1"/>
  <c r="AE2364" i="9" s="1"/>
  <c r="AE2365" i="9" s="1"/>
  <c r="AE2366" i="9" s="1"/>
  <c r="AE2367" i="9" s="1"/>
  <c r="AE2368" i="9" s="1"/>
  <c r="AE2369" i="9" s="1"/>
  <c r="AE2370" i="9" s="1"/>
  <c r="AE2371" i="9" s="1"/>
  <c r="AE2372" i="9" s="1"/>
  <c r="AE2373" i="9" s="1"/>
  <c r="AE2374" i="9" s="1"/>
  <c r="AE2375" i="9" s="1"/>
  <c r="AE2376" i="9" s="1"/>
  <c r="AE2377" i="9" s="1"/>
  <c r="AE2378" i="9" s="1"/>
  <c r="AE2379" i="9" s="1"/>
  <c r="AE2380" i="9" s="1"/>
  <c r="AE2381" i="9" s="1"/>
  <c r="AE2382" i="9" s="1"/>
  <c r="AE2383" i="9" s="1"/>
  <c r="AE2384" i="9" s="1"/>
  <c r="AE2385" i="9" s="1"/>
  <c r="AE2386" i="9" s="1"/>
  <c r="AE2387" i="9" s="1"/>
  <c r="AE2388" i="9" s="1"/>
  <c r="AE2389" i="9" s="1"/>
  <c r="AE2390" i="9" s="1"/>
  <c r="AE2391" i="9" s="1"/>
  <c r="AE2392" i="9" s="1"/>
  <c r="AE2393" i="9" s="1"/>
  <c r="AE2394" i="9" s="1"/>
  <c r="AE2395" i="9" s="1"/>
  <c r="AE2396" i="9" s="1"/>
  <c r="AE2397" i="9" s="1"/>
  <c r="AE2398" i="9" s="1"/>
  <c r="AE2399" i="9" s="1"/>
  <c r="AE2400" i="9" s="1"/>
  <c r="AE2401" i="9" s="1"/>
  <c r="AE2402" i="9" s="1"/>
  <c r="AE2403" i="9" s="1"/>
  <c r="AE2404" i="9" s="1"/>
  <c r="AE2405" i="9" s="1"/>
  <c r="AE2406" i="9" s="1"/>
  <c r="AE2407" i="9" s="1"/>
  <c r="AE2408" i="9" s="1"/>
  <c r="AE2409" i="9" s="1"/>
  <c r="AE2410" i="9" s="1"/>
  <c r="AE2411" i="9" s="1"/>
  <c r="AE2412" i="9" s="1"/>
  <c r="AE2413" i="9" s="1"/>
  <c r="AE2414" i="9" s="1"/>
  <c r="AE2415" i="9" s="1"/>
  <c r="AE2416" i="9" s="1"/>
  <c r="AE2417" i="9" s="1"/>
  <c r="AE2418" i="9" s="1"/>
  <c r="AE2419" i="9" s="1"/>
  <c r="AE2420" i="9" s="1"/>
  <c r="AE2421" i="9" s="1"/>
  <c r="AE2422" i="9" s="1"/>
  <c r="AE2423" i="9" s="1"/>
  <c r="AE2424" i="9" s="1"/>
  <c r="AE2425" i="9" s="1"/>
  <c r="AE2426" i="9" s="1"/>
  <c r="AE2427" i="9" s="1"/>
  <c r="AE2428" i="9" s="1"/>
  <c r="AE2429" i="9" s="1"/>
  <c r="AE2430" i="9" s="1"/>
  <c r="AE2431" i="9" s="1"/>
  <c r="AE2432" i="9" s="1"/>
  <c r="AE2433" i="9" s="1"/>
  <c r="AE2434" i="9" s="1"/>
  <c r="AE2435" i="9" s="1"/>
  <c r="AE2436" i="9" s="1"/>
  <c r="AE2437" i="9" s="1"/>
  <c r="AE2438" i="9" s="1"/>
  <c r="AE2439" i="9" s="1"/>
  <c r="AE2440" i="9" s="1"/>
  <c r="AE2441" i="9" s="1"/>
  <c r="AE2442" i="9" s="1"/>
  <c r="AE2443" i="9" s="1"/>
  <c r="AE2444" i="9" s="1"/>
  <c r="AE2445" i="9" s="1"/>
  <c r="AE2446" i="9" s="1"/>
  <c r="AE2447" i="9" s="1"/>
  <c r="AE2448" i="9" s="1"/>
  <c r="AE2449" i="9" s="1"/>
  <c r="AE2450" i="9" s="1"/>
  <c r="AE2451" i="9" s="1"/>
  <c r="AE2452" i="9" s="1"/>
  <c r="AE2453" i="9" s="1"/>
  <c r="AE2454" i="9" s="1"/>
  <c r="AE2455" i="9" s="1"/>
  <c r="AE2456" i="9" s="1"/>
  <c r="AE2457" i="9" s="1"/>
  <c r="AE2458" i="9" s="1"/>
  <c r="AE2459" i="9" s="1"/>
  <c r="AE2460" i="9" s="1"/>
  <c r="AE2461" i="9" s="1"/>
  <c r="AE2462" i="9" s="1"/>
  <c r="AE2463" i="9" s="1"/>
  <c r="AE2464" i="9" s="1"/>
  <c r="AE2465" i="9" s="1"/>
  <c r="AE2466" i="9" s="1"/>
  <c r="AE2467" i="9" s="1"/>
  <c r="AE2468" i="9" s="1"/>
  <c r="AE2469" i="9" s="1"/>
  <c r="AE2470" i="9" s="1"/>
  <c r="AE2471" i="9" s="1"/>
  <c r="AE2472" i="9" s="1"/>
  <c r="AE2473" i="9" s="1"/>
  <c r="AE2474" i="9" s="1"/>
  <c r="AE2475" i="9" s="1"/>
  <c r="AE2476" i="9" s="1"/>
  <c r="AE2477" i="9" s="1"/>
  <c r="AE2478" i="9" s="1"/>
  <c r="AE2479" i="9" s="1"/>
  <c r="AE2480" i="9" s="1"/>
  <c r="AE2481" i="9" s="1"/>
  <c r="AE2482" i="9" s="1"/>
  <c r="AE2483" i="9" s="1"/>
  <c r="AE2484" i="9" s="1"/>
  <c r="AE2485" i="9" s="1"/>
  <c r="AE2486" i="9" s="1"/>
  <c r="AE2487" i="9" s="1"/>
  <c r="AE2488" i="9" s="1"/>
  <c r="AE2489" i="9" s="1"/>
  <c r="AE2490" i="9" s="1"/>
  <c r="AE2491" i="9" s="1"/>
  <c r="AE2492" i="9" s="1"/>
  <c r="AE2493" i="9" s="1"/>
  <c r="AE2494" i="9" s="1"/>
  <c r="AE2495" i="9" s="1"/>
  <c r="AE2496" i="9" s="1"/>
  <c r="AE2497" i="9" s="1"/>
  <c r="AE2498" i="9" s="1"/>
  <c r="AE2499" i="9" s="1"/>
  <c r="AE2500" i="9" s="1"/>
  <c r="AE2501" i="9" s="1"/>
  <c r="AE2502" i="9" s="1"/>
  <c r="AE2503" i="9" s="1"/>
  <c r="AE2504" i="9" s="1"/>
  <c r="AE2505" i="9" s="1"/>
  <c r="AE2506" i="9" s="1"/>
  <c r="AE2507" i="9" s="1"/>
  <c r="AE2508" i="9" s="1"/>
  <c r="AE2509" i="9" s="1"/>
  <c r="AE2510" i="9" s="1"/>
  <c r="AE2511" i="9" s="1"/>
  <c r="AE2512" i="9" s="1"/>
  <c r="AE2513" i="9" s="1"/>
  <c r="AE2514" i="9" s="1"/>
  <c r="AE2515" i="9" s="1"/>
  <c r="AE2516" i="9" s="1"/>
  <c r="AE2517" i="9" s="1"/>
  <c r="AE2518" i="9" s="1"/>
  <c r="AE2519" i="9" s="1"/>
  <c r="AE2520" i="9" s="1"/>
  <c r="AE2521" i="9" s="1"/>
  <c r="AE2522" i="9" s="1"/>
  <c r="AE2523" i="9" s="1"/>
  <c r="AE2524" i="9" s="1"/>
  <c r="AE2525" i="9" s="1"/>
  <c r="AE2526" i="9" s="1"/>
  <c r="AE2527" i="9" s="1"/>
  <c r="AE2528" i="9" s="1"/>
  <c r="AE2529" i="9" s="1"/>
  <c r="AE2530" i="9" s="1"/>
  <c r="AE2531" i="9" s="1"/>
  <c r="AE2532" i="9" s="1"/>
  <c r="AE2533" i="9" s="1"/>
  <c r="AE2534" i="9" s="1"/>
  <c r="AE2535" i="9" s="1"/>
  <c r="AE2536" i="9" s="1"/>
  <c r="AE2537" i="9" s="1"/>
  <c r="AE2538" i="9" s="1"/>
  <c r="AE2539" i="9" s="1"/>
  <c r="AE2540" i="9" s="1"/>
  <c r="AE2541" i="9" s="1"/>
  <c r="AE2542" i="9" s="1"/>
  <c r="AE2543" i="9" s="1"/>
  <c r="AE2544" i="9" s="1"/>
  <c r="AE2545" i="9" s="1"/>
  <c r="AE2546" i="9" s="1"/>
  <c r="AE2547" i="9" s="1"/>
  <c r="AE2548" i="9" s="1"/>
  <c r="AE2549" i="9" s="1"/>
  <c r="AE2550" i="9" s="1"/>
  <c r="AE2551" i="9" s="1"/>
  <c r="AE2552" i="9" s="1"/>
  <c r="AE2553" i="9" s="1"/>
  <c r="AE2554" i="9" s="1"/>
  <c r="AE2555" i="9" s="1"/>
  <c r="AE2556" i="9" s="1"/>
  <c r="AE2557" i="9" s="1"/>
  <c r="AE2558" i="9" s="1"/>
  <c r="AE2559" i="9" s="1"/>
  <c r="AE2560" i="9" s="1"/>
  <c r="AE2561" i="9" s="1"/>
  <c r="AE2562" i="9" s="1"/>
  <c r="AE2563" i="9" s="1"/>
  <c r="AE2564" i="9" s="1"/>
  <c r="AE2565" i="9" s="1"/>
  <c r="AE2566" i="9" s="1"/>
  <c r="AE2567" i="9" s="1"/>
  <c r="AE2568" i="9" s="1"/>
  <c r="AE2569" i="9" s="1"/>
  <c r="AE2570" i="9" s="1"/>
  <c r="AE2571" i="9" s="1"/>
  <c r="AE2572" i="9" s="1"/>
  <c r="AE2573" i="9" s="1"/>
  <c r="AE2574" i="9" s="1"/>
  <c r="AE2575" i="9" s="1"/>
  <c r="AE2576" i="9" s="1"/>
  <c r="AE2577" i="9" s="1"/>
  <c r="AE2578" i="9" s="1"/>
  <c r="AE2579" i="9" s="1"/>
  <c r="AE2580" i="9" s="1"/>
  <c r="AE2581" i="9" s="1"/>
  <c r="AE2582" i="9" s="1"/>
  <c r="AE2583" i="9" s="1"/>
  <c r="AE2584" i="9" s="1"/>
  <c r="AE2585" i="9" s="1"/>
  <c r="AE2586" i="9" s="1"/>
  <c r="AE2587" i="9" s="1"/>
  <c r="AE2588" i="9" s="1"/>
  <c r="AE2589" i="9" s="1"/>
  <c r="AE2590" i="9" s="1"/>
  <c r="AE2591" i="9" s="1"/>
  <c r="AE2592" i="9" s="1"/>
  <c r="AE2593" i="9" s="1"/>
  <c r="AE2594" i="9" s="1"/>
  <c r="AE2595" i="9" s="1"/>
  <c r="AE2596" i="9" s="1"/>
  <c r="AE2597" i="9" s="1"/>
  <c r="AE2598" i="9" s="1"/>
  <c r="AE2599" i="9" s="1"/>
  <c r="AE2600" i="9" s="1"/>
  <c r="AE2601" i="9" s="1"/>
  <c r="AE2602" i="9" s="1"/>
  <c r="AE2603" i="9" s="1"/>
  <c r="AE2604" i="9" s="1"/>
  <c r="AE2605" i="9" s="1"/>
  <c r="AE2606" i="9" s="1"/>
  <c r="AE2607" i="9" s="1"/>
  <c r="AE2608" i="9" s="1"/>
  <c r="AE2609" i="9" s="1"/>
  <c r="AE2610" i="9" s="1"/>
  <c r="AE2611" i="9" s="1"/>
  <c r="AE2612" i="9" s="1"/>
  <c r="AE2613" i="9" s="1"/>
  <c r="AE2614" i="9" s="1"/>
  <c r="AE2615" i="9" s="1"/>
  <c r="AE2616" i="9" s="1"/>
  <c r="AE2617" i="9" s="1"/>
  <c r="AE2618" i="9" s="1"/>
  <c r="AE2619" i="9" s="1"/>
  <c r="AE2620" i="9" s="1"/>
  <c r="AE2621" i="9" s="1"/>
  <c r="AE2622" i="9" s="1"/>
  <c r="AE2623" i="9" s="1"/>
  <c r="AE2624" i="9" s="1"/>
  <c r="AE2625" i="9" s="1"/>
  <c r="AE2626" i="9" s="1"/>
  <c r="AE2627" i="9" s="1"/>
  <c r="AE2628" i="9" s="1"/>
  <c r="AE2629" i="9" s="1"/>
  <c r="AE2630" i="9" s="1"/>
  <c r="AE2631" i="9" s="1"/>
  <c r="AE2632" i="9" s="1"/>
  <c r="AE2633" i="9" s="1"/>
  <c r="AE2634" i="9" s="1"/>
  <c r="AE2635" i="9" s="1"/>
  <c r="AE2636" i="9" s="1"/>
  <c r="AE2637" i="9" s="1"/>
  <c r="AE2638" i="9" s="1"/>
  <c r="AE2639" i="9" s="1"/>
  <c r="AE2640" i="9" s="1"/>
  <c r="AE2641" i="9" s="1"/>
  <c r="AE2642" i="9" s="1"/>
  <c r="AE2643" i="9" s="1"/>
  <c r="AE2644" i="9" s="1"/>
  <c r="AE2645" i="9" s="1"/>
  <c r="AE2646" i="9" s="1"/>
  <c r="AE2647" i="9" s="1"/>
  <c r="AE2648" i="9" s="1"/>
  <c r="AE2649" i="9" s="1"/>
  <c r="AE2650" i="9" s="1"/>
  <c r="AE2651" i="9" s="1"/>
  <c r="AE2652" i="9" s="1"/>
  <c r="AE2653" i="9" s="1"/>
  <c r="AE2654" i="9" s="1"/>
  <c r="AE2655" i="9" s="1"/>
  <c r="AE2656" i="9" s="1"/>
  <c r="AE2657" i="9" s="1"/>
  <c r="AE2658" i="9" s="1"/>
  <c r="AE2659" i="9" s="1"/>
  <c r="AE2660" i="9" s="1"/>
  <c r="AE2661" i="9" s="1"/>
  <c r="AE2662" i="9" s="1"/>
  <c r="AE2663" i="9" s="1"/>
  <c r="AE2664" i="9" s="1"/>
  <c r="AE2665" i="9" s="1"/>
  <c r="AE2666" i="9" s="1"/>
  <c r="AE2667" i="9" s="1"/>
  <c r="AE2668" i="9" s="1"/>
  <c r="AE2669" i="9" s="1"/>
  <c r="AE2670" i="9" s="1"/>
  <c r="AE2671" i="9" s="1"/>
  <c r="AE2672" i="9" s="1"/>
  <c r="AE2673" i="9" s="1"/>
  <c r="AE2674" i="9" s="1"/>
  <c r="AE2675" i="9" s="1"/>
  <c r="AE2676" i="9" s="1"/>
  <c r="AE2677" i="9" s="1"/>
  <c r="AE2678" i="9" s="1"/>
  <c r="AE2679" i="9" s="1"/>
  <c r="AE2680" i="9" s="1"/>
  <c r="AE2681" i="9" s="1"/>
  <c r="AE2682" i="9" s="1"/>
  <c r="AE2683" i="9" s="1"/>
  <c r="AE2684" i="9" s="1"/>
  <c r="AE2685" i="9" s="1"/>
  <c r="AE2686" i="9" s="1"/>
  <c r="AE2687" i="9" s="1"/>
  <c r="AE2688" i="9" s="1"/>
  <c r="AE2689" i="9" s="1"/>
  <c r="AE2690" i="9" s="1"/>
  <c r="AE2691" i="9" s="1"/>
  <c r="AE2692" i="9" s="1"/>
  <c r="AE2693" i="9" s="1"/>
  <c r="AE2694" i="9" s="1"/>
  <c r="AE2695" i="9" s="1"/>
  <c r="AE2696" i="9" s="1"/>
  <c r="AE2697" i="9" s="1"/>
  <c r="AE2698" i="9" s="1"/>
  <c r="AE2699" i="9" s="1"/>
  <c r="AE2700" i="9" s="1"/>
  <c r="AE2701" i="9" s="1"/>
  <c r="AE2702" i="9" s="1"/>
  <c r="AE2703" i="9" s="1"/>
  <c r="AE2704" i="9" s="1"/>
  <c r="AE2705" i="9" s="1"/>
  <c r="AE2706" i="9" s="1"/>
  <c r="AE2707" i="9" s="1"/>
  <c r="AE2708" i="9" s="1"/>
  <c r="AE2709" i="9" s="1"/>
  <c r="AE2710" i="9" s="1"/>
  <c r="AE2711" i="9" s="1"/>
  <c r="AE2712" i="9" s="1"/>
  <c r="AE2713" i="9" s="1"/>
  <c r="AE2714" i="9" s="1"/>
  <c r="AE2715" i="9" s="1"/>
  <c r="AE2716" i="9" s="1"/>
  <c r="AE2717" i="9" s="1"/>
  <c r="AE2718" i="9" s="1"/>
  <c r="AE2719" i="9" s="1"/>
  <c r="AE2720" i="9" s="1"/>
  <c r="AE2721" i="9" s="1"/>
  <c r="AE2722" i="9" s="1"/>
  <c r="AE2723" i="9" s="1"/>
  <c r="AE2724" i="9" s="1"/>
  <c r="AE2725" i="9" s="1"/>
  <c r="AE2726" i="9" s="1"/>
  <c r="AE2727" i="9" s="1"/>
  <c r="AE2728" i="9" s="1"/>
  <c r="AE2729" i="9" s="1"/>
  <c r="AE2730" i="9" s="1"/>
  <c r="AE2731" i="9" s="1"/>
  <c r="AE2732" i="9" s="1"/>
  <c r="AE2733" i="9" s="1"/>
  <c r="AE2734" i="9" s="1"/>
  <c r="AE2735" i="9" s="1"/>
  <c r="AE2736" i="9" s="1"/>
  <c r="AE2737" i="9" s="1"/>
  <c r="AE2738" i="9" s="1"/>
  <c r="AE2739" i="9" s="1"/>
  <c r="AE2740" i="9" s="1"/>
  <c r="AE2741" i="9" s="1"/>
  <c r="AE2742" i="9" s="1"/>
  <c r="AE2743" i="9" s="1"/>
  <c r="AE2744" i="9" s="1"/>
  <c r="AE2745" i="9" s="1"/>
  <c r="AE2746" i="9" s="1"/>
  <c r="AE2747" i="9" s="1"/>
  <c r="AE2748" i="9" s="1"/>
  <c r="AE2749" i="9" s="1"/>
  <c r="AE2750" i="9" s="1"/>
  <c r="AE2751" i="9" s="1"/>
  <c r="AE2752" i="9" s="1"/>
  <c r="AE2753" i="9" s="1"/>
  <c r="AE2754" i="9" s="1"/>
  <c r="AE2755" i="9" s="1"/>
  <c r="AE2756" i="9" s="1"/>
  <c r="AE2757" i="9" s="1"/>
  <c r="AE2758" i="9" s="1"/>
  <c r="AE2759" i="9" s="1"/>
  <c r="AE2760" i="9" s="1"/>
  <c r="AE2761" i="9" s="1"/>
  <c r="AE2762" i="9" s="1"/>
  <c r="AE2763" i="9" s="1"/>
  <c r="AE2764" i="9" s="1"/>
  <c r="AE2765" i="9" s="1"/>
  <c r="AE2766" i="9" s="1"/>
  <c r="AE2767" i="9" s="1"/>
  <c r="AE2768" i="9" s="1"/>
  <c r="AE2769" i="9" s="1"/>
  <c r="AE2770" i="9" s="1"/>
  <c r="AE2771" i="9" s="1"/>
  <c r="AE2772" i="9" s="1"/>
  <c r="AE2773" i="9" s="1"/>
  <c r="AE2774" i="9" s="1"/>
  <c r="AE2775" i="9" s="1"/>
  <c r="AE2776" i="9" s="1"/>
  <c r="AE2777" i="9" s="1"/>
  <c r="AE2778" i="9" s="1"/>
  <c r="AE2779" i="9" s="1"/>
  <c r="AE2780" i="9" s="1"/>
  <c r="AE2781" i="9" s="1"/>
  <c r="AE2782" i="9" s="1"/>
  <c r="AE2783" i="9" s="1"/>
  <c r="AE2784" i="9" s="1"/>
  <c r="AE2785" i="9" s="1"/>
  <c r="AE2786" i="9" s="1"/>
  <c r="AE2787" i="9" s="1"/>
  <c r="AE2788" i="9" s="1"/>
  <c r="AE2789" i="9" s="1"/>
  <c r="AE2790" i="9" s="1"/>
  <c r="AE2791" i="9" s="1"/>
  <c r="AE2792" i="9" s="1"/>
  <c r="AE2793" i="9" s="1"/>
  <c r="AE2794" i="9" s="1"/>
  <c r="AE2795" i="9" s="1"/>
  <c r="AE2796" i="9" s="1"/>
  <c r="AE2797" i="9" s="1"/>
  <c r="AE2798" i="9" s="1"/>
  <c r="AE2799" i="9" s="1"/>
  <c r="AE2800" i="9" s="1"/>
  <c r="AE2801" i="9" s="1"/>
  <c r="AE2802" i="9" s="1"/>
  <c r="AE2803" i="9" s="1"/>
  <c r="AE2804" i="9" s="1"/>
  <c r="AE2805" i="9" s="1"/>
  <c r="AE2806" i="9" s="1"/>
  <c r="AE2807" i="9" s="1"/>
  <c r="AE2808" i="9" s="1"/>
  <c r="AE2809" i="9" s="1"/>
  <c r="AE2810" i="9" s="1"/>
  <c r="AE2811" i="9" s="1"/>
  <c r="AE2812" i="9" s="1"/>
  <c r="AE2813" i="9" s="1"/>
  <c r="AE2814" i="9" s="1"/>
  <c r="AE2815" i="9" s="1"/>
  <c r="AE2816" i="9" s="1"/>
  <c r="AE2817" i="9" s="1"/>
  <c r="AE2818" i="9" s="1"/>
  <c r="AE2819" i="9" s="1"/>
  <c r="AE2820" i="9" s="1"/>
  <c r="AE2821" i="9" s="1"/>
  <c r="AE2822" i="9" s="1"/>
  <c r="AE2823" i="9" s="1"/>
  <c r="AE2824" i="9" s="1"/>
  <c r="AE2825" i="9" s="1"/>
  <c r="AE2826" i="9" s="1"/>
  <c r="AE2827" i="9" s="1"/>
  <c r="AE2828" i="9" s="1"/>
  <c r="AE2829" i="9" s="1"/>
  <c r="AE2830" i="9" s="1"/>
  <c r="AE2831" i="9" s="1"/>
  <c r="AE2832" i="9" s="1"/>
  <c r="AE2833" i="9" s="1"/>
  <c r="AE2834" i="9" s="1"/>
  <c r="AE2835" i="9" s="1"/>
  <c r="AE2836" i="9" s="1"/>
  <c r="AE2837" i="9" s="1"/>
  <c r="AE2838" i="9" s="1"/>
  <c r="AE2839" i="9" s="1"/>
  <c r="AE2840" i="9" s="1"/>
  <c r="AE2841" i="9" s="1"/>
  <c r="AE2842" i="9" s="1"/>
  <c r="AE2843" i="9" s="1"/>
  <c r="AE2844" i="9" s="1"/>
  <c r="AE2845" i="9" s="1"/>
  <c r="AE2846" i="9" s="1"/>
  <c r="AE2847" i="9" s="1"/>
  <c r="AE2848" i="9" s="1"/>
  <c r="AE2849" i="9" s="1"/>
  <c r="AE2850" i="9" s="1"/>
  <c r="AE2851" i="9" s="1"/>
  <c r="AE2852" i="9" s="1"/>
  <c r="AE2853" i="9" s="1"/>
  <c r="AE2854" i="9" s="1"/>
  <c r="AE2855" i="9" s="1"/>
  <c r="AE2856" i="9" s="1"/>
  <c r="AE2857" i="9" s="1"/>
  <c r="AE2858" i="9" s="1"/>
  <c r="AE2859" i="9" s="1"/>
  <c r="AE2860" i="9" s="1"/>
  <c r="AE2861" i="9" s="1"/>
  <c r="AE2862" i="9" s="1"/>
  <c r="AE2863" i="9" s="1"/>
  <c r="AE2864" i="9" s="1"/>
  <c r="AE2865" i="9" s="1"/>
  <c r="AE2866" i="9" s="1"/>
  <c r="AE2867" i="9" s="1"/>
  <c r="AE2868" i="9" s="1"/>
  <c r="AE2869" i="9" s="1"/>
  <c r="AE2870" i="9" s="1"/>
  <c r="AE2871" i="9" s="1"/>
  <c r="AE2872" i="9" s="1"/>
  <c r="AE2873" i="9" s="1"/>
  <c r="AE2874" i="9" s="1"/>
  <c r="AE2875" i="9" s="1"/>
  <c r="AE2876" i="9" s="1"/>
  <c r="AE2877" i="9" s="1"/>
  <c r="AE2878" i="9" s="1"/>
  <c r="AE2879" i="9" s="1"/>
  <c r="AE2880" i="9" s="1"/>
  <c r="AE2881" i="9" s="1"/>
  <c r="AE2882" i="9" s="1"/>
  <c r="AE2883" i="9" s="1"/>
  <c r="AE2884" i="9" s="1"/>
  <c r="AE2885" i="9" s="1"/>
  <c r="AE2886" i="9" s="1"/>
  <c r="AE2887" i="9" s="1"/>
  <c r="AE2888" i="9" s="1"/>
  <c r="AE2889" i="9" s="1"/>
  <c r="AE2890" i="9" s="1"/>
  <c r="AE2891" i="9" s="1"/>
  <c r="AE2892" i="9" s="1"/>
  <c r="AE2893" i="9" s="1"/>
  <c r="AE2894" i="9" s="1"/>
  <c r="AE2895" i="9" s="1"/>
  <c r="AE2896" i="9" s="1"/>
  <c r="AE2897" i="9" s="1"/>
  <c r="AE2898" i="9" s="1"/>
  <c r="AE2899" i="9" s="1"/>
  <c r="AE2900" i="9" s="1"/>
  <c r="AE2901" i="9" s="1"/>
  <c r="AE2902" i="9" s="1"/>
  <c r="AE2903" i="9" s="1"/>
  <c r="AE2904" i="9" s="1"/>
  <c r="AE2905" i="9" s="1"/>
  <c r="AE2906" i="9" s="1"/>
  <c r="AE2907" i="9" s="1"/>
  <c r="AE2908" i="9" s="1"/>
  <c r="AE2909" i="9" s="1"/>
  <c r="AE2910" i="9" s="1"/>
  <c r="AE2911" i="9" s="1"/>
  <c r="AE2912" i="9" s="1"/>
  <c r="AE2913" i="9" s="1"/>
  <c r="AE2914" i="9" s="1"/>
  <c r="AE2915" i="9" s="1"/>
  <c r="AE2916" i="9" s="1"/>
  <c r="AE2917" i="9" s="1"/>
  <c r="AE2918" i="9" s="1"/>
  <c r="AE2919" i="9" s="1"/>
  <c r="AE2920" i="9" s="1"/>
  <c r="AE2921" i="9" s="1"/>
  <c r="AE2922" i="9" s="1"/>
  <c r="AE2923" i="9" s="1"/>
  <c r="AE2924" i="9" s="1"/>
  <c r="AE2925" i="9" s="1"/>
  <c r="AE2926" i="9" s="1"/>
  <c r="AE2927" i="9" s="1"/>
  <c r="AE2928" i="9" s="1"/>
  <c r="AE2929" i="9" s="1"/>
  <c r="AE2930" i="9" s="1"/>
  <c r="AE2931" i="9" s="1"/>
  <c r="AE2932" i="9" s="1"/>
  <c r="AE2933" i="9" s="1"/>
  <c r="AE2934" i="9" s="1"/>
  <c r="AE2935" i="9" s="1"/>
  <c r="AE2936" i="9" s="1"/>
  <c r="AE2937" i="9" s="1"/>
  <c r="AE2938" i="9" s="1"/>
  <c r="AE2939" i="9" s="1"/>
  <c r="AE2940" i="9" s="1"/>
  <c r="AE2941" i="9" s="1"/>
  <c r="AE2942" i="9" s="1"/>
  <c r="AE2943" i="9" s="1"/>
  <c r="AE2944" i="9" s="1"/>
  <c r="AE2945" i="9" s="1"/>
  <c r="AE2946" i="9" s="1"/>
  <c r="AE2947" i="9" s="1"/>
  <c r="AE2948" i="9" s="1"/>
  <c r="AE2949" i="9" s="1"/>
  <c r="AE2950" i="9" s="1"/>
  <c r="AE2951" i="9" s="1"/>
  <c r="AE2952" i="9" s="1"/>
  <c r="AE2953" i="9" s="1"/>
  <c r="AE2954" i="9" s="1"/>
  <c r="AE2955" i="9" s="1"/>
  <c r="AE2956" i="9" s="1"/>
  <c r="AE2957" i="9" s="1"/>
  <c r="AE2958" i="9" s="1"/>
  <c r="AE2959" i="9" s="1"/>
  <c r="AE2960" i="9" s="1"/>
  <c r="AE2961" i="9" s="1"/>
  <c r="AE2962" i="9" s="1"/>
  <c r="AE2963" i="9" s="1"/>
  <c r="AE2964" i="9" s="1"/>
  <c r="AE2965" i="9" s="1"/>
  <c r="AE2966" i="9" s="1"/>
  <c r="AE2967" i="9" s="1"/>
  <c r="AE2968" i="9" s="1"/>
  <c r="AE2969" i="9" s="1"/>
  <c r="AE2970" i="9" s="1"/>
  <c r="AE2971" i="9" s="1"/>
  <c r="AE2972" i="9" s="1"/>
  <c r="AE2973" i="9" s="1"/>
  <c r="AE2974" i="9" s="1"/>
  <c r="AE2975" i="9" s="1"/>
  <c r="AE2976" i="9" s="1"/>
  <c r="AE2977" i="9" s="1"/>
  <c r="AE2978" i="9" s="1"/>
  <c r="AE2979" i="9" s="1"/>
  <c r="AE2980" i="9" s="1"/>
  <c r="AE2981" i="9" s="1"/>
  <c r="AE2982" i="9" s="1"/>
  <c r="AE2983" i="9" s="1"/>
  <c r="AE2984" i="9" s="1"/>
  <c r="AE2985" i="9" s="1"/>
  <c r="AE2986" i="9" s="1"/>
  <c r="AE2987" i="9" s="1"/>
  <c r="AE2988" i="9" s="1"/>
  <c r="AE2989" i="9" s="1"/>
  <c r="AE2990" i="9" s="1"/>
  <c r="AE2991" i="9" s="1"/>
  <c r="AE2992" i="9" s="1"/>
  <c r="AE2993" i="9" s="1"/>
  <c r="AE2994" i="9" s="1"/>
  <c r="AE2995" i="9" s="1"/>
  <c r="AE2996" i="9" s="1"/>
  <c r="AE2997" i="9" s="1"/>
  <c r="AE2998" i="9" s="1"/>
  <c r="AE2999" i="9" s="1"/>
  <c r="AE3000" i="9" s="1"/>
  <c r="AE3001" i="9" s="1"/>
  <c r="AE3002" i="9" s="1"/>
  <c r="AE3003" i="9" s="1"/>
  <c r="AE3004" i="9" s="1"/>
  <c r="AE3005" i="9" s="1"/>
  <c r="AE3006" i="9" s="1"/>
  <c r="AE3007" i="9" s="1"/>
  <c r="AE3008" i="9" s="1"/>
  <c r="AE3009" i="9" s="1"/>
  <c r="AE3010" i="9" s="1"/>
  <c r="AE3011" i="9" s="1"/>
  <c r="AE3012" i="9" s="1"/>
  <c r="AE3013" i="9" s="1"/>
  <c r="AE3014" i="9" s="1"/>
  <c r="AE3015" i="9" s="1"/>
  <c r="AE3016" i="9" s="1"/>
  <c r="AE3017" i="9" s="1"/>
  <c r="AE3018" i="9" s="1"/>
  <c r="AE3019" i="9" s="1"/>
  <c r="AE3020" i="9" s="1"/>
  <c r="AE3021" i="9" s="1"/>
  <c r="AE3022" i="9" s="1"/>
  <c r="AE3023" i="9" s="1"/>
  <c r="AE3024" i="9" s="1"/>
  <c r="AE3025" i="9" s="1"/>
  <c r="AE3026" i="9" s="1"/>
  <c r="AE3027" i="9" s="1"/>
  <c r="AE3028" i="9" s="1"/>
  <c r="AE3029" i="9" s="1"/>
  <c r="AE3030" i="9" s="1"/>
  <c r="AE3031" i="9" s="1"/>
  <c r="AE3032" i="9" s="1"/>
  <c r="AE3033" i="9" s="1"/>
  <c r="AE3034" i="9" s="1"/>
  <c r="AE3035" i="9" s="1"/>
  <c r="AE3036" i="9" s="1"/>
  <c r="AE3037" i="9" s="1"/>
  <c r="AE3038" i="9" s="1"/>
  <c r="AE3039" i="9" s="1"/>
  <c r="AE3040" i="9" s="1"/>
  <c r="AE3041" i="9" s="1"/>
  <c r="AE3042" i="9" s="1"/>
  <c r="AE3043" i="9" s="1"/>
  <c r="AE3044" i="9" s="1"/>
  <c r="AE3045" i="9" s="1"/>
  <c r="AE3046" i="9" s="1"/>
  <c r="AE3047" i="9" s="1"/>
  <c r="AE3048" i="9" s="1"/>
  <c r="AE3049" i="9" s="1"/>
  <c r="AE3050" i="9" s="1"/>
  <c r="AE3051" i="9" s="1"/>
  <c r="AE3052" i="9" s="1"/>
  <c r="AE3053" i="9" s="1"/>
  <c r="AE3054" i="9" s="1"/>
  <c r="AE3055" i="9" s="1"/>
  <c r="AE3056" i="9" s="1"/>
  <c r="AE3057" i="9" s="1"/>
  <c r="AE3058" i="9" s="1"/>
  <c r="AE3059" i="9" s="1"/>
  <c r="AE3060" i="9" s="1"/>
  <c r="AE3061" i="9" s="1"/>
  <c r="AE3062" i="9" s="1"/>
  <c r="AE3063" i="9" s="1"/>
  <c r="AE3064" i="9" s="1"/>
  <c r="AE3065" i="9" s="1"/>
  <c r="AE3066" i="9" s="1"/>
  <c r="AE3067" i="9" s="1"/>
  <c r="AE3068" i="9" s="1"/>
  <c r="AE3069" i="9" s="1"/>
  <c r="AE3070" i="9" s="1"/>
  <c r="AE3071" i="9" s="1"/>
  <c r="AE3072" i="9" s="1"/>
  <c r="AE3073" i="9" s="1"/>
  <c r="AE3074" i="9" s="1"/>
  <c r="AE3075" i="9" s="1"/>
  <c r="AE3076" i="9" s="1"/>
  <c r="AE3077" i="9" s="1"/>
  <c r="AE3078" i="9" s="1"/>
  <c r="AE3079" i="9" s="1"/>
  <c r="AE3080" i="9" s="1"/>
  <c r="AE3081" i="9" s="1"/>
  <c r="AE3082" i="9" s="1"/>
  <c r="AE3083" i="9" s="1"/>
  <c r="AE3084" i="9" s="1"/>
  <c r="AE3085" i="9" s="1"/>
  <c r="AE3086" i="9" s="1"/>
  <c r="AE3087" i="9" s="1"/>
  <c r="AE3088" i="9" s="1"/>
  <c r="AE3089" i="9" s="1"/>
  <c r="AE3090" i="9" s="1"/>
  <c r="AE3091" i="9" s="1"/>
  <c r="AE3092" i="9" s="1"/>
  <c r="AE3093" i="9" s="1"/>
  <c r="AE3094" i="9" s="1"/>
  <c r="AE3095" i="9" s="1"/>
  <c r="AE3096" i="9" s="1"/>
  <c r="AE3097" i="9" s="1"/>
  <c r="AE3098" i="9" s="1"/>
  <c r="AE3099" i="9" s="1"/>
  <c r="AE3100" i="9" s="1"/>
  <c r="AE3101" i="9" s="1"/>
  <c r="AE3102" i="9" s="1"/>
  <c r="AE3103" i="9" s="1"/>
  <c r="AE3104" i="9" s="1"/>
  <c r="AE3105" i="9" s="1"/>
  <c r="AE3106" i="9" s="1"/>
  <c r="AE3107" i="9" s="1"/>
  <c r="AE3108" i="9" s="1"/>
  <c r="AE3109" i="9" s="1"/>
  <c r="AE3110" i="9" s="1"/>
  <c r="AE3111" i="9" s="1"/>
  <c r="AE3112" i="9" s="1"/>
  <c r="AE3113" i="9" s="1"/>
  <c r="AE3114" i="9" s="1"/>
  <c r="AE3115" i="9" s="1"/>
  <c r="AE3116" i="9" s="1"/>
  <c r="AE3117" i="9" s="1"/>
  <c r="AE3118" i="9" s="1"/>
  <c r="AE3119" i="9" s="1"/>
  <c r="AE3120" i="9" s="1"/>
  <c r="AE3121" i="9" s="1"/>
  <c r="AE3122" i="9" s="1"/>
  <c r="AE3123" i="9" s="1"/>
  <c r="AE3124" i="9" s="1"/>
  <c r="AE3125" i="9" s="1"/>
  <c r="AE3126" i="9" s="1"/>
  <c r="AE3127" i="9" s="1"/>
  <c r="AE3128" i="9" s="1"/>
  <c r="AE3129" i="9" s="1"/>
  <c r="AE3130" i="9" s="1"/>
  <c r="AE3131" i="9" s="1"/>
  <c r="AE3132" i="9" s="1"/>
  <c r="AE3133" i="9" s="1"/>
  <c r="AE3134" i="9" s="1"/>
  <c r="AE3135" i="9" s="1"/>
  <c r="AE3136" i="9" s="1"/>
  <c r="AE3137" i="9" s="1"/>
  <c r="AE3138" i="9" s="1"/>
  <c r="AE3139" i="9" s="1"/>
  <c r="AE3140" i="9" s="1"/>
  <c r="AE3141" i="9" s="1"/>
  <c r="AE3142" i="9" s="1"/>
  <c r="AE3143" i="9" s="1"/>
  <c r="AE3144" i="9" s="1"/>
  <c r="AE3145" i="9" s="1"/>
  <c r="AE3146" i="9" s="1"/>
  <c r="AE3147" i="9" s="1"/>
  <c r="AE3148" i="9" s="1"/>
  <c r="AE3149" i="9" s="1"/>
  <c r="AE3150" i="9" s="1"/>
  <c r="AE3151" i="9" s="1"/>
  <c r="AE3152" i="9" s="1"/>
  <c r="AE3153" i="9" s="1"/>
  <c r="AE3154" i="9" s="1"/>
  <c r="AE3155" i="9" s="1"/>
  <c r="AE3156" i="9" s="1"/>
  <c r="AE3157" i="9" s="1"/>
  <c r="AE3158" i="9" s="1"/>
  <c r="AE3159" i="9" s="1"/>
  <c r="AE3160" i="9" s="1"/>
  <c r="AE3161" i="9" s="1"/>
  <c r="AE3162" i="9" s="1"/>
  <c r="AE3163" i="9" s="1"/>
  <c r="AE3164" i="9" s="1"/>
  <c r="AE3165" i="9" s="1"/>
  <c r="AE3166" i="9" s="1"/>
  <c r="AE3167" i="9" s="1"/>
  <c r="AE3168" i="9" s="1"/>
  <c r="AE3169" i="9" s="1"/>
  <c r="AE3170" i="9" s="1"/>
  <c r="AE3171" i="9" s="1"/>
  <c r="AE3172" i="9" s="1"/>
  <c r="AE3173" i="9" s="1"/>
  <c r="AE3174" i="9" s="1"/>
  <c r="AE3175" i="9" s="1"/>
  <c r="AE3176" i="9" s="1"/>
  <c r="AE3177" i="9" s="1"/>
  <c r="AE3178" i="9" s="1"/>
  <c r="AE3179" i="9" s="1"/>
  <c r="AE3180" i="9" s="1"/>
  <c r="AE3181" i="9" s="1"/>
  <c r="AE3182" i="9" s="1"/>
  <c r="AE3183" i="9" s="1"/>
  <c r="AE3184" i="9" s="1"/>
  <c r="AE3185" i="9" s="1"/>
  <c r="AE3186" i="9" s="1"/>
  <c r="AE3187" i="9" s="1"/>
  <c r="AE3188" i="9" s="1"/>
  <c r="AE3189" i="9" s="1"/>
  <c r="AE3190" i="9" s="1"/>
  <c r="AE3191" i="9" s="1"/>
  <c r="AE3192" i="9" s="1"/>
  <c r="AE3193" i="9" s="1"/>
  <c r="AE3194" i="9" s="1"/>
  <c r="AE3195" i="9" s="1"/>
  <c r="AE3196" i="9" s="1"/>
  <c r="AE3197" i="9" s="1"/>
  <c r="AE3198" i="9" s="1"/>
  <c r="AE3199" i="9" s="1"/>
  <c r="AE3200" i="9" s="1"/>
  <c r="AE3201" i="9" s="1"/>
  <c r="AE3202" i="9" s="1"/>
  <c r="AE3203" i="9" s="1"/>
  <c r="AE3204" i="9" s="1"/>
  <c r="AE3205" i="9" s="1"/>
  <c r="AE3206" i="9" s="1"/>
  <c r="AE3207" i="9" s="1"/>
  <c r="AE3208" i="9" s="1"/>
  <c r="AE3209" i="9" s="1"/>
  <c r="AE3210" i="9" s="1"/>
  <c r="AE3211" i="9" s="1"/>
  <c r="AE3212" i="9" s="1"/>
  <c r="AE3213" i="9" s="1"/>
  <c r="AE3214" i="9" s="1"/>
  <c r="AE3215" i="9" s="1"/>
  <c r="AE3216" i="9" s="1"/>
  <c r="AE3217" i="9" s="1"/>
  <c r="AE3218" i="9" s="1"/>
  <c r="AE3219" i="9" s="1"/>
  <c r="AE3220" i="9" s="1"/>
  <c r="AE3221" i="9" s="1"/>
  <c r="AE3222" i="9" s="1"/>
  <c r="AE3223" i="9" s="1"/>
  <c r="AE3224" i="9" s="1"/>
  <c r="AE3225" i="9" s="1"/>
  <c r="AE3226" i="9" s="1"/>
  <c r="AE3227" i="9" s="1"/>
  <c r="AE3228" i="9" s="1"/>
  <c r="AE3229" i="9" s="1"/>
  <c r="AE3230" i="9" s="1"/>
  <c r="AE3231" i="9" s="1"/>
  <c r="AE3232" i="9" s="1"/>
  <c r="AE3233" i="9" s="1"/>
  <c r="AE3234" i="9" s="1"/>
  <c r="AE3235" i="9" s="1"/>
  <c r="AE3236" i="9" s="1"/>
  <c r="AE3237" i="9" s="1"/>
  <c r="AE3238" i="9" s="1"/>
  <c r="AE3239" i="9" s="1"/>
  <c r="AE3240" i="9" s="1"/>
  <c r="AE3241" i="9" s="1"/>
  <c r="AE3242" i="9" s="1"/>
  <c r="AE3243" i="9" s="1"/>
  <c r="AE3244" i="9" s="1"/>
  <c r="AE3245" i="9" s="1"/>
  <c r="AE3246" i="9" s="1"/>
  <c r="AE3247" i="9" s="1"/>
  <c r="AE3248" i="9" s="1"/>
  <c r="AE3249" i="9" s="1"/>
  <c r="AE3250" i="9" s="1"/>
  <c r="AE3251" i="9" s="1"/>
  <c r="AE3252" i="9" s="1"/>
  <c r="AE3253" i="9" s="1"/>
  <c r="AE3254" i="9" s="1"/>
  <c r="AE3255" i="9" s="1"/>
  <c r="AE3256" i="9" s="1"/>
  <c r="AE3257" i="9" s="1"/>
  <c r="AE3258" i="9" s="1"/>
  <c r="AE3259" i="9" s="1"/>
  <c r="AE3260" i="9" s="1"/>
  <c r="AE3261" i="9" s="1"/>
  <c r="AE3262" i="9" s="1"/>
  <c r="AE3263" i="9" s="1"/>
  <c r="AE3264" i="9" s="1"/>
  <c r="AE3265" i="9" s="1"/>
  <c r="AE3266" i="9" s="1"/>
  <c r="AE3267" i="9" s="1"/>
  <c r="AE3268" i="9" s="1"/>
  <c r="AE3269" i="9" s="1"/>
  <c r="AE3270" i="9" s="1"/>
  <c r="AE3271" i="9" s="1"/>
  <c r="AE3272" i="9" s="1"/>
  <c r="AE3273" i="9" s="1"/>
  <c r="AE3274" i="9" s="1"/>
  <c r="AE3275" i="9" s="1"/>
  <c r="AE3276" i="9" s="1"/>
  <c r="AE3277" i="9" s="1"/>
  <c r="AE3278" i="9" s="1"/>
  <c r="AE3279" i="9" s="1"/>
  <c r="AE3280" i="9" s="1"/>
  <c r="AE3281" i="9" s="1"/>
  <c r="AE3282" i="9" s="1"/>
  <c r="AE3283" i="9" s="1"/>
  <c r="AE3284" i="9" s="1"/>
  <c r="AE3285" i="9" s="1"/>
  <c r="AE3286" i="9" s="1"/>
  <c r="AE3287" i="9" s="1"/>
  <c r="AE3288" i="9" s="1"/>
  <c r="AE3289" i="9" s="1"/>
  <c r="AE3290" i="9" s="1"/>
  <c r="AE3291" i="9" s="1"/>
  <c r="AE3292" i="9" s="1"/>
  <c r="AE3293" i="9" s="1"/>
  <c r="AE3294" i="9" s="1"/>
  <c r="AE3295" i="9" s="1"/>
  <c r="AE3296" i="9" s="1"/>
  <c r="AE3297" i="9" s="1"/>
  <c r="AE3298" i="9" s="1"/>
  <c r="AE3299" i="9" s="1"/>
  <c r="AE3300" i="9" s="1"/>
  <c r="AE3301" i="9" s="1"/>
  <c r="AE3302" i="9" s="1"/>
  <c r="AE3303" i="9" s="1"/>
  <c r="AE3304" i="9" s="1"/>
  <c r="AE3305" i="9" s="1"/>
  <c r="AE3306" i="9" s="1"/>
  <c r="AE3307" i="9" s="1"/>
  <c r="AE3308" i="9" s="1"/>
  <c r="AE3309" i="9" s="1"/>
  <c r="AE3310" i="9" s="1"/>
  <c r="AE3311" i="9" s="1"/>
  <c r="AE3312" i="9" s="1"/>
  <c r="AE3313" i="9" s="1"/>
  <c r="AE3314" i="9" s="1"/>
  <c r="AE3315" i="9" s="1"/>
  <c r="AE3316" i="9" s="1"/>
  <c r="AE3317" i="9" s="1"/>
  <c r="AE3318" i="9" s="1"/>
  <c r="AE3319" i="9" s="1"/>
  <c r="AE3320" i="9" s="1"/>
  <c r="AE3321" i="9" s="1"/>
  <c r="AE3322" i="9" s="1"/>
  <c r="AE3323" i="9" s="1"/>
  <c r="AE3324" i="9" s="1"/>
  <c r="AE3325" i="9" s="1"/>
  <c r="AE3326" i="9" s="1"/>
  <c r="AE3327" i="9" s="1"/>
  <c r="AE3328" i="9" s="1"/>
  <c r="AE3329" i="9" s="1"/>
  <c r="AE3330" i="9" s="1"/>
  <c r="AE3331" i="9" s="1"/>
  <c r="AE3332" i="9" s="1"/>
  <c r="AE3333" i="9" s="1"/>
  <c r="AE3334" i="9" s="1"/>
  <c r="AE3335" i="9" s="1"/>
  <c r="AE3336" i="9" s="1"/>
  <c r="AE3337" i="9" s="1"/>
  <c r="AE3338" i="9" s="1"/>
  <c r="AE3339" i="9" s="1"/>
  <c r="AE3340" i="9" s="1"/>
  <c r="AE3341" i="9" s="1"/>
  <c r="AE3342" i="9" s="1"/>
  <c r="AE3343" i="9" s="1"/>
  <c r="AE3344" i="9" s="1"/>
  <c r="AE3345" i="9" s="1"/>
  <c r="AE3346" i="9" s="1"/>
  <c r="AE3347" i="9" s="1"/>
  <c r="AE3348" i="9" s="1"/>
  <c r="AE3349" i="9" s="1"/>
  <c r="AE3350" i="9" s="1"/>
  <c r="AE3351" i="9" s="1"/>
  <c r="AE3352" i="9" s="1"/>
  <c r="AE3353" i="9" s="1"/>
  <c r="AE3354" i="9" s="1"/>
  <c r="AE3355" i="9" s="1"/>
  <c r="AE3356" i="9" s="1"/>
  <c r="AE3357" i="9" s="1"/>
  <c r="AE3358" i="9" s="1"/>
  <c r="AE3359" i="9" s="1"/>
  <c r="AE3360" i="9" s="1"/>
  <c r="AE3361" i="9" s="1"/>
  <c r="AE3362" i="9" s="1"/>
  <c r="AE3363" i="9" s="1"/>
  <c r="AE3364" i="9" s="1"/>
  <c r="AE3365" i="9" s="1"/>
  <c r="AE3366" i="9" s="1"/>
  <c r="AE3367" i="9" s="1"/>
  <c r="AE3368" i="9" s="1"/>
  <c r="AE3369" i="9" s="1"/>
  <c r="AE3370" i="9" s="1"/>
  <c r="AE3371" i="9" s="1"/>
  <c r="AE3372" i="9" s="1"/>
  <c r="AE3373" i="9" s="1"/>
  <c r="AE3374" i="9" s="1"/>
  <c r="AE3375" i="9" s="1"/>
  <c r="AE3376" i="9" s="1"/>
  <c r="AE3377" i="9" s="1"/>
  <c r="AE3378" i="9" s="1"/>
  <c r="AE3379" i="9" s="1"/>
  <c r="AE3380" i="9" s="1"/>
  <c r="AE3381" i="9" s="1"/>
  <c r="AE3382" i="9" s="1"/>
  <c r="AE3383" i="9" s="1"/>
  <c r="AE3384" i="9" s="1"/>
  <c r="AE3385" i="9" s="1"/>
  <c r="AE3386" i="9" s="1"/>
  <c r="AE3387" i="9" s="1"/>
  <c r="AE3388" i="9" s="1"/>
  <c r="AE3389" i="9" s="1"/>
  <c r="AE3390" i="9" s="1"/>
  <c r="AE3391" i="9" s="1"/>
  <c r="AE3392" i="9" s="1"/>
  <c r="AE3393" i="9" s="1"/>
  <c r="AE3394" i="9" s="1"/>
  <c r="AE3395" i="9" s="1"/>
  <c r="AE3396" i="9" s="1"/>
  <c r="AE3397" i="9" s="1"/>
  <c r="AE3398" i="9" s="1"/>
  <c r="AE3399" i="9" s="1"/>
  <c r="AE3400" i="9" s="1"/>
  <c r="AE3401" i="9" s="1"/>
  <c r="AE3402" i="9" s="1"/>
  <c r="AE3403" i="9" s="1"/>
  <c r="AE3404" i="9" s="1"/>
  <c r="AE3405" i="9" s="1"/>
  <c r="AE3406" i="9" s="1"/>
  <c r="AE3407" i="9" s="1"/>
  <c r="AE3408" i="9" s="1"/>
  <c r="AE3409" i="9" s="1"/>
  <c r="AE3410" i="9" s="1"/>
  <c r="AE3411" i="9" s="1"/>
  <c r="AE3412" i="9" s="1"/>
  <c r="AE3413" i="9" s="1"/>
  <c r="AE3414" i="9" s="1"/>
  <c r="AE3415" i="9" s="1"/>
  <c r="AE3416" i="9" s="1"/>
  <c r="AE3417" i="9" s="1"/>
  <c r="AE3418" i="9" s="1"/>
  <c r="AE3419" i="9" s="1"/>
  <c r="AE3420" i="9" s="1"/>
  <c r="AE3421" i="9" s="1"/>
  <c r="AE3422" i="9" s="1"/>
  <c r="AE3423" i="9" s="1"/>
  <c r="AE3424" i="9" s="1"/>
  <c r="AE3425" i="9" s="1"/>
  <c r="AE3426" i="9" s="1"/>
  <c r="AE3427" i="9" s="1"/>
  <c r="AE3428" i="9" s="1"/>
  <c r="AE3429" i="9" s="1"/>
  <c r="AE3430" i="9" s="1"/>
  <c r="AE3431" i="9" s="1"/>
  <c r="AE3432" i="9" s="1"/>
  <c r="AE3433" i="9" s="1"/>
  <c r="AE3434" i="9" s="1"/>
  <c r="AE3435" i="9" s="1"/>
  <c r="AE3436" i="9" s="1"/>
  <c r="AE3437" i="9" s="1"/>
  <c r="AE3438" i="9" s="1"/>
  <c r="AE3439" i="9" s="1"/>
  <c r="AE3440" i="9" s="1"/>
  <c r="AE3441" i="9" s="1"/>
  <c r="AE3442" i="9" s="1"/>
  <c r="AE3443" i="9" s="1"/>
  <c r="AE3444" i="9" s="1"/>
  <c r="AE3445" i="9" s="1"/>
  <c r="AE3446" i="9" s="1"/>
  <c r="AE3447" i="9" s="1"/>
  <c r="AE3448" i="9" s="1"/>
  <c r="AE3449" i="9" s="1"/>
  <c r="AE3450" i="9" s="1"/>
  <c r="AE3451" i="9" s="1"/>
  <c r="AE3452" i="9" s="1"/>
  <c r="AE3453" i="9" s="1"/>
  <c r="AE3454" i="9" s="1"/>
  <c r="AE3455" i="9" s="1"/>
  <c r="AE3456" i="9" s="1"/>
  <c r="AE3457" i="9" s="1"/>
  <c r="AE3458" i="9" s="1"/>
  <c r="AE3459" i="9" s="1"/>
  <c r="AE3460" i="9" s="1"/>
  <c r="AE3461" i="9" s="1"/>
  <c r="AE3462" i="9" s="1"/>
  <c r="AE3463" i="9" s="1"/>
  <c r="AE3464" i="9" s="1"/>
  <c r="AE3465" i="9" s="1"/>
  <c r="AE3466" i="9" s="1"/>
  <c r="AE3467" i="9" s="1"/>
  <c r="AE3468" i="9" s="1"/>
  <c r="AE3469" i="9" s="1"/>
  <c r="AE3470" i="9" s="1"/>
  <c r="AE3471" i="9" s="1"/>
  <c r="AE3472" i="9" s="1"/>
  <c r="AE3473" i="9" s="1"/>
  <c r="AE3474" i="9" s="1"/>
  <c r="AE3475" i="9" s="1"/>
  <c r="AE3476" i="9" s="1"/>
  <c r="AE3477" i="9" s="1"/>
  <c r="AE3478" i="9" s="1"/>
  <c r="AE3479" i="9" s="1"/>
  <c r="AE3480" i="9" s="1"/>
  <c r="AE3481" i="9" s="1"/>
  <c r="AE3482" i="9" s="1"/>
  <c r="AE3483" i="9" s="1"/>
  <c r="AE3484" i="9" s="1"/>
  <c r="AE3485" i="9" s="1"/>
  <c r="AE3486" i="9" s="1"/>
  <c r="AE3487" i="9" s="1"/>
  <c r="AE3488" i="9" s="1"/>
  <c r="AE3489" i="9" s="1"/>
  <c r="AE3490" i="9" s="1"/>
  <c r="AE3491" i="9" s="1"/>
  <c r="AE3492" i="9" s="1"/>
  <c r="AE3493" i="9" s="1"/>
  <c r="AE3494" i="9" s="1"/>
  <c r="AE3495" i="9" s="1"/>
  <c r="AE3496" i="9" s="1"/>
  <c r="AE3497" i="9" s="1"/>
  <c r="AE3498" i="9" s="1"/>
  <c r="AE3499" i="9" s="1"/>
  <c r="AE3500" i="9" s="1"/>
  <c r="AE3501" i="9" s="1"/>
  <c r="AE3502" i="9" s="1"/>
  <c r="AE3503" i="9" s="1"/>
  <c r="AE3504" i="9" s="1"/>
  <c r="AE3505" i="9" s="1"/>
  <c r="AE3506" i="9" s="1"/>
  <c r="AE3507" i="9" s="1"/>
  <c r="AE3508" i="9" s="1"/>
  <c r="AE3509" i="9" s="1"/>
  <c r="AE3510" i="9" s="1"/>
  <c r="AE3511" i="9" s="1"/>
  <c r="AE3512" i="9" s="1"/>
  <c r="AE3513" i="9" s="1"/>
  <c r="AE3514" i="9" s="1"/>
  <c r="AE3515" i="9" s="1"/>
  <c r="AE3516" i="9" s="1"/>
  <c r="AE3517" i="9" s="1"/>
  <c r="AE3518" i="9" s="1"/>
  <c r="AE3519" i="9" s="1"/>
  <c r="AE3520" i="9" s="1"/>
  <c r="AE3521" i="9" s="1"/>
  <c r="AE3522" i="9" s="1"/>
  <c r="AE3523" i="9" s="1"/>
  <c r="AE3524" i="9" s="1"/>
  <c r="AE3525" i="9" s="1"/>
  <c r="AE3526" i="9" s="1"/>
  <c r="AE3527" i="9" s="1"/>
  <c r="AE3528" i="9" s="1"/>
  <c r="AE3529" i="9" s="1"/>
  <c r="AE3530" i="9" s="1"/>
  <c r="AE3531" i="9" s="1"/>
  <c r="AE3532" i="9" s="1"/>
  <c r="AE3533" i="9" s="1"/>
  <c r="AE3534" i="9" s="1"/>
  <c r="AE3535" i="9" s="1"/>
  <c r="AE3536" i="9" s="1"/>
  <c r="AE3537" i="9" s="1"/>
  <c r="AE3538" i="9" s="1"/>
  <c r="AE3539" i="9" s="1"/>
  <c r="AE3540" i="9" s="1"/>
  <c r="AE3541" i="9" s="1"/>
  <c r="AE3542" i="9" s="1"/>
  <c r="AE3543" i="9" s="1"/>
  <c r="AE3544" i="9" s="1"/>
  <c r="AE3545" i="9" s="1"/>
  <c r="AE3546" i="9" s="1"/>
  <c r="AE3547" i="9" s="1"/>
  <c r="AE3548" i="9" s="1"/>
  <c r="AE3549" i="9" s="1"/>
  <c r="AE3550" i="9" s="1"/>
  <c r="AE3551" i="9" s="1"/>
  <c r="AE3552" i="9" s="1"/>
  <c r="AE3553" i="9" s="1"/>
  <c r="AE3554" i="9" s="1"/>
  <c r="AE3555" i="9" s="1"/>
  <c r="AE3556" i="9" s="1"/>
  <c r="AE3557" i="9" s="1"/>
  <c r="AE3558" i="9" s="1"/>
  <c r="AE3559" i="9" s="1"/>
  <c r="AE3560" i="9" s="1"/>
  <c r="AE3561" i="9" s="1"/>
  <c r="AE3562" i="9" s="1"/>
  <c r="AE3563" i="9" s="1"/>
  <c r="AE3564" i="9" s="1"/>
  <c r="AE3565" i="9" s="1"/>
  <c r="AE3566" i="9" s="1"/>
  <c r="AE3567" i="9" s="1"/>
  <c r="AE3568" i="9" s="1"/>
  <c r="AE3569" i="9" s="1"/>
  <c r="AE3570" i="9" s="1"/>
  <c r="AE3571" i="9" s="1"/>
  <c r="AE3572" i="9" s="1"/>
  <c r="AE3573" i="9" s="1"/>
  <c r="AE3574" i="9" s="1"/>
  <c r="AE3575" i="9" s="1"/>
  <c r="AE3576" i="9" s="1"/>
  <c r="AE3577" i="9" s="1"/>
  <c r="AE3578" i="9" s="1"/>
  <c r="AE3579" i="9" s="1"/>
  <c r="AE3580" i="9" s="1"/>
  <c r="AE3581" i="9" s="1"/>
  <c r="AE3582" i="9" s="1"/>
  <c r="AE3583" i="9" s="1"/>
  <c r="AE3584" i="9" s="1"/>
  <c r="AE3585" i="9" s="1"/>
  <c r="AE3586" i="9" s="1"/>
  <c r="AE3587" i="9" s="1"/>
  <c r="AE3588" i="9" s="1"/>
  <c r="AE3589" i="9" s="1"/>
  <c r="AE3590" i="9" s="1"/>
  <c r="AE3591" i="9" s="1"/>
  <c r="AE3592" i="9" s="1"/>
  <c r="AE3593" i="9" s="1"/>
  <c r="AE3594" i="9" s="1"/>
  <c r="AE3595" i="9" s="1"/>
  <c r="AE3596" i="9" s="1"/>
  <c r="AE3597" i="9" s="1"/>
  <c r="AE3598" i="9" s="1"/>
  <c r="AE3599" i="9" s="1"/>
  <c r="AE3600" i="9" s="1"/>
  <c r="AE3601" i="9" s="1"/>
  <c r="AE3602" i="9" s="1"/>
  <c r="AE3603" i="9" s="1"/>
  <c r="AE3604" i="9" s="1"/>
  <c r="AE3605" i="9" s="1"/>
  <c r="AE3606" i="9" s="1"/>
  <c r="AE3607" i="9" s="1"/>
  <c r="AE3608" i="9" s="1"/>
  <c r="AE3609" i="9" s="1"/>
  <c r="AE3610" i="9" s="1"/>
  <c r="AE3611" i="9" s="1"/>
  <c r="AE3612" i="9" s="1"/>
  <c r="AE3613" i="9" s="1"/>
  <c r="AE3614" i="9" s="1"/>
  <c r="AE3615" i="9" s="1"/>
  <c r="AE3616" i="9" s="1"/>
  <c r="AE3617" i="9" s="1"/>
  <c r="AE3618" i="9" s="1"/>
  <c r="AE3619" i="9" s="1"/>
  <c r="AE3620" i="9" s="1"/>
  <c r="AE3621" i="9" s="1"/>
  <c r="AE3622" i="9" s="1"/>
  <c r="AE3623" i="9" s="1"/>
  <c r="AE3624" i="9" s="1"/>
  <c r="AE3625" i="9" s="1"/>
  <c r="AE3626" i="9" s="1"/>
  <c r="AE3627" i="9" s="1"/>
  <c r="AE3628" i="9" s="1"/>
  <c r="AE3629" i="9" s="1"/>
  <c r="AE3630" i="9" s="1"/>
  <c r="AE3631" i="9" s="1"/>
  <c r="AE3632" i="9" s="1"/>
  <c r="AE3633" i="9" s="1"/>
  <c r="AE3634" i="9" s="1"/>
  <c r="AE3635" i="9" s="1"/>
  <c r="AE3636" i="9" s="1"/>
  <c r="AE3637" i="9" s="1"/>
  <c r="AE3638" i="9" s="1"/>
  <c r="AE3639" i="9" s="1"/>
  <c r="AE3640" i="9" s="1"/>
  <c r="AE3641" i="9" s="1"/>
  <c r="AE3642" i="9" s="1"/>
  <c r="AE3643" i="9" s="1"/>
  <c r="AE3644" i="9" s="1"/>
  <c r="AE3645" i="9" s="1"/>
  <c r="AE3646" i="9" s="1"/>
  <c r="AE3647" i="9" s="1"/>
  <c r="AE3648" i="9" s="1"/>
  <c r="AE3649" i="9" s="1"/>
  <c r="AE3650" i="9" s="1"/>
  <c r="AE3651" i="9" s="1"/>
  <c r="AE3652" i="9" s="1"/>
  <c r="AE3653" i="9" s="1"/>
  <c r="AE3654" i="9" s="1"/>
  <c r="AE3655" i="9" s="1"/>
  <c r="AE3656" i="9" s="1"/>
  <c r="AE3657" i="9" s="1"/>
  <c r="AE3658" i="9" s="1"/>
  <c r="AE3659" i="9" s="1"/>
  <c r="AE3660" i="9" s="1"/>
  <c r="AE3661" i="9" s="1"/>
  <c r="AE3662" i="9" s="1"/>
  <c r="AE3663" i="9" s="1"/>
  <c r="AE3664" i="9" s="1"/>
  <c r="AE3665" i="9" s="1"/>
  <c r="AE3666" i="9" s="1"/>
  <c r="AE3667" i="9" s="1"/>
  <c r="AE3668" i="9" s="1"/>
  <c r="AE3669" i="9" s="1"/>
  <c r="AE3670" i="9" s="1"/>
  <c r="AE3671" i="9" s="1"/>
  <c r="AE3672" i="9" s="1"/>
  <c r="AE3673" i="9" s="1"/>
  <c r="AE3674" i="9" s="1"/>
  <c r="AE3675" i="9" s="1"/>
  <c r="AE3676" i="9" s="1"/>
  <c r="AE3677" i="9" s="1"/>
  <c r="AE3678" i="9" s="1"/>
  <c r="AE3679" i="9" s="1"/>
  <c r="AE3680" i="9" s="1"/>
  <c r="AE3681" i="9" s="1"/>
  <c r="AE3682" i="9" s="1"/>
  <c r="AE3683" i="9" s="1"/>
  <c r="AE3684" i="9" s="1"/>
  <c r="AE3685" i="9" s="1"/>
  <c r="AE3686" i="9" s="1"/>
  <c r="AE3687" i="9" s="1"/>
  <c r="AE3688" i="9" s="1"/>
  <c r="AE3689" i="9" s="1"/>
  <c r="AE3690" i="9" s="1"/>
  <c r="AE3691" i="9" s="1"/>
  <c r="AE3692" i="9" s="1"/>
  <c r="AE3693" i="9" s="1"/>
  <c r="AE3694" i="9" s="1"/>
  <c r="AE3695" i="9" s="1"/>
  <c r="AE3696" i="9" s="1"/>
  <c r="AE3697" i="9" s="1"/>
  <c r="AE3698" i="9" s="1"/>
  <c r="AE3699" i="9" s="1"/>
  <c r="AE3700" i="9" s="1"/>
  <c r="AE3701" i="9" s="1"/>
  <c r="AE3702" i="9" s="1"/>
  <c r="AE3703" i="9" s="1"/>
  <c r="AE3704" i="9" s="1"/>
  <c r="AE3705" i="9" s="1"/>
  <c r="AE3706" i="9" s="1"/>
  <c r="AE3707" i="9" s="1"/>
  <c r="AE3708" i="9" s="1"/>
  <c r="AE3709" i="9" s="1"/>
  <c r="AE3710" i="9" s="1"/>
  <c r="AE3711" i="9" s="1"/>
  <c r="AE3712" i="9" s="1"/>
  <c r="AE3713" i="9" s="1"/>
  <c r="AE3714" i="9" s="1"/>
  <c r="AE3715" i="9" s="1"/>
  <c r="AE3716" i="9" s="1"/>
  <c r="AE3717" i="9" s="1"/>
  <c r="AE3718" i="9" s="1"/>
  <c r="AE3719" i="9" s="1"/>
  <c r="AE3720" i="9" s="1"/>
  <c r="AE3721" i="9" s="1"/>
  <c r="AE3722" i="9" s="1"/>
  <c r="AE3723" i="9" s="1"/>
  <c r="AE3724" i="9" s="1"/>
  <c r="AE3725" i="9" s="1"/>
  <c r="AE3726" i="9" s="1"/>
  <c r="AE3727" i="9" s="1"/>
  <c r="AE3728" i="9" s="1"/>
  <c r="AE3729" i="9" s="1"/>
  <c r="AE3730" i="9" s="1"/>
  <c r="AE3731" i="9" s="1"/>
  <c r="AE3732" i="9" s="1"/>
  <c r="AE3733" i="9" s="1"/>
  <c r="AE3734" i="9" s="1"/>
  <c r="AE3735" i="9" s="1"/>
  <c r="AE3736" i="9" s="1"/>
  <c r="AE3737" i="9" s="1"/>
  <c r="AE3738" i="9" s="1"/>
  <c r="AE3739" i="9" s="1"/>
  <c r="AE3740" i="9" s="1"/>
  <c r="AE3741" i="9" s="1"/>
  <c r="AE3742" i="9" s="1"/>
  <c r="AE3743" i="9" s="1"/>
  <c r="AE3744" i="9" s="1"/>
  <c r="AE3745" i="9" s="1"/>
  <c r="AE3746" i="9" s="1"/>
  <c r="AE3747" i="9" s="1"/>
  <c r="AE3748" i="9" s="1"/>
  <c r="AE3749" i="9" s="1"/>
  <c r="AE3750" i="9" s="1"/>
  <c r="AE3751" i="9" s="1"/>
  <c r="AE3752" i="9" s="1"/>
  <c r="AE3753" i="9" s="1"/>
  <c r="AE3754" i="9" s="1"/>
  <c r="AE3755" i="9" s="1"/>
  <c r="AE3756" i="9" s="1"/>
  <c r="AE3757" i="9" s="1"/>
  <c r="AE3758" i="9" s="1"/>
  <c r="AE3759" i="9" s="1"/>
  <c r="AE3760" i="9" s="1"/>
  <c r="AE3761" i="9" s="1"/>
  <c r="AE3762" i="9" s="1"/>
  <c r="AE3763" i="9" s="1"/>
  <c r="AE3764" i="9" s="1"/>
  <c r="AE3765" i="9" s="1"/>
  <c r="AE3766" i="9" s="1"/>
  <c r="AE3767" i="9" s="1"/>
  <c r="AE3768" i="9" s="1"/>
  <c r="AE3769" i="9" s="1"/>
  <c r="AE3770" i="9" s="1"/>
  <c r="AE3771" i="9" s="1"/>
  <c r="AE3772" i="9" s="1"/>
  <c r="AE3773" i="9" s="1"/>
  <c r="AE3774" i="9" s="1"/>
  <c r="AE3775" i="9" s="1"/>
  <c r="AE3776" i="9" s="1"/>
  <c r="AE3777" i="9" s="1"/>
  <c r="AE3778" i="9" s="1"/>
  <c r="AE3779" i="9" s="1"/>
  <c r="AE3780" i="9" s="1"/>
  <c r="AE3781" i="9" s="1"/>
  <c r="AE3782" i="9" s="1"/>
  <c r="AE3783" i="9" s="1"/>
  <c r="AE3784" i="9" s="1"/>
  <c r="AE3785" i="9" s="1"/>
  <c r="AE3786" i="9" s="1"/>
  <c r="AE3787" i="9" s="1"/>
  <c r="AE3788" i="9" s="1"/>
  <c r="AE3789" i="9" s="1"/>
  <c r="AE3790" i="9" s="1"/>
  <c r="AE3791" i="9" s="1"/>
  <c r="AE3792" i="9" s="1"/>
  <c r="AE3793" i="9" s="1"/>
  <c r="AE3794" i="9" s="1"/>
  <c r="AE3795" i="9" s="1"/>
  <c r="AE3796" i="9" s="1"/>
  <c r="AE3797" i="9" s="1"/>
  <c r="AE3798" i="9" s="1"/>
  <c r="AE3799" i="9" s="1"/>
  <c r="AE3800" i="9" s="1"/>
  <c r="AE3801" i="9" s="1"/>
  <c r="AE3802" i="9" s="1"/>
  <c r="AE3803" i="9" s="1"/>
  <c r="AE3804" i="9" s="1"/>
  <c r="AE3805" i="9" s="1"/>
  <c r="AE3806" i="9" s="1"/>
  <c r="AE3807" i="9" s="1"/>
  <c r="AE3808" i="9" s="1"/>
  <c r="AE3809" i="9" s="1"/>
  <c r="AE3810" i="9" s="1"/>
  <c r="AE3811" i="9" s="1"/>
  <c r="AE3812" i="9" s="1"/>
  <c r="AE3813" i="9" s="1"/>
  <c r="AE3814" i="9" s="1"/>
  <c r="AE3815" i="9" s="1"/>
  <c r="AE3816" i="9" s="1"/>
  <c r="AE3817" i="9" s="1"/>
  <c r="AE3818" i="9" s="1"/>
  <c r="AE3819" i="9" s="1"/>
  <c r="AE3820" i="9" s="1"/>
  <c r="AE3821" i="9" s="1"/>
  <c r="AE3822" i="9" s="1"/>
  <c r="AE3823" i="9" s="1"/>
  <c r="AE3824" i="9" s="1"/>
  <c r="AE3825" i="9" s="1"/>
  <c r="AE3826" i="9" s="1"/>
  <c r="AE3827" i="9" s="1"/>
  <c r="AE3828" i="9" s="1"/>
  <c r="AE3829" i="9" s="1"/>
  <c r="AE3830" i="9" s="1"/>
  <c r="AE3831" i="9" s="1"/>
  <c r="AE3832" i="9" s="1"/>
  <c r="AE3833" i="9" s="1"/>
  <c r="AE3834" i="9" s="1"/>
  <c r="AE3835" i="9" s="1"/>
  <c r="AE3836" i="9" s="1"/>
  <c r="AE3837" i="9" s="1"/>
  <c r="AE3838" i="9" s="1"/>
  <c r="AE3839" i="9" s="1"/>
  <c r="AE3840" i="9" s="1"/>
  <c r="AE3841" i="9" s="1"/>
  <c r="AE3842" i="9" s="1"/>
  <c r="AE3843" i="9" s="1"/>
  <c r="AE3844" i="9" s="1"/>
  <c r="AE3845" i="9" s="1"/>
  <c r="AE3846" i="9" s="1"/>
  <c r="AE3847" i="9" s="1"/>
  <c r="AE3848" i="9" s="1"/>
  <c r="AE3849" i="9" s="1"/>
  <c r="AE3850" i="9" s="1"/>
  <c r="AE3851" i="9" s="1"/>
  <c r="AE3852" i="9" s="1"/>
  <c r="AE3853" i="9" s="1"/>
  <c r="AE3854" i="9" s="1"/>
  <c r="AE3855" i="9" s="1"/>
  <c r="AE3856" i="9" s="1"/>
  <c r="AE3857" i="9" s="1"/>
  <c r="AE3858" i="9" s="1"/>
  <c r="AE3859" i="9" s="1"/>
  <c r="AE3860" i="9" s="1"/>
  <c r="AE3861" i="9" s="1"/>
  <c r="AE3862" i="9" s="1"/>
  <c r="AE3863" i="9" s="1"/>
  <c r="AE3864" i="9" s="1"/>
  <c r="AE3865" i="9" s="1"/>
  <c r="AE3866" i="9" s="1"/>
  <c r="AE3867" i="9" s="1"/>
  <c r="AE3868" i="9" s="1"/>
  <c r="AE3869" i="9" s="1"/>
  <c r="AE3870" i="9" s="1"/>
  <c r="AE3871" i="9" s="1"/>
  <c r="AE3872" i="9" s="1"/>
  <c r="AE3873" i="9" s="1"/>
  <c r="AE3874" i="9" s="1"/>
  <c r="AE3875" i="9" s="1"/>
  <c r="AE3876" i="9" s="1"/>
  <c r="AE3877" i="9" s="1"/>
  <c r="AE3878" i="9" s="1"/>
  <c r="AE3879" i="9" s="1"/>
  <c r="AE3880" i="9" s="1"/>
  <c r="AE3881" i="9" s="1"/>
  <c r="AE3882" i="9" s="1"/>
  <c r="AE3883" i="9" s="1"/>
  <c r="AE3884" i="9" s="1"/>
  <c r="AE3885" i="9" s="1"/>
  <c r="AE3886" i="9" s="1"/>
  <c r="AE3887" i="9" s="1"/>
  <c r="AE3888" i="9" s="1"/>
  <c r="AE3889" i="9" s="1"/>
  <c r="AE3890" i="9" s="1"/>
  <c r="AE3891" i="9" s="1"/>
  <c r="AE3892" i="9" s="1"/>
  <c r="AE3893" i="9" s="1"/>
  <c r="AE3894" i="9" s="1"/>
  <c r="AE3895" i="9" s="1"/>
  <c r="AE3896" i="9" s="1"/>
  <c r="AE3897" i="9" s="1"/>
  <c r="AE3898" i="9" s="1"/>
  <c r="AE3899" i="9" s="1"/>
  <c r="AE3900" i="9" s="1"/>
  <c r="AE3901" i="9" s="1"/>
  <c r="AE3902" i="9" s="1"/>
  <c r="AE3903" i="9" s="1"/>
  <c r="AE3904" i="9" s="1"/>
  <c r="AE3905" i="9" s="1"/>
  <c r="AE3906" i="9" s="1"/>
  <c r="AE3907" i="9" s="1"/>
  <c r="AE3908" i="9" s="1"/>
  <c r="AE3909" i="9" s="1"/>
  <c r="AE3910" i="9" s="1"/>
  <c r="AE3911" i="9" s="1"/>
  <c r="AE3912" i="9" s="1"/>
  <c r="AE3913" i="9" s="1"/>
  <c r="AE3914" i="9" s="1"/>
  <c r="AE3915" i="9" s="1"/>
  <c r="AE3916" i="9" s="1"/>
  <c r="AE3917" i="9" s="1"/>
  <c r="AE3918" i="9" s="1"/>
  <c r="AE3919" i="9" s="1"/>
  <c r="AE3920" i="9" s="1"/>
  <c r="AE3921" i="9" s="1"/>
  <c r="AE3922" i="9" s="1"/>
  <c r="AE3923" i="9" s="1"/>
  <c r="AE3924" i="9" s="1"/>
  <c r="AE3925" i="9" s="1"/>
  <c r="AE3926" i="9" s="1"/>
  <c r="AE3927" i="9" s="1"/>
  <c r="AE3928" i="9" s="1"/>
  <c r="AE3929" i="9" s="1"/>
  <c r="AE3930" i="9" s="1"/>
  <c r="AE3931" i="9" s="1"/>
  <c r="AE3932" i="9" s="1"/>
  <c r="AE3933" i="9" s="1"/>
  <c r="AE3934" i="9" s="1"/>
  <c r="AE3935" i="9" s="1"/>
  <c r="AE3936" i="9" s="1"/>
  <c r="AE3937" i="9" s="1"/>
  <c r="AE3938" i="9" s="1"/>
  <c r="AE3939" i="9" s="1"/>
  <c r="AE3940" i="9" s="1"/>
  <c r="AE3941" i="9" s="1"/>
  <c r="AE3942" i="9" s="1"/>
  <c r="AE3943" i="9" s="1"/>
  <c r="AE3944" i="9" s="1"/>
  <c r="AE3945" i="9" s="1"/>
  <c r="AE3946" i="9" s="1"/>
  <c r="AE3947" i="9" s="1"/>
  <c r="AE3948" i="9" s="1"/>
  <c r="AE3949" i="9" s="1"/>
  <c r="AE3950" i="9" s="1"/>
  <c r="AE3951" i="9" s="1"/>
  <c r="AE3952" i="9" s="1"/>
  <c r="AE3953" i="9" s="1"/>
  <c r="AE3954" i="9" s="1"/>
  <c r="AE3955" i="9" s="1"/>
  <c r="AE3956" i="9" s="1"/>
  <c r="AE3957" i="9" s="1"/>
  <c r="AE3958" i="9" s="1"/>
  <c r="AE3959" i="9" s="1"/>
  <c r="AE3960" i="9" s="1"/>
  <c r="AE3961" i="9" s="1"/>
  <c r="AE3962" i="9" s="1"/>
  <c r="AE3963" i="9" s="1"/>
  <c r="AE3964" i="9" s="1"/>
  <c r="AE3965" i="9" s="1"/>
  <c r="AE3966" i="9" s="1"/>
  <c r="AE3967" i="9" s="1"/>
  <c r="AE3968" i="9" s="1"/>
  <c r="AE3969" i="9" s="1"/>
  <c r="AE3970" i="9" s="1"/>
  <c r="AE3971" i="9" s="1"/>
  <c r="AE3972" i="9" s="1"/>
  <c r="AE3973" i="9" s="1"/>
  <c r="AE3974" i="9" s="1"/>
  <c r="AE3975" i="9" s="1"/>
  <c r="AE3976" i="9" s="1"/>
  <c r="AE3977" i="9" s="1"/>
  <c r="AE3978" i="9" s="1"/>
  <c r="AE3979" i="9" s="1"/>
  <c r="AE3980" i="9" s="1"/>
  <c r="AE3981" i="9" s="1"/>
  <c r="AE3982" i="9" s="1"/>
  <c r="AE3983" i="9" s="1"/>
  <c r="AE3984" i="9" s="1"/>
  <c r="AE3985" i="9" s="1"/>
  <c r="AE3986" i="9" s="1"/>
  <c r="AE3987" i="9" s="1"/>
  <c r="AE3988" i="9" s="1"/>
  <c r="AE3989" i="9" s="1"/>
  <c r="AE3990" i="9" s="1"/>
  <c r="AE3991" i="9" s="1"/>
  <c r="AE3992" i="9" s="1"/>
  <c r="AE3993" i="9" s="1"/>
  <c r="AE3994" i="9" s="1"/>
  <c r="AE3995" i="9" s="1"/>
  <c r="AE3996" i="9" s="1"/>
  <c r="AE3997" i="9" s="1"/>
  <c r="AE3998" i="9" s="1"/>
  <c r="AE3999" i="9" s="1"/>
  <c r="AE4000" i="9" s="1"/>
  <c r="AE4001" i="9" s="1"/>
  <c r="AE4002" i="9" s="1"/>
  <c r="AE4003" i="9" s="1"/>
  <c r="AE4004" i="9" s="1"/>
  <c r="AE4005" i="9" s="1"/>
  <c r="AE4006" i="9" s="1"/>
  <c r="AE4007" i="9" s="1"/>
  <c r="AE4008" i="9" s="1"/>
  <c r="AE4009" i="9" s="1"/>
  <c r="AE4010" i="9" s="1"/>
  <c r="AE4011" i="9" s="1"/>
  <c r="AE4012" i="9" s="1"/>
  <c r="AE4013" i="9" s="1"/>
  <c r="AE4014" i="9" s="1"/>
  <c r="AE4015" i="9" s="1"/>
  <c r="AE4016" i="9" s="1"/>
  <c r="AE4017" i="9" s="1"/>
  <c r="AE4018" i="9" s="1"/>
  <c r="AE4019" i="9" s="1"/>
  <c r="AE4020" i="9" s="1"/>
  <c r="AE4021" i="9" s="1"/>
  <c r="AE4022" i="9" s="1"/>
  <c r="AE4023" i="9" s="1"/>
  <c r="AE4024" i="9" s="1"/>
  <c r="AE4025" i="9" s="1"/>
  <c r="AE4026" i="9" s="1"/>
  <c r="AE4027" i="9" s="1"/>
  <c r="AE4028" i="9" s="1"/>
  <c r="AE4029" i="9" s="1"/>
  <c r="AE4030" i="9" s="1"/>
  <c r="AE4031" i="9" s="1"/>
  <c r="AE4032" i="9" s="1"/>
  <c r="AE4033" i="9" s="1"/>
  <c r="AE4034" i="9" s="1"/>
  <c r="AE4035" i="9" s="1"/>
  <c r="AE4036" i="9" s="1"/>
  <c r="AE4037" i="9" s="1"/>
  <c r="AE4038" i="9" s="1"/>
  <c r="AE4039" i="9" s="1"/>
  <c r="AE4040" i="9" s="1"/>
  <c r="AE4041" i="9" s="1"/>
  <c r="AE4042" i="9" s="1"/>
  <c r="AE4043" i="9" s="1"/>
  <c r="AE4044" i="9" s="1"/>
  <c r="AE4045" i="9" s="1"/>
  <c r="AE4046" i="9" s="1"/>
  <c r="AE4047" i="9" s="1"/>
  <c r="AE4048" i="9" s="1"/>
  <c r="AE4049" i="9" s="1"/>
  <c r="AE4050" i="9" s="1"/>
  <c r="AE4051" i="9" s="1"/>
  <c r="AE4052" i="9" s="1"/>
  <c r="AE4053" i="9" s="1"/>
  <c r="AE4054" i="9" s="1"/>
  <c r="AE4055" i="9" s="1"/>
  <c r="AE4056" i="9" s="1"/>
  <c r="AE4057" i="9" s="1"/>
  <c r="AE4058" i="9" s="1"/>
  <c r="AE4059" i="9" s="1"/>
  <c r="AE4060" i="9" s="1"/>
  <c r="AE4061" i="9" s="1"/>
  <c r="AE4062" i="9" s="1"/>
  <c r="AE4063" i="9" s="1"/>
  <c r="AE4064" i="9" s="1"/>
  <c r="AE4065" i="9" s="1"/>
  <c r="AE4066" i="9" s="1"/>
  <c r="AE4067" i="9" s="1"/>
  <c r="AE4068" i="9" s="1"/>
  <c r="AE4069" i="9" s="1"/>
  <c r="AE4070" i="9" s="1"/>
  <c r="AE4071" i="9" s="1"/>
  <c r="AE4072" i="9" s="1"/>
  <c r="AE4073" i="9" s="1"/>
  <c r="AE4074" i="9" s="1"/>
  <c r="AE4075" i="9" s="1"/>
  <c r="AE4076" i="9" s="1"/>
  <c r="AE4077" i="9" s="1"/>
  <c r="AE4078" i="9" s="1"/>
  <c r="AE4079" i="9" s="1"/>
  <c r="AE4080" i="9" s="1"/>
  <c r="AE4081" i="9" s="1"/>
  <c r="AE4082" i="9" s="1"/>
  <c r="AE4083" i="9" s="1"/>
  <c r="AE4084" i="9" s="1"/>
  <c r="AE4085" i="9" s="1"/>
  <c r="AE4086" i="9" s="1"/>
  <c r="AE4087" i="9" s="1"/>
  <c r="AE4088" i="9" s="1"/>
  <c r="AE4089" i="9" s="1"/>
  <c r="AE4090" i="9" s="1"/>
  <c r="AE4091" i="9" s="1"/>
  <c r="AE4092" i="9" s="1"/>
  <c r="AE4093" i="9" s="1"/>
  <c r="AE4094" i="9" s="1"/>
  <c r="AE4095" i="9" s="1"/>
  <c r="AE4096" i="9" s="1"/>
  <c r="AE4097" i="9" s="1"/>
  <c r="AE4098" i="9" s="1"/>
  <c r="AE4099" i="9" s="1"/>
  <c r="AE4100" i="9" s="1"/>
  <c r="AE4101" i="9" s="1"/>
  <c r="AE4102" i="9" s="1"/>
  <c r="AE4103" i="9" s="1"/>
  <c r="AE4104" i="9" s="1"/>
  <c r="AE4105" i="9" s="1"/>
  <c r="AE4106" i="9" s="1"/>
  <c r="AE4107" i="9" s="1"/>
  <c r="AE4108" i="9" s="1"/>
  <c r="AE4109" i="9" s="1"/>
  <c r="AE4110" i="9" s="1"/>
  <c r="AE4111" i="9" s="1"/>
  <c r="AE4112" i="9" s="1"/>
  <c r="AE4113" i="9" s="1"/>
  <c r="AE4114" i="9" s="1"/>
  <c r="AE4115" i="9" s="1"/>
  <c r="AE4116" i="9" s="1"/>
  <c r="AE4117" i="9" s="1"/>
  <c r="AE4118" i="9" s="1"/>
  <c r="AE4119" i="9" s="1"/>
  <c r="AE4120" i="9" s="1"/>
  <c r="AE4121" i="9" s="1"/>
  <c r="AE4122" i="9" s="1"/>
  <c r="AE4123" i="9" s="1"/>
  <c r="AE4124" i="9" s="1"/>
  <c r="AE4125" i="9" s="1"/>
  <c r="AE4126" i="9" s="1"/>
  <c r="AE4127" i="9" s="1"/>
  <c r="AE4128" i="9" s="1"/>
  <c r="AE4129" i="9" s="1"/>
  <c r="AE4130" i="9" s="1"/>
  <c r="AE4131" i="9" s="1"/>
  <c r="AE4132" i="9" s="1"/>
  <c r="AE4133" i="9" s="1"/>
  <c r="AE4134" i="9" s="1"/>
  <c r="AE4135" i="9" s="1"/>
  <c r="AE4136" i="9" s="1"/>
  <c r="AE4137" i="9" s="1"/>
  <c r="AE4138" i="9" s="1"/>
  <c r="AE4139" i="9" s="1"/>
  <c r="AE4140" i="9" s="1"/>
  <c r="AE4141" i="9" s="1"/>
  <c r="AE4142" i="9" s="1"/>
  <c r="AE4143" i="9" s="1"/>
  <c r="AE4144" i="9" s="1"/>
  <c r="AE4145" i="9" s="1"/>
  <c r="AE4146" i="9" s="1"/>
  <c r="AE4147" i="9" s="1"/>
  <c r="AE4148" i="9" s="1"/>
  <c r="AE4149" i="9" s="1"/>
  <c r="AE4150" i="9" s="1"/>
  <c r="AE4151" i="9" s="1"/>
  <c r="AE4152" i="9" s="1"/>
  <c r="AE4153" i="9" s="1"/>
  <c r="AE4154" i="9" s="1"/>
  <c r="AE4155" i="9" s="1"/>
  <c r="AE4156" i="9" s="1"/>
  <c r="AE4157" i="9" s="1"/>
  <c r="AE4158" i="9" s="1"/>
  <c r="AE4159" i="9" s="1"/>
  <c r="AE4160" i="9" s="1"/>
  <c r="AE4161" i="9" s="1"/>
  <c r="AE4162" i="9" s="1"/>
  <c r="AE4163" i="9" s="1"/>
  <c r="AE4164" i="9" s="1"/>
  <c r="AE4165" i="9" s="1"/>
  <c r="AE4166" i="9" s="1"/>
  <c r="AE4167" i="9" s="1"/>
  <c r="AE4168" i="9" s="1"/>
  <c r="AE4169" i="9" s="1"/>
  <c r="AE4170" i="9" s="1"/>
  <c r="AE4171" i="9" s="1"/>
  <c r="AE4172" i="9" s="1"/>
  <c r="AE4173" i="9" s="1"/>
  <c r="AE4174" i="9" s="1"/>
  <c r="AE4175" i="9" s="1"/>
  <c r="AE4176" i="9" s="1"/>
  <c r="AE4177" i="9" s="1"/>
  <c r="AE4178" i="9" s="1"/>
  <c r="AE4179" i="9" s="1"/>
  <c r="AE4180" i="9" s="1"/>
  <c r="AE4181" i="9" s="1"/>
  <c r="AE4182" i="9" s="1"/>
  <c r="AE4183" i="9" s="1"/>
  <c r="AE4184" i="9" s="1"/>
  <c r="AE4185" i="9" s="1"/>
  <c r="AE4186" i="9" s="1"/>
  <c r="AE4187" i="9" s="1"/>
  <c r="AE4188" i="9" s="1"/>
  <c r="AE4189" i="9" s="1"/>
  <c r="AE4190" i="9" s="1"/>
  <c r="AE4191" i="9" s="1"/>
  <c r="AE4192" i="9" s="1"/>
  <c r="AE4193" i="9" s="1"/>
  <c r="AE4194" i="9" s="1"/>
  <c r="AE4195" i="9" s="1"/>
  <c r="AE4196" i="9" s="1"/>
  <c r="AE4197" i="9" s="1"/>
  <c r="AE4198" i="9" s="1"/>
  <c r="AE4199" i="9" s="1"/>
  <c r="AE4200" i="9" s="1"/>
  <c r="AE4201" i="9" s="1"/>
  <c r="AE4202" i="9" s="1"/>
  <c r="AE4203" i="9" s="1"/>
  <c r="AE4204" i="9" s="1"/>
  <c r="AE4205" i="9" s="1"/>
  <c r="AE4206" i="9" s="1"/>
  <c r="AE4207" i="9" s="1"/>
  <c r="AE4208" i="9" s="1"/>
  <c r="AE4209" i="9" s="1"/>
  <c r="AE4210" i="9" s="1"/>
  <c r="AE4211" i="9" s="1"/>
  <c r="AE4212" i="9" s="1"/>
  <c r="AE4213" i="9" s="1"/>
  <c r="AE4214" i="9" s="1"/>
  <c r="AE4215" i="9" s="1"/>
  <c r="AE4216" i="9" s="1"/>
  <c r="AE4217" i="9" s="1"/>
  <c r="AE4218" i="9" s="1"/>
  <c r="AE4219" i="9" s="1"/>
  <c r="AE4220" i="9" s="1"/>
  <c r="AE4221" i="9" s="1"/>
  <c r="AE4222" i="9" s="1"/>
  <c r="AE4223" i="9" s="1"/>
  <c r="AE4224" i="9" s="1"/>
  <c r="AE4225" i="9" s="1"/>
  <c r="AE4226" i="9" s="1"/>
  <c r="AE4227" i="9" s="1"/>
  <c r="AE4228" i="9" s="1"/>
  <c r="AE4229" i="9" s="1"/>
  <c r="AE4230" i="9" s="1"/>
  <c r="AE4231" i="9" s="1"/>
  <c r="AE4232" i="9" s="1"/>
  <c r="AE4233" i="9" s="1"/>
  <c r="AE4234" i="9" s="1"/>
  <c r="AE4235" i="9" s="1"/>
  <c r="AE4236" i="9" s="1"/>
  <c r="AE4237" i="9" s="1"/>
  <c r="AE4238" i="9" s="1"/>
  <c r="AE4239" i="9" s="1"/>
  <c r="AE4240" i="9" s="1"/>
  <c r="AE4241" i="9" s="1"/>
  <c r="AE4242" i="9" s="1"/>
  <c r="AE4243" i="9" s="1"/>
  <c r="AE4244" i="9" s="1"/>
  <c r="AE4245" i="9" s="1"/>
  <c r="AE4246" i="9" s="1"/>
  <c r="AE4247" i="9" s="1"/>
  <c r="AE4248" i="9" s="1"/>
  <c r="AE4249" i="9" s="1"/>
  <c r="AE4250" i="9" s="1"/>
  <c r="AE4251" i="9" s="1"/>
  <c r="AE4252" i="9" s="1"/>
  <c r="AE4253" i="9" s="1"/>
  <c r="AE4254" i="9" s="1"/>
  <c r="AE4255" i="9" s="1"/>
  <c r="AE4256" i="9" s="1"/>
  <c r="AE4257" i="9" s="1"/>
  <c r="AE4258" i="9" s="1"/>
  <c r="AE4259" i="9" s="1"/>
  <c r="AE4260" i="9" s="1"/>
  <c r="AE4261" i="9" s="1"/>
  <c r="AE4262" i="9" s="1"/>
  <c r="AE4263" i="9" s="1"/>
  <c r="AE4264" i="9" s="1"/>
  <c r="AE4265" i="9" s="1"/>
  <c r="AE4266" i="9" s="1"/>
  <c r="AE4267" i="9" s="1"/>
  <c r="AE4268" i="9" s="1"/>
  <c r="AE4269" i="9" s="1"/>
  <c r="AE4270" i="9" s="1"/>
  <c r="AE4271" i="9" s="1"/>
  <c r="AE4272" i="9" s="1"/>
  <c r="AE4273" i="9" s="1"/>
  <c r="AE4274" i="9" s="1"/>
  <c r="AE4275" i="9" s="1"/>
  <c r="AE4276" i="9" s="1"/>
  <c r="AE4277" i="9" s="1"/>
  <c r="AE4278" i="9" s="1"/>
  <c r="AE4279" i="9" s="1"/>
  <c r="AE4280" i="9" s="1"/>
  <c r="AE4281" i="9" s="1"/>
  <c r="AE4282" i="9" s="1"/>
  <c r="AE4283" i="9" s="1"/>
  <c r="AE4284" i="9" s="1"/>
  <c r="AE4285" i="9" s="1"/>
  <c r="AE4286" i="9" s="1"/>
  <c r="AE4287" i="9" s="1"/>
  <c r="AE4288" i="9" s="1"/>
  <c r="AE4289" i="9" s="1"/>
  <c r="AE4290" i="9" s="1"/>
  <c r="AE4291" i="9" s="1"/>
  <c r="AE4292" i="9" s="1"/>
  <c r="AE4293" i="9" s="1"/>
  <c r="AE4294" i="9" s="1"/>
  <c r="AE4295" i="9" s="1"/>
  <c r="AE4296" i="9" s="1"/>
  <c r="AE4297" i="9" s="1"/>
  <c r="AE4298" i="9" s="1"/>
  <c r="AE4299" i="9" s="1"/>
  <c r="AE4300" i="9" s="1"/>
  <c r="AE4301" i="9" s="1"/>
  <c r="AE4302" i="9" s="1"/>
  <c r="AE4303" i="9" s="1"/>
  <c r="AE4304" i="9" s="1"/>
  <c r="AE4305" i="9" s="1"/>
  <c r="AE4306" i="9" s="1"/>
  <c r="AE4307" i="9" s="1"/>
  <c r="AE4308" i="9" s="1"/>
  <c r="AE4309" i="9" s="1"/>
  <c r="AE4310" i="9" s="1"/>
  <c r="AE4311" i="9" s="1"/>
  <c r="AE4312" i="9" s="1"/>
  <c r="AE4313" i="9" s="1"/>
  <c r="AE4314" i="9" s="1"/>
  <c r="AE4315" i="9" s="1"/>
  <c r="AE4316" i="9" s="1"/>
  <c r="AE4317" i="9" s="1"/>
  <c r="AE4318" i="9" s="1"/>
  <c r="AE4319" i="9" s="1"/>
  <c r="AE4320" i="9" s="1"/>
  <c r="AE4321" i="9" s="1"/>
  <c r="AE4322" i="9" s="1"/>
  <c r="AE4323" i="9" s="1"/>
  <c r="AE4324" i="9" s="1"/>
  <c r="AE4325" i="9" s="1"/>
  <c r="AE4326" i="9" s="1"/>
  <c r="AE4327" i="9" s="1"/>
  <c r="AE4328" i="9" s="1"/>
  <c r="AE4329" i="9" s="1"/>
  <c r="AE4330" i="9" s="1"/>
  <c r="AE4331" i="9" s="1"/>
  <c r="AE4332" i="9" s="1"/>
  <c r="AE4333" i="9" s="1"/>
  <c r="AE4334" i="9" s="1"/>
  <c r="AE4335" i="9" s="1"/>
  <c r="AE4336" i="9" s="1"/>
  <c r="AE4337" i="9" s="1"/>
  <c r="AE4338" i="9" s="1"/>
  <c r="AE4339" i="9" s="1"/>
  <c r="AE4340" i="9" s="1"/>
  <c r="AE4341" i="9" s="1"/>
  <c r="AE4342" i="9" s="1"/>
  <c r="AE4343" i="9" s="1"/>
  <c r="AE4344" i="9" s="1"/>
  <c r="AE4345" i="9" s="1"/>
  <c r="AE4346" i="9" s="1"/>
  <c r="AE4347" i="9" s="1"/>
  <c r="AE4348" i="9" s="1"/>
  <c r="AE4349" i="9" s="1"/>
  <c r="AE4350" i="9" s="1"/>
  <c r="AE4351" i="9" s="1"/>
  <c r="AE4352" i="9" s="1"/>
  <c r="AE4353" i="9" s="1"/>
  <c r="AE4354" i="9" s="1"/>
  <c r="AE4355" i="9" s="1"/>
  <c r="AE4356" i="9" s="1"/>
  <c r="AE4357" i="9" s="1"/>
  <c r="AE4358" i="9" s="1"/>
  <c r="AE4359" i="9" s="1"/>
  <c r="AE4360" i="9" s="1"/>
  <c r="AE4361" i="9" s="1"/>
  <c r="AE4362" i="9" s="1"/>
  <c r="AE4363" i="9" s="1"/>
  <c r="AE4364" i="9" s="1"/>
  <c r="AE4365" i="9" s="1"/>
  <c r="AE4366" i="9" s="1"/>
  <c r="AE4367" i="9" s="1"/>
  <c r="AE4368" i="9" s="1"/>
  <c r="AE4369" i="9" s="1"/>
  <c r="AE4370" i="9" s="1"/>
  <c r="AE4371" i="9" s="1"/>
  <c r="AE4372" i="9" s="1"/>
  <c r="AE4373" i="9" s="1"/>
  <c r="AE4374" i="9" s="1"/>
  <c r="AE4375" i="9" s="1"/>
  <c r="AE4376" i="9" s="1"/>
  <c r="AE4377" i="9" s="1"/>
  <c r="AE4378" i="9" s="1"/>
  <c r="AE4379" i="9" s="1"/>
  <c r="AE4380" i="9" s="1"/>
  <c r="AE4381" i="9" s="1"/>
  <c r="AE4382" i="9" s="1"/>
  <c r="AE4383" i="9" s="1"/>
  <c r="AE4384" i="9" s="1"/>
  <c r="AE4385" i="9" s="1"/>
  <c r="AE4386" i="9" s="1"/>
  <c r="AE4387" i="9" s="1"/>
  <c r="AE4388" i="9" s="1"/>
  <c r="AE4389" i="9" s="1"/>
  <c r="AE4390" i="9" s="1"/>
  <c r="AE4391" i="9" s="1"/>
  <c r="AE4392" i="9" s="1"/>
  <c r="AE4393" i="9" s="1"/>
  <c r="AE4394" i="9" s="1"/>
  <c r="AE4395" i="9" s="1"/>
  <c r="AE4396" i="9" s="1"/>
  <c r="AE4397" i="9" s="1"/>
  <c r="AE4398" i="9" s="1"/>
  <c r="AE4399" i="9" s="1"/>
  <c r="AE4400" i="9" s="1"/>
  <c r="AE4401" i="9" s="1"/>
  <c r="AE4402" i="9" s="1"/>
  <c r="AE4403" i="9" s="1"/>
  <c r="AE4404" i="9" s="1"/>
  <c r="AE4405" i="9" s="1"/>
  <c r="AE4406" i="9" s="1"/>
  <c r="AE4407" i="9" s="1"/>
  <c r="AE4408" i="9" s="1"/>
  <c r="AE4409" i="9" s="1"/>
  <c r="AE4410" i="9" s="1"/>
  <c r="AE4411" i="9" s="1"/>
  <c r="AE4412" i="9" s="1"/>
  <c r="AE4413" i="9" s="1"/>
  <c r="AE4414" i="9" s="1"/>
  <c r="AE4415" i="9" s="1"/>
  <c r="AE4416" i="9" s="1"/>
  <c r="AE4417" i="9" s="1"/>
  <c r="AE4418" i="9" s="1"/>
  <c r="AE4419" i="9" s="1"/>
  <c r="AE4420" i="9" s="1"/>
  <c r="AE4421" i="9" s="1"/>
  <c r="AE4422" i="9" s="1"/>
  <c r="AE4423" i="9" s="1"/>
  <c r="AE4424" i="9" s="1"/>
  <c r="AE4425" i="9" s="1"/>
  <c r="AE4426" i="9" s="1"/>
  <c r="AE4427" i="9" s="1"/>
  <c r="AE4428" i="9" s="1"/>
  <c r="AE4429" i="9" s="1"/>
  <c r="AE4430" i="9" s="1"/>
  <c r="AE4431" i="9" s="1"/>
  <c r="AE4432" i="9" s="1"/>
  <c r="AE4433" i="9" s="1"/>
  <c r="AE4434" i="9" s="1"/>
  <c r="AE4435" i="9" s="1"/>
  <c r="AE4436" i="9" s="1"/>
  <c r="AE4437" i="9" s="1"/>
  <c r="AE4438" i="9" s="1"/>
  <c r="AE4439" i="9" s="1"/>
  <c r="AE4440" i="9" s="1"/>
  <c r="AE4441" i="9" s="1"/>
  <c r="AE4442" i="9" s="1"/>
  <c r="AE4443" i="9" s="1"/>
  <c r="AE4444" i="9" s="1"/>
  <c r="AE4445" i="9" s="1"/>
  <c r="AE4446" i="9" s="1"/>
  <c r="AE4447" i="9" s="1"/>
  <c r="AE4448" i="9" s="1"/>
  <c r="AE4449" i="9" s="1"/>
  <c r="AE4450" i="9" s="1"/>
  <c r="AE4451" i="9" s="1"/>
  <c r="AE4452" i="9" s="1"/>
  <c r="AE4453" i="9" s="1"/>
  <c r="AE4454" i="9" s="1"/>
  <c r="AE4455" i="9" s="1"/>
  <c r="AE4456" i="9" s="1"/>
  <c r="AE4457" i="9" s="1"/>
  <c r="AE4458" i="9" s="1"/>
  <c r="AE4459" i="9" s="1"/>
  <c r="AE4460" i="9" s="1"/>
  <c r="AE4461" i="9" s="1"/>
  <c r="AE4462" i="9" s="1"/>
  <c r="AE4463" i="9" s="1"/>
  <c r="AE4464" i="9" s="1"/>
  <c r="AE4465" i="9" s="1"/>
  <c r="AE4466" i="9" s="1"/>
  <c r="AE4467" i="9" s="1"/>
  <c r="AE4468" i="9" s="1"/>
  <c r="AE4469" i="9" s="1"/>
  <c r="AE4470" i="9" s="1"/>
  <c r="AE4471" i="9" s="1"/>
  <c r="AE4472" i="9" s="1"/>
  <c r="AE4473" i="9" s="1"/>
  <c r="AE4474" i="9" s="1"/>
  <c r="AE4475" i="9" s="1"/>
  <c r="AE4476" i="9" s="1"/>
  <c r="AE4477" i="9" s="1"/>
  <c r="AE4478" i="9" s="1"/>
  <c r="AE4479" i="9" s="1"/>
  <c r="AE4480" i="9" s="1"/>
  <c r="AE4481" i="9" s="1"/>
  <c r="AE4482" i="9" s="1"/>
  <c r="AE4483" i="9" s="1"/>
  <c r="AE4484" i="9" s="1"/>
  <c r="AE4485" i="9" s="1"/>
  <c r="AE4486" i="9" s="1"/>
  <c r="AE4487" i="9" s="1"/>
  <c r="AE4488" i="9" s="1"/>
  <c r="AE4489" i="9" s="1"/>
  <c r="AE4490" i="9" s="1"/>
  <c r="AE4491" i="9" s="1"/>
  <c r="AE4492" i="9" s="1"/>
  <c r="AE4493" i="9" s="1"/>
  <c r="AE4494" i="9" s="1"/>
  <c r="AE4495" i="9" s="1"/>
  <c r="AE4496" i="9" s="1"/>
  <c r="AE4497" i="9" s="1"/>
  <c r="AE4498" i="9" s="1"/>
  <c r="AE4499" i="9" s="1"/>
  <c r="AE4500" i="9" s="1"/>
  <c r="AE4501" i="9" s="1"/>
  <c r="AE4502" i="9" s="1"/>
  <c r="AE4503" i="9" s="1"/>
  <c r="AE4504" i="9" s="1"/>
  <c r="AE4505" i="9" s="1"/>
  <c r="AE4506" i="9" s="1"/>
  <c r="AE4507" i="9" s="1"/>
  <c r="AE4508" i="9" s="1"/>
  <c r="AE4509" i="9" s="1"/>
  <c r="AE4510" i="9" s="1"/>
  <c r="AE4511" i="9" s="1"/>
  <c r="AE4512" i="9" s="1"/>
  <c r="AE4513" i="9" s="1"/>
  <c r="AE4514" i="9" s="1"/>
  <c r="AE4515" i="9" s="1"/>
  <c r="AE4516" i="9" s="1"/>
  <c r="AE4517" i="9" s="1"/>
  <c r="AE4518" i="9" s="1"/>
  <c r="AE4519" i="9" s="1"/>
  <c r="AE4520" i="9" s="1"/>
  <c r="AE4521" i="9" s="1"/>
  <c r="AE4522" i="9" s="1"/>
  <c r="AE4523" i="9" s="1"/>
  <c r="AE4524" i="9" s="1"/>
  <c r="AE4525" i="9" s="1"/>
  <c r="AE4526" i="9" s="1"/>
  <c r="AE4527" i="9" s="1"/>
  <c r="AE4528" i="9" s="1"/>
  <c r="AE4529" i="9" s="1"/>
  <c r="AE4530" i="9" s="1"/>
  <c r="AE4531" i="9" s="1"/>
  <c r="AE4532" i="9" s="1"/>
  <c r="AE4533" i="9" s="1"/>
  <c r="AE4534" i="9" s="1"/>
  <c r="AE4535" i="9" s="1"/>
  <c r="AE4536" i="9" s="1"/>
  <c r="AE4537" i="9" s="1"/>
  <c r="AE4538" i="9" s="1"/>
  <c r="AE4539" i="9" s="1"/>
  <c r="AE4540" i="9" s="1"/>
  <c r="AE4541" i="9" s="1"/>
  <c r="AE4542" i="9" s="1"/>
  <c r="AE4543" i="9" s="1"/>
  <c r="AE4544" i="9" s="1"/>
  <c r="AE4545" i="9" s="1"/>
  <c r="AE4546" i="9" s="1"/>
  <c r="AE4547" i="9" s="1"/>
  <c r="AE4548" i="9" s="1"/>
  <c r="AE4549" i="9" s="1"/>
  <c r="AE4550" i="9" s="1"/>
  <c r="AE4551" i="9" s="1"/>
  <c r="AE4552" i="9" s="1"/>
  <c r="AE4553" i="9" s="1"/>
  <c r="AE4554" i="9" s="1"/>
  <c r="AE4555" i="9" s="1"/>
  <c r="AE4556" i="9" s="1"/>
  <c r="AE4557" i="9" s="1"/>
  <c r="AE4558" i="9" s="1"/>
  <c r="AE4559" i="9" s="1"/>
  <c r="AE4560" i="9" s="1"/>
  <c r="AE4561" i="9" s="1"/>
  <c r="AE4562" i="9" s="1"/>
  <c r="AE4563" i="9" s="1"/>
  <c r="AE4564" i="9" s="1"/>
  <c r="AE4565" i="9" s="1"/>
  <c r="AE4566" i="9" s="1"/>
  <c r="AE4567" i="9" s="1"/>
  <c r="AE4568" i="9" s="1"/>
  <c r="AE4569" i="9" s="1"/>
  <c r="AE4570" i="9" s="1"/>
  <c r="AE4571" i="9" s="1"/>
  <c r="AE4572" i="9" s="1"/>
  <c r="AE4573" i="9" s="1"/>
  <c r="AE4574" i="9" s="1"/>
  <c r="AE4575" i="9" s="1"/>
  <c r="AE4576" i="9" s="1"/>
  <c r="AE4577" i="9" s="1"/>
  <c r="AE4578" i="9" s="1"/>
  <c r="AE4579" i="9" s="1"/>
  <c r="AE4580" i="9" s="1"/>
  <c r="AE4581" i="9" s="1"/>
  <c r="AE4582" i="9" s="1"/>
  <c r="AE4583" i="9" s="1"/>
  <c r="AE4584" i="9" s="1"/>
  <c r="AE4585" i="9" s="1"/>
  <c r="AE4586" i="9" s="1"/>
  <c r="AE4587" i="9" s="1"/>
  <c r="AE4588" i="9" s="1"/>
  <c r="AE4589" i="9" s="1"/>
  <c r="AE4590" i="9" s="1"/>
  <c r="AE4591" i="9" s="1"/>
  <c r="AE4592" i="9" s="1"/>
  <c r="AE4593" i="9" s="1"/>
  <c r="AE4594" i="9" s="1"/>
  <c r="AE4595" i="9" s="1"/>
  <c r="AE4596" i="9" s="1"/>
  <c r="AE4597" i="9" s="1"/>
  <c r="AE4598" i="9" s="1"/>
  <c r="AE4599" i="9" s="1"/>
  <c r="AE4600" i="9" s="1"/>
  <c r="AE4601" i="9" s="1"/>
  <c r="AE4602" i="9" s="1"/>
  <c r="AE4603" i="9" s="1"/>
  <c r="AE4604" i="9" s="1"/>
  <c r="AE4605" i="9" s="1"/>
  <c r="AE4606" i="9" s="1"/>
  <c r="AE4607" i="9" s="1"/>
  <c r="AE4608" i="9" s="1"/>
  <c r="AE4609" i="9" s="1"/>
  <c r="AE4610" i="9" s="1"/>
  <c r="AE4611" i="9" s="1"/>
  <c r="AE4612" i="9" s="1"/>
  <c r="AE4613" i="9" s="1"/>
  <c r="AE4614" i="9" s="1"/>
  <c r="AE4615" i="9" s="1"/>
  <c r="AE4616" i="9" s="1"/>
  <c r="AE4617" i="9" s="1"/>
  <c r="AE4618" i="9" s="1"/>
  <c r="AE4619" i="9" s="1"/>
  <c r="AE4620" i="9" s="1"/>
  <c r="AE4621" i="9" s="1"/>
  <c r="AE4622" i="9" s="1"/>
  <c r="AE4623" i="9" s="1"/>
  <c r="AE4624" i="9" s="1"/>
  <c r="AE4625" i="9" s="1"/>
  <c r="AE4626" i="9" s="1"/>
  <c r="AE4627" i="9" s="1"/>
  <c r="AE4628" i="9" s="1"/>
  <c r="AE4629" i="9" s="1"/>
  <c r="AE4630" i="9" s="1"/>
  <c r="AE4631" i="9" s="1"/>
  <c r="AE4632" i="9" s="1"/>
  <c r="AE4633" i="9" s="1"/>
  <c r="AE4634" i="9" s="1"/>
  <c r="AE4635" i="9" s="1"/>
  <c r="AE4636" i="9" s="1"/>
  <c r="AE4637" i="9" s="1"/>
  <c r="AE4638" i="9" s="1"/>
  <c r="AE4639" i="9" s="1"/>
  <c r="AE4640" i="9" s="1"/>
  <c r="AE4641" i="9" s="1"/>
  <c r="AE4642" i="9" s="1"/>
  <c r="AE4643" i="9" s="1"/>
  <c r="AE4644" i="9" s="1"/>
  <c r="AE4645" i="9" s="1"/>
  <c r="AE4646" i="9" s="1"/>
  <c r="AE4647" i="9" s="1"/>
  <c r="AE4648" i="9" s="1"/>
  <c r="AE4649" i="9" s="1"/>
  <c r="AE4650" i="9" s="1"/>
  <c r="AE4651" i="9" s="1"/>
  <c r="AE4652" i="9" s="1"/>
  <c r="AE4653" i="9" s="1"/>
  <c r="AE4654" i="9" s="1"/>
  <c r="AE4655" i="9" s="1"/>
  <c r="AE4656" i="9" s="1"/>
  <c r="AE4657" i="9" s="1"/>
  <c r="AE4658" i="9" s="1"/>
  <c r="AE4659" i="9" s="1"/>
  <c r="AE4660" i="9" s="1"/>
  <c r="AE4661" i="9" s="1"/>
  <c r="AE4662" i="9" s="1"/>
  <c r="AE4663" i="9" s="1"/>
  <c r="AE4664" i="9" s="1"/>
  <c r="AE4665" i="9" s="1"/>
  <c r="AE4666" i="9" s="1"/>
  <c r="AE4667" i="9" s="1"/>
  <c r="AE4668" i="9" s="1"/>
  <c r="AE4669" i="9" s="1"/>
  <c r="AE4670" i="9" s="1"/>
  <c r="AE4671" i="9" s="1"/>
  <c r="AE4672" i="9" s="1"/>
  <c r="AE4673" i="9" s="1"/>
  <c r="AE4674" i="9" s="1"/>
  <c r="AE4675" i="9" s="1"/>
  <c r="AE4676" i="9" s="1"/>
  <c r="AE4677" i="9" s="1"/>
  <c r="AE4678" i="9" s="1"/>
  <c r="AE4679" i="9" s="1"/>
  <c r="AE4680" i="9" s="1"/>
  <c r="AE4681" i="9" s="1"/>
  <c r="AE4682" i="9" s="1"/>
  <c r="AE4683" i="9" s="1"/>
  <c r="AE4684" i="9" s="1"/>
  <c r="AE4685" i="9" s="1"/>
  <c r="AE4686" i="9" s="1"/>
  <c r="AE4687" i="9" s="1"/>
  <c r="AE4688" i="9" s="1"/>
  <c r="AE4689" i="9" s="1"/>
  <c r="AE4690" i="9" s="1"/>
  <c r="AE4691" i="9" s="1"/>
  <c r="AE4692" i="9" s="1"/>
  <c r="AE4693" i="9" s="1"/>
  <c r="AE4694" i="9" s="1"/>
  <c r="AE4695" i="9" s="1"/>
  <c r="AE4696" i="9" s="1"/>
  <c r="AE4697" i="9" s="1"/>
  <c r="AE4698" i="9" s="1"/>
  <c r="AE4699" i="9" s="1"/>
  <c r="AE4700" i="9" s="1"/>
  <c r="AE4701" i="9" s="1"/>
  <c r="AE4702" i="9" s="1"/>
  <c r="AE4703" i="9" s="1"/>
  <c r="AE4704" i="9" s="1"/>
  <c r="AE4705" i="9" s="1"/>
  <c r="AE4706" i="9" s="1"/>
  <c r="AE4707" i="9" s="1"/>
  <c r="AE4708" i="9" s="1"/>
  <c r="AE4709" i="9" s="1"/>
  <c r="AE4710" i="9" s="1"/>
  <c r="AE4711" i="9" s="1"/>
  <c r="AE4712" i="9" s="1"/>
  <c r="AE4713" i="9" s="1"/>
  <c r="AE4714" i="9" s="1"/>
  <c r="AE4715" i="9" s="1"/>
  <c r="AE4716" i="9" s="1"/>
  <c r="AE4717" i="9" s="1"/>
  <c r="AE4718" i="9" s="1"/>
  <c r="AE4719" i="9" s="1"/>
  <c r="AE4720" i="9" s="1"/>
  <c r="AE4721" i="9" s="1"/>
  <c r="AE4722" i="9" s="1"/>
  <c r="AE4723" i="9" s="1"/>
  <c r="AE4724" i="9" s="1"/>
  <c r="AE4725" i="9" s="1"/>
  <c r="AE4726" i="9" s="1"/>
  <c r="AE4727" i="9" s="1"/>
  <c r="AE4728" i="9" s="1"/>
  <c r="AE4729" i="9" s="1"/>
  <c r="AE4730" i="9" s="1"/>
  <c r="AE4731" i="9" s="1"/>
  <c r="AE4732" i="9" s="1"/>
  <c r="AE4733" i="9" s="1"/>
  <c r="AE4734" i="9" s="1"/>
  <c r="AE4735" i="9" s="1"/>
  <c r="AE4736" i="9" s="1"/>
  <c r="AE4737" i="9" s="1"/>
  <c r="AE4738" i="9" s="1"/>
  <c r="AE4739" i="9" s="1"/>
  <c r="AE4740" i="9" s="1"/>
  <c r="AE4741" i="9" s="1"/>
  <c r="AE4742" i="9" s="1"/>
  <c r="AE4743" i="9" s="1"/>
  <c r="AE4744" i="9" s="1"/>
  <c r="AE4745" i="9" s="1"/>
  <c r="AE4746" i="9" s="1"/>
  <c r="AE4747" i="9" s="1"/>
  <c r="AE4748" i="9" s="1"/>
  <c r="AE4749" i="9" s="1"/>
  <c r="AE4750" i="9" s="1"/>
  <c r="AE4751" i="9" s="1"/>
  <c r="AE4752" i="9" s="1"/>
  <c r="AE4753" i="9" s="1"/>
  <c r="AE4754" i="9" s="1"/>
  <c r="AE4755" i="9" s="1"/>
  <c r="AE4756" i="9" s="1"/>
  <c r="AE4757" i="9" s="1"/>
  <c r="AE4758" i="9" s="1"/>
  <c r="AE4759" i="9" s="1"/>
  <c r="AE4760" i="9" s="1"/>
  <c r="AE4761" i="9" s="1"/>
  <c r="AE4762" i="9" s="1"/>
  <c r="AE4763" i="9" s="1"/>
  <c r="AE4764" i="9" s="1"/>
  <c r="AE4765" i="9" s="1"/>
  <c r="AE4766" i="9" s="1"/>
  <c r="AE4767" i="9" s="1"/>
  <c r="AE4768" i="9" s="1"/>
  <c r="AE4769" i="9" s="1"/>
  <c r="AE4770" i="9" s="1"/>
  <c r="AE4771" i="9" s="1"/>
  <c r="AE4772" i="9" s="1"/>
  <c r="AE4773" i="9" s="1"/>
  <c r="AE4774" i="9" s="1"/>
  <c r="AE4775" i="9" s="1"/>
  <c r="AE4776" i="9" s="1"/>
  <c r="AE4777" i="9" s="1"/>
  <c r="AE4778" i="9" s="1"/>
  <c r="AE4779" i="9" s="1"/>
  <c r="AE4780" i="9" s="1"/>
  <c r="AE4781" i="9" s="1"/>
  <c r="AE4782" i="9" s="1"/>
  <c r="AE4783" i="9" s="1"/>
  <c r="AE4784" i="9" s="1"/>
  <c r="AE4785" i="9" s="1"/>
  <c r="AE4786" i="9" s="1"/>
  <c r="AE4787" i="9" s="1"/>
  <c r="AE4788" i="9" s="1"/>
  <c r="AE4789" i="9" s="1"/>
  <c r="AE4790" i="9" s="1"/>
  <c r="AE4791" i="9" s="1"/>
  <c r="AE4792" i="9" s="1"/>
  <c r="AE4793" i="9" s="1"/>
  <c r="AE4794" i="9" s="1"/>
  <c r="AE4795" i="9" s="1"/>
  <c r="AE4796" i="9" s="1"/>
  <c r="AE4797" i="9" s="1"/>
  <c r="AE4798" i="9" s="1"/>
  <c r="AE4799" i="9" s="1"/>
  <c r="AE4800" i="9" s="1"/>
  <c r="AE4801" i="9" s="1"/>
  <c r="AE4802" i="9" s="1"/>
  <c r="AE4803" i="9" s="1"/>
  <c r="AE4804" i="9" s="1"/>
  <c r="AE4805" i="9" s="1"/>
  <c r="AE4806" i="9" s="1"/>
  <c r="AE4807" i="9" s="1"/>
  <c r="AE4808" i="9" s="1"/>
  <c r="AE4809" i="9" s="1"/>
  <c r="AE4810" i="9" s="1"/>
  <c r="AE4811" i="9" s="1"/>
  <c r="AE4812" i="9" s="1"/>
  <c r="AE4813" i="9" s="1"/>
  <c r="AE4814" i="9" s="1"/>
  <c r="AE4815" i="9" s="1"/>
  <c r="AE4816" i="9" s="1"/>
  <c r="AE4817" i="9" s="1"/>
  <c r="AE4818" i="9" s="1"/>
  <c r="AE4819" i="9" s="1"/>
  <c r="AE4820" i="9" s="1"/>
  <c r="AE4821" i="9" s="1"/>
  <c r="AE4822" i="9" s="1"/>
  <c r="AE4823" i="9" s="1"/>
  <c r="AE4824" i="9" s="1"/>
  <c r="AE4825" i="9" s="1"/>
  <c r="AE4826" i="9" s="1"/>
  <c r="AE4827" i="9" s="1"/>
  <c r="AE4828" i="9" s="1"/>
  <c r="AE4829" i="9" s="1"/>
  <c r="AE4830" i="9" s="1"/>
  <c r="AE4831" i="9" s="1"/>
  <c r="AE4832" i="9" s="1"/>
  <c r="AE4833" i="9" s="1"/>
  <c r="AE4834" i="9" s="1"/>
  <c r="AE4835" i="9" s="1"/>
  <c r="AE4836" i="9" s="1"/>
  <c r="AE4837" i="9" s="1"/>
  <c r="AE4838" i="9" s="1"/>
  <c r="AE4839" i="9" s="1"/>
  <c r="AE4840" i="9" s="1"/>
  <c r="AE4841" i="9" s="1"/>
  <c r="AE4842" i="9" s="1"/>
  <c r="AE4843" i="9" s="1"/>
  <c r="AE4844" i="9" s="1"/>
  <c r="AE4845" i="9" s="1"/>
  <c r="AE4846" i="9" s="1"/>
  <c r="AE4847" i="9" s="1"/>
  <c r="AE4848" i="9" s="1"/>
  <c r="AE4849" i="9" s="1"/>
  <c r="AE4850" i="9" s="1"/>
  <c r="AE4851" i="9" s="1"/>
  <c r="AE4852" i="9" s="1"/>
  <c r="AE4853" i="9" s="1"/>
  <c r="AE4854" i="9" s="1"/>
  <c r="AE4855" i="9" s="1"/>
  <c r="AE4856" i="9" s="1"/>
  <c r="AE4857" i="9" s="1"/>
  <c r="AE4858" i="9" s="1"/>
  <c r="AE4859" i="9" s="1"/>
  <c r="AE4860" i="9" s="1"/>
  <c r="AE4861" i="9" s="1"/>
  <c r="AE4862" i="9" s="1"/>
  <c r="AE4863" i="9" s="1"/>
  <c r="AE4864" i="9" s="1"/>
  <c r="AE4865" i="9" s="1"/>
  <c r="AE4866" i="9" s="1"/>
  <c r="AE4867" i="9" s="1"/>
  <c r="AE4868" i="9" s="1"/>
  <c r="AE4869" i="9" s="1"/>
  <c r="AE4870" i="9" s="1"/>
  <c r="AE4871" i="9" s="1"/>
  <c r="AE4872" i="9" s="1"/>
  <c r="AE4873" i="9" s="1"/>
  <c r="AE4874" i="9" s="1"/>
  <c r="AE4875" i="9" s="1"/>
  <c r="AE4876" i="9" s="1"/>
  <c r="AE4877" i="9" s="1"/>
  <c r="AE4878" i="9" s="1"/>
  <c r="AE4879" i="9" s="1"/>
  <c r="AE4880" i="9" s="1"/>
  <c r="AE4881" i="9" s="1"/>
  <c r="AE4882" i="9" s="1"/>
  <c r="AE4883" i="9" s="1"/>
  <c r="AE4884" i="9" s="1"/>
  <c r="AE4885" i="9" s="1"/>
  <c r="AE4886" i="9" s="1"/>
  <c r="AE4887" i="9" s="1"/>
  <c r="AE4888" i="9" s="1"/>
  <c r="AE4889" i="9" s="1"/>
  <c r="AE4890" i="9" s="1"/>
  <c r="AE4891" i="9" s="1"/>
  <c r="AE4892" i="9" s="1"/>
  <c r="AE4893" i="9" s="1"/>
  <c r="AE4894" i="9" s="1"/>
  <c r="AE4895" i="9" s="1"/>
  <c r="AE4896" i="9" s="1"/>
  <c r="AE4897" i="9" s="1"/>
  <c r="AE4898" i="9" s="1"/>
  <c r="AE4899" i="9" s="1"/>
  <c r="AE4900" i="9" s="1"/>
  <c r="AE4901" i="9" s="1"/>
  <c r="AE4902" i="9" s="1"/>
  <c r="AE4903" i="9" s="1"/>
  <c r="AE4904" i="9" s="1"/>
  <c r="AE4905" i="9" s="1"/>
  <c r="AE4906" i="9" s="1"/>
  <c r="AE4907" i="9" s="1"/>
  <c r="AE4908" i="9" s="1"/>
  <c r="AE4909" i="9" s="1"/>
  <c r="AE4910" i="9" s="1"/>
  <c r="AE4911" i="9" s="1"/>
  <c r="AE4912" i="9" s="1"/>
  <c r="AE4913" i="9" s="1"/>
  <c r="AE4914" i="9" s="1"/>
  <c r="AE4915" i="9" s="1"/>
  <c r="AE4916" i="9" s="1"/>
  <c r="AE4917" i="9" s="1"/>
  <c r="AE4918" i="9" s="1"/>
  <c r="AE4919" i="9" s="1"/>
  <c r="AE4920" i="9" s="1"/>
  <c r="AE4921" i="9" s="1"/>
  <c r="AE4922" i="9" s="1"/>
  <c r="AE4923" i="9" s="1"/>
  <c r="AE4924" i="9" s="1"/>
  <c r="AE4925" i="9" s="1"/>
  <c r="AE4926" i="9" s="1"/>
  <c r="AE4927" i="9" s="1"/>
  <c r="AE4928" i="9" s="1"/>
  <c r="AE4929" i="9" s="1"/>
  <c r="AE4930" i="9" s="1"/>
  <c r="AE4931" i="9" s="1"/>
  <c r="AE4932" i="9" s="1"/>
  <c r="AE4933" i="9" s="1"/>
  <c r="AE4934" i="9" s="1"/>
  <c r="AE4935" i="9" s="1"/>
  <c r="AE4936" i="9" s="1"/>
  <c r="AE4937" i="9" s="1"/>
  <c r="AE4938" i="9" s="1"/>
  <c r="AE4939" i="9" s="1"/>
  <c r="AE4940" i="9" s="1"/>
  <c r="AE4941" i="9" s="1"/>
  <c r="AE4942" i="9" s="1"/>
  <c r="AE4943" i="9" s="1"/>
  <c r="AE4944" i="9" s="1"/>
  <c r="AE4945" i="9" s="1"/>
  <c r="AE4946" i="9" s="1"/>
  <c r="AE4947" i="9" s="1"/>
  <c r="AE4948" i="9" s="1"/>
  <c r="AE4949" i="9" s="1"/>
  <c r="AE4950" i="9" s="1"/>
  <c r="AE4951" i="9" s="1"/>
  <c r="AE4952" i="9" s="1"/>
  <c r="AE4953" i="9" s="1"/>
  <c r="AE4954" i="9" s="1"/>
  <c r="AE4955" i="9" s="1"/>
  <c r="AE4956" i="9" s="1"/>
  <c r="AE4957" i="9" s="1"/>
  <c r="AE4958" i="9" s="1"/>
  <c r="AE4959" i="9" s="1"/>
  <c r="AE4960" i="9" s="1"/>
  <c r="AE4961" i="9" s="1"/>
  <c r="AE4962" i="9" s="1"/>
  <c r="AE4963" i="9" s="1"/>
  <c r="AE4964" i="9" s="1"/>
  <c r="AE4965" i="9" s="1"/>
  <c r="AE4966" i="9" s="1"/>
  <c r="AE4967" i="9" s="1"/>
  <c r="AE4968" i="9" s="1"/>
  <c r="AE4969" i="9" s="1"/>
  <c r="AE4970" i="9" s="1"/>
  <c r="AE4971" i="9" s="1"/>
  <c r="AE4972" i="9" s="1"/>
  <c r="AE4973" i="9" s="1"/>
  <c r="AE4974" i="9" s="1"/>
  <c r="AE4975" i="9" s="1"/>
  <c r="AE4976" i="9" s="1"/>
  <c r="AE4977" i="9" s="1"/>
  <c r="AE4978" i="9" s="1"/>
  <c r="AE4979" i="9" s="1"/>
  <c r="AE4980" i="9" s="1"/>
  <c r="AE4981" i="9" s="1"/>
  <c r="AE4982" i="9" s="1"/>
  <c r="AE4983" i="9" s="1"/>
  <c r="AE4984" i="9" s="1"/>
  <c r="AE4985" i="9" s="1"/>
  <c r="AE4986" i="9" s="1"/>
  <c r="AE4987" i="9" s="1"/>
  <c r="AE4988" i="9" s="1"/>
  <c r="AE4989" i="9" s="1"/>
  <c r="AE4990" i="9" s="1"/>
  <c r="AE4991" i="9" s="1"/>
  <c r="AE4992" i="9" s="1"/>
  <c r="AE4993" i="9" s="1"/>
  <c r="AE4994" i="9" s="1"/>
  <c r="AE4995" i="9" s="1"/>
  <c r="AE4996" i="9" s="1"/>
  <c r="AE4997" i="9" s="1"/>
  <c r="AE4998" i="9" s="1"/>
  <c r="AE4999" i="9" s="1"/>
  <c r="AE5000" i="9" s="1"/>
  <c r="C15" i="9" s="1"/>
  <c r="N17" i="7"/>
  <c r="O17" i="7" s="1"/>
  <c r="M17" i="7"/>
  <c r="L18" i="7" s="1"/>
  <c r="AD20" i="9" l="1"/>
  <c r="AB21" i="9"/>
  <c r="AF20" i="9"/>
  <c r="N18" i="7"/>
  <c r="O18" i="7" s="1"/>
  <c r="M18" i="7"/>
  <c r="L19" i="7" s="1"/>
  <c r="AB22" i="9" l="1"/>
  <c r="AD21" i="9"/>
  <c r="AF21" i="9"/>
  <c r="AF22" i="9" s="1"/>
  <c r="N19" i="7"/>
  <c r="O19" i="7" s="1"/>
  <c r="M19" i="7"/>
  <c r="L20" i="7" s="1"/>
  <c r="AB23" i="9" l="1"/>
  <c r="AD22" i="9"/>
  <c r="M20" i="7"/>
  <c r="L21" i="7" s="1"/>
  <c r="N20" i="7"/>
  <c r="O20" i="7" s="1"/>
  <c r="AD23" i="9" l="1"/>
  <c r="AB24" i="9"/>
  <c r="AF23" i="9"/>
  <c r="N21" i="7"/>
  <c r="O21" i="7" s="1"/>
  <c r="M21" i="7"/>
  <c r="L22" i="7" s="1"/>
  <c r="AD24" i="9" l="1"/>
  <c r="AB25" i="9"/>
  <c r="AF24" i="9"/>
  <c r="N22" i="7"/>
  <c r="O22" i="7" s="1"/>
  <c r="M22" i="7"/>
  <c r="L23" i="7" s="1"/>
  <c r="AD25" i="9" l="1"/>
  <c r="AB26" i="9"/>
  <c r="AF25" i="9"/>
  <c r="N23" i="7"/>
  <c r="O23" i="7" s="1"/>
  <c r="M23" i="7"/>
  <c r="L24" i="7" s="1"/>
  <c r="AD26" i="9" l="1"/>
  <c r="AB27" i="9"/>
  <c r="AF26" i="9"/>
  <c r="N24" i="7"/>
  <c r="O24" i="7" s="1"/>
  <c r="M24" i="7"/>
  <c r="L25" i="7" s="1"/>
  <c r="AD27" i="9" l="1"/>
  <c r="AB28" i="9"/>
  <c r="AF27" i="9"/>
  <c r="N25" i="7"/>
  <c r="O25" i="7" s="1"/>
  <c r="M25" i="7"/>
  <c r="L26" i="7" s="1"/>
  <c r="AD28" i="9" l="1"/>
  <c r="AB29" i="9"/>
  <c r="AF28" i="9"/>
  <c r="N26" i="7"/>
  <c r="O26" i="7" s="1"/>
  <c r="M26" i="7"/>
  <c r="L27" i="7" s="1"/>
  <c r="AD29" i="9" l="1"/>
  <c r="AB30" i="9"/>
  <c r="AF29" i="9"/>
  <c r="AF30" i="9" s="1"/>
  <c r="N27" i="7"/>
  <c r="O27" i="7" s="1"/>
  <c r="M27" i="7"/>
  <c r="L28" i="7" s="1"/>
  <c r="AD30" i="9" l="1"/>
  <c r="AB31" i="9"/>
  <c r="M28" i="7"/>
  <c r="L29" i="7" s="1"/>
  <c r="N28" i="7"/>
  <c r="O28" i="7" s="1"/>
  <c r="AD31" i="9" l="1"/>
  <c r="AB32" i="9"/>
  <c r="AF31" i="9"/>
  <c r="AF32" i="9" s="1"/>
  <c r="M29" i="7"/>
  <c r="L30" i="7" s="1"/>
  <c r="N29" i="7"/>
  <c r="O29" i="7" s="1"/>
  <c r="AB33" i="9" l="1"/>
  <c r="AD32" i="9"/>
  <c r="M30" i="7"/>
  <c r="L31" i="7" s="1"/>
  <c r="N30" i="7"/>
  <c r="O30" i="7" s="1"/>
  <c r="AB34" i="9" l="1"/>
  <c r="AD33" i="9"/>
  <c r="AF33" i="9"/>
  <c r="AF34" i="9" s="1"/>
  <c r="N31" i="7"/>
  <c r="O31" i="7" s="1"/>
  <c r="M31" i="7"/>
  <c r="L32" i="7" s="1"/>
  <c r="AD34" i="9" l="1"/>
  <c r="AB35" i="9"/>
  <c r="M32" i="7"/>
  <c r="L33" i="7" s="1"/>
  <c r="N32" i="7"/>
  <c r="O32" i="7" s="1"/>
  <c r="AB36" i="9" l="1"/>
  <c r="AD35" i="9"/>
  <c r="AF35" i="9"/>
  <c r="AF36" i="9" s="1"/>
  <c r="N33" i="7"/>
  <c r="O33" i="7" s="1"/>
  <c r="M33" i="7"/>
  <c r="L34" i="7" s="1"/>
  <c r="AB37" i="9" l="1"/>
  <c r="AD36" i="9"/>
  <c r="M34" i="7"/>
  <c r="L35" i="7" s="1"/>
  <c r="N34" i="7"/>
  <c r="O34" i="7" s="1"/>
  <c r="AB38" i="9" l="1"/>
  <c r="AD37" i="9"/>
  <c r="AF37" i="9"/>
  <c r="M35" i="7"/>
  <c r="L36" i="7" s="1"/>
  <c r="N35" i="7"/>
  <c r="O35" i="7" s="1"/>
  <c r="AF38" i="9" l="1"/>
  <c r="AB39" i="9"/>
  <c r="AD38" i="9"/>
  <c r="M36" i="7"/>
  <c r="L37" i="7" s="1"/>
  <c r="N36" i="7"/>
  <c r="O36" i="7" s="1"/>
  <c r="AB40" i="9" l="1"/>
  <c r="AD39" i="9"/>
  <c r="AF39" i="9"/>
  <c r="AF40" i="9" s="1"/>
  <c r="M37" i="7"/>
  <c r="L38" i="7" s="1"/>
  <c r="N37" i="7"/>
  <c r="O37" i="7" s="1"/>
  <c r="AB41" i="9" l="1"/>
  <c r="AD40" i="9"/>
  <c r="N38" i="7"/>
  <c r="O38" i="7" s="1"/>
  <c r="M38" i="7"/>
  <c r="L39" i="7" s="1"/>
  <c r="AB42" i="9" l="1"/>
  <c r="AD41" i="9"/>
  <c r="AF41" i="9"/>
  <c r="AF42" i="9" s="1"/>
  <c r="N39" i="7"/>
  <c r="O39" i="7" s="1"/>
  <c r="M39" i="7"/>
  <c r="L40" i="7" s="1"/>
  <c r="AB43" i="9" l="1"/>
  <c r="AD42" i="9"/>
  <c r="N40" i="7"/>
  <c r="O40" i="7" s="1"/>
  <c r="M40" i="7"/>
  <c r="L41" i="7" s="1"/>
  <c r="AB44" i="9" l="1"/>
  <c r="AD43" i="9"/>
  <c r="AF43" i="9"/>
  <c r="AF44" i="9" s="1"/>
  <c r="N41" i="7"/>
  <c r="O41" i="7" s="1"/>
  <c r="M41" i="7"/>
  <c r="L42" i="7" s="1"/>
  <c r="AB45" i="9" l="1"/>
  <c r="AD44" i="9"/>
  <c r="N42" i="7"/>
  <c r="O42" i="7" s="1"/>
  <c r="M42" i="7"/>
  <c r="L43" i="7" s="1"/>
  <c r="AB46" i="9" l="1"/>
  <c r="AD45" i="9"/>
  <c r="AF45" i="9"/>
  <c r="AF46" i="9" s="1"/>
  <c r="M43" i="7"/>
  <c r="L44" i="7" s="1"/>
  <c r="N43" i="7"/>
  <c r="O43" i="7" s="1"/>
  <c r="AB47" i="9" l="1"/>
  <c r="AD46" i="9"/>
  <c r="N44" i="7"/>
  <c r="O44" i="7" s="1"/>
  <c r="M44" i="7"/>
  <c r="L45" i="7" s="1"/>
  <c r="AB48" i="9" l="1"/>
  <c r="AD47" i="9"/>
  <c r="AF47" i="9"/>
  <c r="AF48" i="9" s="1"/>
  <c r="N45" i="7"/>
  <c r="O45" i="7" s="1"/>
  <c r="M45" i="7"/>
  <c r="L46" i="7" s="1"/>
  <c r="AB49" i="9" l="1"/>
  <c r="AD48" i="9"/>
  <c r="M46" i="7"/>
  <c r="L47" i="7" s="1"/>
  <c r="N46" i="7"/>
  <c r="O46" i="7" s="1"/>
  <c r="AB50" i="9" l="1"/>
  <c r="AD49" i="9"/>
  <c r="AF49" i="9"/>
  <c r="AF50" i="9" s="1"/>
  <c r="M47" i="7"/>
  <c r="L48" i="7" s="1"/>
  <c r="N47" i="7"/>
  <c r="O47" i="7" s="1"/>
  <c r="AB51" i="9" l="1"/>
  <c r="AD50" i="9"/>
  <c r="N48" i="7"/>
  <c r="O48" i="7" s="1"/>
  <c r="M48" i="7"/>
  <c r="L49" i="7" s="1"/>
  <c r="AB52" i="9" l="1"/>
  <c r="AD51" i="9"/>
  <c r="AF51" i="9"/>
  <c r="AF52" i="9" s="1"/>
  <c r="M49" i="7"/>
  <c r="L50" i="7" s="1"/>
  <c r="N49" i="7"/>
  <c r="O49" i="7" s="1"/>
  <c r="AB53" i="9" l="1"/>
  <c r="AD52" i="9"/>
  <c r="N50" i="7"/>
  <c r="O50" i="7" s="1"/>
  <c r="M50" i="7"/>
  <c r="L51" i="7" s="1"/>
  <c r="AB54" i="9" l="1"/>
  <c r="AD53" i="9"/>
  <c r="AF53" i="9"/>
  <c r="AF54" i="9" s="1"/>
  <c r="M51" i="7"/>
  <c r="L52" i="7" s="1"/>
  <c r="N51" i="7"/>
  <c r="O51" i="7" s="1"/>
  <c r="AB55" i="9" l="1"/>
  <c r="AD54" i="9"/>
  <c r="M52" i="7"/>
  <c r="L53" i="7" s="1"/>
  <c r="N52" i="7"/>
  <c r="O52" i="7" s="1"/>
  <c r="AB56" i="9" l="1"/>
  <c r="AF55" i="9"/>
  <c r="AF56" i="9" s="1"/>
  <c r="AD55" i="9"/>
  <c r="M53" i="7"/>
  <c r="L54" i="7" s="1"/>
  <c r="N53" i="7"/>
  <c r="O53" i="7" s="1"/>
  <c r="AB57" i="9" l="1"/>
  <c r="AD56" i="9"/>
  <c r="M54" i="7"/>
  <c r="L55" i="7" s="1"/>
  <c r="N54" i="7"/>
  <c r="O54" i="7" s="1"/>
  <c r="AB58" i="9" l="1"/>
  <c r="AD57" i="9"/>
  <c r="AF57" i="9"/>
  <c r="AF58" i="9" s="1"/>
  <c r="M55" i="7"/>
  <c r="L56" i="7" s="1"/>
  <c r="N55" i="7"/>
  <c r="O55" i="7" s="1"/>
  <c r="AB59" i="9" l="1"/>
  <c r="AD58" i="9"/>
  <c r="N56" i="7"/>
  <c r="O56" i="7" s="1"/>
  <c r="M56" i="7"/>
  <c r="L57" i="7" s="1"/>
  <c r="AB60" i="9" l="1"/>
  <c r="AF59" i="9"/>
  <c r="AF60" i="9" s="1"/>
  <c r="AD59" i="9"/>
  <c r="N57" i="7"/>
  <c r="O57" i="7" s="1"/>
  <c r="M57" i="7"/>
  <c r="L58" i="7" s="1"/>
  <c r="AB61" i="9" l="1"/>
  <c r="AD60" i="9"/>
  <c r="M58" i="7"/>
  <c r="L59" i="7" s="1"/>
  <c r="N58" i="7"/>
  <c r="O58" i="7" s="1"/>
  <c r="AB62" i="9" l="1"/>
  <c r="AF61" i="9"/>
  <c r="AF62" i="9" s="1"/>
  <c r="AD61" i="9"/>
  <c r="M59" i="7"/>
  <c r="L60" i="7" s="1"/>
  <c r="N59" i="7"/>
  <c r="O59" i="7" s="1"/>
  <c r="AB63" i="9" l="1"/>
  <c r="AD62" i="9"/>
  <c r="N60" i="7"/>
  <c r="O60" i="7" s="1"/>
  <c r="M60" i="7"/>
  <c r="L61" i="7" s="1"/>
  <c r="AB64" i="9" l="1"/>
  <c r="AF63" i="9"/>
  <c r="AF64" i="9" s="1"/>
  <c r="AD63" i="9"/>
  <c r="N61" i="7"/>
  <c r="O61" i="7" s="1"/>
  <c r="M61" i="7"/>
  <c r="L62" i="7" s="1"/>
  <c r="AB65" i="9" l="1"/>
  <c r="AD64" i="9"/>
  <c r="M62" i="7"/>
  <c r="L63" i="7" s="1"/>
  <c r="N62" i="7"/>
  <c r="O62" i="7" s="1"/>
  <c r="AB66" i="9" l="1"/>
  <c r="AD65" i="9"/>
  <c r="AF65" i="9"/>
  <c r="AF66" i="9" s="1"/>
  <c r="N63" i="7"/>
  <c r="O63" i="7" s="1"/>
  <c r="M63" i="7"/>
  <c r="L64" i="7" s="1"/>
  <c r="AB67" i="9" l="1"/>
  <c r="AD66" i="9"/>
  <c r="M64" i="7"/>
  <c r="L65" i="7" s="1"/>
  <c r="N64" i="7"/>
  <c r="O64" i="7" s="1"/>
  <c r="AB68" i="9" l="1"/>
  <c r="AF67" i="9"/>
  <c r="AF68" i="9" s="1"/>
  <c r="AD67" i="9"/>
  <c r="M65" i="7"/>
  <c r="L66" i="7" s="1"/>
  <c r="N65" i="7"/>
  <c r="O65" i="7" s="1"/>
  <c r="AB69" i="9" l="1"/>
  <c r="AD68" i="9"/>
  <c r="N66" i="7"/>
  <c r="O66" i="7" s="1"/>
  <c r="M66" i="7"/>
  <c r="L67" i="7" s="1"/>
  <c r="AB70" i="9" l="1"/>
  <c r="AD69" i="9"/>
  <c r="AF69" i="9"/>
  <c r="AF70" i="9" s="1"/>
  <c r="M67" i="7"/>
  <c r="L68" i="7" s="1"/>
  <c r="N67" i="7"/>
  <c r="O67" i="7" s="1"/>
  <c r="AB71" i="9" l="1"/>
  <c r="AD70" i="9"/>
  <c r="M68" i="7"/>
  <c r="L69" i="7" s="1"/>
  <c r="N68" i="7"/>
  <c r="O68" i="7" s="1"/>
  <c r="AB72" i="9" l="1"/>
  <c r="AD71" i="9"/>
  <c r="AF71" i="9"/>
  <c r="AF72" i="9" s="1"/>
  <c r="N69" i="7"/>
  <c r="O69" i="7" s="1"/>
  <c r="M69" i="7"/>
  <c r="L70" i="7" s="1"/>
  <c r="AB73" i="9" l="1"/>
  <c r="AD72" i="9"/>
  <c r="M70" i="7"/>
  <c r="L71" i="7" s="1"/>
  <c r="N70" i="7"/>
  <c r="O70" i="7" s="1"/>
  <c r="AB74" i="9" l="1"/>
  <c r="AD73" i="9"/>
  <c r="AF73" i="9"/>
  <c r="AF74" i="9" s="1"/>
  <c r="M71" i="7"/>
  <c r="L72" i="7" s="1"/>
  <c r="N71" i="7"/>
  <c r="O71" i="7" s="1"/>
  <c r="AB75" i="9" l="1"/>
  <c r="AD74" i="9"/>
  <c r="N72" i="7"/>
  <c r="O72" i="7" s="1"/>
  <c r="M72" i="7"/>
  <c r="L73" i="7" s="1"/>
  <c r="AB76" i="9" l="1"/>
  <c r="AD75" i="9"/>
  <c r="AF75" i="9"/>
  <c r="AF76" i="9" s="1"/>
  <c r="M73" i="7"/>
  <c r="L74" i="7" s="1"/>
  <c r="N73" i="7"/>
  <c r="O73" i="7" s="1"/>
  <c r="AB77" i="9" l="1"/>
  <c r="AD76" i="9"/>
  <c r="N74" i="7"/>
  <c r="O74" i="7" s="1"/>
  <c r="M74" i="7"/>
  <c r="L75" i="7" s="1"/>
  <c r="AB78" i="9" l="1"/>
  <c r="AD77" i="9"/>
  <c r="AF77" i="9"/>
  <c r="AF78" i="9" s="1"/>
  <c r="N75" i="7"/>
  <c r="O75" i="7" s="1"/>
  <c r="M75" i="7"/>
  <c r="L76" i="7" s="1"/>
  <c r="AB79" i="9" l="1"/>
  <c r="AD78" i="9"/>
  <c r="M76" i="7"/>
  <c r="L77" i="7" s="1"/>
  <c r="N76" i="7"/>
  <c r="O76" i="7" s="1"/>
  <c r="AB80" i="9" l="1"/>
  <c r="AF79" i="9"/>
  <c r="AF80" i="9" s="1"/>
  <c r="AD79" i="9"/>
  <c r="N77" i="7"/>
  <c r="O77" i="7" s="1"/>
  <c r="M77" i="7"/>
  <c r="L78" i="7" s="1"/>
  <c r="AB81" i="9" l="1"/>
  <c r="AD80" i="9"/>
  <c r="M78" i="7"/>
  <c r="L79" i="7" s="1"/>
  <c r="N78" i="7"/>
  <c r="O78" i="7" s="1"/>
  <c r="AB82" i="9" l="1"/>
  <c r="AD81" i="9"/>
  <c r="AF81" i="9"/>
  <c r="AF82" i="9" s="1"/>
  <c r="M79" i="7"/>
  <c r="L80" i="7" s="1"/>
  <c r="N79" i="7"/>
  <c r="O79" i="7" s="1"/>
  <c r="AB83" i="9" l="1"/>
  <c r="AD82" i="9"/>
  <c r="M80" i="7"/>
  <c r="L81" i="7" s="1"/>
  <c r="N80" i="7"/>
  <c r="O80" i="7" s="1"/>
  <c r="AB84" i="9" l="1"/>
  <c r="AD83" i="9"/>
  <c r="AF83" i="9"/>
  <c r="AF84" i="9" s="1"/>
  <c r="M81" i="7"/>
  <c r="L82" i="7" s="1"/>
  <c r="N81" i="7"/>
  <c r="O81" i="7" s="1"/>
  <c r="AB85" i="9" l="1"/>
  <c r="AD84" i="9"/>
  <c r="M82" i="7"/>
  <c r="L83" i="7" s="1"/>
  <c r="N82" i="7"/>
  <c r="O82" i="7" s="1"/>
  <c r="AB86" i="9" l="1"/>
  <c r="AD85" i="9"/>
  <c r="AF85" i="9"/>
  <c r="AF86" i="9" s="1"/>
  <c r="N83" i="7"/>
  <c r="O83" i="7" s="1"/>
  <c r="M83" i="7"/>
  <c r="L84" i="7" s="1"/>
  <c r="AB87" i="9" l="1"/>
  <c r="AD86" i="9"/>
  <c r="M84" i="7"/>
  <c r="L85" i="7" s="1"/>
  <c r="N84" i="7"/>
  <c r="O84" i="7" s="1"/>
  <c r="AB88" i="9" l="1"/>
  <c r="AD87" i="9"/>
  <c r="AF87" i="9"/>
  <c r="AF88" i="9" s="1"/>
  <c r="M85" i="7"/>
  <c r="L86" i="7" s="1"/>
  <c r="N85" i="7"/>
  <c r="O85" i="7" s="1"/>
  <c r="AB89" i="9" l="1"/>
  <c r="AD88" i="9"/>
  <c r="M86" i="7"/>
  <c r="L87" i="7" s="1"/>
  <c r="N86" i="7"/>
  <c r="O86" i="7" s="1"/>
  <c r="AB90" i="9" l="1"/>
  <c r="AD89" i="9"/>
  <c r="AF89" i="9"/>
  <c r="AF90" i="9" s="1"/>
  <c r="M87" i="7"/>
  <c r="L88" i="7" s="1"/>
  <c r="N87" i="7"/>
  <c r="O87" i="7" s="1"/>
  <c r="AB91" i="9" l="1"/>
  <c r="AD90" i="9"/>
  <c r="N88" i="7"/>
  <c r="O88" i="7" s="1"/>
  <c r="M88" i="7"/>
  <c r="L89" i="7" s="1"/>
  <c r="AB92" i="9" l="1"/>
  <c r="AD91" i="9"/>
  <c r="AF91" i="9"/>
  <c r="AF92" i="9" s="1"/>
  <c r="M89" i="7"/>
  <c r="L90" i="7" s="1"/>
  <c r="N89" i="7"/>
  <c r="O89" i="7" s="1"/>
  <c r="AB93" i="9" l="1"/>
  <c r="AD92" i="9"/>
  <c r="M90" i="7"/>
  <c r="L91" i="7" s="1"/>
  <c r="N90" i="7"/>
  <c r="O90" i="7" s="1"/>
  <c r="AB94" i="9" l="1"/>
  <c r="AD93" i="9"/>
  <c r="AF93" i="9"/>
  <c r="AF94" i="9" s="1"/>
  <c r="M91" i="7"/>
  <c r="L92" i="7" s="1"/>
  <c r="N91" i="7"/>
  <c r="O91" i="7" s="1"/>
  <c r="AB95" i="9" l="1"/>
  <c r="AD94" i="9"/>
  <c r="M92" i="7"/>
  <c r="L93" i="7" s="1"/>
  <c r="N92" i="7"/>
  <c r="O92" i="7" s="1"/>
  <c r="AB96" i="9" l="1"/>
  <c r="AF95" i="9"/>
  <c r="AF96" i="9" s="1"/>
  <c r="AD95" i="9"/>
  <c r="N93" i="7"/>
  <c r="O93" i="7" s="1"/>
  <c r="M93" i="7"/>
  <c r="L94" i="7" s="1"/>
  <c r="AB97" i="9" l="1"/>
  <c r="AD96" i="9"/>
  <c r="N94" i="7"/>
  <c r="O94" i="7" s="1"/>
  <c r="M94" i="7"/>
  <c r="L95" i="7" s="1"/>
  <c r="AB98" i="9" l="1"/>
  <c r="AD97" i="9"/>
  <c r="AF97" i="9"/>
  <c r="AF98" i="9" s="1"/>
  <c r="M95" i="7"/>
  <c r="L96" i="7" s="1"/>
  <c r="N95" i="7"/>
  <c r="O95" i="7" s="1"/>
  <c r="AB99" i="9" l="1"/>
  <c r="AD98" i="9"/>
  <c r="M96" i="7"/>
  <c r="L97" i="7" s="1"/>
  <c r="N96" i="7"/>
  <c r="O96" i="7" s="1"/>
  <c r="AB100" i="9" l="1"/>
  <c r="AD99" i="9"/>
  <c r="AF99" i="9"/>
  <c r="AF100" i="9" s="1"/>
  <c r="M97" i="7"/>
  <c r="L98" i="7" s="1"/>
  <c r="N97" i="7"/>
  <c r="O97" i="7" s="1"/>
  <c r="AB101" i="9" l="1"/>
  <c r="AD100" i="9"/>
  <c r="M98" i="7"/>
  <c r="L99" i="7" s="1"/>
  <c r="N98" i="7"/>
  <c r="O98" i="7" s="1"/>
  <c r="AB102" i="9" l="1"/>
  <c r="AD101" i="9"/>
  <c r="AF101" i="9"/>
  <c r="AF102" i="9" s="1"/>
  <c r="M99" i="7"/>
  <c r="L100" i="7" s="1"/>
  <c r="N99" i="7"/>
  <c r="O99" i="7" s="1"/>
  <c r="AB103" i="9" l="1"/>
  <c r="AD102" i="9"/>
  <c r="N100" i="7"/>
  <c r="O100" i="7" s="1"/>
  <c r="M100" i="7"/>
  <c r="L101" i="7" s="1"/>
  <c r="AB104" i="9" l="1"/>
  <c r="AF103" i="9"/>
  <c r="AF104" i="9" s="1"/>
  <c r="AD103" i="9"/>
  <c r="N101" i="7"/>
  <c r="O101" i="7" s="1"/>
  <c r="M101" i="7"/>
  <c r="L102" i="7" s="1"/>
  <c r="AB105" i="9" l="1"/>
  <c r="AD104" i="9"/>
  <c r="N102" i="7"/>
  <c r="O102" i="7" s="1"/>
  <c r="M102" i="7"/>
  <c r="L103" i="7" s="1"/>
  <c r="AB106" i="9" l="1"/>
  <c r="AD105" i="9"/>
  <c r="AF105" i="9"/>
  <c r="AF106" i="9" s="1"/>
  <c r="N103" i="7"/>
  <c r="O103" i="7" s="1"/>
  <c r="M103" i="7"/>
  <c r="L104" i="7" s="1"/>
  <c r="AB107" i="9" l="1"/>
  <c r="AD106" i="9"/>
  <c r="M104" i="7"/>
  <c r="L105" i="7" s="1"/>
  <c r="N104" i="7"/>
  <c r="O104" i="7" s="1"/>
  <c r="AB108" i="9" l="1"/>
  <c r="AD107" i="9"/>
  <c r="AF107" i="9"/>
  <c r="AF108" i="9" s="1"/>
  <c r="M105" i="7"/>
  <c r="L106" i="7" s="1"/>
  <c r="N105" i="7"/>
  <c r="O105" i="7" s="1"/>
  <c r="AB109" i="9" l="1"/>
  <c r="AD108" i="9"/>
  <c r="M106" i="7"/>
  <c r="L107" i="7" s="1"/>
  <c r="N106" i="7"/>
  <c r="O106" i="7" s="1"/>
  <c r="AB110" i="9" l="1"/>
  <c r="AD109" i="9"/>
  <c r="AF109" i="9"/>
  <c r="AF110" i="9" s="1"/>
  <c r="M107" i="7"/>
  <c r="L108" i="7" s="1"/>
  <c r="N107" i="7"/>
  <c r="O107" i="7" s="1"/>
  <c r="AB111" i="9" l="1"/>
  <c r="AD110" i="9"/>
  <c r="M108" i="7"/>
  <c r="L109" i="7" s="1"/>
  <c r="N108" i="7"/>
  <c r="O108" i="7" s="1"/>
  <c r="AB112" i="9" l="1"/>
  <c r="AF111" i="9"/>
  <c r="AF112" i="9" s="1"/>
  <c r="AD111" i="9"/>
  <c r="M109" i="7"/>
  <c r="L110" i="7" s="1"/>
  <c r="N109" i="7"/>
  <c r="O109" i="7" s="1"/>
  <c r="AB113" i="9" l="1"/>
  <c r="AD112" i="9"/>
  <c r="M110" i="7"/>
  <c r="L111" i="7" s="1"/>
  <c r="N110" i="7"/>
  <c r="O110" i="7" s="1"/>
  <c r="AB114" i="9" l="1"/>
  <c r="AD113" i="9"/>
  <c r="AF113" i="9"/>
  <c r="AF114" i="9" s="1"/>
  <c r="M111" i="7"/>
  <c r="L112" i="7" s="1"/>
  <c r="N111" i="7"/>
  <c r="O111" i="7" s="1"/>
  <c r="AB115" i="9" l="1"/>
  <c r="AD114" i="9"/>
  <c r="M112" i="7"/>
  <c r="L113" i="7" s="1"/>
  <c r="N112" i="7"/>
  <c r="O112" i="7" s="1"/>
  <c r="AB116" i="9" l="1"/>
  <c r="AD115" i="9"/>
  <c r="AF115" i="9"/>
  <c r="AF116" i="9" s="1"/>
  <c r="N113" i="7"/>
  <c r="O113" i="7" s="1"/>
  <c r="M113" i="7"/>
  <c r="L114" i="7" s="1"/>
  <c r="AB117" i="9" l="1"/>
  <c r="AD116" i="9"/>
  <c r="N114" i="7"/>
  <c r="O114" i="7" s="1"/>
  <c r="M114" i="7"/>
  <c r="L115" i="7" s="1"/>
  <c r="AB118" i="9" l="1"/>
  <c r="AD117" i="9"/>
  <c r="AF117" i="9"/>
  <c r="AF118" i="9" s="1"/>
  <c r="M115" i="7"/>
  <c r="L116" i="7" s="1"/>
  <c r="N115" i="7"/>
  <c r="O115" i="7" s="1"/>
  <c r="AB119" i="9" l="1"/>
  <c r="AD118" i="9"/>
  <c r="M116" i="7"/>
  <c r="L117" i="7" s="1"/>
  <c r="N116" i="7"/>
  <c r="O116" i="7" s="1"/>
  <c r="AB120" i="9" l="1"/>
  <c r="AD119" i="9"/>
  <c r="AF119" i="9"/>
  <c r="AF120" i="9" s="1"/>
  <c r="M117" i="7"/>
  <c r="L118" i="7" s="1"/>
  <c r="N117" i="7"/>
  <c r="O117" i="7" s="1"/>
  <c r="AB121" i="9" l="1"/>
  <c r="AD120" i="9"/>
  <c r="N118" i="7"/>
  <c r="O118" i="7" s="1"/>
  <c r="M118" i="7"/>
  <c r="L119" i="7" s="1"/>
  <c r="AB122" i="9" l="1"/>
  <c r="AD121" i="9"/>
  <c r="AF121" i="9"/>
  <c r="M119" i="7"/>
  <c r="L120" i="7" s="1"/>
  <c r="N119" i="7"/>
  <c r="O119" i="7" s="1"/>
  <c r="AF122" i="9" l="1"/>
  <c r="AB123" i="9"/>
  <c r="AD122" i="9"/>
  <c r="N120" i="7"/>
  <c r="O120" i="7" s="1"/>
  <c r="M120" i="7"/>
  <c r="L121" i="7" s="1"/>
  <c r="AB124" i="9" l="1"/>
  <c r="AD123" i="9"/>
  <c r="AF123" i="9"/>
  <c r="AF124" i="9" s="1"/>
  <c r="M121" i="7"/>
  <c r="L122" i="7" s="1"/>
  <c r="N121" i="7"/>
  <c r="O121" i="7" s="1"/>
  <c r="AB125" i="9" l="1"/>
  <c r="AD124" i="9"/>
  <c r="N122" i="7"/>
  <c r="O122" i="7" s="1"/>
  <c r="M122" i="7"/>
  <c r="L123" i="7" s="1"/>
  <c r="AB126" i="9" l="1"/>
  <c r="AD125" i="9"/>
  <c r="AF125" i="9"/>
  <c r="AF126" i="9" s="1"/>
  <c r="N123" i="7"/>
  <c r="O123" i="7" s="1"/>
  <c r="M123" i="7"/>
  <c r="L124" i="7" s="1"/>
  <c r="AB127" i="9" l="1"/>
  <c r="AD126" i="9"/>
  <c r="M124" i="7"/>
  <c r="L125" i="7" s="1"/>
  <c r="N124" i="7"/>
  <c r="O124" i="7" s="1"/>
  <c r="AB128" i="9" l="1"/>
  <c r="AD127" i="9"/>
  <c r="AF127" i="9"/>
  <c r="AF128" i="9" s="1"/>
  <c r="M125" i="7"/>
  <c r="L126" i="7" s="1"/>
  <c r="N125" i="7"/>
  <c r="O125" i="7" s="1"/>
  <c r="AB129" i="9" l="1"/>
  <c r="AD128" i="9"/>
  <c r="M126" i="7"/>
  <c r="L127" i="7" s="1"/>
  <c r="N126" i="7"/>
  <c r="O126" i="7" s="1"/>
  <c r="AB130" i="9" l="1"/>
  <c r="AD129" i="9"/>
  <c r="AF129" i="9"/>
  <c r="AF130" i="9" s="1"/>
  <c r="N127" i="7"/>
  <c r="O127" i="7" s="1"/>
  <c r="M127" i="7"/>
  <c r="L128" i="7" s="1"/>
  <c r="AB131" i="9" l="1"/>
  <c r="AD130" i="9"/>
  <c r="M128" i="7"/>
  <c r="L129" i="7" s="1"/>
  <c r="N128" i="7"/>
  <c r="O128" i="7" s="1"/>
  <c r="AB132" i="9" l="1"/>
  <c r="AD131" i="9"/>
  <c r="AF131" i="9"/>
  <c r="AF132" i="9" s="1"/>
  <c r="N129" i="7"/>
  <c r="O129" i="7" s="1"/>
  <c r="M129" i="7"/>
  <c r="L130" i="7" s="1"/>
  <c r="AB133" i="9" l="1"/>
  <c r="AD132" i="9"/>
  <c r="N130" i="7"/>
  <c r="O130" i="7" s="1"/>
  <c r="M130" i="7"/>
  <c r="L131" i="7" s="1"/>
  <c r="AB134" i="9" l="1"/>
  <c r="AD133" i="9"/>
  <c r="AF133" i="9"/>
  <c r="AF134" i="9" s="1"/>
  <c r="M131" i="7"/>
  <c r="L132" i="7" s="1"/>
  <c r="N131" i="7"/>
  <c r="O131" i="7" s="1"/>
  <c r="AB135" i="9" l="1"/>
  <c r="AD134" i="9"/>
  <c r="M132" i="7"/>
  <c r="L133" i="7" s="1"/>
  <c r="N132" i="7"/>
  <c r="O132" i="7" s="1"/>
  <c r="AB136" i="9" l="1"/>
  <c r="AD135" i="9"/>
  <c r="AF135" i="9"/>
  <c r="AF136" i="9" s="1"/>
  <c r="M133" i="7"/>
  <c r="L134" i="7" s="1"/>
  <c r="N133" i="7"/>
  <c r="O133" i="7" s="1"/>
  <c r="AB137" i="9" l="1"/>
  <c r="AD136" i="9"/>
  <c r="M134" i="7"/>
  <c r="L135" i="7" s="1"/>
  <c r="N134" i="7"/>
  <c r="O134" i="7" s="1"/>
  <c r="AB138" i="9" l="1"/>
  <c r="AD137" i="9"/>
  <c r="AF137" i="9"/>
  <c r="AF138" i="9" s="1"/>
  <c r="M135" i="7"/>
  <c r="L136" i="7" s="1"/>
  <c r="N135" i="7"/>
  <c r="O135" i="7" s="1"/>
  <c r="AB139" i="9" l="1"/>
  <c r="AD138" i="9"/>
  <c r="M136" i="7"/>
  <c r="L137" i="7" s="1"/>
  <c r="N136" i="7"/>
  <c r="O136" i="7" s="1"/>
  <c r="AB140" i="9" l="1"/>
  <c r="AD139" i="9"/>
  <c r="AF139" i="9"/>
  <c r="AF140" i="9" s="1"/>
  <c r="M137" i="7"/>
  <c r="L138" i="7" s="1"/>
  <c r="N137" i="7"/>
  <c r="O137" i="7" s="1"/>
  <c r="AB141" i="9" l="1"/>
  <c r="AD140" i="9"/>
  <c r="M138" i="7"/>
  <c r="L139" i="7" s="1"/>
  <c r="N138" i="7"/>
  <c r="O138" i="7" s="1"/>
  <c r="AB142" i="9" l="1"/>
  <c r="AD141" i="9"/>
  <c r="AF141" i="9"/>
  <c r="AF142" i="9" s="1"/>
  <c r="N139" i="7"/>
  <c r="O139" i="7" s="1"/>
  <c r="M139" i="7"/>
  <c r="L140" i="7" s="1"/>
  <c r="AB143" i="9" l="1"/>
  <c r="AD142" i="9"/>
  <c r="N140" i="7"/>
  <c r="O140" i="7" s="1"/>
  <c r="M140" i="7"/>
  <c r="L141" i="7" s="1"/>
  <c r="AB144" i="9" l="1"/>
  <c r="AD143" i="9"/>
  <c r="AF143" i="9"/>
  <c r="AF144" i="9" s="1"/>
  <c r="N141" i="7"/>
  <c r="O141" i="7" s="1"/>
  <c r="M141" i="7"/>
  <c r="L142" i="7" s="1"/>
  <c r="AB145" i="9" l="1"/>
  <c r="AD144" i="9"/>
  <c r="N142" i="7"/>
  <c r="O142" i="7" s="1"/>
  <c r="M142" i="7"/>
  <c r="L143" i="7" s="1"/>
  <c r="AB146" i="9" l="1"/>
  <c r="AD145" i="9"/>
  <c r="AF145" i="9"/>
  <c r="AF146" i="9" s="1"/>
  <c r="M143" i="7"/>
  <c r="L144" i="7" s="1"/>
  <c r="N143" i="7"/>
  <c r="O143" i="7" s="1"/>
  <c r="AB147" i="9" l="1"/>
  <c r="AD146" i="9"/>
  <c r="M144" i="7"/>
  <c r="L145" i="7" s="1"/>
  <c r="N144" i="7"/>
  <c r="O144" i="7" s="1"/>
  <c r="AB148" i="9" l="1"/>
  <c r="AD147" i="9"/>
  <c r="AF147" i="9"/>
  <c r="AF148" i="9" s="1"/>
  <c r="M145" i="7"/>
  <c r="L146" i="7" s="1"/>
  <c r="N145" i="7"/>
  <c r="O145" i="7" s="1"/>
  <c r="AB149" i="9" l="1"/>
  <c r="AD148" i="9"/>
  <c r="N146" i="7"/>
  <c r="O146" i="7" s="1"/>
  <c r="M146" i="7"/>
  <c r="L147" i="7" s="1"/>
  <c r="AB150" i="9" l="1"/>
  <c r="AD149" i="9"/>
  <c r="AF149" i="9"/>
  <c r="AF150" i="9" s="1"/>
  <c r="M147" i="7"/>
  <c r="L148" i="7" s="1"/>
  <c r="N147" i="7"/>
  <c r="O147" i="7" s="1"/>
  <c r="AB151" i="9" l="1"/>
  <c r="AD150" i="9"/>
  <c r="M148" i="7"/>
  <c r="L149" i="7" s="1"/>
  <c r="N148" i="7"/>
  <c r="O148" i="7" s="1"/>
  <c r="AB152" i="9" l="1"/>
  <c r="AD151" i="9"/>
  <c r="AF151" i="9"/>
  <c r="AF152" i="9" s="1"/>
  <c r="N149" i="7"/>
  <c r="O149" i="7" s="1"/>
  <c r="M149" i="7"/>
  <c r="L150" i="7" s="1"/>
  <c r="AB153" i="9" l="1"/>
  <c r="AD152" i="9"/>
  <c r="N150" i="7"/>
  <c r="O150" i="7" s="1"/>
  <c r="M150" i="7"/>
  <c r="L151" i="7" s="1"/>
  <c r="AB154" i="9" l="1"/>
  <c r="AD153" i="9"/>
  <c r="AF153" i="9"/>
  <c r="AF154" i="9" s="1"/>
  <c r="N151" i="7"/>
  <c r="O151" i="7" s="1"/>
  <c r="M151" i="7"/>
  <c r="L152" i="7" s="1"/>
  <c r="AB155" i="9" l="1"/>
  <c r="AD154" i="9"/>
  <c r="N152" i="7"/>
  <c r="O152" i="7" s="1"/>
  <c r="M152" i="7"/>
  <c r="L153" i="7" s="1"/>
  <c r="AB156" i="9" l="1"/>
  <c r="AD155" i="9"/>
  <c r="AF155" i="9"/>
  <c r="AF156" i="9" s="1"/>
  <c r="N153" i="7"/>
  <c r="O153" i="7" s="1"/>
  <c r="M153" i="7"/>
  <c r="L154" i="7" s="1"/>
  <c r="AB157" i="9" l="1"/>
  <c r="AD156" i="9"/>
  <c r="N154" i="7"/>
  <c r="O154" i="7" s="1"/>
  <c r="M154" i="7"/>
  <c r="L155" i="7" s="1"/>
  <c r="AB158" i="9" l="1"/>
  <c r="AD157" i="9"/>
  <c r="AF157" i="9"/>
  <c r="AF158" i="9" s="1"/>
  <c r="N155" i="7"/>
  <c r="O155" i="7" s="1"/>
  <c r="M155" i="7"/>
  <c r="L156" i="7" s="1"/>
  <c r="AB159" i="9" l="1"/>
  <c r="AD158" i="9"/>
  <c r="N156" i="7"/>
  <c r="O156" i="7" s="1"/>
  <c r="M156" i="7"/>
  <c r="L157" i="7" s="1"/>
  <c r="AB160" i="9" l="1"/>
  <c r="AD159" i="9"/>
  <c r="AF159" i="9"/>
  <c r="AF160" i="9" s="1"/>
  <c r="N157" i="7"/>
  <c r="O157" i="7" s="1"/>
  <c r="M157" i="7"/>
  <c r="L158" i="7" s="1"/>
  <c r="AB161" i="9" l="1"/>
  <c r="AD160" i="9"/>
  <c r="N158" i="7"/>
  <c r="O158" i="7" s="1"/>
  <c r="M158" i="7"/>
  <c r="L159" i="7" s="1"/>
  <c r="AB162" i="9" l="1"/>
  <c r="AF161" i="9"/>
  <c r="AF162" i="9" s="1"/>
  <c r="AD161" i="9"/>
  <c r="M159" i="7"/>
  <c r="L160" i="7" s="1"/>
  <c r="N159" i="7"/>
  <c r="O159" i="7" s="1"/>
  <c r="AB163" i="9" l="1"/>
  <c r="AD162" i="9"/>
  <c r="M160" i="7"/>
  <c r="L161" i="7" s="1"/>
  <c r="N160" i="7"/>
  <c r="O160" i="7" s="1"/>
  <c r="AB164" i="9" l="1"/>
  <c r="AD163" i="9"/>
  <c r="AF163" i="9"/>
  <c r="AF164" i="9" s="1"/>
  <c r="N161" i="7"/>
  <c r="O161" i="7" s="1"/>
  <c r="M161" i="7"/>
  <c r="L162" i="7" s="1"/>
  <c r="AB165" i="9" l="1"/>
  <c r="AD164" i="9"/>
  <c r="N162" i="7"/>
  <c r="O162" i="7" s="1"/>
  <c r="M162" i="7"/>
  <c r="L163" i="7" s="1"/>
  <c r="AB166" i="9" l="1"/>
  <c r="AD165" i="9"/>
  <c r="AF165" i="9"/>
  <c r="AF166" i="9" s="1"/>
  <c r="N163" i="7"/>
  <c r="O163" i="7" s="1"/>
  <c r="M163" i="7"/>
  <c r="L164" i="7" s="1"/>
  <c r="AB167" i="9" l="1"/>
  <c r="AD166" i="9"/>
  <c r="M164" i="7"/>
  <c r="L165" i="7" s="1"/>
  <c r="N164" i="7"/>
  <c r="O164" i="7" s="1"/>
  <c r="AB168" i="9" l="1"/>
  <c r="AD167" i="9"/>
  <c r="AF167" i="9"/>
  <c r="AF168" i="9" s="1"/>
  <c r="M165" i="7"/>
  <c r="L166" i="7" s="1"/>
  <c r="N165" i="7"/>
  <c r="O165" i="7" s="1"/>
  <c r="AB169" i="9" l="1"/>
  <c r="AD168" i="9"/>
  <c r="N166" i="7"/>
  <c r="O166" i="7" s="1"/>
  <c r="M166" i="7"/>
  <c r="L167" i="7" s="1"/>
  <c r="AB170" i="9" l="1"/>
  <c r="AD169" i="9"/>
  <c r="AF169" i="9"/>
  <c r="AF170" i="9" s="1"/>
  <c r="N167" i="7"/>
  <c r="O167" i="7" s="1"/>
  <c r="M167" i="7"/>
  <c r="L168" i="7" s="1"/>
  <c r="AB171" i="9" l="1"/>
  <c r="AD170" i="9"/>
  <c r="M168" i="7"/>
  <c r="L169" i="7" s="1"/>
  <c r="N168" i="7"/>
  <c r="O168" i="7" s="1"/>
  <c r="AB172" i="9" l="1"/>
  <c r="AD171" i="9"/>
  <c r="AF171" i="9"/>
  <c r="AF172" i="9" s="1"/>
  <c r="M169" i="7"/>
  <c r="L170" i="7" s="1"/>
  <c r="N169" i="7"/>
  <c r="O169" i="7" s="1"/>
  <c r="AB173" i="9" l="1"/>
  <c r="AD172" i="9"/>
  <c r="M170" i="7"/>
  <c r="L171" i="7" s="1"/>
  <c r="N170" i="7"/>
  <c r="O170" i="7" s="1"/>
  <c r="AB174" i="9" l="1"/>
  <c r="AD173" i="9"/>
  <c r="AF173" i="9"/>
  <c r="AF174" i="9" s="1"/>
  <c r="N171" i="7"/>
  <c r="O171" i="7" s="1"/>
  <c r="M171" i="7"/>
  <c r="L172" i="7" s="1"/>
  <c r="AB175" i="9" l="1"/>
  <c r="AD174" i="9"/>
  <c r="M172" i="7"/>
  <c r="L173" i="7" s="1"/>
  <c r="N172" i="7"/>
  <c r="O172" i="7" s="1"/>
  <c r="AB176" i="9" l="1"/>
  <c r="AD175" i="9"/>
  <c r="AF175" i="9"/>
  <c r="AF176" i="9" s="1"/>
  <c r="N173" i="7"/>
  <c r="O173" i="7" s="1"/>
  <c r="M173" i="7"/>
  <c r="L174" i="7" s="1"/>
  <c r="AB177" i="9" l="1"/>
  <c r="AD176" i="9"/>
  <c r="N174" i="7"/>
  <c r="O174" i="7" s="1"/>
  <c r="M174" i="7"/>
  <c r="L175" i="7" s="1"/>
  <c r="AB178" i="9" l="1"/>
  <c r="AD177" i="9"/>
  <c r="AF177" i="9"/>
  <c r="AF178" i="9" s="1"/>
  <c r="N175" i="7"/>
  <c r="O175" i="7" s="1"/>
  <c r="M175" i="7"/>
  <c r="L176" i="7" s="1"/>
  <c r="AB179" i="9" l="1"/>
  <c r="AD178" i="9"/>
  <c r="M176" i="7"/>
  <c r="L177" i="7" s="1"/>
  <c r="N176" i="7"/>
  <c r="O176" i="7" s="1"/>
  <c r="AB180" i="9" l="1"/>
  <c r="AD179" i="9"/>
  <c r="AF179" i="9"/>
  <c r="AF180" i="9" s="1"/>
  <c r="M177" i="7"/>
  <c r="L178" i="7" s="1"/>
  <c r="N177" i="7"/>
  <c r="O177" i="7" s="1"/>
  <c r="AB181" i="9" l="1"/>
  <c r="AD180" i="9"/>
  <c r="N178" i="7"/>
  <c r="O178" i="7" s="1"/>
  <c r="M178" i="7"/>
  <c r="L179" i="7" s="1"/>
  <c r="AB182" i="9" l="1"/>
  <c r="AD181" i="9"/>
  <c r="AF181" i="9"/>
  <c r="AF182" i="9" s="1"/>
  <c r="N179" i="7"/>
  <c r="O179" i="7" s="1"/>
  <c r="M179" i="7"/>
  <c r="L180" i="7" s="1"/>
  <c r="AB183" i="9" l="1"/>
  <c r="AD182" i="9"/>
  <c r="M180" i="7"/>
  <c r="L181" i="7" s="1"/>
  <c r="N180" i="7"/>
  <c r="O180" i="7" s="1"/>
  <c r="AB184" i="9" l="1"/>
  <c r="AD183" i="9"/>
  <c r="AF183" i="9"/>
  <c r="AF184" i="9" s="1"/>
  <c r="M181" i="7"/>
  <c r="L182" i="7" s="1"/>
  <c r="N181" i="7"/>
  <c r="O181" i="7" s="1"/>
  <c r="AB185" i="9" l="1"/>
  <c r="AD184" i="9"/>
  <c r="M182" i="7"/>
  <c r="L183" i="7" s="1"/>
  <c r="N182" i="7"/>
  <c r="O182" i="7" s="1"/>
  <c r="AB186" i="9" l="1"/>
  <c r="AD185" i="9"/>
  <c r="AF185" i="9"/>
  <c r="AF186" i="9" s="1"/>
  <c r="N183" i="7"/>
  <c r="O183" i="7" s="1"/>
  <c r="M183" i="7"/>
  <c r="L184" i="7" s="1"/>
  <c r="AB187" i="9" l="1"/>
  <c r="AD186" i="9"/>
  <c r="M184" i="7"/>
  <c r="L185" i="7" s="1"/>
  <c r="N184" i="7"/>
  <c r="O184" i="7" s="1"/>
  <c r="AB188" i="9" l="1"/>
  <c r="AD187" i="9"/>
  <c r="AF187" i="9"/>
  <c r="AF188" i="9" s="1"/>
  <c r="M185" i="7"/>
  <c r="L186" i="7" s="1"/>
  <c r="N185" i="7"/>
  <c r="O185" i="7" s="1"/>
  <c r="AB189" i="9" l="1"/>
  <c r="AD188" i="9"/>
  <c r="M186" i="7"/>
  <c r="L187" i="7" s="1"/>
  <c r="N186" i="7"/>
  <c r="O186" i="7" s="1"/>
  <c r="AB190" i="9" l="1"/>
  <c r="AD189" i="9"/>
  <c r="AF189" i="9"/>
  <c r="AF190" i="9" s="1"/>
  <c r="M187" i="7"/>
  <c r="L188" i="7" s="1"/>
  <c r="N187" i="7"/>
  <c r="O187" i="7" s="1"/>
  <c r="AB191" i="9" l="1"/>
  <c r="AD190" i="9"/>
  <c r="N188" i="7"/>
  <c r="O188" i="7" s="1"/>
  <c r="M188" i="7"/>
  <c r="L189" i="7" s="1"/>
  <c r="AB192" i="9" l="1"/>
  <c r="AF191" i="9"/>
  <c r="AF192" i="9" s="1"/>
  <c r="AD191" i="9"/>
  <c r="N189" i="7"/>
  <c r="O189" i="7" s="1"/>
  <c r="M189" i="7"/>
  <c r="L190" i="7" s="1"/>
  <c r="AB193" i="9" l="1"/>
  <c r="AD192" i="9"/>
  <c r="M190" i="7"/>
  <c r="L191" i="7" s="1"/>
  <c r="N190" i="7"/>
  <c r="O190" i="7" s="1"/>
  <c r="AB194" i="9" l="1"/>
  <c r="AD193" i="9"/>
  <c r="AF193" i="9"/>
  <c r="AF194" i="9" s="1"/>
  <c r="M191" i="7"/>
  <c r="L192" i="7" s="1"/>
  <c r="N191" i="7"/>
  <c r="O191" i="7" s="1"/>
  <c r="AB195" i="9" l="1"/>
  <c r="AD194" i="9"/>
  <c r="N192" i="7"/>
  <c r="O192" i="7" s="1"/>
  <c r="M192" i="7"/>
  <c r="L193" i="7" s="1"/>
  <c r="AB196" i="9" l="1"/>
  <c r="AD195" i="9"/>
  <c r="AF195" i="9"/>
  <c r="AF196" i="9" s="1"/>
  <c r="N193" i="7"/>
  <c r="O193" i="7" s="1"/>
  <c r="M193" i="7"/>
  <c r="L194" i="7" s="1"/>
  <c r="AB197" i="9" l="1"/>
  <c r="AD196" i="9"/>
  <c r="N194" i="7"/>
  <c r="O194" i="7" s="1"/>
  <c r="M194" i="7"/>
  <c r="L195" i="7" s="1"/>
  <c r="AB198" i="9" l="1"/>
  <c r="AD197" i="9"/>
  <c r="AF197" i="9"/>
  <c r="AF198" i="9" s="1"/>
  <c r="M195" i="7"/>
  <c r="L196" i="7" s="1"/>
  <c r="N195" i="7"/>
  <c r="O195" i="7" s="1"/>
  <c r="AB199" i="9" l="1"/>
  <c r="AD198" i="9"/>
  <c r="M196" i="7"/>
  <c r="L197" i="7" s="1"/>
  <c r="N196" i="7"/>
  <c r="O196" i="7" s="1"/>
  <c r="AB200" i="9" l="1"/>
  <c r="AD199" i="9"/>
  <c r="AF199" i="9"/>
  <c r="AF200" i="9" s="1"/>
  <c r="M197" i="7"/>
  <c r="L198" i="7" s="1"/>
  <c r="N197" i="7"/>
  <c r="O197" i="7" s="1"/>
  <c r="AB201" i="9" l="1"/>
  <c r="AD200" i="9"/>
  <c r="N198" i="7"/>
  <c r="O198" i="7" s="1"/>
  <c r="M198" i="7"/>
  <c r="L199" i="7" s="1"/>
  <c r="AB202" i="9" l="1"/>
  <c r="AD201" i="9"/>
  <c r="AF201" i="9"/>
  <c r="AF202" i="9" s="1"/>
  <c r="M199" i="7"/>
  <c r="L200" i="7" s="1"/>
  <c r="N199" i="7"/>
  <c r="O199" i="7" s="1"/>
  <c r="AB203" i="9" l="1"/>
  <c r="AD202" i="9"/>
  <c r="N200" i="7"/>
  <c r="O200" i="7" s="1"/>
  <c r="M200" i="7"/>
  <c r="L201" i="7" s="1"/>
  <c r="AB204" i="9" l="1"/>
  <c r="AD203" i="9"/>
  <c r="AF203" i="9"/>
  <c r="M201" i="7"/>
  <c r="L202" i="7" s="1"/>
  <c r="N201" i="7"/>
  <c r="O201" i="7" s="1"/>
  <c r="AF204" i="9" l="1"/>
  <c r="AB205" i="9"/>
  <c r="AD204" i="9"/>
  <c r="M202" i="7"/>
  <c r="L203" i="7" s="1"/>
  <c r="N202" i="7"/>
  <c r="O202" i="7" s="1"/>
  <c r="AB206" i="9" l="1"/>
  <c r="AD205" i="9"/>
  <c r="AF205" i="9"/>
  <c r="AF206" i="9" s="1"/>
  <c r="N203" i="7"/>
  <c r="O203" i="7" s="1"/>
  <c r="M203" i="7"/>
  <c r="L204" i="7" s="1"/>
  <c r="AB207" i="9" l="1"/>
  <c r="AD206" i="9"/>
  <c r="M204" i="7"/>
  <c r="L205" i="7" s="1"/>
  <c r="N204" i="7"/>
  <c r="O204" i="7" s="1"/>
  <c r="AB208" i="9" l="1"/>
  <c r="AD207" i="9"/>
  <c r="AF207" i="9"/>
  <c r="AF208" i="9" s="1"/>
  <c r="M205" i="7"/>
  <c r="L206" i="7" s="1"/>
  <c r="N205" i="7"/>
  <c r="O205" i="7" s="1"/>
  <c r="AB209" i="9" l="1"/>
  <c r="AD208" i="9"/>
  <c r="M206" i="7"/>
  <c r="L207" i="7" s="1"/>
  <c r="N206" i="7"/>
  <c r="O206" i="7" s="1"/>
  <c r="AB210" i="9" l="1"/>
  <c r="AD209" i="9"/>
  <c r="AF209" i="9"/>
  <c r="AF210" i="9" s="1"/>
  <c r="M207" i="7"/>
  <c r="L208" i="7" s="1"/>
  <c r="N207" i="7"/>
  <c r="O207" i="7" s="1"/>
  <c r="AB211" i="9" l="1"/>
  <c r="AD210" i="9"/>
  <c r="N208" i="7"/>
  <c r="O208" i="7" s="1"/>
  <c r="M208" i="7"/>
  <c r="L209" i="7" s="1"/>
  <c r="AB212" i="9" l="1"/>
  <c r="AD211" i="9"/>
  <c r="AF211" i="9"/>
  <c r="AF212" i="9" s="1"/>
  <c r="N209" i="7"/>
  <c r="O209" i="7" s="1"/>
  <c r="M209" i="7"/>
  <c r="L210" i="7" s="1"/>
  <c r="AB213" i="9" l="1"/>
  <c r="AD212" i="9"/>
  <c r="M210" i="7"/>
  <c r="L211" i="7" s="1"/>
  <c r="N210" i="7"/>
  <c r="O210" i="7" s="1"/>
  <c r="AB214" i="9" l="1"/>
  <c r="AD213" i="9"/>
  <c r="AF213" i="9"/>
  <c r="AF214" i="9" s="1"/>
  <c r="M211" i="7"/>
  <c r="L212" i="7" s="1"/>
  <c r="N211" i="7"/>
  <c r="O211" i="7" s="1"/>
  <c r="AB215" i="9" l="1"/>
  <c r="AD214" i="9"/>
  <c r="M212" i="7"/>
  <c r="L213" i="7" s="1"/>
  <c r="N212" i="7"/>
  <c r="O212" i="7" s="1"/>
  <c r="AB216" i="9" l="1"/>
  <c r="AF215" i="9"/>
  <c r="AF216" i="9" s="1"/>
  <c r="AD215" i="9"/>
  <c r="M213" i="7"/>
  <c r="L214" i="7" s="1"/>
  <c r="N213" i="7"/>
  <c r="O213" i="7" s="1"/>
  <c r="AB217" i="9" l="1"/>
  <c r="AD216" i="9"/>
  <c r="M214" i="7"/>
  <c r="L215" i="7" s="1"/>
  <c r="N214" i="7"/>
  <c r="O214" i="7" s="1"/>
  <c r="AB218" i="9" l="1"/>
  <c r="AF217" i="9"/>
  <c r="AF218" i="9" s="1"/>
  <c r="AD217" i="9"/>
  <c r="M215" i="7"/>
  <c r="L216" i="7" s="1"/>
  <c r="N215" i="7"/>
  <c r="O215" i="7" s="1"/>
  <c r="AB219" i="9" l="1"/>
  <c r="AD218" i="9"/>
  <c r="N216" i="7"/>
  <c r="O216" i="7" s="1"/>
  <c r="M216" i="7"/>
  <c r="L217" i="7" s="1"/>
  <c r="AB220" i="9" l="1"/>
  <c r="AF219" i="9"/>
  <c r="AF220" i="9" s="1"/>
  <c r="AD219" i="9"/>
  <c r="N217" i="7"/>
  <c r="O217" i="7" s="1"/>
  <c r="M217" i="7"/>
  <c r="L218" i="7" s="1"/>
  <c r="AB221" i="9" l="1"/>
  <c r="AD220" i="9"/>
  <c r="N218" i="7"/>
  <c r="O218" i="7" s="1"/>
  <c r="M218" i="7"/>
  <c r="L219" i="7" s="1"/>
  <c r="AB222" i="9" l="1"/>
  <c r="AF221" i="9"/>
  <c r="AF222" i="9" s="1"/>
  <c r="AD221" i="9"/>
  <c r="M219" i="7"/>
  <c r="L220" i="7" s="1"/>
  <c r="N219" i="7"/>
  <c r="O219" i="7" s="1"/>
  <c r="AB223" i="9" l="1"/>
  <c r="AD222" i="9"/>
  <c r="M220" i="7"/>
  <c r="L221" i="7" s="1"/>
  <c r="N220" i="7"/>
  <c r="O220" i="7" s="1"/>
  <c r="AB224" i="9" l="1"/>
  <c r="AD223" i="9"/>
  <c r="AF223" i="9"/>
  <c r="AF224" i="9" s="1"/>
  <c r="N221" i="7"/>
  <c r="O221" i="7" s="1"/>
  <c r="M221" i="7"/>
  <c r="L222" i="7" s="1"/>
  <c r="AB225" i="9" l="1"/>
  <c r="AD224" i="9"/>
  <c r="M222" i="7"/>
  <c r="L223" i="7" s="1"/>
  <c r="N222" i="7"/>
  <c r="O222" i="7" s="1"/>
  <c r="AB226" i="9" l="1"/>
  <c r="AF225" i="9"/>
  <c r="AF226" i="9" s="1"/>
  <c r="AD225" i="9"/>
  <c r="N223" i="7"/>
  <c r="O223" i="7" s="1"/>
  <c r="M223" i="7"/>
  <c r="L224" i="7" s="1"/>
  <c r="AB227" i="9" l="1"/>
  <c r="AD226" i="9"/>
  <c r="N224" i="7"/>
  <c r="O224" i="7" s="1"/>
  <c r="M224" i="7"/>
  <c r="L225" i="7" s="1"/>
  <c r="AB228" i="9" l="1"/>
  <c r="AD227" i="9"/>
  <c r="AF227" i="9"/>
  <c r="AF228" i="9" s="1"/>
  <c r="M225" i="7"/>
  <c r="L226" i="7" s="1"/>
  <c r="N225" i="7"/>
  <c r="O225" i="7" s="1"/>
  <c r="AB229" i="9" l="1"/>
  <c r="AD228" i="9"/>
  <c r="M226" i="7"/>
  <c r="L227" i="7" s="1"/>
  <c r="N226" i="7"/>
  <c r="O226" i="7" s="1"/>
  <c r="AB230" i="9" l="1"/>
  <c r="AF229" i="9"/>
  <c r="AF230" i="9" s="1"/>
  <c r="AD229" i="9"/>
  <c r="M227" i="7"/>
  <c r="L228" i="7" s="1"/>
  <c r="N227" i="7"/>
  <c r="O227" i="7" s="1"/>
  <c r="AB231" i="9" l="1"/>
  <c r="AD230" i="9"/>
  <c r="M228" i="7"/>
  <c r="L229" i="7" s="1"/>
  <c r="N228" i="7"/>
  <c r="O228" i="7" s="1"/>
  <c r="AB232" i="9" l="1"/>
  <c r="AD231" i="9"/>
  <c r="AF231" i="9"/>
  <c r="N229" i="7"/>
  <c r="O229" i="7" s="1"/>
  <c r="M229" i="7"/>
  <c r="L230" i="7" s="1"/>
  <c r="AF232" i="9" l="1"/>
  <c r="AD232" i="9"/>
  <c r="AB233" i="9"/>
  <c r="M230" i="7"/>
  <c r="L231" i="7" s="1"/>
  <c r="N230" i="7"/>
  <c r="O230" i="7" s="1"/>
  <c r="AB234" i="9" l="1"/>
  <c r="AD233" i="9"/>
  <c r="AF233" i="9"/>
  <c r="AF234" i="9" s="1"/>
  <c r="M231" i="7"/>
  <c r="L232" i="7" s="1"/>
  <c r="N231" i="7"/>
  <c r="O231" i="7" s="1"/>
  <c r="AB235" i="9" l="1"/>
  <c r="AD234" i="9"/>
  <c r="M232" i="7"/>
  <c r="L233" i="7" s="1"/>
  <c r="N232" i="7"/>
  <c r="O232" i="7" s="1"/>
  <c r="AB236" i="9" l="1"/>
  <c r="AD235" i="9"/>
  <c r="AF235" i="9"/>
  <c r="AF236" i="9" s="1"/>
  <c r="N233" i="7"/>
  <c r="O233" i="7" s="1"/>
  <c r="M233" i="7"/>
  <c r="L234" i="7" s="1"/>
  <c r="AB237" i="9" l="1"/>
  <c r="AD236" i="9"/>
  <c r="M234" i="7"/>
  <c r="L235" i="7" s="1"/>
  <c r="N234" i="7"/>
  <c r="O234" i="7" s="1"/>
  <c r="AB238" i="9" l="1"/>
  <c r="AD237" i="9"/>
  <c r="AF237" i="9"/>
  <c r="AF238" i="9" s="1"/>
  <c r="N235" i="7"/>
  <c r="O235" i="7" s="1"/>
  <c r="M235" i="7"/>
  <c r="L236" i="7" s="1"/>
  <c r="AB239" i="9" l="1"/>
  <c r="AD238" i="9"/>
  <c r="N236" i="7"/>
  <c r="O236" i="7" s="1"/>
  <c r="M236" i="7"/>
  <c r="L237" i="7" s="1"/>
  <c r="AB240" i="9" l="1"/>
  <c r="AF239" i="9"/>
  <c r="AD239" i="9"/>
  <c r="M237" i="7"/>
  <c r="L238" i="7" s="1"/>
  <c r="N237" i="7"/>
  <c r="O237" i="7" s="1"/>
  <c r="AF240" i="9" l="1"/>
  <c r="AB241" i="9"/>
  <c r="AD240" i="9"/>
  <c r="N238" i="7"/>
  <c r="O238" i="7" s="1"/>
  <c r="M238" i="7"/>
  <c r="L239" i="7" s="1"/>
  <c r="AB242" i="9" l="1"/>
  <c r="AD241" i="9"/>
  <c r="AF241" i="9"/>
  <c r="AF242" i="9" s="1"/>
  <c r="M239" i="7"/>
  <c r="L240" i="7" s="1"/>
  <c r="N239" i="7"/>
  <c r="O239" i="7" s="1"/>
  <c r="AB243" i="9" l="1"/>
  <c r="AD242" i="9"/>
  <c r="N240" i="7"/>
  <c r="O240" i="7" s="1"/>
  <c r="M240" i="7"/>
  <c r="L241" i="7" s="1"/>
  <c r="AB244" i="9" l="1"/>
  <c r="AD243" i="9"/>
  <c r="AF243" i="9"/>
  <c r="AF244" i="9" s="1"/>
  <c r="M241" i="7"/>
  <c r="L242" i="7" s="1"/>
  <c r="N241" i="7"/>
  <c r="O241" i="7" s="1"/>
  <c r="AB245" i="9" l="1"/>
  <c r="AD244" i="9"/>
  <c r="M242" i="7"/>
  <c r="L243" i="7" s="1"/>
  <c r="N242" i="7"/>
  <c r="O242" i="7" s="1"/>
  <c r="AB246" i="9" l="1"/>
  <c r="AD245" i="9"/>
  <c r="AF245" i="9"/>
  <c r="AF246" i="9" s="1"/>
  <c r="N243" i="7"/>
  <c r="O243" i="7" s="1"/>
  <c r="M243" i="7"/>
  <c r="L244" i="7" s="1"/>
  <c r="AB247" i="9" l="1"/>
  <c r="AD246" i="9"/>
  <c r="M244" i="7"/>
  <c r="L245" i="7" s="1"/>
  <c r="N244" i="7"/>
  <c r="O244" i="7" s="1"/>
  <c r="AB248" i="9" l="1"/>
  <c r="AF247" i="9"/>
  <c r="AD247" i="9"/>
  <c r="N245" i="7"/>
  <c r="O245" i="7" s="1"/>
  <c r="M245" i="7"/>
  <c r="L246" i="7" s="1"/>
  <c r="AF248" i="9" l="1"/>
  <c r="AB249" i="9"/>
  <c r="AD248" i="9"/>
  <c r="M246" i="7"/>
  <c r="L247" i="7" s="1"/>
  <c r="N246" i="7"/>
  <c r="O246" i="7" s="1"/>
  <c r="AB250" i="9" l="1"/>
  <c r="AF249" i="9"/>
  <c r="AF250" i="9" s="1"/>
  <c r="AD249" i="9"/>
  <c r="N247" i="7"/>
  <c r="O247" i="7" s="1"/>
  <c r="M247" i="7"/>
  <c r="L248" i="7" s="1"/>
  <c r="AB251" i="9" l="1"/>
  <c r="AD250" i="9"/>
  <c r="M248" i="7"/>
  <c r="L249" i="7" s="1"/>
  <c r="N248" i="7"/>
  <c r="O248" i="7" s="1"/>
  <c r="AB252" i="9" l="1"/>
  <c r="AD251" i="9"/>
  <c r="AF251" i="9"/>
  <c r="AF252" i="9" s="1"/>
  <c r="N249" i="7"/>
  <c r="O249" i="7" s="1"/>
  <c r="M249" i="7"/>
  <c r="L250" i="7" s="1"/>
  <c r="AB253" i="9" l="1"/>
  <c r="AD252" i="9"/>
  <c r="M250" i="7"/>
  <c r="L251" i="7" s="1"/>
  <c r="N250" i="7"/>
  <c r="O250" i="7" s="1"/>
  <c r="AB254" i="9" l="1"/>
  <c r="AD253" i="9"/>
  <c r="AF253" i="9"/>
  <c r="AF254" i="9" s="1"/>
  <c r="M251" i="7"/>
  <c r="L252" i="7" s="1"/>
  <c r="N251" i="7"/>
  <c r="O251" i="7" s="1"/>
  <c r="AB255" i="9" l="1"/>
  <c r="AD254" i="9"/>
  <c r="M252" i="7"/>
  <c r="L253" i="7" s="1"/>
  <c r="N252" i="7"/>
  <c r="O252" i="7" s="1"/>
  <c r="AB256" i="9" l="1"/>
  <c r="AF255" i="9"/>
  <c r="AF256" i="9" s="1"/>
  <c r="AD255" i="9"/>
  <c r="N253" i="7"/>
  <c r="O253" i="7" s="1"/>
  <c r="M253" i="7"/>
  <c r="L254" i="7" s="1"/>
  <c r="AB257" i="9" l="1"/>
  <c r="AD256" i="9"/>
  <c r="M254" i="7"/>
  <c r="L255" i="7" s="1"/>
  <c r="N254" i="7"/>
  <c r="O254" i="7" s="1"/>
  <c r="AB258" i="9" l="1"/>
  <c r="AF257" i="9"/>
  <c r="AF258" i="9" s="1"/>
  <c r="AD257" i="9"/>
  <c r="N255" i="7"/>
  <c r="O255" i="7" s="1"/>
  <c r="M255" i="7"/>
  <c r="L256" i="7" s="1"/>
  <c r="AB259" i="9" l="1"/>
  <c r="AD258" i="9"/>
  <c r="M256" i="7"/>
  <c r="L257" i="7" s="1"/>
  <c r="N256" i="7"/>
  <c r="O256" i="7" s="1"/>
  <c r="AB260" i="9" l="1"/>
  <c r="AF259" i="9"/>
  <c r="AD259" i="9"/>
  <c r="M257" i="7"/>
  <c r="L258" i="7" s="1"/>
  <c r="N257" i="7"/>
  <c r="O257" i="7" s="1"/>
  <c r="AF260" i="9" l="1"/>
  <c r="AB261" i="9"/>
  <c r="AD260" i="9"/>
  <c r="N258" i="7"/>
  <c r="O258" i="7" s="1"/>
  <c r="M258" i="7"/>
  <c r="L259" i="7" s="1"/>
  <c r="AB262" i="9" l="1"/>
  <c r="AD261" i="9"/>
  <c r="AF261" i="9"/>
  <c r="AF262" i="9" s="1"/>
  <c r="N259" i="7"/>
  <c r="O259" i="7" s="1"/>
  <c r="M259" i="7"/>
  <c r="L260" i="7" s="1"/>
  <c r="AB263" i="9" l="1"/>
  <c r="AD262" i="9"/>
  <c r="N260" i="7"/>
  <c r="O260" i="7" s="1"/>
  <c r="M260" i="7"/>
  <c r="L261" i="7" s="1"/>
  <c r="AB264" i="9" l="1"/>
  <c r="AD263" i="9"/>
  <c r="AF263" i="9"/>
  <c r="AF264" i="9" s="1"/>
  <c r="N261" i="7"/>
  <c r="O261" i="7" s="1"/>
  <c r="M261" i="7"/>
  <c r="L262" i="7" s="1"/>
  <c r="AB265" i="9" l="1"/>
  <c r="AD264" i="9"/>
  <c r="M262" i="7"/>
  <c r="L263" i="7" s="1"/>
  <c r="N262" i="7"/>
  <c r="O262" i="7" s="1"/>
  <c r="AB266" i="9" l="1"/>
  <c r="AD265" i="9"/>
  <c r="AF265" i="9"/>
  <c r="AF266" i="9" s="1"/>
  <c r="N263" i="7"/>
  <c r="O263" i="7" s="1"/>
  <c r="M263" i="7"/>
  <c r="L264" i="7" s="1"/>
  <c r="AB267" i="9" l="1"/>
  <c r="AD266" i="9"/>
  <c r="N264" i="7"/>
  <c r="O264" i="7" s="1"/>
  <c r="M264" i="7"/>
  <c r="L265" i="7" s="1"/>
  <c r="AB268" i="9" l="1"/>
  <c r="AD267" i="9"/>
  <c r="AF267" i="9"/>
  <c r="AF268" i="9" s="1"/>
  <c r="N265" i="7"/>
  <c r="O265" i="7" s="1"/>
  <c r="M265" i="7"/>
  <c r="L266" i="7" s="1"/>
  <c r="AB269" i="9" l="1"/>
  <c r="AD268" i="9"/>
  <c r="N266" i="7"/>
  <c r="O266" i="7" s="1"/>
  <c r="M266" i="7"/>
  <c r="L267" i="7" s="1"/>
  <c r="AB270" i="9" l="1"/>
  <c r="AF269" i="9"/>
  <c r="AF270" i="9" s="1"/>
  <c r="AD269" i="9"/>
  <c r="M267" i="7"/>
  <c r="L268" i="7" s="1"/>
  <c r="N267" i="7"/>
  <c r="O267" i="7" s="1"/>
  <c r="AB271" i="9" l="1"/>
  <c r="AD270" i="9"/>
  <c r="N268" i="7"/>
  <c r="O268" i="7" s="1"/>
  <c r="M268" i="7"/>
  <c r="L269" i="7" s="1"/>
  <c r="AB272" i="9" l="1"/>
  <c r="AD271" i="9"/>
  <c r="AF271" i="9"/>
  <c r="AF272" i="9" s="1"/>
  <c r="N269" i="7"/>
  <c r="O269" i="7" s="1"/>
  <c r="M269" i="7"/>
  <c r="L270" i="7" s="1"/>
  <c r="AB273" i="9" l="1"/>
  <c r="AD272" i="9"/>
  <c r="M270" i="7"/>
  <c r="L271" i="7" s="1"/>
  <c r="N270" i="7"/>
  <c r="O270" i="7" s="1"/>
  <c r="AB274" i="9" l="1"/>
  <c r="AF273" i="9"/>
  <c r="AF274" i="9" s="1"/>
  <c r="AD273" i="9"/>
  <c r="M271" i="7"/>
  <c r="L272" i="7" s="1"/>
  <c r="N271" i="7"/>
  <c r="O271" i="7" s="1"/>
  <c r="AB275" i="9" l="1"/>
  <c r="AD274" i="9"/>
  <c r="M272" i="7"/>
  <c r="L273" i="7" s="1"/>
  <c r="N272" i="7"/>
  <c r="O272" i="7" s="1"/>
  <c r="AB276" i="9" l="1"/>
  <c r="AD275" i="9"/>
  <c r="AF275" i="9"/>
  <c r="AF276" i="9" s="1"/>
  <c r="N273" i="7"/>
  <c r="O273" i="7" s="1"/>
  <c r="M273" i="7"/>
  <c r="L274" i="7" s="1"/>
  <c r="AB277" i="9" l="1"/>
  <c r="AD276" i="9"/>
  <c r="M274" i="7"/>
  <c r="L275" i="7" s="1"/>
  <c r="N274" i="7"/>
  <c r="O274" i="7" s="1"/>
  <c r="AB278" i="9" l="1"/>
  <c r="AD277" i="9"/>
  <c r="AF277" i="9"/>
  <c r="AF278" i="9" s="1"/>
  <c r="N275" i="7"/>
  <c r="O275" i="7" s="1"/>
  <c r="M275" i="7"/>
  <c r="L276" i="7" s="1"/>
  <c r="AB279" i="9" l="1"/>
  <c r="AD278" i="9"/>
  <c r="M276" i="7"/>
  <c r="L277" i="7" s="1"/>
  <c r="N276" i="7"/>
  <c r="O276" i="7" s="1"/>
  <c r="AB280" i="9" l="1"/>
  <c r="AD279" i="9"/>
  <c r="AF279" i="9"/>
  <c r="AF280" i="9" s="1"/>
  <c r="N277" i="7"/>
  <c r="O277" i="7" s="1"/>
  <c r="M277" i="7"/>
  <c r="L278" i="7" s="1"/>
  <c r="AB281" i="9" l="1"/>
  <c r="AD280" i="9"/>
  <c r="M278" i="7"/>
  <c r="L279" i="7" s="1"/>
  <c r="N278" i="7"/>
  <c r="O278" i="7" s="1"/>
  <c r="AB282" i="9" l="1"/>
  <c r="AF281" i="9"/>
  <c r="AF282" i="9" s="1"/>
  <c r="AD281" i="9"/>
  <c r="M279" i="7"/>
  <c r="L280" i="7" s="1"/>
  <c r="N279" i="7"/>
  <c r="O279" i="7" s="1"/>
  <c r="AB283" i="9" l="1"/>
  <c r="AD282" i="9"/>
  <c r="M280" i="7"/>
  <c r="L281" i="7" s="1"/>
  <c r="N280" i="7"/>
  <c r="O280" i="7" s="1"/>
  <c r="AB284" i="9" l="1"/>
  <c r="AD283" i="9"/>
  <c r="AF283" i="9"/>
  <c r="AF284" i="9" s="1"/>
  <c r="N281" i="7"/>
  <c r="O281" i="7" s="1"/>
  <c r="M281" i="7"/>
  <c r="L282" i="7" s="1"/>
  <c r="AB285" i="9" l="1"/>
  <c r="AD284" i="9"/>
  <c r="N282" i="7"/>
  <c r="O282" i="7" s="1"/>
  <c r="M282" i="7"/>
  <c r="L283" i="7" s="1"/>
  <c r="AB286" i="9" l="1"/>
  <c r="AF285" i="9"/>
  <c r="AF286" i="9" s="1"/>
  <c r="AD285" i="9"/>
  <c r="N283" i="7"/>
  <c r="O283" i="7" s="1"/>
  <c r="M283" i="7"/>
  <c r="L284" i="7" s="1"/>
  <c r="AB287" i="9" l="1"/>
  <c r="AD286" i="9"/>
  <c r="M284" i="7"/>
  <c r="L285" i="7" s="1"/>
  <c r="N284" i="7"/>
  <c r="O284" i="7" s="1"/>
  <c r="AB288" i="9" l="1"/>
  <c r="AF287" i="9"/>
  <c r="AF288" i="9" s="1"/>
  <c r="AD287" i="9"/>
  <c r="N285" i="7"/>
  <c r="O285" i="7" s="1"/>
  <c r="M285" i="7"/>
  <c r="L286" i="7" s="1"/>
  <c r="AB289" i="9" l="1"/>
  <c r="AD288" i="9"/>
  <c r="N286" i="7"/>
  <c r="O286" i="7" s="1"/>
  <c r="M286" i="7"/>
  <c r="L287" i="7" s="1"/>
  <c r="AB290" i="9" l="1"/>
  <c r="AD289" i="9"/>
  <c r="AF289" i="9"/>
  <c r="AF290" i="9" s="1"/>
  <c r="N287" i="7"/>
  <c r="O287" i="7" s="1"/>
  <c r="M287" i="7"/>
  <c r="L288" i="7" s="1"/>
  <c r="AB291" i="9" l="1"/>
  <c r="AD290" i="9"/>
  <c r="N288" i="7"/>
  <c r="O288" i="7" s="1"/>
  <c r="M288" i="7"/>
  <c r="L289" i="7" s="1"/>
  <c r="AB292" i="9" l="1"/>
  <c r="AD291" i="9"/>
  <c r="AF291" i="9"/>
  <c r="AF292" i="9" s="1"/>
  <c r="N289" i="7"/>
  <c r="O289" i="7" s="1"/>
  <c r="M289" i="7"/>
  <c r="L290" i="7" s="1"/>
  <c r="AB293" i="9" l="1"/>
  <c r="AD292" i="9"/>
  <c r="N290" i="7"/>
  <c r="O290" i="7" s="1"/>
  <c r="M290" i="7"/>
  <c r="L291" i="7" s="1"/>
  <c r="AB294" i="9" l="1"/>
  <c r="AD293" i="9"/>
  <c r="AF293" i="9"/>
  <c r="AF294" i="9" s="1"/>
  <c r="M291" i="7"/>
  <c r="L292" i="7" s="1"/>
  <c r="N291" i="7"/>
  <c r="O291" i="7" s="1"/>
  <c r="AB295" i="9" l="1"/>
  <c r="AD294" i="9"/>
  <c r="M292" i="7"/>
  <c r="L293" i="7" s="1"/>
  <c r="N292" i="7"/>
  <c r="O292" i="7" s="1"/>
  <c r="AB296" i="9" l="1"/>
  <c r="AD295" i="9"/>
  <c r="AF295" i="9"/>
  <c r="AF296" i="9" s="1"/>
  <c r="N293" i="7"/>
  <c r="O293" i="7" s="1"/>
  <c r="M293" i="7"/>
  <c r="L294" i="7" s="1"/>
  <c r="AB297" i="9" l="1"/>
  <c r="AD296" i="9"/>
  <c r="N294" i="7"/>
  <c r="O294" i="7" s="1"/>
  <c r="M294" i="7"/>
  <c r="L295" i="7" s="1"/>
  <c r="AB298" i="9" l="1"/>
  <c r="AD297" i="9"/>
  <c r="AF297" i="9"/>
  <c r="AF298" i="9" s="1"/>
  <c r="M295" i="7"/>
  <c r="L296" i="7" s="1"/>
  <c r="N295" i="7"/>
  <c r="O295" i="7" s="1"/>
  <c r="AB299" i="9" l="1"/>
  <c r="AD298" i="9"/>
  <c r="M296" i="7"/>
  <c r="L297" i="7" s="1"/>
  <c r="N296" i="7"/>
  <c r="O296" i="7" s="1"/>
  <c r="AB300" i="9" l="1"/>
  <c r="AD299" i="9"/>
  <c r="AF299" i="9"/>
  <c r="AF300" i="9" s="1"/>
  <c r="M297" i="7"/>
  <c r="L298" i="7" s="1"/>
  <c r="N297" i="7"/>
  <c r="O297" i="7" s="1"/>
  <c r="AB301" i="9" l="1"/>
  <c r="AD300" i="9"/>
  <c r="M298" i="7"/>
  <c r="L299" i="7" s="1"/>
  <c r="N298" i="7"/>
  <c r="O298" i="7" s="1"/>
  <c r="AB302" i="9" l="1"/>
  <c r="AD301" i="9"/>
  <c r="AF301" i="9"/>
  <c r="AF302" i="9" s="1"/>
  <c r="N299" i="7"/>
  <c r="O299" i="7" s="1"/>
  <c r="M299" i="7"/>
  <c r="L300" i="7" s="1"/>
  <c r="AB303" i="9" l="1"/>
  <c r="AD302" i="9"/>
  <c r="N300" i="7"/>
  <c r="O300" i="7" s="1"/>
  <c r="M300" i="7"/>
  <c r="L301" i="7" s="1"/>
  <c r="AB304" i="9" l="1"/>
  <c r="AD303" i="9"/>
  <c r="AF303" i="9"/>
  <c r="AF304" i="9" s="1"/>
  <c r="N301" i="7"/>
  <c r="O301" i="7" s="1"/>
  <c r="M301" i="7"/>
  <c r="L302" i="7" s="1"/>
  <c r="AB305" i="9" l="1"/>
  <c r="AD304" i="9"/>
  <c r="M302" i="7"/>
  <c r="L303" i="7" s="1"/>
  <c r="N302" i="7"/>
  <c r="O302" i="7" s="1"/>
  <c r="AB306" i="9" l="1"/>
  <c r="AD305" i="9"/>
  <c r="AF305" i="9"/>
  <c r="AF306" i="9" s="1"/>
  <c r="N303" i="7"/>
  <c r="O303" i="7" s="1"/>
  <c r="M303" i="7"/>
  <c r="L304" i="7" s="1"/>
  <c r="AB307" i="9" l="1"/>
  <c r="AD306" i="9"/>
  <c r="N304" i="7"/>
  <c r="O304" i="7" s="1"/>
  <c r="M304" i="7"/>
  <c r="L305" i="7" s="1"/>
  <c r="AB308" i="9" l="1"/>
  <c r="AD307" i="9"/>
  <c r="AF307" i="9"/>
  <c r="AF308" i="9" s="1"/>
  <c r="M305" i="7"/>
  <c r="L306" i="7" s="1"/>
  <c r="N305" i="7"/>
  <c r="O305" i="7" s="1"/>
  <c r="AB309" i="9" l="1"/>
  <c r="AD308" i="9"/>
  <c r="M306" i="7"/>
  <c r="L307" i="7" s="1"/>
  <c r="N306" i="7"/>
  <c r="O306" i="7" s="1"/>
  <c r="AB310" i="9" l="1"/>
  <c r="AD309" i="9"/>
  <c r="AF309" i="9"/>
  <c r="AF310" i="9" s="1"/>
  <c r="N307" i="7"/>
  <c r="O307" i="7" s="1"/>
  <c r="M307" i="7"/>
  <c r="L308" i="7" s="1"/>
  <c r="AB311" i="9" l="1"/>
  <c r="AD310" i="9"/>
  <c r="M308" i="7"/>
  <c r="L309" i="7" s="1"/>
  <c r="N308" i="7"/>
  <c r="O308" i="7" s="1"/>
  <c r="AB312" i="9" l="1"/>
  <c r="AD311" i="9"/>
  <c r="AF311" i="9"/>
  <c r="AF312" i="9" s="1"/>
  <c r="M309" i="7"/>
  <c r="L310" i="7" s="1"/>
  <c r="N309" i="7"/>
  <c r="O309" i="7" s="1"/>
  <c r="AB313" i="9" l="1"/>
  <c r="AD312" i="9"/>
  <c r="M310" i="7"/>
  <c r="L311" i="7" s="1"/>
  <c r="N310" i="7"/>
  <c r="O310" i="7" s="1"/>
  <c r="AB314" i="9" l="1"/>
  <c r="AD313" i="9"/>
  <c r="AF313" i="9"/>
  <c r="AF314" i="9" s="1"/>
  <c r="M311" i="7"/>
  <c r="L312" i="7" s="1"/>
  <c r="N311" i="7"/>
  <c r="O311" i="7" s="1"/>
  <c r="AB315" i="9" l="1"/>
  <c r="AD314" i="9"/>
  <c r="N312" i="7"/>
  <c r="O312" i="7" s="1"/>
  <c r="M312" i="7"/>
  <c r="L313" i="7" s="1"/>
  <c r="AB316" i="9" l="1"/>
  <c r="AD315" i="9"/>
  <c r="AF315" i="9"/>
  <c r="AF316" i="9" s="1"/>
  <c r="N313" i="7"/>
  <c r="O313" i="7" s="1"/>
  <c r="M313" i="7"/>
  <c r="L314" i="7" s="1"/>
  <c r="AB317" i="9" l="1"/>
  <c r="AD316" i="9"/>
  <c r="M314" i="7"/>
  <c r="L315" i="7" s="1"/>
  <c r="N314" i="7"/>
  <c r="O314" i="7" s="1"/>
  <c r="AB318" i="9" l="1"/>
  <c r="AD317" i="9"/>
  <c r="AF317" i="9"/>
  <c r="AF318" i="9" s="1"/>
  <c r="M315" i="7"/>
  <c r="L316" i="7" s="1"/>
  <c r="N315" i="7"/>
  <c r="O315" i="7" s="1"/>
  <c r="AB319" i="9" l="1"/>
  <c r="AD318" i="9"/>
  <c r="N316" i="7"/>
  <c r="O316" i="7" s="1"/>
  <c r="M316" i="7"/>
  <c r="L317" i="7" s="1"/>
  <c r="AB320" i="9" l="1"/>
  <c r="AD319" i="9"/>
  <c r="AF319" i="9"/>
  <c r="AF320" i="9" s="1"/>
  <c r="M317" i="7"/>
  <c r="L318" i="7" s="1"/>
  <c r="N317" i="7"/>
  <c r="O317" i="7" s="1"/>
  <c r="AB321" i="9" l="1"/>
  <c r="AD320" i="9"/>
  <c r="N318" i="7"/>
  <c r="O318" i="7" s="1"/>
  <c r="M318" i="7"/>
  <c r="L319" i="7" s="1"/>
  <c r="AB322" i="9" l="1"/>
  <c r="AD321" i="9"/>
  <c r="AF321" i="9"/>
  <c r="AF322" i="9" s="1"/>
  <c r="N319" i="7"/>
  <c r="O319" i="7" s="1"/>
  <c r="M319" i="7"/>
  <c r="L320" i="7" s="1"/>
  <c r="AB323" i="9" l="1"/>
  <c r="AD322" i="9"/>
  <c r="N320" i="7"/>
  <c r="O320" i="7" s="1"/>
  <c r="M320" i="7"/>
  <c r="L321" i="7" s="1"/>
  <c r="AB324" i="9" l="1"/>
  <c r="AD323" i="9"/>
  <c r="AF323" i="9"/>
  <c r="AF324" i="9" s="1"/>
  <c r="N321" i="7"/>
  <c r="O321" i="7" s="1"/>
  <c r="M321" i="7"/>
  <c r="L322" i="7" s="1"/>
  <c r="AB325" i="9" l="1"/>
  <c r="AD324" i="9"/>
  <c r="N322" i="7"/>
  <c r="O322" i="7" s="1"/>
  <c r="M322" i="7"/>
  <c r="L323" i="7" s="1"/>
  <c r="AB326" i="9" l="1"/>
  <c r="AD325" i="9"/>
  <c r="AF325" i="9"/>
  <c r="AF326" i="9" s="1"/>
  <c r="M323" i="7"/>
  <c r="L324" i="7" s="1"/>
  <c r="N323" i="7"/>
  <c r="O323" i="7" s="1"/>
  <c r="AB327" i="9" l="1"/>
  <c r="AD326" i="9"/>
  <c r="M324" i="7"/>
  <c r="L325" i="7" s="1"/>
  <c r="N324" i="7"/>
  <c r="O324" i="7" s="1"/>
  <c r="AB328" i="9" l="1"/>
  <c r="AD327" i="9"/>
  <c r="AF327" i="9"/>
  <c r="AF328" i="9" s="1"/>
  <c r="N325" i="7"/>
  <c r="O325" i="7" s="1"/>
  <c r="M325" i="7"/>
  <c r="L326" i="7" s="1"/>
  <c r="AB329" i="9" l="1"/>
  <c r="AD328" i="9"/>
  <c r="M326" i="7"/>
  <c r="L327" i="7" s="1"/>
  <c r="N326" i="7"/>
  <c r="O326" i="7" s="1"/>
  <c r="AB330" i="9" l="1"/>
  <c r="AD329" i="9"/>
  <c r="AF329" i="9"/>
  <c r="AF330" i="9" s="1"/>
  <c r="N327" i="7"/>
  <c r="O327" i="7" s="1"/>
  <c r="M327" i="7"/>
  <c r="L328" i="7" s="1"/>
  <c r="AB331" i="9" l="1"/>
  <c r="AD330" i="9"/>
  <c r="N328" i="7"/>
  <c r="O328" i="7" s="1"/>
  <c r="M328" i="7"/>
  <c r="L329" i="7" s="1"/>
  <c r="AB332" i="9" l="1"/>
  <c r="AD331" i="9"/>
  <c r="AF331" i="9"/>
  <c r="AF332" i="9" s="1"/>
  <c r="N329" i="7"/>
  <c r="O329" i="7" s="1"/>
  <c r="M329" i="7"/>
  <c r="L330" i="7" s="1"/>
  <c r="AB333" i="9" l="1"/>
  <c r="AD332" i="9"/>
  <c r="M330" i="7"/>
  <c r="L331" i="7" s="1"/>
  <c r="N330" i="7"/>
  <c r="O330" i="7" s="1"/>
  <c r="AB334" i="9" l="1"/>
  <c r="AF333" i="9"/>
  <c r="AF334" i="9" s="1"/>
  <c r="AD333" i="9"/>
  <c r="M331" i="7"/>
  <c r="L332" i="7" s="1"/>
  <c r="N331" i="7"/>
  <c r="O331" i="7" s="1"/>
  <c r="AB335" i="9" l="1"/>
  <c r="AD334" i="9"/>
  <c r="N332" i="7"/>
  <c r="O332" i="7" s="1"/>
  <c r="M332" i="7"/>
  <c r="L333" i="7" s="1"/>
  <c r="AB336" i="9" l="1"/>
  <c r="AD335" i="9"/>
  <c r="AF335" i="9"/>
  <c r="AF336" i="9" s="1"/>
  <c r="M333" i="7"/>
  <c r="L334" i="7" s="1"/>
  <c r="N333" i="7"/>
  <c r="O333" i="7" s="1"/>
  <c r="AB337" i="9" l="1"/>
  <c r="AD336" i="9"/>
  <c r="M334" i="7"/>
  <c r="L335" i="7" s="1"/>
  <c r="N334" i="7"/>
  <c r="O334" i="7" s="1"/>
  <c r="AB338" i="9" l="1"/>
  <c r="AD337" i="9"/>
  <c r="AF337" i="9"/>
  <c r="AF338" i="9" s="1"/>
  <c r="N335" i="7"/>
  <c r="O335" i="7" s="1"/>
  <c r="M335" i="7"/>
  <c r="L336" i="7" s="1"/>
  <c r="AB339" i="9" l="1"/>
  <c r="AD338" i="9"/>
  <c r="M336" i="7"/>
  <c r="L337" i="7" s="1"/>
  <c r="N336" i="7"/>
  <c r="O336" i="7" s="1"/>
  <c r="AB340" i="9" l="1"/>
  <c r="AF339" i="9"/>
  <c r="AF340" i="9" s="1"/>
  <c r="AD339" i="9"/>
  <c r="M337" i="7"/>
  <c r="L338" i="7" s="1"/>
  <c r="N337" i="7"/>
  <c r="O337" i="7" s="1"/>
  <c r="AB341" i="9" l="1"/>
  <c r="AD340" i="9"/>
  <c r="N338" i="7"/>
  <c r="O338" i="7" s="1"/>
  <c r="M338" i="7"/>
  <c r="L339" i="7" s="1"/>
  <c r="AB342" i="9" l="1"/>
  <c r="AD341" i="9"/>
  <c r="AF341" i="9"/>
  <c r="AF342" i="9" s="1"/>
  <c r="N339" i="7"/>
  <c r="O339" i="7" s="1"/>
  <c r="M339" i="7"/>
  <c r="L340" i="7" s="1"/>
  <c r="AB343" i="9" l="1"/>
  <c r="AD342" i="9"/>
  <c r="M340" i="7"/>
  <c r="L341" i="7" s="1"/>
  <c r="N340" i="7"/>
  <c r="O340" i="7" s="1"/>
  <c r="AB344" i="9" l="1"/>
  <c r="AD343" i="9"/>
  <c r="AF343" i="9"/>
  <c r="AF344" i="9" s="1"/>
  <c r="N341" i="7"/>
  <c r="O341" i="7" s="1"/>
  <c r="M341" i="7"/>
  <c r="L342" i="7" s="1"/>
  <c r="AB345" i="9" l="1"/>
  <c r="AD344" i="9"/>
  <c r="M342" i="7"/>
  <c r="L343" i="7" s="1"/>
  <c r="N342" i="7"/>
  <c r="O342" i="7" s="1"/>
  <c r="AB346" i="9" l="1"/>
  <c r="AD345" i="9"/>
  <c r="AF345" i="9"/>
  <c r="AF346" i="9" s="1"/>
  <c r="N343" i="7"/>
  <c r="O343" i="7" s="1"/>
  <c r="M343" i="7"/>
  <c r="L344" i="7" s="1"/>
  <c r="AB347" i="9" l="1"/>
  <c r="AD346" i="9"/>
  <c r="M344" i="7"/>
  <c r="L345" i="7" s="1"/>
  <c r="N344" i="7"/>
  <c r="O344" i="7" s="1"/>
  <c r="AB348" i="9" l="1"/>
  <c r="AD347" i="9"/>
  <c r="AF347" i="9"/>
  <c r="AF348" i="9" s="1"/>
  <c r="N345" i="7"/>
  <c r="O345" i="7" s="1"/>
  <c r="M345" i="7"/>
  <c r="L346" i="7" s="1"/>
  <c r="AB349" i="9" l="1"/>
  <c r="AD348" i="9"/>
  <c r="N346" i="7"/>
  <c r="O346" i="7" s="1"/>
  <c r="M346" i="7"/>
  <c r="L347" i="7" s="1"/>
  <c r="AB350" i="9" l="1"/>
  <c r="AD349" i="9"/>
  <c r="AF349" i="9"/>
  <c r="AF350" i="9" s="1"/>
  <c r="N347" i="7"/>
  <c r="O347" i="7" s="1"/>
  <c r="M347" i="7"/>
  <c r="L348" i="7" s="1"/>
  <c r="AB351" i="9" l="1"/>
  <c r="AD350" i="9"/>
  <c r="M348" i="7"/>
  <c r="L349" i="7" s="1"/>
  <c r="N348" i="7"/>
  <c r="O348" i="7" s="1"/>
  <c r="AB352" i="9" l="1"/>
  <c r="AD351" i="9"/>
  <c r="AF351" i="9"/>
  <c r="AF352" i="9" s="1"/>
  <c r="M349" i="7"/>
  <c r="L350" i="7" s="1"/>
  <c r="N349" i="7"/>
  <c r="O349" i="7" s="1"/>
  <c r="AB353" i="9" l="1"/>
  <c r="AD352" i="9"/>
  <c r="M350" i="7"/>
  <c r="L351" i="7" s="1"/>
  <c r="N350" i="7"/>
  <c r="O350" i="7" s="1"/>
  <c r="AB354" i="9" l="1"/>
  <c r="AD353" i="9"/>
  <c r="AF353" i="9"/>
  <c r="AF354" i="9" s="1"/>
  <c r="M351" i="7"/>
  <c r="L352" i="7" s="1"/>
  <c r="N351" i="7"/>
  <c r="O351" i="7" s="1"/>
  <c r="AB355" i="9" l="1"/>
  <c r="AD354" i="9"/>
  <c r="N352" i="7"/>
  <c r="O352" i="7" s="1"/>
  <c r="M352" i="7"/>
  <c r="L353" i="7" s="1"/>
  <c r="AB356" i="9" l="1"/>
  <c r="AD355" i="9"/>
  <c r="AF355" i="9"/>
  <c r="AF356" i="9" s="1"/>
  <c r="M353" i="7"/>
  <c r="L354" i="7" s="1"/>
  <c r="N353" i="7"/>
  <c r="O353" i="7" s="1"/>
  <c r="AB357" i="9" l="1"/>
  <c r="AD356" i="9"/>
  <c r="N354" i="7"/>
  <c r="O354" i="7" s="1"/>
  <c r="M354" i="7"/>
  <c r="L355" i="7" s="1"/>
  <c r="AB358" i="9" l="1"/>
  <c r="AD357" i="9"/>
  <c r="AF357" i="9"/>
  <c r="AF358" i="9" s="1"/>
  <c r="N355" i="7"/>
  <c r="O355" i="7" s="1"/>
  <c r="M355" i="7"/>
  <c r="L356" i="7" s="1"/>
  <c r="AB359" i="9" l="1"/>
  <c r="AD358" i="9"/>
  <c r="M356" i="7"/>
  <c r="L357" i="7" s="1"/>
  <c r="N356" i="7"/>
  <c r="O356" i="7" s="1"/>
  <c r="AB360" i="9" l="1"/>
  <c r="AD359" i="9"/>
  <c r="AF359" i="9"/>
  <c r="AF360" i="9" s="1"/>
  <c r="M357" i="7"/>
  <c r="L358" i="7" s="1"/>
  <c r="N357" i="7"/>
  <c r="O357" i="7" s="1"/>
  <c r="AB361" i="9" l="1"/>
  <c r="AD360" i="9"/>
  <c r="M358" i="7"/>
  <c r="L359" i="7" s="1"/>
  <c r="N358" i="7"/>
  <c r="O358" i="7" s="1"/>
  <c r="AB362" i="9" l="1"/>
  <c r="AD361" i="9"/>
  <c r="AF361" i="9"/>
  <c r="AF362" i="9" s="1"/>
  <c r="N359" i="7"/>
  <c r="O359" i="7" s="1"/>
  <c r="M359" i="7"/>
  <c r="L360" i="7" s="1"/>
  <c r="AB363" i="9" l="1"/>
  <c r="AD362" i="9"/>
  <c r="N360" i="7"/>
  <c r="O360" i="7" s="1"/>
  <c r="M360" i="7"/>
  <c r="L361" i="7" s="1"/>
  <c r="AB364" i="9" l="1"/>
  <c r="AD363" i="9"/>
  <c r="AF363" i="9"/>
  <c r="AF364" i="9" s="1"/>
  <c r="N361" i="7"/>
  <c r="O361" i="7" s="1"/>
  <c r="M361" i="7"/>
  <c r="L362" i="7" s="1"/>
  <c r="AB365" i="9" l="1"/>
  <c r="AD364" i="9"/>
  <c r="N362" i="7"/>
  <c r="O362" i="7" s="1"/>
  <c r="M362" i="7"/>
  <c r="L363" i="7" s="1"/>
  <c r="AB366" i="9" l="1"/>
  <c r="AD365" i="9"/>
  <c r="AF365" i="9"/>
  <c r="AF366" i="9" s="1"/>
  <c r="M363" i="7"/>
  <c r="L364" i="7" s="1"/>
  <c r="N363" i="7"/>
  <c r="O363" i="7" s="1"/>
  <c r="AB367" i="9" l="1"/>
  <c r="AD366" i="9"/>
  <c r="M364" i="7"/>
  <c r="L365" i="7" s="1"/>
  <c r="N364" i="7"/>
  <c r="O364" i="7" s="1"/>
  <c r="AB368" i="9" l="1"/>
  <c r="AD367" i="9"/>
  <c r="AF367" i="9"/>
  <c r="AF368" i="9" s="1"/>
  <c r="N365" i="7"/>
  <c r="O365" i="7" s="1"/>
  <c r="M365" i="7"/>
  <c r="L366" i="7" s="1"/>
  <c r="AB369" i="9" l="1"/>
  <c r="AD368" i="9"/>
  <c r="M366" i="7"/>
  <c r="L367" i="7" s="1"/>
  <c r="N366" i="7"/>
  <c r="O366" i="7" s="1"/>
  <c r="AB370" i="9" l="1"/>
  <c r="AD369" i="9"/>
  <c r="AF369" i="9"/>
  <c r="AF370" i="9" s="1"/>
  <c r="M367" i="7"/>
  <c r="L368" i="7" s="1"/>
  <c r="N367" i="7"/>
  <c r="O367" i="7" s="1"/>
  <c r="AB371" i="9" l="1"/>
  <c r="AD370" i="9"/>
  <c r="N368" i="7"/>
  <c r="O368" i="7" s="1"/>
  <c r="M368" i="7"/>
  <c r="L369" i="7" s="1"/>
  <c r="AB372" i="9" l="1"/>
  <c r="AD371" i="9"/>
  <c r="AF371" i="9"/>
  <c r="AF372" i="9" s="1"/>
  <c r="N369" i="7"/>
  <c r="O369" i="7" s="1"/>
  <c r="M369" i="7"/>
  <c r="L370" i="7" s="1"/>
  <c r="AB373" i="9" l="1"/>
  <c r="AD372" i="9"/>
  <c r="M370" i="7"/>
  <c r="L371" i="7" s="1"/>
  <c r="N370" i="7"/>
  <c r="O370" i="7" s="1"/>
  <c r="AB374" i="9" l="1"/>
  <c r="AD373" i="9"/>
  <c r="AF373" i="9"/>
  <c r="AF374" i="9" s="1"/>
  <c r="M371" i="7"/>
  <c r="L372" i="7" s="1"/>
  <c r="N371" i="7"/>
  <c r="O371" i="7" s="1"/>
  <c r="AB375" i="9" l="1"/>
  <c r="AD374" i="9"/>
  <c r="N372" i="7"/>
  <c r="O372" i="7" s="1"/>
  <c r="M372" i="7"/>
  <c r="L373" i="7" s="1"/>
  <c r="AB376" i="9" l="1"/>
  <c r="AD375" i="9"/>
  <c r="AF375" i="9"/>
  <c r="AF376" i="9" s="1"/>
  <c r="N373" i="7"/>
  <c r="O373" i="7" s="1"/>
  <c r="M373" i="7"/>
  <c r="L374" i="7" s="1"/>
  <c r="AB377" i="9" l="1"/>
  <c r="AD376" i="9"/>
  <c r="M374" i="7"/>
  <c r="L375" i="7" s="1"/>
  <c r="N374" i="7"/>
  <c r="O374" i="7" s="1"/>
  <c r="AB378" i="9" l="1"/>
  <c r="AD377" i="9"/>
  <c r="AF377" i="9"/>
  <c r="AF378" i="9" s="1"/>
  <c r="N375" i="7"/>
  <c r="O375" i="7" s="1"/>
  <c r="M375" i="7"/>
  <c r="L376" i="7" s="1"/>
  <c r="AB379" i="9" l="1"/>
  <c r="AD378" i="9"/>
  <c r="M376" i="7"/>
  <c r="L377" i="7" s="1"/>
  <c r="N376" i="7"/>
  <c r="O376" i="7" s="1"/>
  <c r="AB380" i="9" l="1"/>
  <c r="AD379" i="9"/>
  <c r="AF379" i="9"/>
  <c r="AF380" i="9" s="1"/>
  <c r="M377" i="7"/>
  <c r="L378" i="7" s="1"/>
  <c r="N377" i="7"/>
  <c r="O377" i="7" s="1"/>
  <c r="AB381" i="9" l="1"/>
  <c r="AD380" i="9"/>
  <c r="N378" i="7"/>
  <c r="O378" i="7" s="1"/>
  <c r="M378" i="7"/>
  <c r="L379" i="7" s="1"/>
  <c r="AB382" i="9" l="1"/>
  <c r="AD381" i="9"/>
  <c r="AF381" i="9"/>
  <c r="AF382" i="9" s="1"/>
  <c r="N379" i="7"/>
  <c r="O379" i="7" s="1"/>
  <c r="M379" i="7"/>
  <c r="L380" i="7" s="1"/>
  <c r="AB383" i="9" l="1"/>
  <c r="AD382" i="9"/>
  <c r="N380" i="7"/>
  <c r="O380" i="7" s="1"/>
  <c r="M380" i="7"/>
  <c r="L381" i="7" s="1"/>
  <c r="AB384" i="9" l="1"/>
  <c r="AD383" i="9"/>
  <c r="AF383" i="9"/>
  <c r="AF384" i="9" s="1"/>
  <c r="M381" i="7"/>
  <c r="L382" i="7" s="1"/>
  <c r="N381" i="7"/>
  <c r="O381" i="7" s="1"/>
  <c r="AB385" i="9" l="1"/>
  <c r="AD384" i="9"/>
  <c r="M382" i="7"/>
  <c r="L383" i="7" s="1"/>
  <c r="N382" i="7"/>
  <c r="O382" i="7" s="1"/>
  <c r="AB386" i="9" l="1"/>
  <c r="AF385" i="9"/>
  <c r="AF386" i="9" s="1"/>
  <c r="AD385" i="9"/>
  <c r="N383" i="7"/>
  <c r="O383" i="7" s="1"/>
  <c r="M383" i="7"/>
  <c r="L384" i="7" s="1"/>
  <c r="AB387" i="9" l="1"/>
  <c r="AD386" i="9"/>
  <c r="M384" i="7"/>
  <c r="L385" i="7" s="1"/>
  <c r="N384" i="7"/>
  <c r="O384" i="7" s="1"/>
  <c r="AB388" i="9" l="1"/>
  <c r="AD387" i="9"/>
  <c r="AF387" i="9"/>
  <c r="AF388" i="9" s="1"/>
  <c r="N385" i="7"/>
  <c r="O385" i="7" s="1"/>
  <c r="M385" i="7"/>
  <c r="L386" i="7" s="1"/>
  <c r="AB389" i="9" l="1"/>
  <c r="AD388" i="9"/>
  <c r="M386" i="7"/>
  <c r="L387" i="7" s="1"/>
  <c r="N386" i="7"/>
  <c r="O386" i="7" s="1"/>
  <c r="AB390" i="9" l="1"/>
  <c r="AD389" i="9"/>
  <c r="AF389" i="9"/>
  <c r="AF390" i="9" s="1"/>
  <c r="N387" i="7"/>
  <c r="O387" i="7" s="1"/>
  <c r="M387" i="7"/>
  <c r="L388" i="7" s="1"/>
  <c r="AB391" i="9" l="1"/>
  <c r="AD390" i="9"/>
  <c r="N388" i="7"/>
  <c r="O388" i="7" s="1"/>
  <c r="M388" i="7"/>
  <c r="L389" i="7" s="1"/>
  <c r="AB392" i="9" l="1"/>
  <c r="AD391" i="9"/>
  <c r="AF391" i="9"/>
  <c r="N389" i="7"/>
  <c r="O389" i="7" s="1"/>
  <c r="M389" i="7"/>
  <c r="L390" i="7" s="1"/>
  <c r="AF392" i="9" l="1"/>
  <c r="AB393" i="9"/>
  <c r="AD392" i="9"/>
  <c r="M390" i="7"/>
  <c r="L391" i="7" s="1"/>
  <c r="N390" i="7"/>
  <c r="O390" i="7" s="1"/>
  <c r="AB394" i="9" l="1"/>
  <c r="AD393" i="9"/>
  <c r="AF393" i="9"/>
  <c r="AF394" i="9" s="1"/>
  <c r="N391" i="7"/>
  <c r="O391" i="7" s="1"/>
  <c r="M391" i="7"/>
  <c r="L392" i="7" s="1"/>
  <c r="AB395" i="9" l="1"/>
  <c r="AD394" i="9"/>
  <c r="N392" i="7"/>
  <c r="O392" i="7" s="1"/>
  <c r="M392" i="7"/>
  <c r="L393" i="7" s="1"/>
  <c r="AB396" i="9" l="1"/>
  <c r="AD395" i="9"/>
  <c r="AF395" i="9"/>
  <c r="AF396" i="9" s="1"/>
  <c r="N393" i="7"/>
  <c r="O393" i="7" s="1"/>
  <c r="M393" i="7"/>
  <c r="L394" i="7" s="1"/>
  <c r="AB397" i="9" l="1"/>
  <c r="AD396" i="9"/>
  <c r="N394" i="7"/>
  <c r="O394" i="7" s="1"/>
  <c r="M394" i="7"/>
  <c r="L395" i="7" s="1"/>
  <c r="AB398" i="9" l="1"/>
  <c r="AF397" i="9"/>
  <c r="AF398" i="9" s="1"/>
  <c r="AD397" i="9"/>
  <c r="N395" i="7"/>
  <c r="O395" i="7" s="1"/>
  <c r="M395" i="7"/>
  <c r="L396" i="7" s="1"/>
  <c r="AB399" i="9" l="1"/>
  <c r="AD398" i="9"/>
  <c r="M396" i="7"/>
  <c r="L397" i="7" s="1"/>
  <c r="N396" i="7"/>
  <c r="O396" i="7" s="1"/>
  <c r="AB400" i="9" l="1"/>
  <c r="AD399" i="9"/>
  <c r="AF399" i="9"/>
  <c r="AF400" i="9" s="1"/>
  <c r="N397" i="7"/>
  <c r="O397" i="7" s="1"/>
  <c r="M397" i="7"/>
  <c r="L398" i="7" s="1"/>
  <c r="AB401" i="9" l="1"/>
  <c r="AD400" i="9"/>
  <c r="M398" i="7"/>
  <c r="L399" i="7" s="1"/>
  <c r="N398" i="7"/>
  <c r="O398" i="7" s="1"/>
  <c r="AB402" i="9" l="1"/>
  <c r="AD401" i="9"/>
  <c r="AF401" i="9"/>
  <c r="AF402" i="9" s="1"/>
  <c r="M399" i="7"/>
  <c r="L400" i="7" s="1"/>
  <c r="N399" i="7"/>
  <c r="O399" i="7" s="1"/>
  <c r="AB403" i="9" l="1"/>
  <c r="AD402" i="9"/>
  <c r="M400" i="7"/>
  <c r="L401" i="7" s="1"/>
  <c r="N400" i="7"/>
  <c r="O400" i="7" s="1"/>
  <c r="AB404" i="9" l="1"/>
  <c r="AD403" i="9"/>
  <c r="AF403" i="9"/>
  <c r="AF404" i="9" s="1"/>
  <c r="M401" i="7"/>
  <c r="L402" i="7" s="1"/>
  <c r="N401" i="7"/>
  <c r="O401" i="7" s="1"/>
  <c r="AB405" i="9" l="1"/>
  <c r="AD404" i="9"/>
  <c r="M402" i="7"/>
  <c r="L403" i="7" s="1"/>
  <c r="N402" i="7"/>
  <c r="O402" i="7" s="1"/>
  <c r="AB406" i="9" l="1"/>
  <c r="AD405" i="9"/>
  <c r="AF405" i="9"/>
  <c r="AF406" i="9" s="1"/>
  <c r="M403" i="7"/>
  <c r="L404" i="7" s="1"/>
  <c r="N403" i="7"/>
  <c r="O403" i="7" s="1"/>
  <c r="AB407" i="9" l="1"/>
  <c r="AD406" i="9"/>
  <c r="M404" i="7"/>
  <c r="L405" i="7" s="1"/>
  <c r="N404" i="7"/>
  <c r="O404" i="7" s="1"/>
  <c r="AB408" i="9" l="1"/>
  <c r="AD407" i="9"/>
  <c r="AF407" i="9"/>
  <c r="AF408" i="9" s="1"/>
  <c r="N405" i="7"/>
  <c r="O405" i="7" s="1"/>
  <c r="M405" i="7"/>
  <c r="L406" i="7" s="1"/>
  <c r="AB409" i="9" l="1"/>
  <c r="AD408" i="9"/>
  <c r="N406" i="7"/>
  <c r="O406" i="7" s="1"/>
  <c r="M406" i="7"/>
  <c r="L407" i="7" s="1"/>
  <c r="AB410" i="9" l="1"/>
  <c r="AF409" i="9"/>
  <c r="AF410" i="9" s="1"/>
  <c r="AD409" i="9"/>
  <c r="M407" i="7"/>
  <c r="L408" i="7" s="1"/>
  <c r="N407" i="7"/>
  <c r="O407" i="7" s="1"/>
  <c r="AB411" i="9" l="1"/>
  <c r="AD410" i="9"/>
  <c r="N408" i="7"/>
  <c r="O408" i="7" s="1"/>
  <c r="M408" i="7"/>
  <c r="L409" i="7" s="1"/>
  <c r="AB412" i="9" l="1"/>
  <c r="AD411" i="9"/>
  <c r="AF411" i="9"/>
  <c r="AF412" i="9" s="1"/>
  <c r="M409" i="7"/>
  <c r="L410" i="7" s="1"/>
  <c r="N409" i="7"/>
  <c r="O409" i="7" s="1"/>
  <c r="AB413" i="9" l="1"/>
  <c r="AD412" i="9"/>
  <c r="N410" i="7"/>
  <c r="O410" i="7" s="1"/>
  <c r="M410" i="7"/>
  <c r="L411" i="7" s="1"/>
  <c r="AB414" i="9" l="1"/>
  <c r="AD413" i="9"/>
  <c r="AF413" i="9"/>
  <c r="AF414" i="9" s="1"/>
  <c r="N411" i="7"/>
  <c r="O411" i="7" s="1"/>
  <c r="M411" i="7"/>
  <c r="L412" i="7" s="1"/>
  <c r="AB415" i="9" l="1"/>
  <c r="AD414" i="9"/>
  <c r="N412" i="7"/>
  <c r="O412" i="7" s="1"/>
  <c r="M412" i="7"/>
  <c r="L413" i="7" s="1"/>
  <c r="AB416" i="9" l="1"/>
  <c r="AF415" i="9"/>
  <c r="AF416" i="9" s="1"/>
  <c r="AD415" i="9"/>
  <c r="N413" i="7"/>
  <c r="O413" i="7" s="1"/>
  <c r="M413" i="7"/>
  <c r="L414" i="7" s="1"/>
  <c r="AB417" i="9" l="1"/>
  <c r="AD416" i="9"/>
  <c r="N414" i="7"/>
  <c r="O414" i="7" s="1"/>
  <c r="M414" i="7"/>
  <c r="L415" i="7" s="1"/>
  <c r="AB418" i="9" l="1"/>
  <c r="AD417" i="9"/>
  <c r="AF417" i="9"/>
  <c r="AF418" i="9" s="1"/>
  <c r="M415" i="7"/>
  <c r="L416" i="7" s="1"/>
  <c r="N415" i="7"/>
  <c r="O415" i="7" s="1"/>
  <c r="AB419" i="9" l="1"/>
  <c r="AD418" i="9"/>
  <c r="N416" i="7"/>
  <c r="O416" i="7" s="1"/>
  <c r="M416" i="7"/>
  <c r="L417" i="7" s="1"/>
  <c r="AB420" i="9" l="1"/>
  <c r="AD419" i="9"/>
  <c r="AF419" i="9"/>
  <c r="AF420" i="9" s="1"/>
  <c r="M417" i="7"/>
  <c r="L418" i="7" s="1"/>
  <c r="N417" i="7"/>
  <c r="O417" i="7" s="1"/>
  <c r="AB421" i="9" l="1"/>
  <c r="AD420" i="9"/>
  <c r="M418" i="7"/>
  <c r="L419" i="7" s="1"/>
  <c r="N418" i="7"/>
  <c r="O418" i="7" s="1"/>
  <c r="AB422" i="9" l="1"/>
  <c r="AD421" i="9"/>
  <c r="AF421" i="9"/>
  <c r="AF422" i="9" s="1"/>
  <c r="M419" i="7"/>
  <c r="L420" i="7" s="1"/>
  <c r="N419" i="7"/>
  <c r="O419" i="7" s="1"/>
  <c r="AB423" i="9" l="1"/>
  <c r="AD422" i="9"/>
  <c r="M420" i="7"/>
  <c r="L421" i="7" s="1"/>
  <c r="N420" i="7"/>
  <c r="O420" i="7" s="1"/>
  <c r="AB424" i="9" l="1"/>
  <c r="AD423" i="9"/>
  <c r="AF423" i="9"/>
  <c r="AF424" i="9" s="1"/>
  <c r="M421" i="7"/>
  <c r="L422" i="7" s="1"/>
  <c r="N421" i="7"/>
  <c r="O421" i="7" s="1"/>
  <c r="AB425" i="9" l="1"/>
  <c r="AD424" i="9"/>
  <c r="M422" i="7"/>
  <c r="L423" i="7" s="1"/>
  <c r="N422" i="7"/>
  <c r="O422" i="7" s="1"/>
  <c r="AB426" i="9" l="1"/>
  <c r="AD425" i="9"/>
  <c r="AF425" i="9"/>
  <c r="AF426" i="9" s="1"/>
  <c r="M423" i="7"/>
  <c r="L424" i="7" s="1"/>
  <c r="N423" i="7"/>
  <c r="O423" i="7" s="1"/>
  <c r="AB427" i="9" l="1"/>
  <c r="AD426" i="9"/>
  <c r="M424" i="7"/>
  <c r="L425" i="7" s="1"/>
  <c r="N424" i="7"/>
  <c r="O424" i="7" s="1"/>
  <c r="AB428" i="9" l="1"/>
  <c r="AD427" i="9"/>
  <c r="AF427" i="9"/>
  <c r="AF428" i="9" s="1"/>
  <c r="M425" i="7"/>
  <c r="L426" i="7" s="1"/>
  <c r="N425" i="7"/>
  <c r="O425" i="7" s="1"/>
  <c r="AB429" i="9" l="1"/>
  <c r="AD428" i="9"/>
  <c r="M426" i="7"/>
  <c r="L427" i="7" s="1"/>
  <c r="N426" i="7"/>
  <c r="O426" i="7" s="1"/>
  <c r="AB430" i="9" l="1"/>
  <c r="AD429" i="9"/>
  <c r="AF429" i="9"/>
  <c r="AF430" i="9" s="1"/>
  <c r="N427" i="7"/>
  <c r="O427" i="7" s="1"/>
  <c r="M427" i="7"/>
  <c r="L428" i="7" s="1"/>
  <c r="AB431" i="9" l="1"/>
  <c r="AD430" i="9"/>
  <c r="N428" i="7"/>
  <c r="O428" i="7" s="1"/>
  <c r="M428" i="7"/>
  <c r="L429" i="7" s="1"/>
  <c r="AB432" i="9" l="1"/>
  <c r="AD431" i="9"/>
  <c r="AF431" i="9"/>
  <c r="AF432" i="9" s="1"/>
  <c r="N429" i="7"/>
  <c r="O429" i="7" s="1"/>
  <c r="M429" i="7"/>
  <c r="L430" i="7" s="1"/>
  <c r="AB433" i="9" l="1"/>
  <c r="AD432" i="9"/>
  <c r="M430" i="7"/>
  <c r="L431" i="7" s="1"/>
  <c r="N430" i="7"/>
  <c r="O430" i="7" s="1"/>
  <c r="AB434" i="9" l="1"/>
  <c r="AD433" i="9"/>
  <c r="AF433" i="9"/>
  <c r="AF434" i="9" s="1"/>
  <c r="M431" i="7"/>
  <c r="L432" i="7" s="1"/>
  <c r="N431" i="7"/>
  <c r="O431" i="7" s="1"/>
  <c r="AB435" i="9" l="1"/>
  <c r="AD434" i="9"/>
  <c r="M432" i="7"/>
  <c r="L433" i="7" s="1"/>
  <c r="N432" i="7"/>
  <c r="O432" i="7" s="1"/>
  <c r="AB436" i="9" l="1"/>
  <c r="AD435" i="9"/>
  <c r="AF435" i="9"/>
  <c r="AF436" i="9" s="1"/>
  <c r="N433" i="7"/>
  <c r="O433" i="7" s="1"/>
  <c r="M433" i="7"/>
  <c r="L434" i="7" s="1"/>
  <c r="AB437" i="9" l="1"/>
  <c r="AD436" i="9"/>
  <c r="N434" i="7"/>
  <c r="O434" i="7" s="1"/>
  <c r="M434" i="7"/>
  <c r="L435" i="7" s="1"/>
  <c r="AB438" i="9" l="1"/>
  <c r="AD437" i="9"/>
  <c r="AF437" i="9"/>
  <c r="AF438" i="9" s="1"/>
  <c r="N435" i="7"/>
  <c r="O435" i="7" s="1"/>
  <c r="M435" i="7"/>
  <c r="L436" i="7" s="1"/>
  <c r="AB439" i="9" l="1"/>
  <c r="AD438" i="9"/>
  <c r="M436" i="7"/>
  <c r="L437" i="7" s="1"/>
  <c r="N436" i="7"/>
  <c r="O436" i="7" s="1"/>
  <c r="AB440" i="9" l="1"/>
  <c r="AD439" i="9"/>
  <c r="AF439" i="9"/>
  <c r="AF440" i="9" s="1"/>
  <c r="N437" i="7"/>
  <c r="O437" i="7" s="1"/>
  <c r="M437" i="7"/>
  <c r="L438" i="7" s="1"/>
  <c r="AB441" i="9" l="1"/>
  <c r="AD440" i="9"/>
  <c r="N438" i="7"/>
  <c r="O438" i="7" s="1"/>
  <c r="M438" i="7"/>
  <c r="L439" i="7" s="1"/>
  <c r="AB442" i="9" l="1"/>
  <c r="AD441" i="9"/>
  <c r="AF441" i="9"/>
  <c r="AF442" i="9" s="1"/>
  <c r="N439" i="7"/>
  <c r="O439" i="7" s="1"/>
  <c r="M439" i="7"/>
  <c r="L440" i="7" s="1"/>
  <c r="AB443" i="9" l="1"/>
  <c r="AD442" i="9"/>
  <c r="M440" i="7"/>
  <c r="L441" i="7" s="1"/>
  <c r="N440" i="7"/>
  <c r="O440" i="7" s="1"/>
  <c r="AB444" i="9" l="1"/>
  <c r="AD443" i="9"/>
  <c r="AF443" i="9"/>
  <c r="AF444" i="9" s="1"/>
  <c r="M441" i="7"/>
  <c r="L442" i="7" s="1"/>
  <c r="N441" i="7"/>
  <c r="O441" i="7" s="1"/>
  <c r="AB445" i="9" l="1"/>
  <c r="AD444" i="9"/>
  <c r="N442" i="7"/>
  <c r="O442" i="7" s="1"/>
  <c r="M442" i="7"/>
  <c r="L443" i="7" s="1"/>
  <c r="AB446" i="9" l="1"/>
  <c r="AD445" i="9"/>
  <c r="AF445" i="9"/>
  <c r="AF446" i="9" s="1"/>
  <c r="N443" i="7"/>
  <c r="O443" i="7" s="1"/>
  <c r="M443" i="7"/>
  <c r="L444" i="7" s="1"/>
  <c r="AB447" i="9" l="1"/>
  <c r="AD446" i="9"/>
  <c r="M444" i="7"/>
  <c r="L445" i="7" s="1"/>
  <c r="N444" i="7"/>
  <c r="O444" i="7" s="1"/>
  <c r="AB448" i="9" l="1"/>
  <c r="AF447" i="9"/>
  <c r="AF448" i="9" s="1"/>
  <c r="AD447" i="9"/>
  <c r="M445" i="7"/>
  <c r="L446" i="7" s="1"/>
  <c r="N445" i="7"/>
  <c r="O445" i="7" s="1"/>
  <c r="AB449" i="9" l="1"/>
  <c r="AD448" i="9"/>
  <c r="N446" i="7"/>
  <c r="O446" i="7" s="1"/>
  <c r="M446" i="7"/>
  <c r="L447" i="7" s="1"/>
  <c r="AB450" i="9" l="1"/>
  <c r="AD449" i="9"/>
  <c r="AF449" i="9"/>
  <c r="AF450" i="9" s="1"/>
  <c r="N447" i="7"/>
  <c r="O447" i="7" s="1"/>
  <c r="M447" i="7"/>
  <c r="L448" i="7" s="1"/>
  <c r="AB451" i="9" l="1"/>
  <c r="AD450" i="9"/>
  <c r="M448" i="7"/>
  <c r="L449" i="7" s="1"/>
  <c r="N448" i="7"/>
  <c r="O448" i="7" s="1"/>
  <c r="AB452" i="9" l="1"/>
  <c r="AD451" i="9"/>
  <c r="AF451" i="9"/>
  <c r="AF452" i="9" s="1"/>
  <c r="N449" i="7"/>
  <c r="O449" i="7" s="1"/>
  <c r="M449" i="7"/>
  <c r="L450" i="7" s="1"/>
  <c r="AB453" i="9" l="1"/>
  <c r="AD452" i="9"/>
  <c r="N450" i="7"/>
  <c r="O450" i="7" s="1"/>
  <c r="M450" i="7"/>
  <c r="L451" i="7" s="1"/>
  <c r="AB454" i="9" l="1"/>
  <c r="AD453" i="9"/>
  <c r="AF453" i="9"/>
  <c r="AF454" i="9" s="1"/>
  <c r="N451" i="7"/>
  <c r="O451" i="7" s="1"/>
  <c r="M451" i="7"/>
  <c r="L452" i="7" s="1"/>
  <c r="AB455" i="9" l="1"/>
  <c r="AD454" i="9"/>
  <c r="M452" i="7"/>
  <c r="L453" i="7" s="1"/>
  <c r="N452" i="7"/>
  <c r="O452" i="7" s="1"/>
  <c r="AB456" i="9" l="1"/>
  <c r="AD455" i="9"/>
  <c r="AF455" i="9"/>
  <c r="AF456" i="9" s="1"/>
  <c r="M453" i="7"/>
  <c r="L454" i="7" s="1"/>
  <c r="N453" i="7"/>
  <c r="O453" i="7" s="1"/>
  <c r="AB457" i="9" l="1"/>
  <c r="AD456" i="9"/>
  <c r="M454" i="7"/>
  <c r="L455" i="7" s="1"/>
  <c r="N454" i="7"/>
  <c r="O454" i="7" s="1"/>
  <c r="AB458" i="9" l="1"/>
  <c r="AD457" i="9"/>
  <c r="AF457" i="9"/>
  <c r="AF458" i="9" s="1"/>
  <c r="N455" i="7"/>
  <c r="O455" i="7" s="1"/>
  <c r="M455" i="7"/>
  <c r="L456" i="7" s="1"/>
  <c r="AB459" i="9" l="1"/>
  <c r="AD458" i="9"/>
  <c r="M456" i="7"/>
  <c r="L457" i="7" s="1"/>
  <c r="N456" i="7"/>
  <c r="O456" i="7" s="1"/>
  <c r="AB460" i="9" l="1"/>
  <c r="AD459" i="9"/>
  <c r="AF459" i="9"/>
  <c r="AF460" i="9" s="1"/>
  <c r="M457" i="7"/>
  <c r="L458" i="7" s="1"/>
  <c r="N457" i="7"/>
  <c r="O457" i="7" s="1"/>
  <c r="AB461" i="9" l="1"/>
  <c r="AD460" i="9"/>
  <c r="M458" i="7"/>
  <c r="L459" i="7" s="1"/>
  <c r="N458" i="7"/>
  <c r="O458" i="7" s="1"/>
  <c r="AB462" i="9" l="1"/>
  <c r="AD461" i="9"/>
  <c r="AF461" i="9"/>
  <c r="AF462" i="9" s="1"/>
  <c r="N459" i="7"/>
  <c r="O459" i="7" s="1"/>
  <c r="M459" i="7"/>
  <c r="L460" i="7" s="1"/>
  <c r="AB463" i="9" l="1"/>
  <c r="AD462" i="9"/>
  <c r="N460" i="7"/>
  <c r="O460" i="7" s="1"/>
  <c r="M460" i="7"/>
  <c r="L461" i="7" s="1"/>
  <c r="AB464" i="9" l="1"/>
  <c r="AD463" i="9"/>
  <c r="AF463" i="9"/>
  <c r="AF464" i="9" s="1"/>
  <c r="M461" i="7"/>
  <c r="L462" i="7" s="1"/>
  <c r="N461" i="7"/>
  <c r="O461" i="7" s="1"/>
  <c r="AB465" i="9" l="1"/>
  <c r="AD464" i="9"/>
  <c r="M462" i="7"/>
  <c r="L463" i="7" s="1"/>
  <c r="N462" i="7"/>
  <c r="O462" i="7" s="1"/>
  <c r="AB466" i="9" l="1"/>
  <c r="AD465" i="9"/>
  <c r="AF465" i="9"/>
  <c r="AF466" i="9" s="1"/>
  <c r="M463" i="7"/>
  <c r="L464" i="7" s="1"/>
  <c r="N463" i="7"/>
  <c r="O463" i="7" s="1"/>
  <c r="AB467" i="9" l="1"/>
  <c r="AD466" i="9"/>
  <c r="N464" i="7"/>
  <c r="O464" i="7" s="1"/>
  <c r="M464" i="7"/>
  <c r="L465" i="7" s="1"/>
  <c r="AB468" i="9" l="1"/>
  <c r="AD467" i="9"/>
  <c r="AF467" i="9"/>
  <c r="AF468" i="9" s="1"/>
  <c r="M465" i="7"/>
  <c r="L466" i="7" s="1"/>
  <c r="N465" i="7"/>
  <c r="O465" i="7" s="1"/>
  <c r="AB469" i="9" l="1"/>
  <c r="AD468" i="9"/>
  <c r="N466" i="7"/>
  <c r="O466" i="7" s="1"/>
  <c r="M466" i="7"/>
  <c r="L467" i="7" s="1"/>
  <c r="AB470" i="9" l="1"/>
  <c r="AD469" i="9"/>
  <c r="AF469" i="9"/>
  <c r="AF470" i="9" s="1"/>
  <c r="M467" i="7"/>
  <c r="L468" i="7" s="1"/>
  <c r="N467" i="7"/>
  <c r="O467" i="7" s="1"/>
  <c r="AB471" i="9" l="1"/>
  <c r="AD470" i="9"/>
  <c r="N468" i="7"/>
  <c r="O468" i="7" s="1"/>
  <c r="M468" i="7"/>
  <c r="L469" i="7" s="1"/>
  <c r="AB472" i="9" l="1"/>
  <c r="AD471" i="9"/>
  <c r="AF471" i="9"/>
  <c r="AF472" i="9" s="1"/>
  <c r="N469" i="7"/>
  <c r="O469" i="7" s="1"/>
  <c r="M469" i="7"/>
  <c r="L470" i="7" s="1"/>
  <c r="AB473" i="9" l="1"/>
  <c r="AD472" i="9"/>
  <c r="N470" i="7"/>
  <c r="O470" i="7" s="1"/>
  <c r="M470" i="7"/>
  <c r="L471" i="7" s="1"/>
  <c r="AB474" i="9" l="1"/>
  <c r="AD473" i="9"/>
  <c r="AF473" i="9"/>
  <c r="AF474" i="9" s="1"/>
  <c r="M471" i="7"/>
  <c r="L472" i="7" s="1"/>
  <c r="N471" i="7"/>
  <c r="O471" i="7" s="1"/>
  <c r="AB475" i="9" l="1"/>
  <c r="AD474" i="9"/>
  <c r="M472" i="7"/>
  <c r="L473" i="7" s="1"/>
  <c r="N472" i="7"/>
  <c r="O472" i="7" s="1"/>
  <c r="AB476" i="9" l="1"/>
  <c r="AF475" i="9"/>
  <c r="AF476" i="9" s="1"/>
  <c r="AD475" i="9"/>
  <c r="M473" i="7"/>
  <c r="L474" i="7" s="1"/>
  <c r="N473" i="7"/>
  <c r="O473" i="7" s="1"/>
  <c r="AB477" i="9" l="1"/>
  <c r="AD476" i="9"/>
  <c r="N474" i="7"/>
  <c r="O474" i="7" s="1"/>
  <c r="M474" i="7"/>
  <c r="L475" i="7" s="1"/>
  <c r="AB478" i="9" l="1"/>
  <c r="AD477" i="9"/>
  <c r="AF477" i="9"/>
  <c r="AF478" i="9" s="1"/>
  <c r="M475" i="7"/>
  <c r="L476" i="7" s="1"/>
  <c r="N475" i="7"/>
  <c r="O475" i="7" s="1"/>
  <c r="AB479" i="9" l="1"/>
  <c r="AD478" i="9"/>
  <c r="M476" i="7"/>
  <c r="L477" i="7" s="1"/>
  <c r="N476" i="7"/>
  <c r="O476" i="7" s="1"/>
  <c r="AB480" i="9" l="1"/>
  <c r="AD479" i="9"/>
  <c r="AF479" i="9"/>
  <c r="AF480" i="9" s="1"/>
  <c r="M477" i="7"/>
  <c r="L478" i="7" s="1"/>
  <c r="N477" i="7"/>
  <c r="O477" i="7" s="1"/>
  <c r="AB481" i="9" l="1"/>
  <c r="AD480" i="9"/>
  <c r="N478" i="7"/>
  <c r="O478" i="7" s="1"/>
  <c r="M478" i="7"/>
  <c r="L479" i="7" s="1"/>
  <c r="AB482" i="9" l="1"/>
  <c r="AD481" i="9"/>
  <c r="AF481" i="9"/>
  <c r="AF482" i="9" s="1"/>
  <c r="N479" i="7"/>
  <c r="O479" i="7" s="1"/>
  <c r="M479" i="7"/>
  <c r="L480" i="7" s="1"/>
  <c r="AB483" i="9" l="1"/>
  <c r="AD482" i="9"/>
  <c r="N480" i="7"/>
  <c r="O480" i="7" s="1"/>
  <c r="M480" i="7"/>
  <c r="L481" i="7" s="1"/>
  <c r="AB484" i="9" l="1"/>
  <c r="AD483" i="9"/>
  <c r="AF483" i="9"/>
  <c r="AF484" i="9" s="1"/>
  <c r="M481" i="7"/>
  <c r="L482" i="7" s="1"/>
  <c r="N481" i="7"/>
  <c r="O481" i="7" s="1"/>
  <c r="AB485" i="9" l="1"/>
  <c r="AD484" i="9"/>
  <c r="N482" i="7"/>
  <c r="O482" i="7" s="1"/>
  <c r="M482" i="7"/>
  <c r="L483" i="7" s="1"/>
  <c r="AB486" i="9" l="1"/>
  <c r="AD485" i="9"/>
  <c r="AF485" i="9"/>
  <c r="AF486" i="9" s="1"/>
  <c r="N483" i="7"/>
  <c r="O483" i="7" s="1"/>
  <c r="M483" i="7"/>
  <c r="L484" i="7" s="1"/>
  <c r="AB487" i="9" l="1"/>
  <c r="AD486" i="9"/>
  <c r="N484" i="7"/>
  <c r="O484" i="7" s="1"/>
  <c r="M484" i="7"/>
  <c r="L485" i="7" s="1"/>
  <c r="AB488" i="9" l="1"/>
  <c r="AD487" i="9"/>
  <c r="AF487" i="9"/>
  <c r="AF488" i="9" s="1"/>
  <c r="M485" i="7"/>
  <c r="L486" i="7" s="1"/>
  <c r="N485" i="7"/>
  <c r="O485" i="7" s="1"/>
  <c r="AB489" i="9" l="1"/>
  <c r="AD488" i="9"/>
  <c r="N486" i="7"/>
  <c r="O486" i="7" s="1"/>
  <c r="M486" i="7"/>
  <c r="L487" i="7" s="1"/>
  <c r="AB490" i="9" l="1"/>
  <c r="AD489" i="9"/>
  <c r="AF489" i="9"/>
  <c r="AF490" i="9" s="1"/>
  <c r="N487" i="7"/>
  <c r="O487" i="7" s="1"/>
  <c r="M487" i="7"/>
  <c r="L488" i="7" s="1"/>
  <c r="AB491" i="9" l="1"/>
  <c r="AD490" i="9"/>
  <c r="M488" i="7"/>
  <c r="L489" i="7" s="1"/>
  <c r="N488" i="7"/>
  <c r="O488" i="7" s="1"/>
  <c r="AB492" i="9" l="1"/>
  <c r="AF491" i="9"/>
  <c r="AF492" i="9" s="1"/>
  <c r="AD491" i="9"/>
  <c r="M489" i="7"/>
  <c r="L490" i="7" s="1"/>
  <c r="N489" i="7"/>
  <c r="O489" i="7" s="1"/>
  <c r="AB493" i="9" l="1"/>
  <c r="AD492" i="9"/>
  <c r="M490" i="7"/>
  <c r="L491" i="7" s="1"/>
  <c r="N490" i="7"/>
  <c r="O490" i="7" s="1"/>
  <c r="AB494" i="9" l="1"/>
  <c r="AD493" i="9"/>
  <c r="AF493" i="9"/>
  <c r="AF494" i="9" s="1"/>
  <c r="M491" i="7"/>
  <c r="L492" i="7" s="1"/>
  <c r="N491" i="7"/>
  <c r="O491" i="7" s="1"/>
  <c r="AB495" i="9" l="1"/>
  <c r="AD494" i="9"/>
  <c r="N492" i="7"/>
  <c r="O492" i="7" s="1"/>
  <c r="M492" i="7"/>
  <c r="L493" i="7" s="1"/>
  <c r="AB496" i="9" l="1"/>
  <c r="AD495" i="9"/>
  <c r="AF495" i="9"/>
  <c r="AF496" i="9" s="1"/>
  <c r="M493" i="7"/>
  <c r="L494" i="7" s="1"/>
  <c r="N493" i="7"/>
  <c r="O493" i="7" s="1"/>
  <c r="AB497" i="9" l="1"/>
  <c r="AD496" i="9"/>
  <c r="M494" i="7"/>
  <c r="L495" i="7" s="1"/>
  <c r="N494" i="7"/>
  <c r="O494" i="7" s="1"/>
  <c r="AB498" i="9" l="1"/>
  <c r="AD497" i="9"/>
  <c r="AF497" i="9"/>
  <c r="AF498" i="9" s="1"/>
  <c r="M495" i="7"/>
  <c r="L496" i="7" s="1"/>
  <c r="N495" i="7"/>
  <c r="O495" i="7" s="1"/>
  <c r="AB499" i="9" l="1"/>
  <c r="AD498" i="9"/>
  <c r="M496" i="7"/>
  <c r="L497" i="7" s="1"/>
  <c r="N496" i="7"/>
  <c r="O496" i="7" s="1"/>
  <c r="AB500" i="9" l="1"/>
  <c r="AD499" i="9"/>
  <c r="AF499" i="9"/>
  <c r="AF500" i="9" s="1"/>
  <c r="M497" i="7"/>
  <c r="L498" i="7" s="1"/>
  <c r="N497" i="7"/>
  <c r="O497" i="7" s="1"/>
  <c r="AB501" i="9" l="1"/>
  <c r="AD500" i="9"/>
  <c r="M498" i="7"/>
  <c r="L499" i="7" s="1"/>
  <c r="N498" i="7"/>
  <c r="O498" i="7" s="1"/>
  <c r="AB502" i="9" l="1"/>
  <c r="AD501" i="9"/>
  <c r="AF501" i="9"/>
  <c r="AF502" i="9" s="1"/>
  <c r="N499" i="7"/>
  <c r="O499" i="7" s="1"/>
  <c r="M499" i="7"/>
  <c r="L500" i="7" s="1"/>
  <c r="AB503" i="9" l="1"/>
  <c r="AD502" i="9"/>
  <c r="M500" i="7"/>
  <c r="L501" i="7" s="1"/>
  <c r="N500" i="7"/>
  <c r="O500" i="7" s="1"/>
  <c r="AB504" i="9" l="1"/>
  <c r="AD503" i="9"/>
  <c r="AF503" i="9"/>
  <c r="AF504" i="9" s="1"/>
  <c r="M501" i="7"/>
  <c r="L502" i="7" s="1"/>
  <c r="N501" i="7"/>
  <c r="O501" i="7" s="1"/>
  <c r="AB505" i="9" l="1"/>
  <c r="AD504" i="9"/>
  <c r="M502" i="7"/>
  <c r="L503" i="7" s="1"/>
  <c r="N502" i="7"/>
  <c r="O502" i="7" s="1"/>
  <c r="AB506" i="9" l="1"/>
  <c r="AD505" i="9"/>
  <c r="AF505" i="9"/>
  <c r="AF506" i="9" s="1"/>
  <c r="N503" i="7"/>
  <c r="O503" i="7" s="1"/>
  <c r="M503" i="7"/>
  <c r="L504" i="7" s="1"/>
  <c r="AB507" i="9" l="1"/>
  <c r="AD506" i="9"/>
  <c r="N504" i="7"/>
  <c r="O504" i="7" s="1"/>
  <c r="M504" i="7"/>
  <c r="L505" i="7" s="1"/>
  <c r="AB508" i="9" l="1"/>
  <c r="AD507" i="9"/>
  <c r="AF507" i="9"/>
  <c r="AF508" i="9" s="1"/>
  <c r="N505" i="7"/>
  <c r="O505" i="7" s="1"/>
  <c r="M505" i="7"/>
  <c r="L506" i="7" s="1"/>
  <c r="AB509" i="9" l="1"/>
  <c r="AD508" i="9"/>
  <c r="M506" i="7"/>
  <c r="L507" i="7" s="1"/>
  <c r="N506" i="7"/>
  <c r="O506" i="7" s="1"/>
  <c r="AB510" i="9" l="1"/>
  <c r="AD509" i="9"/>
  <c r="AF509" i="9"/>
  <c r="AF510" i="9" s="1"/>
  <c r="M507" i="7"/>
  <c r="L508" i="7" s="1"/>
  <c r="N507" i="7"/>
  <c r="O507" i="7" s="1"/>
  <c r="AB511" i="9" l="1"/>
  <c r="AD510" i="9"/>
  <c r="M508" i="7"/>
  <c r="L509" i="7" s="1"/>
  <c r="N508" i="7"/>
  <c r="O508" i="7" s="1"/>
  <c r="AB512" i="9" l="1"/>
  <c r="AD511" i="9"/>
  <c r="AF511" i="9"/>
  <c r="AF512" i="9" s="1"/>
  <c r="M509" i="7"/>
  <c r="L510" i="7" s="1"/>
  <c r="N509" i="7"/>
  <c r="O509" i="7" s="1"/>
  <c r="AB513" i="9" l="1"/>
  <c r="AD512" i="9"/>
  <c r="N510" i="7"/>
  <c r="O510" i="7" s="1"/>
  <c r="M510" i="7"/>
  <c r="L511" i="7" s="1"/>
  <c r="AB514" i="9" l="1"/>
  <c r="AD513" i="9"/>
  <c r="AF513" i="9"/>
  <c r="AF514" i="9" s="1"/>
  <c r="M511" i="7"/>
  <c r="L512" i="7" s="1"/>
  <c r="N511" i="7"/>
  <c r="O511" i="7" s="1"/>
  <c r="AB515" i="9" l="1"/>
  <c r="AD514" i="9"/>
  <c r="N512" i="7"/>
  <c r="O512" i="7" s="1"/>
  <c r="M512" i="7"/>
  <c r="L513" i="7" s="1"/>
  <c r="AB516" i="9" l="1"/>
  <c r="AD515" i="9"/>
  <c r="AF515" i="9"/>
  <c r="AF516" i="9" s="1"/>
  <c r="M513" i="7"/>
  <c r="L514" i="7" s="1"/>
  <c r="N513" i="7"/>
  <c r="O513" i="7" s="1"/>
  <c r="AB517" i="9" l="1"/>
  <c r="AD516" i="9"/>
  <c r="M514" i="7"/>
  <c r="L515" i="7" s="1"/>
  <c r="N514" i="7"/>
  <c r="O514" i="7" s="1"/>
  <c r="AB518" i="9" l="1"/>
  <c r="AD517" i="9"/>
  <c r="AF517" i="9"/>
  <c r="AF518" i="9" s="1"/>
  <c r="M515" i="7"/>
  <c r="L516" i="7" s="1"/>
  <c r="N515" i="7"/>
  <c r="O515" i="7" s="1"/>
  <c r="AB519" i="9" l="1"/>
  <c r="AD518" i="9"/>
  <c r="N516" i="7"/>
  <c r="O516" i="7" s="1"/>
  <c r="M516" i="7"/>
  <c r="L517" i="7" s="1"/>
  <c r="AB520" i="9" l="1"/>
  <c r="AD519" i="9"/>
  <c r="AF519" i="9"/>
  <c r="AF520" i="9" s="1"/>
  <c r="M517" i="7"/>
  <c r="L518" i="7" s="1"/>
  <c r="N517" i="7"/>
  <c r="O517" i="7" s="1"/>
  <c r="AB521" i="9" l="1"/>
  <c r="AD520" i="9"/>
  <c r="N518" i="7"/>
  <c r="O518" i="7" s="1"/>
  <c r="M518" i="7"/>
  <c r="L519" i="7" s="1"/>
  <c r="AB522" i="9" l="1"/>
  <c r="AD521" i="9"/>
  <c r="AF521" i="9"/>
  <c r="AF522" i="9" s="1"/>
  <c r="N519" i="7"/>
  <c r="O519" i="7" s="1"/>
  <c r="M519" i="7"/>
  <c r="L520" i="7" s="1"/>
  <c r="AB523" i="9" l="1"/>
  <c r="AD522" i="9"/>
  <c r="N520" i="7"/>
  <c r="O520" i="7" s="1"/>
  <c r="M520" i="7"/>
  <c r="L521" i="7" s="1"/>
  <c r="AB524" i="9" l="1"/>
  <c r="AD523" i="9"/>
  <c r="AF523" i="9"/>
  <c r="AF524" i="9" s="1"/>
  <c r="N521" i="7"/>
  <c r="O521" i="7" s="1"/>
  <c r="M521" i="7"/>
  <c r="L522" i="7" s="1"/>
  <c r="AB525" i="9" l="1"/>
  <c r="AD524" i="9"/>
  <c r="N522" i="7"/>
  <c r="O522" i="7" s="1"/>
  <c r="M522" i="7"/>
  <c r="L523" i="7" s="1"/>
  <c r="AB526" i="9" l="1"/>
  <c r="AD525" i="9"/>
  <c r="AF525" i="9"/>
  <c r="AF526" i="9" s="1"/>
  <c r="M523" i="7"/>
  <c r="L524" i="7" s="1"/>
  <c r="N523" i="7"/>
  <c r="O523" i="7" s="1"/>
  <c r="AB527" i="9" l="1"/>
  <c r="AD526" i="9"/>
  <c r="N524" i="7"/>
  <c r="O524" i="7" s="1"/>
  <c r="M524" i="7"/>
  <c r="L525" i="7" s="1"/>
  <c r="AB528" i="9" l="1"/>
  <c r="AD527" i="9"/>
  <c r="AF527" i="9"/>
  <c r="AF528" i="9" s="1"/>
  <c r="M525" i="7"/>
  <c r="L526" i="7" s="1"/>
  <c r="N525" i="7"/>
  <c r="O525" i="7" s="1"/>
  <c r="AB529" i="9" l="1"/>
  <c r="AD528" i="9"/>
  <c r="M526" i="7"/>
  <c r="L527" i="7" s="1"/>
  <c r="N526" i="7"/>
  <c r="O526" i="7" s="1"/>
  <c r="AB530" i="9" l="1"/>
  <c r="AF529" i="9"/>
  <c r="AF530" i="9" s="1"/>
  <c r="AD529" i="9"/>
  <c r="M527" i="7"/>
  <c r="L528" i="7" s="1"/>
  <c r="N527" i="7"/>
  <c r="O527" i="7" s="1"/>
  <c r="AB531" i="9" l="1"/>
  <c r="AD530" i="9"/>
  <c r="M528" i="7"/>
  <c r="L529" i="7" s="1"/>
  <c r="N528" i="7"/>
  <c r="O528" i="7" s="1"/>
  <c r="AB532" i="9" l="1"/>
  <c r="AF531" i="9"/>
  <c r="AF532" i="9" s="1"/>
  <c r="AD531" i="9"/>
  <c r="M529" i="7"/>
  <c r="L530" i="7" s="1"/>
  <c r="N529" i="7"/>
  <c r="O529" i="7" s="1"/>
  <c r="AB533" i="9" l="1"/>
  <c r="AD532" i="9"/>
  <c r="M530" i="7"/>
  <c r="L531" i="7" s="1"/>
  <c r="N530" i="7"/>
  <c r="O530" i="7" s="1"/>
  <c r="AB534" i="9" l="1"/>
  <c r="AD533" i="9"/>
  <c r="AF533" i="9"/>
  <c r="AF534" i="9" s="1"/>
  <c r="M531" i="7"/>
  <c r="L532" i="7" s="1"/>
  <c r="N531" i="7"/>
  <c r="O531" i="7" s="1"/>
  <c r="AB535" i="9" l="1"/>
  <c r="AD534" i="9"/>
  <c r="M532" i="7"/>
  <c r="L533" i="7" s="1"/>
  <c r="N532" i="7"/>
  <c r="O532" i="7" s="1"/>
  <c r="AB536" i="9" l="1"/>
  <c r="AF535" i="9"/>
  <c r="AF536" i="9" s="1"/>
  <c r="AD535" i="9"/>
  <c r="N533" i="7"/>
  <c r="O533" i="7" s="1"/>
  <c r="M533" i="7"/>
  <c r="L534" i="7" s="1"/>
  <c r="AB537" i="9" l="1"/>
  <c r="AD536" i="9"/>
  <c r="M534" i="7"/>
  <c r="L535" i="7" s="1"/>
  <c r="N534" i="7"/>
  <c r="O534" i="7" s="1"/>
  <c r="AB538" i="9" l="1"/>
  <c r="AD537" i="9"/>
  <c r="AF537" i="9"/>
  <c r="AF538" i="9" s="1"/>
  <c r="N535" i="7"/>
  <c r="O535" i="7" s="1"/>
  <c r="M535" i="7"/>
  <c r="L536" i="7" s="1"/>
  <c r="AB539" i="9" l="1"/>
  <c r="AD538" i="9"/>
  <c r="N536" i="7"/>
  <c r="O536" i="7" s="1"/>
  <c r="M536" i="7"/>
  <c r="L537" i="7" s="1"/>
  <c r="AB540" i="9" l="1"/>
  <c r="AD539" i="9"/>
  <c r="AF539" i="9"/>
  <c r="AF540" i="9" s="1"/>
  <c r="N537" i="7"/>
  <c r="O537" i="7" s="1"/>
  <c r="M537" i="7"/>
  <c r="L538" i="7" s="1"/>
  <c r="AB541" i="9" l="1"/>
  <c r="AD540" i="9"/>
  <c r="N538" i="7"/>
  <c r="O538" i="7" s="1"/>
  <c r="M538" i="7"/>
  <c r="L539" i="7" s="1"/>
  <c r="AB542" i="9" l="1"/>
  <c r="AD541" i="9"/>
  <c r="AF541" i="9"/>
  <c r="AF542" i="9" s="1"/>
  <c r="N539" i="7"/>
  <c r="O539" i="7" s="1"/>
  <c r="M539" i="7"/>
  <c r="L540" i="7" s="1"/>
  <c r="AB543" i="9" l="1"/>
  <c r="AD542" i="9"/>
  <c r="M540" i="7"/>
  <c r="L541" i="7" s="1"/>
  <c r="N540" i="7"/>
  <c r="O540" i="7" s="1"/>
  <c r="AB544" i="9" l="1"/>
  <c r="AD543" i="9"/>
  <c r="AF543" i="9"/>
  <c r="AF544" i="9" s="1"/>
  <c r="N541" i="7"/>
  <c r="O541" i="7" s="1"/>
  <c r="M541" i="7"/>
  <c r="L542" i="7" s="1"/>
  <c r="AB545" i="9" l="1"/>
  <c r="AD544" i="9"/>
  <c r="N542" i="7"/>
  <c r="O542" i="7" s="1"/>
  <c r="M542" i="7"/>
  <c r="L543" i="7" s="1"/>
  <c r="AB546" i="9" l="1"/>
  <c r="AD545" i="9"/>
  <c r="AF545" i="9"/>
  <c r="AF546" i="9" s="1"/>
  <c r="N543" i="7"/>
  <c r="O543" i="7" s="1"/>
  <c r="M543" i="7"/>
  <c r="L544" i="7" s="1"/>
  <c r="AB547" i="9" l="1"/>
  <c r="AD546" i="9"/>
  <c r="N544" i="7"/>
  <c r="O544" i="7" s="1"/>
  <c r="M544" i="7"/>
  <c r="L545" i="7" s="1"/>
  <c r="AB548" i="9" l="1"/>
  <c r="AD547" i="9"/>
  <c r="AF547" i="9"/>
  <c r="AF548" i="9" s="1"/>
  <c r="N545" i="7"/>
  <c r="O545" i="7" s="1"/>
  <c r="M545" i="7"/>
  <c r="L546" i="7" s="1"/>
  <c r="AB549" i="9" l="1"/>
  <c r="AD548" i="9"/>
  <c r="M546" i="7"/>
  <c r="L547" i="7" s="1"/>
  <c r="N546" i="7"/>
  <c r="O546" i="7" s="1"/>
  <c r="AB550" i="9" l="1"/>
  <c r="AF549" i="9"/>
  <c r="AF550" i="9" s="1"/>
  <c r="AD549" i="9"/>
  <c r="M547" i="7"/>
  <c r="L548" i="7" s="1"/>
  <c r="N547" i="7"/>
  <c r="O547" i="7" s="1"/>
  <c r="AB551" i="9" l="1"/>
  <c r="AD550" i="9"/>
  <c r="N548" i="7"/>
  <c r="O548" i="7" s="1"/>
  <c r="M548" i="7"/>
  <c r="L549" i="7" s="1"/>
  <c r="AB552" i="9" l="1"/>
  <c r="AD551" i="9"/>
  <c r="AF551" i="9"/>
  <c r="AF552" i="9" s="1"/>
  <c r="N549" i="7"/>
  <c r="O549" i="7" s="1"/>
  <c r="M549" i="7"/>
  <c r="L550" i="7" s="1"/>
  <c r="AB553" i="9" l="1"/>
  <c r="AD552" i="9"/>
  <c r="M550" i="7"/>
  <c r="L551" i="7" s="1"/>
  <c r="N550" i="7"/>
  <c r="O550" i="7" s="1"/>
  <c r="AB554" i="9" l="1"/>
  <c r="AD553" i="9"/>
  <c r="AF553" i="9"/>
  <c r="AF554" i="9" s="1"/>
  <c r="N551" i="7"/>
  <c r="O551" i="7" s="1"/>
  <c r="M551" i="7"/>
  <c r="L552" i="7" s="1"/>
  <c r="AB555" i="9" l="1"/>
  <c r="AD554" i="9"/>
  <c r="M552" i="7"/>
  <c r="L553" i="7" s="1"/>
  <c r="N552" i="7"/>
  <c r="O552" i="7" s="1"/>
  <c r="AB556" i="9" l="1"/>
  <c r="AF555" i="9"/>
  <c r="AF556" i="9" s="1"/>
  <c r="AD555" i="9"/>
  <c r="M553" i="7"/>
  <c r="L554" i="7" s="1"/>
  <c r="N553" i="7"/>
  <c r="O553" i="7" s="1"/>
  <c r="AB557" i="9" l="1"/>
  <c r="AD556" i="9"/>
  <c r="M554" i="7"/>
  <c r="L555" i="7" s="1"/>
  <c r="N554" i="7"/>
  <c r="O554" i="7" s="1"/>
  <c r="AB558" i="9" l="1"/>
  <c r="AD557" i="9"/>
  <c r="AF557" i="9"/>
  <c r="AF558" i="9" s="1"/>
  <c r="M555" i="7"/>
  <c r="L556" i="7" s="1"/>
  <c r="N555" i="7"/>
  <c r="O555" i="7" s="1"/>
  <c r="AB559" i="9" l="1"/>
  <c r="AD558" i="9"/>
  <c r="N556" i="7"/>
  <c r="O556" i="7" s="1"/>
  <c r="M556" i="7"/>
  <c r="L557" i="7" s="1"/>
  <c r="AB560" i="9" l="1"/>
  <c r="AD559" i="9"/>
  <c r="AF559" i="9"/>
  <c r="AF560" i="9" s="1"/>
  <c r="M557" i="7"/>
  <c r="L558" i="7" s="1"/>
  <c r="N557" i="7"/>
  <c r="O557" i="7" s="1"/>
  <c r="AB561" i="9" l="1"/>
  <c r="AD560" i="9"/>
  <c r="N558" i="7"/>
  <c r="O558" i="7" s="1"/>
  <c r="M558" i="7"/>
  <c r="L559" i="7" s="1"/>
  <c r="AB562" i="9" l="1"/>
  <c r="AF561" i="9"/>
  <c r="AF562" i="9" s="1"/>
  <c r="AD561" i="9"/>
  <c r="N559" i="7"/>
  <c r="O559" i="7" s="1"/>
  <c r="M559" i="7"/>
  <c r="L560" i="7" s="1"/>
  <c r="AB563" i="9" l="1"/>
  <c r="AD562" i="9"/>
  <c r="N560" i="7"/>
  <c r="O560" i="7" s="1"/>
  <c r="M560" i="7"/>
  <c r="L561" i="7" s="1"/>
  <c r="AB564" i="9" l="1"/>
  <c r="AD563" i="9"/>
  <c r="AF563" i="9"/>
  <c r="AF564" i="9" s="1"/>
  <c r="M561" i="7"/>
  <c r="L562" i="7" s="1"/>
  <c r="N561" i="7"/>
  <c r="O561" i="7" s="1"/>
  <c r="AB565" i="9" l="1"/>
  <c r="AD564" i="9"/>
  <c r="M562" i="7"/>
  <c r="L563" i="7" s="1"/>
  <c r="N562" i="7"/>
  <c r="O562" i="7" s="1"/>
  <c r="AB566" i="9" l="1"/>
  <c r="AD565" i="9"/>
  <c r="AF565" i="9"/>
  <c r="AF566" i="9" s="1"/>
  <c r="M563" i="7"/>
  <c r="L564" i="7" s="1"/>
  <c r="N563" i="7"/>
  <c r="O563" i="7" s="1"/>
  <c r="AB567" i="9" l="1"/>
  <c r="AD566" i="9"/>
  <c r="N564" i="7"/>
  <c r="O564" i="7" s="1"/>
  <c r="M564" i="7"/>
  <c r="L565" i="7" s="1"/>
  <c r="AB568" i="9" l="1"/>
  <c r="AD567" i="9"/>
  <c r="AF567" i="9"/>
  <c r="AF568" i="9" s="1"/>
  <c r="M565" i="7"/>
  <c r="L566" i="7" s="1"/>
  <c r="N565" i="7"/>
  <c r="O565" i="7" s="1"/>
  <c r="AB569" i="9" l="1"/>
  <c r="AD568" i="9"/>
  <c r="M566" i="7"/>
  <c r="L567" i="7" s="1"/>
  <c r="N566" i="7"/>
  <c r="O566" i="7" s="1"/>
  <c r="AB570" i="9" l="1"/>
  <c r="AD569" i="9"/>
  <c r="AF569" i="9"/>
  <c r="AF570" i="9" s="1"/>
  <c r="M567" i="7"/>
  <c r="L568" i="7" s="1"/>
  <c r="N567" i="7"/>
  <c r="O567" i="7" s="1"/>
  <c r="AB571" i="9" l="1"/>
  <c r="AD570" i="9"/>
  <c r="M568" i="7"/>
  <c r="L569" i="7" s="1"/>
  <c r="N568" i="7"/>
  <c r="O568" i="7" s="1"/>
  <c r="AB572" i="9" l="1"/>
  <c r="AD571" i="9"/>
  <c r="AF571" i="9"/>
  <c r="AF572" i="9" s="1"/>
  <c r="M569" i="7"/>
  <c r="L570" i="7" s="1"/>
  <c r="N569" i="7"/>
  <c r="O569" i="7" s="1"/>
  <c r="AB573" i="9" l="1"/>
  <c r="AD572" i="9"/>
  <c r="M570" i="7"/>
  <c r="L571" i="7" s="1"/>
  <c r="N570" i="7"/>
  <c r="O570" i="7" s="1"/>
  <c r="AB574" i="9" l="1"/>
  <c r="AD573" i="9"/>
  <c r="AF573" i="9"/>
  <c r="AF574" i="9" s="1"/>
  <c r="M571" i="7"/>
  <c r="L572" i="7" s="1"/>
  <c r="N571" i="7"/>
  <c r="O571" i="7" s="1"/>
  <c r="AB575" i="9" l="1"/>
  <c r="AD574" i="9"/>
  <c r="M572" i="7"/>
  <c r="L573" i="7" s="1"/>
  <c r="N572" i="7"/>
  <c r="O572" i="7" s="1"/>
  <c r="AB576" i="9" l="1"/>
  <c r="AD575" i="9"/>
  <c r="AF575" i="9"/>
  <c r="AF576" i="9" s="1"/>
  <c r="M573" i="7"/>
  <c r="L574" i="7" s="1"/>
  <c r="N573" i="7"/>
  <c r="O573" i="7" s="1"/>
  <c r="AB577" i="9" l="1"/>
  <c r="AD576" i="9"/>
  <c r="M574" i="7"/>
  <c r="L575" i="7" s="1"/>
  <c r="N574" i="7"/>
  <c r="O574" i="7" s="1"/>
  <c r="AB578" i="9" l="1"/>
  <c r="AD577" i="9"/>
  <c r="AF577" i="9"/>
  <c r="AF578" i="9" s="1"/>
  <c r="M575" i="7"/>
  <c r="L576" i="7" s="1"/>
  <c r="N575" i="7"/>
  <c r="O575" i="7" s="1"/>
  <c r="AB579" i="9" l="1"/>
  <c r="AD578" i="9"/>
  <c r="M576" i="7"/>
  <c r="L577" i="7" s="1"/>
  <c r="N576" i="7"/>
  <c r="O576" i="7" s="1"/>
  <c r="AB580" i="9" l="1"/>
  <c r="AD579" i="9"/>
  <c r="AF579" i="9"/>
  <c r="AF580" i="9" s="1"/>
  <c r="M577" i="7"/>
  <c r="L578" i="7" s="1"/>
  <c r="N577" i="7"/>
  <c r="O577" i="7" s="1"/>
  <c r="AB581" i="9" l="1"/>
  <c r="AD580" i="9"/>
  <c r="N578" i="7"/>
  <c r="O578" i="7" s="1"/>
  <c r="M578" i="7"/>
  <c r="L579" i="7" s="1"/>
  <c r="AB582" i="9" l="1"/>
  <c r="AD581" i="9"/>
  <c r="AF581" i="9"/>
  <c r="AF582" i="9" s="1"/>
  <c r="N579" i="7"/>
  <c r="O579" i="7" s="1"/>
  <c r="M579" i="7"/>
  <c r="L580" i="7" s="1"/>
  <c r="AB583" i="9" l="1"/>
  <c r="AD582" i="9"/>
  <c r="N580" i="7"/>
  <c r="O580" i="7" s="1"/>
  <c r="M580" i="7"/>
  <c r="L581" i="7" s="1"/>
  <c r="AB584" i="9" l="1"/>
  <c r="AD583" i="9"/>
  <c r="AF583" i="9"/>
  <c r="AF584" i="9" s="1"/>
  <c r="N581" i="7"/>
  <c r="O581" i="7" s="1"/>
  <c r="M581" i="7"/>
  <c r="L582" i="7" s="1"/>
  <c r="AB585" i="9" l="1"/>
  <c r="AD584" i="9"/>
  <c r="N582" i="7"/>
  <c r="O582" i="7" s="1"/>
  <c r="M582" i="7"/>
  <c r="L583" i="7" s="1"/>
  <c r="AB586" i="9" l="1"/>
  <c r="AD585" i="9"/>
  <c r="AF585" i="9"/>
  <c r="AF586" i="9" s="1"/>
  <c r="N583" i="7"/>
  <c r="O583" i="7" s="1"/>
  <c r="M583" i="7"/>
  <c r="L584" i="7" s="1"/>
  <c r="AB587" i="9" l="1"/>
  <c r="AD586" i="9"/>
  <c r="M584" i="7"/>
  <c r="L585" i="7" s="1"/>
  <c r="N584" i="7"/>
  <c r="O584" i="7" s="1"/>
  <c r="AB588" i="9" l="1"/>
  <c r="AD587" i="9"/>
  <c r="AF587" i="9"/>
  <c r="AF588" i="9" s="1"/>
  <c r="N585" i="7"/>
  <c r="O585" i="7" s="1"/>
  <c r="M585" i="7"/>
  <c r="L586" i="7" s="1"/>
  <c r="AB589" i="9" l="1"/>
  <c r="AD588" i="9"/>
  <c r="M586" i="7"/>
  <c r="L587" i="7" s="1"/>
  <c r="N586" i="7"/>
  <c r="O586" i="7" s="1"/>
  <c r="AB590" i="9" l="1"/>
  <c r="AD589" i="9"/>
  <c r="AF589" i="9"/>
  <c r="AF590" i="9" s="1"/>
  <c r="M587" i="7"/>
  <c r="L588" i="7" s="1"/>
  <c r="N587" i="7"/>
  <c r="O587" i="7" s="1"/>
  <c r="AB591" i="9" l="1"/>
  <c r="AD590" i="9"/>
  <c r="M588" i="7"/>
  <c r="L589" i="7" s="1"/>
  <c r="N588" i="7"/>
  <c r="O588" i="7" s="1"/>
  <c r="AB592" i="9" l="1"/>
  <c r="AF591" i="9"/>
  <c r="AF592" i="9" s="1"/>
  <c r="AD591" i="9"/>
  <c r="M589" i="7"/>
  <c r="L590" i="7" s="1"/>
  <c r="N589" i="7"/>
  <c r="O589" i="7" s="1"/>
  <c r="AB593" i="9" l="1"/>
  <c r="AD592" i="9"/>
  <c r="M590" i="7"/>
  <c r="L591" i="7" s="1"/>
  <c r="N590" i="7"/>
  <c r="O590" i="7" s="1"/>
  <c r="AB594" i="9" l="1"/>
  <c r="AD593" i="9"/>
  <c r="AF593" i="9"/>
  <c r="AF594" i="9" s="1"/>
  <c r="M591" i="7"/>
  <c r="L592" i="7" s="1"/>
  <c r="N591" i="7"/>
  <c r="O591" i="7" s="1"/>
  <c r="AB595" i="9" l="1"/>
  <c r="AD594" i="9"/>
  <c r="N592" i="7"/>
  <c r="O592" i="7" s="1"/>
  <c r="M592" i="7"/>
  <c r="L593" i="7" s="1"/>
  <c r="AB596" i="9" l="1"/>
  <c r="AD595" i="9"/>
  <c r="AF595" i="9"/>
  <c r="AF596" i="9" s="1"/>
  <c r="N593" i="7"/>
  <c r="O593" i="7" s="1"/>
  <c r="M593" i="7"/>
  <c r="L594" i="7" s="1"/>
  <c r="AB597" i="9" l="1"/>
  <c r="AD596" i="9"/>
  <c r="N594" i="7"/>
  <c r="O594" i="7" s="1"/>
  <c r="M594" i="7"/>
  <c r="L595" i="7" s="1"/>
  <c r="AB598" i="9" l="1"/>
  <c r="AD597" i="9"/>
  <c r="AF597" i="9"/>
  <c r="AF598" i="9" s="1"/>
  <c r="N595" i="7"/>
  <c r="O595" i="7" s="1"/>
  <c r="M595" i="7"/>
  <c r="L596" i="7" s="1"/>
  <c r="AB599" i="9" l="1"/>
  <c r="AD598" i="9"/>
  <c r="M596" i="7"/>
  <c r="L597" i="7" s="1"/>
  <c r="N596" i="7"/>
  <c r="O596" i="7" s="1"/>
  <c r="AB600" i="9" l="1"/>
  <c r="AD599" i="9"/>
  <c r="AF599" i="9"/>
  <c r="AF600" i="9" s="1"/>
  <c r="N597" i="7"/>
  <c r="O597" i="7" s="1"/>
  <c r="M597" i="7"/>
  <c r="L598" i="7" s="1"/>
  <c r="AB601" i="9" l="1"/>
  <c r="AD600" i="9"/>
  <c r="M598" i="7"/>
  <c r="L599" i="7" s="1"/>
  <c r="N598" i="7"/>
  <c r="O598" i="7" s="1"/>
  <c r="AB602" i="9" l="1"/>
  <c r="AD601" i="9"/>
  <c r="AF601" i="9"/>
  <c r="AF602" i="9" s="1"/>
  <c r="M599" i="7"/>
  <c r="L600" i="7" s="1"/>
  <c r="N599" i="7"/>
  <c r="O599" i="7" s="1"/>
  <c r="AB603" i="9" l="1"/>
  <c r="AD602" i="9"/>
  <c r="M600" i="7"/>
  <c r="L601" i="7" s="1"/>
  <c r="N600" i="7"/>
  <c r="O600" i="7" s="1"/>
  <c r="AB604" i="9" l="1"/>
  <c r="AF603" i="9"/>
  <c r="AF604" i="9" s="1"/>
  <c r="AD603" i="9"/>
  <c r="M601" i="7"/>
  <c r="L602" i="7" s="1"/>
  <c r="N601" i="7"/>
  <c r="O601" i="7" s="1"/>
  <c r="AB605" i="9" l="1"/>
  <c r="AD604" i="9"/>
  <c r="M602" i="7"/>
  <c r="L603" i="7" s="1"/>
  <c r="N602" i="7"/>
  <c r="O602" i="7" s="1"/>
  <c r="AB606" i="9" l="1"/>
  <c r="AD605" i="9"/>
  <c r="AF605" i="9"/>
  <c r="AF606" i="9" s="1"/>
  <c r="M603" i="7"/>
  <c r="L604" i="7" s="1"/>
  <c r="N603" i="7"/>
  <c r="O603" i="7" s="1"/>
  <c r="AB607" i="9" l="1"/>
  <c r="AD606" i="9"/>
  <c r="M604" i="7"/>
  <c r="L605" i="7" s="1"/>
  <c r="N604" i="7"/>
  <c r="O604" i="7" s="1"/>
  <c r="AB608" i="9" l="1"/>
  <c r="AD607" i="9"/>
  <c r="AF607" i="9"/>
  <c r="AF608" i="9" s="1"/>
  <c r="M605" i="7"/>
  <c r="L606" i="7" s="1"/>
  <c r="N605" i="7"/>
  <c r="O605" i="7" s="1"/>
  <c r="AB609" i="9" l="1"/>
  <c r="AD608" i="9"/>
  <c r="M606" i="7"/>
  <c r="L607" i="7" s="1"/>
  <c r="N606" i="7"/>
  <c r="O606" i="7" s="1"/>
  <c r="AB610" i="9" l="1"/>
  <c r="AF609" i="9"/>
  <c r="AF610" i="9" s="1"/>
  <c r="AD609" i="9"/>
  <c r="N607" i="7"/>
  <c r="O607" i="7" s="1"/>
  <c r="M607" i="7"/>
  <c r="L608" i="7" s="1"/>
  <c r="AB611" i="9" l="1"/>
  <c r="AD610" i="9"/>
  <c r="M608" i="7"/>
  <c r="L609" i="7" s="1"/>
  <c r="N608" i="7"/>
  <c r="O608" i="7" s="1"/>
  <c r="AB612" i="9" l="1"/>
  <c r="AD611" i="9"/>
  <c r="AF611" i="9"/>
  <c r="AF612" i="9" s="1"/>
  <c r="N609" i="7"/>
  <c r="O609" i="7" s="1"/>
  <c r="M609" i="7"/>
  <c r="L610" i="7" s="1"/>
  <c r="AB613" i="9" l="1"/>
  <c r="AD612" i="9"/>
  <c r="M610" i="7"/>
  <c r="L611" i="7" s="1"/>
  <c r="N610" i="7"/>
  <c r="O610" i="7" s="1"/>
  <c r="AB614" i="9" l="1"/>
  <c r="AD613" i="9"/>
  <c r="AF613" i="9"/>
  <c r="AF614" i="9" s="1"/>
  <c r="M611" i="7"/>
  <c r="L612" i="7" s="1"/>
  <c r="N611" i="7"/>
  <c r="O611" i="7" s="1"/>
  <c r="AB615" i="9" l="1"/>
  <c r="AD614" i="9"/>
  <c r="M612" i="7"/>
  <c r="L613" i="7" s="1"/>
  <c r="N612" i="7"/>
  <c r="O612" i="7" s="1"/>
  <c r="AB616" i="9" l="1"/>
  <c r="AF615" i="9"/>
  <c r="AF616" i="9" s="1"/>
  <c r="AD615" i="9"/>
  <c r="M613" i="7"/>
  <c r="L614" i="7" s="1"/>
  <c r="N613" i="7"/>
  <c r="O613" i="7" s="1"/>
  <c r="AB617" i="9" l="1"/>
  <c r="AD616" i="9"/>
  <c r="M614" i="7"/>
  <c r="L615" i="7" s="1"/>
  <c r="N614" i="7"/>
  <c r="O614" i="7" s="1"/>
  <c r="AB618" i="9" l="1"/>
  <c r="AD617" i="9"/>
  <c r="AF617" i="9"/>
  <c r="AF618" i="9" s="1"/>
  <c r="M615" i="7"/>
  <c r="L616" i="7" s="1"/>
  <c r="N615" i="7"/>
  <c r="O615" i="7" s="1"/>
  <c r="AB619" i="9" l="1"/>
  <c r="AD618" i="9"/>
  <c r="M616" i="7"/>
  <c r="L617" i="7" s="1"/>
  <c r="N616" i="7"/>
  <c r="O616" i="7" s="1"/>
  <c r="AB620" i="9" l="1"/>
  <c r="AD619" i="9"/>
  <c r="AF619" i="9"/>
  <c r="AF620" i="9" s="1"/>
  <c r="N617" i="7"/>
  <c r="O617" i="7" s="1"/>
  <c r="M617" i="7"/>
  <c r="L618" i="7" s="1"/>
  <c r="AB621" i="9" l="1"/>
  <c r="AD620" i="9"/>
  <c r="N618" i="7"/>
  <c r="O618" i="7" s="1"/>
  <c r="M618" i="7"/>
  <c r="L619" i="7" s="1"/>
  <c r="AB622" i="9" l="1"/>
  <c r="AD621" i="9"/>
  <c r="AF621" i="9"/>
  <c r="AF622" i="9" s="1"/>
  <c r="N619" i="7"/>
  <c r="O619" i="7" s="1"/>
  <c r="M619" i="7"/>
  <c r="L620" i="7" s="1"/>
  <c r="AB623" i="9" l="1"/>
  <c r="AD622" i="9"/>
  <c r="N620" i="7"/>
  <c r="O620" i="7" s="1"/>
  <c r="M620" i="7"/>
  <c r="L621" i="7" s="1"/>
  <c r="AB624" i="9" l="1"/>
  <c r="AD623" i="9"/>
  <c r="AF623" i="9"/>
  <c r="AF624" i="9" s="1"/>
  <c r="M621" i="7"/>
  <c r="L622" i="7" s="1"/>
  <c r="N621" i="7"/>
  <c r="O621" i="7" s="1"/>
  <c r="AB625" i="9" l="1"/>
  <c r="AD624" i="9"/>
  <c r="N622" i="7"/>
  <c r="O622" i="7" s="1"/>
  <c r="M622" i="7"/>
  <c r="L623" i="7" s="1"/>
  <c r="AB626" i="9" l="1"/>
  <c r="AD625" i="9"/>
  <c r="AF625" i="9"/>
  <c r="AF626" i="9" s="1"/>
  <c r="M623" i="7"/>
  <c r="L624" i="7" s="1"/>
  <c r="N623" i="7"/>
  <c r="O623" i="7" s="1"/>
  <c r="AB627" i="9" l="1"/>
  <c r="AD626" i="9"/>
  <c r="M624" i="7"/>
  <c r="L625" i="7" s="1"/>
  <c r="N624" i="7"/>
  <c r="O624" i="7" s="1"/>
  <c r="AB628" i="9" l="1"/>
  <c r="AD627" i="9"/>
  <c r="AF627" i="9"/>
  <c r="AF628" i="9" s="1"/>
  <c r="N625" i="7"/>
  <c r="O625" i="7" s="1"/>
  <c r="M625" i="7"/>
  <c r="L626" i="7" s="1"/>
  <c r="AB629" i="9" l="1"/>
  <c r="AD628" i="9"/>
  <c r="M626" i="7"/>
  <c r="L627" i="7" s="1"/>
  <c r="N626" i="7"/>
  <c r="O626" i="7" s="1"/>
  <c r="AB630" i="9" l="1"/>
  <c r="AD629" i="9"/>
  <c r="AF629" i="9"/>
  <c r="AF630" i="9" s="1"/>
  <c r="N627" i="7"/>
  <c r="O627" i="7" s="1"/>
  <c r="M627" i="7"/>
  <c r="L628" i="7" s="1"/>
  <c r="AB631" i="9" l="1"/>
  <c r="AD630" i="9"/>
  <c r="N628" i="7"/>
  <c r="O628" i="7" s="1"/>
  <c r="M628" i="7"/>
  <c r="L629" i="7" s="1"/>
  <c r="AB632" i="9" l="1"/>
  <c r="AD631" i="9"/>
  <c r="AF631" i="9"/>
  <c r="AF632" i="9" s="1"/>
  <c r="N629" i="7"/>
  <c r="O629" i="7" s="1"/>
  <c r="M629" i="7"/>
  <c r="L630" i="7" s="1"/>
  <c r="AB633" i="9" l="1"/>
  <c r="AD632" i="9"/>
  <c r="M630" i="7"/>
  <c r="L631" i="7" s="1"/>
  <c r="N630" i="7"/>
  <c r="O630" i="7" s="1"/>
  <c r="AB634" i="9" l="1"/>
  <c r="AD633" i="9"/>
  <c r="AF633" i="9"/>
  <c r="AF634" i="9" s="1"/>
  <c r="N631" i="7"/>
  <c r="O631" i="7" s="1"/>
  <c r="M631" i="7"/>
  <c r="L632" i="7" s="1"/>
  <c r="AB635" i="9" l="1"/>
  <c r="AD634" i="9"/>
  <c r="N632" i="7"/>
  <c r="O632" i="7" s="1"/>
  <c r="M632" i="7"/>
  <c r="L633" i="7" s="1"/>
  <c r="AB636" i="9" l="1"/>
  <c r="AD635" i="9"/>
  <c r="AF635" i="9"/>
  <c r="AF636" i="9" s="1"/>
  <c r="N633" i="7"/>
  <c r="O633" i="7" s="1"/>
  <c r="M633" i="7"/>
  <c r="L634" i="7" s="1"/>
  <c r="AB637" i="9" l="1"/>
  <c r="AD636" i="9"/>
  <c r="M634" i="7"/>
  <c r="L635" i="7" s="1"/>
  <c r="N634" i="7"/>
  <c r="O634" i="7" s="1"/>
  <c r="AB638" i="9" l="1"/>
  <c r="AD637" i="9"/>
  <c r="AF637" i="9"/>
  <c r="AF638" i="9" s="1"/>
  <c r="M635" i="7"/>
  <c r="L636" i="7" s="1"/>
  <c r="N635" i="7"/>
  <c r="O635" i="7" s="1"/>
  <c r="AB639" i="9" l="1"/>
  <c r="AD638" i="9"/>
  <c r="N636" i="7"/>
  <c r="O636" i="7" s="1"/>
  <c r="M636" i="7"/>
  <c r="L637" i="7" s="1"/>
  <c r="AB640" i="9" l="1"/>
  <c r="AD639" i="9"/>
  <c r="AF639" i="9"/>
  <c r="AF640" i="9" s="1"/>
  <c r="M637" i="7"/>
  <c r="L638" i="7" s="1"/>
  <c r="N637" i="7"/>
  <c r="O637" i="7" s="1"/>
  <c r="AB641" i="9" l="1"/>
  <c r="AD640" i="9"/>
  <c r="N638" i="7"/>
  <c r="O638" i="7" s="1"/>
  <c r="M638" i="7"/>
  <c r="L639" i="7" s="1"/>
  <c r="AB642" i="9" l="1"/>
  <c r="AD641" i="9"/>
  <c r="AF641" i="9"/>
  <c r="AF642" i="9" s="1"/>
  <c r="N639" i="7"/>
  <c r="O639" i="7" s="1"/>
  <c r="M639" i="7"/>
  <c r="L640" i="7" s="1"/>
  <c r="AB643" i="9" l="1"/>
  <c r="AD642" i="9"/>
  <c r="N640" i="7"/>
  <c r="O640" i="7" s="1"/>
  <c r="M640" i="7"/>
  <c r="L641" i="7" s="1"/>
  <c r="AB644" i="9" l="1"/>
  <c r="AD643" i="9"/>
  <c r="AF643" i="9"/>
  <c r="AF644" i="9" s="1"/>
  <c r="M641" i="7"/>
  <c r="L642" i="7" s="1"/>
  <c r="N641" i="7"/>
  <c r="O641" i="7" s="1"/>
  <c r="AB645" i="9" l="1"/>
  <c r="AD644" i="9"/>
  <c r="M642" i="7"/>
  <c r="L643" i="7" s="1"/>
  <c r="N642" i="7"/>
  <c r="O642" i="7" s="1"/>
  <c r="AB646" i="9" l="1"/>
  <c r="AD645" i="9"/>
  <c r="AF645" i="9"/>
  <c r="AF646" i="9" s="1"/>
  <c r="M643" i="7"/>
  <c r="L644" i="7" s="1"/>
  <c r="N643" i="7"/>
  <c r="O643" i="7" s="1"/>
  <c r="AB647" i="9" l="1"/>
  <c r="AD646" i="9"/>
  <c r="M644" i="7"/>
  <c r="L645" i="7" s="1"/>
  <c r="N644" i="7"/>
  <c r="O644" i="7" s="1"/>
  <c r="AB648" i="9" l="1"/>
  <c r="AD647" i="9"/>
  <c r="AF647" i="9"/>
  <c r="AF648" i="9" s="1"/>
  <c r="M645" i="7"/>
  <c r="L646" i="7" s="1"/>
  <c r="N645" i="7"/>
  <c r="O645" i="7" s="1"/>
  <c r="AB649" i="9" l="1"/>
  <c r="AD648" i="9"/>
  <c r="M646" i="7"/>
  <c r="L647" i="7" s="1"/>
  <c r="N646" i="7"/>
  <c r="O646" i="7" s="1"/>
  <c r="AB650" i="9" l="1"/>
  <c r="AD649" i="9"/>
  <c r="AF649" i="9"/>
  <c r="AF650" i="9" s="1"/>
  <c r="N647" i="7"/>
  <c r="O647" i="7" s="1"/>
  <c r="M647" i="7"/>
  <c r="L648" i="7" s="1"/>
  <c r="AB651" i="9" l="1"/>
  <c r="AD650" i="9"/>
  <c r="M648" i="7"/>
  <c r="L649" i="7" s="1"/>
  <c r="N648" i="7"/>
  <c r="O648" i="7" s="1"/>
  <c r="AB652" i="9" l="1"/>
  <c r="AD651" i="9"/>
  <c r="AF651" i="9"/>
  <c r="AF652" i="9" s="1"/>
  <c r="M649" i="7"/>
  <c r="L650" i="7" s="1"/>
  <c r="N649" i="7"/>
  <c r="O649" i="7" s="1"/>
  <c r="AB653" i="9" l="1"/>
  <c r="AD652" i="9"/>
  <c r="N650" i="7"/>
  <c r="O650" i="7" s="1"/>
  <c r="M650" i="7"/>
  <c r="L651" i="7" s="1"/>
  <c r="AB654" i="9" l="1"/>
  <c r="AD653" i="9"/>
  <c r="AF653" i="9"/>
  <c r="AF654" i="9" s="1"/>
  <c r="N651" i="7"/>
  <c r="O651" i="7" s="1"/>
  <c r="M651" i="7"/>
  <c r="L652" i="7" s="1"/>
  <c r="AB655" i="9" l="1"/>
  <c r="AD654" i="9"/>
  <c r="N652" i="7"/>
  <c r="O652" i="7" s="1"/>
  <c r="M652" i="7"/>
  <c r="L653" i="7" s="1"/>
  <c r="AB656" i="9" l="1"/>
  <c r="AD655" i="9"/>
  <c r="AF655" i="9"/>
  <c r="AF656" i="9" s="1"/>
  <c r="M653" i="7"/>
  <c r="L654" i="7" s="1"/>
  <c r="N653" i="7"/>
  <c r="O653" i="7" s="1"/>
  <c r="AB657" i="9" l="1"/>
  <c r="AD656" i="9"/>
  <c r="M654" i="7"/>
  <c r="L655" i="7" s="1"/>
  <c r="N654" i="7"/>
  <c r="O654" i="7" s="1"/>
  <c r="AB658" i="9" l="1"/>
  <c r="AD657" i="9"/>
  <c r="AF657" i="9"/>
  <c r="AF658" i="9" s="1"/>
  <c r="M655" i="7"/>
  <c r="L656" i="7" s="1"/>
  <c r="N655" i="7"/>
  <c r="O655" i="7" s="1"/>
  <c r="AB659" i="9" l="1"/>
  <c r="AD658" i="9"/>
  <c r="M656" i="7"/>
  <c r="L657" i="7" s="1"/>
  <c r="N656" i="7"/>
  <c r="O656" i="7" s="1"/>
  <c r="AB660" i="9" l="1"/>
  <c r="AF659" i="9"/>
  <c r="AF660" i="9" s="1"/>
  <c r="AD659" i="9"/>
  <c r="M657" i="7"/>
  <c r="L658" i="7" s="1"/>
  <c r="N657" i="7"/>
  <c r="O657" i="7" s="1"/>
  <c r="AB661" i="9" l="1"/>
  <c r="AD660" i="9"/>
  <c r="N658" i="7"/>
  <c r="O658" i="7" s="1"/>
  <c r="M658" i="7"/>
  <c r="L659" i="7" s="1"/>
  <c r="AB662" i="9" l="1"/>
  <c r="AF661" i="9"/>
  <c r="AF662" i="9" s="1"/>
  <c r="AD661" i="9"/>
  <c r="N659" i="7"/>
  <c r="O659" i="7" s="1"/>
  <c r="M659" i="7"/>
  <c r="L660" i="7" s="1"/>
  <c r="AB663" i="9" l="1"/>
  <c r="AD662" i="9"/>
  <c r="N660" i="7"/>
  <c r="O660" i="7" s="1"/>
  <c r="M660" i="7"/>
  <c r="L661" i="7" s="1"/>
  <c r="AB664" i="9" l="1"/>
  <c r="AD663" i="9"/>
  <c r="AF663" i="9"/>
  <c r="AF664" i="9" s="1"/>
  <c r="M661" i="7"/>
  <c r="L662" i="7" s="1"/>
  <c r="N661" i="7"/>
  <c r="O661" i="7" s="1"/>
  <c r="AB665" i="9" l="1"/>
  <c r="AD664" i="9"/>
  <c r="N662" i="7"/>
  <c r="O662" i="7" s="1"/>
  <c r="M662" i="7"/>
  <c r="L663" i="7" s="1"/>
  <c r="AB666" i="9" l="1"/>
  <c r="AF665" i="9"/>
  <c r="AF666" i="9" s="1"/>
  <c r="AD665" i="9"/>
  <c r="M663" i="7"/>
  <c r="L664" i="7" s="1"/>
  <c r="N663" i="7"/>
  <c r="O663" i="7" s="1"/>
  <c r="AB667" i="9" l="1"/>
  <c r="AD666" i="9"/>
  <c r="M664" i="7"/>
  <c r="L665" i="7" s="1"/>
  <c r="N664" i="7"/>
  <c r="O664" i="7" s="1"/>
  <c r="AB668" i="9" l="1"/>
  <c r="AD667" i="9"/>
  <c r="AF667" i="9"/>
  <c r="AF668" i="9" s="1"/>
  <c r="N665" i="7"/>
  <c r="O665" i="7" s="1"/>
  <c r="M665" i="7"/>
  <c r="L666" i="7" s="1"/>
  <c r="AB669" i="9" l="1"/>
  <c r="AD668" i="9"/>
  <c r="M666" i="7"/>
  <c r="L667" i="7" s="1"/>
  <c r="N666" i="7"/>
  <c r="O666" i="7" s="1"/>
  <c r="AB670" i="9" l="1"/>
  <c r="AF669" i="9"/>
  <c r="AF670" i="9" s="1"/>
  <c r="AD669" i="9"/>
  <c r="M667" i="7"/>
  <c r="L668" i="7" s="1"/>
  <c r="N667" i="7"/>
  <c r="O667" i="7" s="1"/>
  <c r="AB671" i="9" l="1"/>
  <c r="AD670" i="9"/>
  <c r="M668" i="7"/>
  <c r="L669" i="7" s="1"/>
  <c r="N668" i="7"/>
  <c r="O668" i="7" s="1"/>
  <c r="AB672" i="9" l="1"/>
  <c r="AD671" i="9"/>
  <c r="AF671" i="9"/>
  <c r="AF672" i="9" s="1"/>
  <c r="M669" i="7"/>
  <c r="L670" i="7" s="1"/>
  <c r="N669" i="7"/>
  <c r="O669" i="7" s="1"/>
  <c r="AB673" i="9" l="1"/>
  <c r="AD672" i="9"/>
  <c r="M670" i="7"/>
  <c r="L671" i="7" s="1"/>
  <c r="N670" i="7"/>
  <c r="O670" i="7" s="1"/>
  <c r="AB674" i="9" l="1"/>
  <c r="AF673" i="9"/>
  <c r="AF674" i="9" s="1"/>
  <c r="AD673" i="9"/>
  <c r="N671" i="7"/>
  <c r="O671" i="7" s="1"/>
  <c r="M671" i="7"/>
  <c r="L672" i="7" s="1"/>
  <c r="AB675" i="9" l="1"/>
  <c r="AD674" i="9"/>
  <c r="N672" i="7"/>
  <c r="O672" i="7" s="1"/>
  <c r="M672" i="7"/>
  <c r="L673" i="7" s="1"/>
  <c r="AB676" i="9" l="1"/>
  <c r="AD675" i="9"/>
  <c r="AF675" i="9"/>
  <c r="AF676" i="9" s="1"/>
  <c r="N673" i="7"/>
  <c r="O673" i="7" s="1"/>
  <c r="M673" i="7"/>
  <c r="L674" i="7" s="1"/>
  <c r="AB677" i="9" l="1"/>
  <c r="AD676" i="9"/>
  <c r="M674" i="7"/>
  <c r="L675" i="7" s="1"/>
  <c r="N674" i="7"/>
  <c r="O674" i="7" s="1"/>
  <c r="AB678" i="9" l="1"/>
  <c r="AD677" i="9"/>
  <c r="AF677" i="9"/>
  <c r="AF678" i="9" s="1"/>
  <c r="M675" i="7"/>
  <c r="L676" i="7" s="1"/>
  <c r="N675" i="7"/>
  <c r="O675" i="7" s="1"/>
  <c r="AB679" i="9" l="1"/>
  <c r="AD678" i="9"/>
  <c r="M676" i="7"/>
  <c r="L677" i="7" s="1"/>
  <c r="N676" i="7"/>
  <c r="O676" i="7" s="1"/>
  <c r="AB680" i="9" l="1"/>
  <c r="AF679" i="9"/>
  <c r="AF680" i="9" s="1"/>
  <c r="AD679" i="9"/>
  <c r="N677" i="7"/>
  <c r="O677" i="7" s="1"/>
  <c r="M677" i="7"/>
  <c r="L678" i="7" s="1"/>
  <c r="AB681" i="9" l="1"/>
  <c r="AD680" i="9"/>
  <c r="N678" i="7"/>
  <c r="O678" i="7" s="1"/>
  <c r="M678" i="7"/>
  <c r="L679" i="7" s="1"/>
  <c r="AB682" i="9" l="1"/>
  <c r="AD681" i="9"/>
  <c r="AF681" i="9"/>
  <c r="AF682" i="9" s="1"/>
  <c r="M679" i="7"/>
  <c r="L680" i="7" s="1"/>
  <c r="N679" i="7"/>
  <c r="O679" i="7" s="1"/>
  <c r="AB683" i="9" l="1"/>
  <c r="AD682" i="9"/>
  <c r="N680" i="7"/>
  <c r="O680" i="7" s="1"/>
  <c r="M680" i="7"/>
  <c r="L681" i="7" s="1"/>
  <c r="AB684" i="9" l="1"/>
  <c r="AD683" i="9"/>
  <c r="AF683" i="9"/>
  <c r="AF684" i="9" s="1"/>
  <c r="M681" i="7"/>
  <c r="L682" i="7" s="1"/>
  <c r="N681" i="7"/>
  <c r="O681" i="7" s="1"/>
  <c r="AB685" i="9" l="1"/>
  <c r="AD684" i="9"/>
  <c r="N682" i="7"/>
  <c r="O682" i="7" s="1"/>
  <c r="M682" i="7"/>
  <c r="L683" i="7" s="1"/>
  <c r="AB686" i="9" l="1"/>
  <c r="AD685" i="9"/>
  <c r="AF685" i="9"/>
  <c r="AF686" i="9" s="1"/>
  <c r="M683" i="7"/>
  <c r="L684" i="7" s="1"/>
  <c r="N683" i="7"/>
  <c r="O683" i="7" s="1"/>
  <c r="AB687" i="9" l="1"/>
  <c r="AD686" i="9"/>
  <c r="N684" i="7"/>
  <c r="O684" i="7" s="1"/>
  <c r="M684" i="7"/>
  <c r="L685" i="7" s="1"/>
  <c r="AB688" i="9" l="1"/>
  <c r="AF687" i="9"/>
  <c r="AF688" i="9" s="1"/>
  <c r="AD687" i="9"/>
  <c r="N685" i="7"/>
  <c r="O685" i="7" s="1"/>
  <c r="M685" i="7"/>
  <c r="L686" i="7" s="1"/>
  <c r="AB689" i="9" l="1"/>
  <c r="AD688" i="9"/>
  <c r="N686" i="7"/>
  <c r="O686" i="7" s="1"/>
  <c r="M686" i="7"/>
  <c r="L687" i="7" s="1"/>
  <c r="AB690" i="9" l="1"/>
  <c r="AD689" i="9"/>
  <c r="AF689" i="9"/>
  <c r="AF690" i="9" s="1"/>
  <c r="N687" i="7"/>
  <c r="O687" i="7" s="1"/>
  <c r="M687" i="7"/>
  <c r="L688" i="7" s="1"/>
  <c r="AB691" i="9" l="1"/>
  <c r="AD690" i="9"/>
  <c r="M688" i="7"/>
  <c r="L689" i="7" s="1"/>
  <c r="N688" i="7"/>
  <c r="O688" i="7" s="1"/>
  <c r="AB692" i="9" l="1"/>
  <c r="AF691" i="9"/>
  <c r="AF692" i="9" s="1"/>
  <c r="AD691" i="9"/>
  <c r="M689" i="7"/>
  <c r="L690" i="7" s="1"/>
  <c r="N689" i="7"/>
  <c r="O689" i="7" s="1"/>
  <c r="AB693" i="9" l="1"/>
  <c r="AD692" i="9"/>
  <c r="N690" i="7"/>
  <c r="O690" i="7" s="1"/>
  <c r="M690" i="7"/>
  <c r="L691" i="7" s="1"/>
  <c r="AB694" i="9" l="1"/>
  <c r="AD693" i="9"/>
  <c r="AF693" i="9"/>
  <c r="AF694" i="9" s="1"/>
  <c r="N691" i="7"/>
  <c r="O691" i="7" s="1"/>
  <c r="M691" i="7"/>
  <c r="L692" i="7" s="1"/>
  <c r="AB695" i="9" l="1"/>
  <c r="AD694" i="9"/>
  <c r="N692" i="7"/>
  <c r="O692" i="7" s="1"/>
  <c r="M692" i="7"/>
  <c r="L693" i="7" s="1"/>
  <c r="AB696" i="9" l="1"/>
  <c r="AD695" i="9"/>
  <c r="AF695" i="9"/>
  <c r="AF696" i="9" s="1"/>
  <c r="N693" i="7"/>
  <c r="O693" i="7" s="1"/>
  <c r="M693" i="7"/>
  <c r="L694" i="7" s="1"/>
  <c r="AB697" i="9" l="1"/>
  <c r="AD696" i="9"/>
  <c r="M694" i="7"/>
  <c r="L695" i="7" s="1"/>
  <c r="N694" i="7"/>
  <c r="O694" i="7" s="1"/>
  <c r="AB698" i="9" l="1"/>
  <c r="AD697" i="9"/>
  <c r="AF697" i="9"/>
  <c r="AF698" i="9" s="1"/>
  <c r="M695" i="7"/>
  <c r="L696" i="7" s="1"/>
  <c r="N695" i="7"/>
  <c r="O695" i="7" s="1"/>
  <c r="AB699" i="9" l="1"/>
  <c r="AD698" i="9"/>
  <c r="M696" i="7"/>
  <c r="L697" i="7" s="1"/>
  <c r="N696" i="7"/>
  <c r="O696" i="7" s="1"/>
  <c r="AB700" i="9" l="1"/>
  <c r="AF699" i="9"/>
  <c r="AF700" i="9" s="1"/>
  <c r="AD699" i="9"/>
  <c r="M697" i="7"/>
  <c r="L698" i="7" s="1"/>
  <c r="N697" i="7"/>
  <c r="O697" i="7" s="1"/>
  <c r="AB701" i="9" l="1"/>
  <c r="AD700" i="9"/>
  <c r="M698" i="7"/>
  <c r="L699" i="7" s="1"/>
  <c r="N698" i="7"/>
  <c r="O698" i="7" s="1"/>
  <c r="AB702" i="9" l="1"/>
  <c r="AF701" i="9"/>
  <c r="AF702" i="9" s="1"/>
  <c r="AD701" i="9"/>
  <c r="M699" i="7"/>
  <c r="L700" i="7" s="1"/>
  <c r="N699" i="7"/>
  <c r="O699" i="7" s="1"/>
  <c r="AB703" i="9" l="1"/>
  <c r="AD702" i="9"/>
  <c r="M700" i="7"/>
  <c r="L701" i="7" s="1"/>
  <c r="N700" i="7"/>
  <c r="O700" i="7" s="1"/>
  <c r="AB704" i="9" l="1"/>
  <c r="AD703" i="9"/>
  <c r="AF703" i="9"/>
  <c r="AF704" i="9" s="1"/>
  <c r="M701" i="7"/>
  <c r="L702" i="7" s="1"/>
  <c r="N701" i="7"/>
  <c r="O701" i="7" s="1"/>
  <c r="AB705" i="9" l="1"/>
  <c r="AD704" i="9"/>
  <c r="N702" i="7"/>
  <c r="O702" i="7" s="1"/>
  <c r="M702" i="7"/>
  <c r="L703" i="7" s="1"/>
  <c r="AB706" i="9" l="1"/>
  <c r="AD705" i="9"/>
  <c r="AF705" i="9"/>
  <c r="AF706" i="9" s="1"/>
  <c r="N703" i="7"/>
  <c r="O703" i="7" s="1"/>
  <c r="M703" i="7"/>
  <c r="L704" i="7" s="1"/>
  <c r="AB707" i="9" l="1"/>
  <c r="AD706" i="9"/>
  <c r="M704" i="7"/>
  <c r="L705" i="7" s="1"/>
  <c r="N704" i="7"/>
  <c r="O704" i="7" s="1"/>
  <c r="AB708" i="9" l="1"/>
  <c r="AD707" i="9"/>
  <c r="AF707" i="9"/>
  <c r="AF708" i="9" s="1"/>
  <c r="M705" i="7"/>
  <c r="L706" i="7" s="1"/>
  <c r="N705" i="7"/>
  <c r="O705" i="7" s="1"/>
  <c r="AB709" i="9" l="1"/>
  <c r="AD708" i="9"/>
  <c r="N706" i="7"/>
  <c r="O706" i="7" s="1"/>
  <c r="M706" i="7"/>
  <c r="L707" i="7" s="1"/>
  <c r="AB710" i="9" l="1"/>
  <c r="AF709" i="9"/>
  <c r="AF710" i="9" s="1"/>
  <c r="AD709" i="9"/>
  <c r="M707" i="7"/>
  <c r="L708" i="7" s="1"/>
  <c r="N707" i="7"/>
  <c r="O707" i="7" s="1"/>
  <c r="AB711" i="9" l="1"/>
  <c r="AD710" i="9"/>
  <c r="N708" i="7"/>
  <c r="O708" i="7" s="1"/>
  <c r="M708" i="7"/>
  <c r="L709" i="7" s="1"/>
  <c r="AB712" i="9" l="1"/>
  <c r="AD711" i="9"/>
  <c r="AF711" i="9"/>
  <c r="AF712" i="9" s="1"/>
  <c r="M709" i="7"/>
  <c r="L710" i="7" s="1"/>
  <c r="N709" i="7"/>
  <c r="O709" i="7" s="1"/>
  <c r="AB713" i="9" l="1"/>
  <c r="AD712" i="9"/>
  <c r="N710" i="7"/>
  <c r="O710" i="7" s="1"/>
  <c r="M710" i="7"/>
  <c r="L711" i="7" s="1"/>
  <c r="AB714" i="9" l="1"/>
  <c r="AF713" i="9"/>
  <c r="AF714" i="9" s="1"/>
  <c r="AD713" i="9"/>
  <c r="M711" i="7"/>
  <c r="L712" i="7" s="1"/>
  <c r="N711" i="7"/>
  <c r="O711" i="7" s="1"/>
  <c r="AB715" i="9" l="1"/>
  <c r="AD714" i="9"/>
  <c r="N712" i="7"/>
  <c r="O712" i="7" s="1"/>
  <c r="M712" i="7"/>
  <c r="L713" i="7" s="1"/>
  <c r="AB716" i="9" l="1"/>
  <c r="AD715" i="9"/>
  <c r="AF715" i="9"/>
  <c r="AF716" i="9" s="1"/>
  <c r="M713" i="7"/>
  <c r="L714" i="7" s="1"/>
  <c r="N713" i="7"/>
  <c r="O713" i="7" s="1"/>
  <c r="AB717" i="9" l="1"/>
  <c r="AD716" i="9"/>
  <c r="N714" i="7"/>
  <c r="O714" i="7" s="1"/>
  <c r="M714" i="7"/>
  <c r="L715" i="7" s="1"/>
  <c r="AB718" i="9" l="1"/>
  <c r="AD717" i="9"/>
  <c r="AF717" i="9"/>
  <c r="AF718" i="9" s="1"/>
  <c r="M715" i="7"/>
  <c r="L716" i="7" s="1"/>
  <c r="N715" i="7"/>
  <c r="O715" i="7" s="1"/>
  <c r="AB719" i="9" l="1"/>
  <c r="AD718" i="9"/>
  <c r="N716" i="7"/>
  <c r="O716" i="7" s="1"/>
  <c r="M716" i="7"/>
  <c r="L717" i="7" s="1"/>
  <c r="AB720" i="9" l="1"/>
  <c r="AF719" i="9"/>
  <c r="AF720" i="9" s="1"/>
  <c r="AD719" i="9"/>
  <c r="M717" i="7"/>
  <c r="L718" i="7" s="1"/>
  <c r="N717" i="7"/>
  <c r="O717" i="7" s="1"/>
  <c r="AB721" i="9" l="1"/>
  <c r="AD720" i="9"/>
  <c r="N718" i="7"/>
  <c r="O718" i="7" s="1"/>
  <c r="M718" i="7"/>
  <c r="L719" i="7" s="1"/>
  <c r="AB722" i="9" l="1"/>
  <c r="AF721" i="9"/>
  <c r="AF722" i="9" s="1"/>
  <c r="AD721" i="9"/>
  <c r="M719" i="7"/>
  <c r="L720" i="7" s="1"/>
  <c r="N719" i="7"/>
  <c r="O719" i="7" s="1"/>
  <c r="AB723" i="9" l="1"/>
  <c r="AD722" i="9"/>
  <c r="N720" i="7"/>
  <c r="O720" i="7" s="1"/>
  <c r="M720" i="7"/>
  <c r="L721" i="7" s="1"/>
  <c r="AB724" i="9" l="1"/>
  <c r="AD723" i="9"/>
  <c r="AF723" i="9"/>
  <c r="AF724" i="9" s="1"/>
  <c r="M721" i="7"/>
  <c r="L722" i="7" s="1"/>
  <c r="N721" i="7"/>
  <c r="O721" i="7" s="1"/>
  <c r="AB725" i="9" l="1"/>
  <c r="AD724" i="9"/>
  <c r="N722" i="7"/>
  <c r="O722" i="7" s="1"/>
  <c r="M722" i="7"/>
  <c r="L723" i="7" s="1"/>
  <c r="AB726" i="9" l="1"/>
  <c r="AD725" i="9"/>
  <c r="AF725" i="9"/>
  <c r="AF726" i="9" s="1"/>
  <c r="M723" i="7"/>
  <c r="L724" i="7" s="1"/>
  <c r="N723" i="7"/>
  <c r="O723" i="7" s="1"/>
  <c r="AB727" i="9" l="1"/>
  <c r="AD726" i="9"/>
  <c r="N724" i="7"/>
  <c r="O724" i="7" s="1"/>
  <c r="M724" i="7"/>
  <c r="L725" i="7" s="1"/>
  <c r="AB728" i="9" l="1"/>
  <c r="AD727" i="9"/>
  <c r="AF727" i="9"/>
  <c r="AF728" i="9" s="1"/>
  <c r="N725" i="7"/>
  <c r="O725" i="7" s="1"/>
  <c r="M725" i="7"/>
  <c r="L726" i="7" s="1"/>
  <c r="AB729" i="9" l="1"/>
  <c r="AD728" i="9"/>
  <c r="M726" i="7"/>
  <c r="L727" i="7" s="1"/>
  <c r="N726" i="7"/>
  <c r="O726" i="7" s="1"/>
  <c r="AB730" i="9" l="1"/>
  <c r="AD729" i="9"/>
  <c r="AF729" i="9"/>
  <c r="AF730" i="9" s="1"/>
  <c r="N727" i="7"/>
  <c r="O727" i="7" s="1"/>
  <c r="M727" i="7"/>
  <c r="L728" i="7" s="1"/>
  <c r="AB731" i="9" l="1"/>
  <c r="AD730" i="9"/>
  <c r="N728" i="7"/>
  <c r="O728" i="7" s="1"/>
  <c r="M728" i="7"/>
  <c r="L729" i="7" s="1"/>
  <c r="AB732" i="9" l="1"/>
  <c r="AD731" i="9"/>
  <c r="AF731" i="9"/>
  <c r="AF732" i="9" s="1"/>
  <c r="M729" i="7"/>
  <c r="L730" i="7" s="1"/>
  <c r="N729" i="7"/>
  <c r="O729" i="7" s="1"/>
  <c r="AB733" i="9" l="1"/>
  <c r="AD732" i="9"/>
  <c r="M730" i="7"/>
  <c r="L731" i="7" s="1"/>
  <c r="N730" i="7"/>
  <c r="O730" i="7" s="1"/>
  <c r="AB734" i="9" l="1"/>
  <c r="AF733" i="9"/>
  <c r="AF734" i="9" s="1"/>
  <c r="AD733" i="9"/>
  <c r="N731" i="7"/>
  <c r="O731" i="7" s="1"/>
  <c r="M731" i="7"/>
  <c r="L732" i="7" s="1"/>
  <c r="AB735" i="9" l="1"/>
  <c r="AD734" i="9"/>
  <c r="M732" i="7"/>
  <c r="L733" i="7" s="1"/>
  <c r="N732" i="7"/>
  <c r="O732" i="7" s="1"/>
  <c r="AB736" i="9" l="1"/>
  <c r="AD735" i="9"/>
  <c r="AF735" i="9"/>
  <c r="AF736" i="9" s="1"/>
  <c r="N733" i="7"/>
  <c r="O733" i="7" s="1"/>
  <c r="M733" i="7"/>
  <c r="L734" i="7" s="1"/>
  <c r="AB737" i="9" l="1"/>
  <c r="AD736" i="9"/>
  <c r="M734" i="7"/>
  <c r="L735" i="7" s="1"/>
  <c r="N734" i="7"/>
  <c r="O734" i="7" s="1"/>
  <c r="AB738" i="9" l="1"/>
  <c r="AF737" i="9"/>
  <c r="AF738" i="9" s="1"/>
  <c r="AD737" i="9"/>
  <c r="M735" i="7"/>
  <c r="L736" i="7" s="1"/>
  <c r="N735" i="7"/>
  <c r="O735" i="7" s="1"/>
  <c r="AB739" i="9" l="1"/>
  <c r="AD738" i="9"/>
  <c r="N736" i="7"/>
  <c r="O736" i="7" s="1"/>
  <c r="M736" i="7"/>
  <c r="L737" i="7" s="1"/>
  <c r="AB740" i="9" l="1"/>
  <c r="AD739" i="9"/>
  <c r="AF739" i="9"/>
  <c r="AF740" i="9" s="1"/>
  <c r="M737" i="7"/>
  <c r="L738" i="7" s="1"/>
  <c r="N737" i="7"/>
  <c r="O737" i="7" s="1"/>
  <c r="AB741" i="9" l="1"/>
  <c r="AD740" i="9"/>
  <c r="N738" i="7"/>
  <c r="O738" i="7" s="1"/>
  <c r="M738" i="7"/>
  <c r="L739" i="7" s="1"/>
  <c r="AB742" i="9" l="1"/>
  <c r="AF741" i="9"/>
  <c r="AF742" i="9" s="1"/>
  <c r="AD741" i="9"/>
  <c r="M739" i="7"/>
  <c r="L740" i="7" s="1"/>
  <c r="N739" i="7"/>
  <c r="O739" i="7" s="1"/>
  <c r="AB743" i="9" l="1"/>
  <c r="AD742" i="9"/>
  <c r="N740" i="7"/>
  <c r="O740" i="7" s="1"/>
  <c r="M740" i="7"/>
  <c r="L741" i="7" s="1"/>
  <c r="AB744" i="9" l="1"/>
  <c r="AD743" i="9"/>
  <c r="AF743" i="9"/>
  <c r="AF744" i="9" s="1"/>
  <c r="M741" i="7"/>
  <c r="L742" i="7" s="1"/>
  <c r="N741" i="7"/>
  <c r="O741" i="7" s="1"/>
  <c r="AB745" i="9" l="1"/>
  <c r="AD744" i="9"/>
  <c r="M742" i="7"/>
  <c r="L743" i="7" s="1"/>
  <c r="N742" i="7"/>
  <c r="O742" i="7" s="1"/>
  <c r="AB746" i="9" l="1"/>
  <c r="AD745" i="9"/>
  <c r="AF745" i="9"/>
  <c r="AF746" i="9" s="1"/>
  <c r="M743" i="7"/>
  <c r="L744" i="7" s="1"/>
  <c r="N743" i="7"/>
  <c r="O743" i="7" s="1"/>
  <c r="AB747" i="9" l="1"/>
  <c r="AD746" i="9"/>
  <c r="N744" i="7"/>
  <c r="O744" i="7" s="1"/>
  <c r="M744" i="7"/>
  <c r="L745" i="7" s="1"/>
  <c r="AB748" i="9" l="1"/>
  <c r="AF747" i="9"/>
  <c r="AF748" i="9" s="1"/>
  <c r="AD747" i="9"/>
  <c r="N745" i="7"/>
  <c r="M745" i="7"/>
  <c r="AB749" i="9" l="1"/>
  <c r="AD748" i="9"/>
  <c r="O745" i="7"/>
  <c r="R6" i="7" a="1"/>
  <c r="R6" i="7" s="1"/>
  <c r="R4" i="7" a="1"/>
  <c r="R4" i="7" s="1"/>
  <c r="R5" i="7" s="1"/>
  <c r="R7" i="7" a="1"/>
  <c r="R7" i="7" s="1"/>
  <c r="AB750" i="9" l="1"/>
  <c r="AD749" i="9"/>
  <c r="AF749" i="9"/>
  <c r="AF750" i="9" s="1"/>
  <c r="AB751" i="9" l="1"/>
  <c r="AD750" i="9"/>
  <c r="AB752" i="9" l="1"/>
  <c r="AF751" i="9"/>
  <c r="AF752" i="9" s="1"/>
  <c r="AD751" i="9"/>
  <c r="AB753" i="9" l="1"/>
  <c r="AD752" i="9"/>
  <c r="AB754" i="9" l="1"/>
  <c r="AD753" i="9"/>
  <c r="AF753" i="9"/>
  <c r="AF754" i="9" s="1"/>
  <c r="AB755" i="9" l="1"/>
  <c r="AD754" i="9"/>
  <c r="AB756" i="9" l="1"/>
  <c r="AD755" i="9"/>
  <c r="AF755" i="9"/>
  <c r="AF756" i="9" s="1"/>
  <c r="AB757" i="9" l="1"/>
  <c r="AD756" i="9"/>
  <c r="AB758" i="9" l="1"/>
  <c r="AD757" i="9"/>
  <c r="AF757" i="9"/>
  <c r="AF758" i="9" s="1"/>
  <c r="AB759" i="9" l="1"/>
  <c r="AD758" i="9"/>
  <c r="AB760" i="9" l="1"/>
  <c r="AF759" i="9"/>
  <c r="AF760" i="9" s="1"/>
  <c r="AD759" i="9"/>
  <c r="AB761" i="9" l="1"/>
  <c r="AD760" i="9"/>
  <c r="AB762" i="9" l="1"/>
  <c r="AD761" i="9"/>
  <c r="AF761" i="9"/>
  <c r="AF762" i="9" s="1"/>
  <c r="AB763" i="9" l="1"/>
  <c r="AD762" i="9"/>
  <c r="AB764" i="9" l="1"/>
  <c r="AF763" i="9"/>
  <c r="AD763" i="9"/>
  <c r="AF764" i="9" l="1"/>
  <c r="AB765" i="9"/>
  <c r="AD764" i="9"/>
  <c r="AB766" i="9" l="1"/>
  <c r="AD765" i="9"/>
  <c r="AF765" i="9"/>
  <c r="AF766" i="9" s="1"/>
  <c r="AB767" i="9" l="1"/>
  <c r="AD766" i="9"/>
  <c r="AB768" i="9" l="1"/>
  <c r="AF767" i="9"/>
  <c r="AF768" i="9" s="1"/>
  <c r="AD767" i="9"/>
  <c r="AB769" i="9" l="1"/>
  <c r="AD768" i="9"/>
  <c r="AB770" i="9" l="1"/>
  <c r="AD769" i="9"/>
  <c r="AF769" i="9"/>
  <c r="AF770" i="9" s="1"/>
  <c r="AB771" i="9" l="1"/>
  <c r="AD770" i="9"/>
  <c r="AB772" i="9" l="1"/>
  <c r="AD771" i="9"/>
  <c r="AF771" i="9"/>
  <c r="AF772" i="9" l="1"/>
  <c r="AB773" i="9"/>
  <c r="AD772" i="9"/>
  <c r="AB774" i="9" l="1"/>
  <c r="AF773" i="9"/>
  <c r="AF774" i="9" s="1"/>
  <c r="AD773" i="9"/>
  <c r="AB775" i="9" l="1"/>
  <c r="AD774" i="9"/>
  <c r="AB776" i="9" l="1"/>
  <c r="AF775" i="9"/>
  <c r="AF776" i="9" s="1"/>
  <c r="AD775" i="9"/>
  <c r="AB777" i="9" l="1"/>
  <c r="AD776" i="9"/>
  <c r="AB778" i="9" l="1"/>
  <c r="AF777" i="9"/>
  <c r="AF778" i="9" s="1"/>
  <c r="AD777" i="9"/>
  <c r="AB779" i="9" l="1"/>
  <c r="AD778" i="9"/>
  <c r="AB780" i="9" l="1"/>
  <c r="AF779" i="9"/>
  <c r="AF780" i="9" s="1"/>
  <c r="AD779" i="9"/>
  <c r="AB781" i="9" l="1"/>
  <c r="AD780" i="9"/>
  <c r="AB782" i="9" l="1"/>
  <c r="AF781" i="9"/>
  <c r="AF782" i="9" s="1"/>
  <c r="AD781" i="9"/>
  <c r="AB783" i="9" l="1"/>
  <c r="AD782" i="9"/>
  <c r="AB784" i="9" l="1"/>
  <c r="AF783" i="9"/>
  <c r="AF784" i="9" s="1"/>
  <c r="AD783" i="9"/>
  <c r="AB785" i="9" l="1"/>
  <c r="AD784" i="9"/>
  <c r="AB786" i="9" l="1"/>
  <c r="AD785" i="9"/>
  <c r="AF785" i="9"/>
  <c r="AF786" i="9" s="1"/>
  <c r="AB787" i="9" l="1"/>
  <c r="AD786" i="9"/>
  <c r="AB788" i="9" l="1"/>
  <c r="AD787" i="9"/>
  <c r="AF787" i="9"/>
  <c r="AF788" i="9" s="1"/>
  <c r="AB789" i="9" l="1"/>
  <c r="AD788" i="9"/>
  <c r="AB790" i="9" l="1"/>
  <c r="AD789" i="9"/>
  <c r="AF789" i="9"/>
  <c r="AF790" i="9" s="1"/>
  <c r="AB791" i="9" l="1"/>
  <c r="AD790" i="9"/>
  <c r="AB792" i="9" l="1"/>
  <c r="AD791" i="9"/>
  <c r="AF791" i="9"/>
  <c r="AF792" i="9" s="1"/>
  <c r="AB793" i="9" l="1"/>
  <c r="AD792" i="9"/>
  <c r="AB794" i="9" l="1"/>
  <c r="AF793" i="9"/>
  <c r="AF794" i="9" s="1"/>
  <c r="AD793" i="9"/>
  <c r="AB795" i="9" l="1"/>
  <c r="AD794" i="9"/>
  <c r="AB796" i="9" l="1"/>
  <c r="AF795" i="9"/>
  <c r="AF796" i="9" s="1"/>
  <c r="AD795" i="9"/>
  <c r="AB797" i="9" l="1"/>
  <c r="AD796" i="9"/>
  <c r="AB798" i="9" l="1"/>
  <c r="AF797" i="9"/>
  <c r="AD797" i="9"/>
  <c r="AF798" i="9" l="1"/>
  <c r="AD798" i="9"/>
  <c r="AB799" i="9"/>
  <c r="AB800" i="9" l="1"/>
  <c r="AF799" i="9"/>
  <c r="AF800" i="9" s="1"/>
  <c r="AD799" i="9"/>
  <c r="AB801" i="9" l="1"/>
  <c r="AD800" i="9"/>
  <c r="AB802" i="9" l="1"/>
  <c r="AF801" i="9"/>
  <c r="AF802" i="9" s="1"/>
  <c r="AD801" i="9"/>
  <c r="AB803" i="9" l="1"/>
  <c r="AD802" i="9"/>
  <c r="AB804" i="9" l="1"/>
  <c r="AD803" i="9"/>
  <c r="AF803" i="9"/>
  <c r="AF804" i="9" s="1"/>
  <c r="AB805" i="9" l="1"/>
  <c r="AD804" i="9"/>
  <c r="AB806" i="9" l="1"/>
  <c r="AF805" i="9"/>
  <c r="AF806" i="9" s="1"/>
  <c r="AD805" i="9"/>
  <c r="AB807" i="9" l="1"/>
  <c r="AD806" i="9"/>
  <c r="AB808" i="9" l="1"/>
  <c r="AF807" i="9"/>
  <c r="AF808" i="9" s="1"/>
  <c r="AD807" i="9"/>
  <c r="AB809" i="9" l="1"/>
  <c r="AD808" i="9"/>
  <c r="AB810" i="9" l="1"/>
  <c r="AD809" i="9"/>
  <c r="AF809" i="9"/>
  <c r="AF810" i="9" s="1"/>
  <c r="AB811" i="9" l="1"/>
  <c r="AD810" i="9"/>
  <c r="AB812" i="9" l="1"/>
  <c r="AF811" i="9"/>
  <c r="AF812" i="9" s="1"/>
  <c r="AD811" i="9"/>
  <c r="AB813" i="9" l="1"/>
  <c r="AD812" i="9"/>
  <c r="AB814" i="9" l="1"/>
  <c r="AF813" i="9"/>
  <c r="AF814" i="9" s="1"/>
  <c r="AD813" i="9"/>
  <c r="AB815" i="9" l="1"/>
  <c r="AD814" i="9"/>
  <c r="AB816" i="9" l="1"/>
  <c r="AF815" i="9"/>
  <c r="AF816" i="9" s="1"/>
  <c r="AD815" i="9"/>
  <c r="AB817" i="9" l="1"/>
  <c r="AD816" i="9"/>
  <c r="AB818" i="9" l="1"/>
  <c r="AF817" i="9"/>
  <c r="AF818" i="9" s="1"/>
  <c r="AD817" i="9"/>
  <c r="AB819" i="9" l="1"/>
  <c r="AD818" i="9"/>
  <c r="AB820" i="9" l="1"/>
  <c r="AF819" i="9"/>
  <c r="AF820" i="9" s="1"/>
  <c r="AD819" i="9"/>
  <c r="AB821" i="9" l="1"/>
  <c r="AD820" i="9"/>
  <c r="AB822" i="9" l="1"/>
  <c r="AF821" i="9"/>
  <c r="AF822" i="9" s="1"/>
  <c r="AD821" i="9"/>
  <c r="AB823" i="9" l="1"/>
  <c r="AD822" i="9"/>
  <c r="AB824" i="9" l="1"/>
  <c r="AF823" i="9"/>
  <c r="AD823" i="9"/>
  <c r="AF824" i="9" l="1"/>
  <c r="AB825" i="9"/>
  <c r="AD824" i="9"/>
  <c r="AB826" i="9" l="1"/>
  <c r="AF825" i="9"/>
  <c r="AF826" i="9" s="1"/>
  <c r="AD825" i="9"/>
  <c r="AB827" i="9" l="1"/>
  <c r="AD826" i="9"/>
  <c r="AB828" i="9" l="1"/>
  <c r="AF827" i="9"/>
  <c r="AF828" i="9" s="1"/>
  <c r="AD827" i="9"/>
  <c r="AB829" i="9" l="1"/>
  <c r="AD828" i="9"/>
  <c r="AB830" i="9" l="1"/>
  <c r="AF829" i="9"/>
  <c r="AF830" i="9" s="1"/>
  <c r="AD829" i="9"/>
  <c r="AB831" i="9" l="1"/>
  <c r="AD830" i="9"/>
  <c r="AB832" i="9" l="1"/>
  <c r="AD831" i="9"/>
  <c r="AF831" i="9"/>
  <c r="AF832" i="9" l="1"/>
  <c r="AB833" i="9"/>
  <c r="AD832" i="9"/>
  <c r="AB834" i="9" l="1"/>
  <c r="AD833" i="9"/>
  <c r="AF833" i="9"/>
  <c r="AF834" i="9" s="1"/>
  <c r="AB835" i="9" l="1"/>
  <c r="AD834" i="9"/>
  <c r="AB836" i="9" l="1"/>
  <c r="AD835" i="9"/>
  <c r="AF835" i="9"/>
  <c r="AF836" i="9" s="1"/>
  <c r="AB837" i="9" l="1"/>
  <c r="AD836" i="9"/>
  <c r="AB838" i="9" l="1"/>
  <c r="AD837" i="9"/>
  <c r="AF837" i="9"/>
  <c r="AF838" i="9" s="1"/>
  <c r="AB839" i="9" l="1"/>
  <c r="AD838" i="9"/>
  <c r="AB840" i="9" l="1"/>
  <c r="AD839" i="9"/>
  <c r="AF839" i="9"/>
  <c r="AF840" i="9" s="1"/>
  <c r="AB841" i="9" l="1"/>
  <c r="AD840" i="9"/>
  <c r="AB842" i="9" l="1"/>
  <c r="AD841" i="9"/>
  <c r="AF841" i="9"/>
  <c r="AF842" i="9" s="1"/>
  <c r="AB843" i="9" l="1"/>
  <c r="AD842" i="9"/>
  <c r="AB844" i="9" l="1"/>
  <c r="AF843" i="9"/>
  <c r="AF844" i="9" s="1"/>
  <c r="AD843" i="9"/>
  <c r="AB845" i="9" l="1"/>
  <c r="AD844" i="9"/>
  <c r="AB846" i="9" l="1"/>
  <c r="AF845" i="9"/>
  <c r="AF846" i="9" s="1"/>
  <c r="AD845" i="9"/>
  <c r="AB847" i="9" l="1"/>
  <c r="AD846" i="9"/>
  <c r="AB848" i="9" l="1"/>
  <c r="AF847" i="9"/>
  <c r="AF848" i="9" s="1"/>
  <c r="AD847" i="9"/>
  <c r="AB849" i="9" l="1"/>
  <c r="AD848" i="9"/>
  <c r="AB850" i="9" l="1"/>
  <c r="AD849" i="9"/>
  <c r="AF849" i="9"/>
  <c r="AF850" i="9" s="1"/>
  <c r="AB851" i="9" l="1"/>
  <c r="AD850" i="9"/>
  <c r="AB852" i="9" l="1"/>
  <c r="AF851" i="9"/>
  <c r="AF852" i="9" s="1"/>
  <c r="AD851" i="9"/>
  <c r="AB853" i="9" l="1"/>
  <c r="AD852" i="9"/>
  <c r="AB854" i="9" l="1"/>
  <c r="AD853" i="9"/>
  <c r="AF853" i="9"/>
  <c r="AF854" i="9" s="1"/>
  <c r="AB855" i="9" l="1"/>
  <c r="AD854" i="9"/>
  <c r="AB856" i="9" l="1"/>
  <c r="AD855" i="9"/>
  <c r="AF855" i="9"/>
  <c r="AF856" i="9" s="1"/>
  <c r="AB857" i="9" l="1"/>
  <c r="AD856" i="9"/>
  <c r="AB858" i="9" l="1"/>
  <c r="AD857" i="9"/>
  <c r="AF857" i="9"/>
  <c r="AF858" i="9" s="1"/>
  <c r="AB859" i="9" l="1"/>
  <c r="AD858" i="9"/>
  <c r="AB860" i="9" l="1"/>
  <c r="AF859" i="9"/>
  <c r="AF860" i="9" s="1"/>
  <c r="AD859" i="9"/>
  <c r="AB861" i="9" l="1"/>
  <c r="AD860" i="9"/>
  <c r="AB862" i="9" l="1"/>
  <c r="AD861" i="9"/>
  <c r="AF861" i="9"/>
  <c r="AF862" i="9" s="1"/>
  <c r="AB863" i="9" l="1"/>
  <c r="AD862" i="9"/>
  <c r="AB864" i="9" l="1"/>
  <c r="AF863" i="9"/>
  <c r="AF864" i="9" s="1"/>
  <c r="AD863" i="9"/>
  <c r="AB865" i="9" l="1"/>
  <c r="AD864" i="9"/>
  <c r="AB866" i="9" l="1"/>
  <c r="AF865" i="9"/>
  <c r="AF866" i="9" s="1"/>
  <c r="AD865" i="9"/>
  <c r="AB867" i="9" l="1"/>
  <c r="AD866" i="9"/>
  <c r="AB868" i="9" l="1"/>
  <c r="AD867" i="9"/>
  <c r="AF867" i="9"/>
  <c r="AF868" i="9" s="1"/>
  <c r="AB869" i="9" l="1"/>
  <c r="AD868" i="9"/>
  <c r="AB870" i="9" l="1"/>
  <c r="AF869" i="9"/>
  <c r="AF870" i="9" s="1"/>
  <c r="AD869" i="9"/>
  <c r="AB871" i="9" l="1"/>
  <c r="AD870" i="9"/>
  <c r="AB872" i="9" l="1"/>
  <c r="AD871" i="9"/>
  <c r="AF871" i="9"/>
  <c r="AF872" i="9" s="1"/>
  <c r="AB873" i="9" l="1"/>
  <c r="AD872" i="9"/>
  <c r="AB874" i="9" l="1"/>
  <c r="AD873" i="9"/>
  <c r="AF873" i="9"/>
  <c r="AF874" i="9" s="1"/>
  <c r="AB875" i="9" l="1"/>
  <c r="AD874" i="9"/>
  <c r="AB876" i="9" l="1"/>
  <c r="AD875" i="9"/>
  <c r="AF875" i="9"/>
  <c r="AF876" i="9" s="1"/>
  <c r="AB877" i="9" l="1"/>
  <c r="AD876" i="9"/>
  <c r="AB878" i="9" l="1"/>
  <c r="AF877" i="9"/>
  <c r="AF878" i="9" s="1"/>
  <c r="AD877" i="9"/>
  <c r="AB879" i="9" l="1"/>
  <c r="AD878" i="9"/>
  <c r="AB880" i="9" l="1"/>
  <c r="AF879" i="9"/>
  <c r="AF880" i="9" s="1"/>
  <c r="AD879" i="9"/>
  <c r="AB881" i="9" l="1"/>
  <c r="AD880" i="9"/>
  <c r="AB882" i="9" l="1"/>
  <c r="AF881" i="9"/>
  <c r="AF882" i="9" s="1"/>
  <c r="AD881" i="9"/>
  <c r="AB883" i="9" l="1"/>
  <c r="AD882" i="9"/>
  <c r="AB884" i="9" l="1"/>
  <c r="AD883" i="9"/>
  <c r="AF883" i="9"/>
  <c r="AF884" i="9" s="1"/>
  <c r="AB885" i="9" l="1"/>
  <c r="AD884" i="9"/>
  <c r="AB886" i="9" l="1"/>
  <c r="AD885" i="9"/>
  <c r="AF885" i="9"/>
  <c r="AF886" i="9" s="1"/>
  <c r="AB887" i="9" l="1"/>
  <c r="AD886" i="9"/>
  <c r="AB888" i="9" l="1"/>
  <c r="AD887" i="9"/>
  <c r="AF887" i="9"/>
  <c r="AF888" i="9" s="1"/>
  <c r="AB889" i="9" l="1"/>
  <c r="AD888" i="9"/>
  <c r="AB890" i="9" l="1"/>
  <c r="AF889" i="9"/>
  <c r="AF890" i="9" s="1"/>
  <c r="AD889" i="9"/>
  <c r="AB891" i="9" l="1"/>
  <c r="AD890" i="9"/>
  <c r="AB892" i="9" l="1"/>
  <c r="AF891" i="9"/>
  <c r="AF892" i="9" s="1"/>
  <c r="AD891" i="9"/>
  <c r="AB893" i="9" l="1"/>
  <c r="AD892" i="9"/>
  <c r="AB894" i="9" l="1"/>
  <c r="AD893" i="9"/>
  <c r="AF893" i="9"/>
  <c r="AF894" i="9" s="1"/>
  <c r="AB895" i="9" l="1"/>
  <c r="AD894" i="9"/>
  <c r="AB896" i="9" l="1"/>
  <c r="AD895" i="9"/>
  <c r="AF895" i="9"/>
  <c r="AF896" i="9" s="1"/>
  <c r="AB897" i="9" l="1"/>
  <c r="AD896" i="9"/>
  <c r="AB898" i="9" l="1"/>
  <c r="AD897" i="9"/>
  <c r="AF897" i="9"/>
  <c r="AF898" i="9" s="1"/>
  <c r="AB899" i="9" l="1"/>
  <c r="AD898" i="9"/>
  <c r="AB900" i="9" l="1"/>
  <c r="AF899" i="9"/>
  <c r="AF900" i="9" s="1"/>
  <c r="AD899" i="9"/>
  <c r="AB901" i="9" l="1"/>
  <c r="AD900" i="9"/>
  <c r="AB902" i="9" l="1"/>
  <c r="AD901" i="9"/>
  <c r="AF901" i="9"/>
  <c r="AF902" i="9" s="1"/>
  <c r="AB903" i="9" l="1"/>
  <c r="AD902" i="9"/>
  <c r="AB904" i="9" l="1"/>
  <c r="AD903" i="9"/>
  <c r="AF903" i="9"/>
  <c r="AF904" i="9" s="1"/>
  <c r="AB905" i="9" l="1"/>
  <c r="AD904" i="9"/>
  <c r="AB906" i="9" l="1"/>
  <c r="AF905" i="9"/>
  <c r="AF906" i="9" s="1"/>
  <c r="AD905" i="9"/>
  <c r="AB907" i="9" l="1"/>
  <c r="AD906" i="9"/>
  <c r="AB908" i="9" l="1"/>
  <c r="AF907" i="9"/>
  <c r="AF908" i="9" s="1"/>
  <c r="AD907" i="9"/>
  <c r="AB909" i="9" l="1"/>
  <c r="AD908" i="9"/>
  <c r="AB910" i="9" l="1"/>
  <c r="AD909" i="9"/>
  <c r="AF909" i="9"/>
  <c r="AF910" i="9" s="1"/>
  <c r="AB911" i="9" l="1"/>
  <c r="AD910" i="9"/>
  <c r="AB912" i="9" l="1"/>
  <c r="AD911" i="9"/>
  <c r="AF911" i="9"/>
  <c r="AF912" i="9" s="1"/>
  <c r="AB913" i="9" l="1"/>
  <c r="AD912" i="9"/>
  <c r="AB914" i="9" l="1"/>
  <c r="AD913" i="9"/>
  <c r="AF913" i="9"/>
  <c r="AF914" i="9" s="1"/>
  <c r="AB915" i="9" l="1"/>
  <c r="AD914" i="9"/>
  <c r="AB916" i="9" l="1"/>
  <c r="AF915" i="9"/>
  <c r="AF916" i="9" s="1"/>
  <c r="AD915" i="9"/>
  <c r="AB917" i="9" l="1"/>
  <c r="AD916" i="9"/>
  <c r="AB918" i="9" l="1"/>
  <c r="AF917" i="9"/>
  <c r="AF918" i="9" s="1"/>
  <c r="AD917" i="9"/>
  <c r="AB919" i="9" l="1"/>
  <c r="AD918" i="9"/>
  <c r="AB920" i="9" l="1"/>
  <c r="AF919" i="9"/>
  <c r="AF920" i="9" s="1"/>
  <c r="AD919" i="9"/>
  <c r="AB921" i="9" l="1"/>
  <c r="AD920" i="9"/>
  <c r="AB922" i="9" l="1"/>
  <c r="AD921" i="9"/>
  <c r="AF921" i="9"/>
  <c r="AF922" i="9" s="1"/>
  <c r="AB923" i="9" l="1"/>
  <c r="AD922" i="9"/>
  <c r="AB924" i="9" l="1"/>
  <c r="AF923" i="9"/>
  <c r="AF924" i="9" s="1"/>
  <c r="AD923" i="9"/>
  <c r="AB925" i="9" l="1"/>
  <c r="AD924" i="9"/>
  <c r="AB926" i="9" l="1"/>
  <c r="AD925" i="9"/>
  <c r="AF925" i="9"/>
  <c r="AF926" i="9" s="1"/>
  <c r="AB927" i="9" l="1"/>
  <c r="AD926" i="9"/>
  <c r="AB928" i="9" l="1"/>
  <c r="AD927" i="9"/>
  <c r="AF927" i="9"/>
  <c r="AF928" i="9" s="1"/>
  <c r="AB929" i="9" l="1"/>
  <c r="AD928" i="9"/>
  <c r="AB930" i="9" l="1"/>
  <c r="AF929" i="9"/>
  <c r="AF930" i="9" s="1"/>
  <c r="AD929" i="9"/>
  <c r="AB931" i="9" l="1"/>
  <c r="AD930" i="9"/>
  <c r="AB932" i="9" l="1"/>
  <c r="AF931" i="9"/>
  <c r="AF932" i="9" s="1"/>
  <c r="AD931" i="9"/>
  <c r="AB933" i="9" l="1"/>
  <c r="AD932" i="9"/>
  <c r="AB934" i="9" l="1"/>
  <c r="AD933" i="9"/>
  <c r="AF933" i="9"/>
  <c r="AF934" i="9" s="1"/>
  <c r="AB935" i="9" l="1"/>
  <c r="AD934" i="9"/>
  <c r="AB936" i="9" l="1"/>
  <c r="AF935" i="9"/>
  <c r="AF936" i="9" s="1"/>
  <c r="AD935" i="9"/>
  <c r="AB937" i="9" l="1"/>
  <c r="AD936" i="9"/>
  <c r="AB938" i="9" l="1"/>
  <c r="AD937" i="9"/>
  <c r="AF937" i="9"/>
  <c r="AF938" i="9" s="1"/>
  <c r="AB939" i="9" l="1"/>
  <c r="AD938" i="9"/>
  <c r="AB940" i="9" l="1"/>
  <c r="AF939" i="9"/>
  <c r="AF940" i="9" s="1"/>
  <c r="AD939" i="9"/>
  <c r="AB941" i="9" l="1"/>
  <c r="AD940" i="9"/>
  <c r="AB942" i="9" l="1"/>
  <c r="AF941" i="9"/>
  <c r="AF942" i="9" s="1"/>
  <c r="AD941" i="9"/>
  <c r="AB943" i="9" l="1"/>
  <c r="AD942" i="9"/>
  <c r="AB944" i="9" l="1"/>
  <c r="AF943" i="9"/>
  <c r="AF944" i="9" s="1"/>
  <c r="AD943" i="9"/>
  <c r="AB945" i="9" l="1"/>
  <c r="AD944" i="9"/>
  <c r="AB946" i="9" l="1"/>
  <c r="AF945" i="9"/>
  <c r="AF946" i="9" s="1"/>
  <c r="AD945" i="9"/>
  <c r="AB947" i="9" l="1"/>
  <c r="AD946" i="9"/>
  <c r="AB948" i="9" l="1"/>
  <c r="AD947" i="9"/>
  <c r="AF947" i="9"/>
  <c r="AF948" i="9" s="1"/>
  <c r="AB949" i="9" l="1"/>
  <c r="AD948" i="9"/>
  <c r="AB950" i="9" l="1"/>
  <c r="AF949" i="9"/>
  <c r="AF950" i="9" s="1"/>
  <c r="AD949" i="9"/>
  <c r="AB951" i="9" l="1"/>
  <c r="AD950" i="9"/>
  <c r="AB952" i="9" l="1"/>
  <c r="AD951" i="9"/>
  <c r="AF951" i="9"/>
  <c r="AF952" i="9" s="1"/>
  <c r="AB953" i="9" l="1"/>
  <c r="AD952" i="9"/>
  <c r="AB954" i="9" l="1"/>
  <c r="AF953" i="9"/>
  <c r="AF954" i="9" s="1"/>
  <c r="AD953" i="9"/>
  <c r="AB955" i="9" l="1"/>
  <c r="AD954" i="9"/>
  <c r="AB956" i="9" l="1"/>
  <c r="AF955" i="9"/>
  <c r="AF956" i="9" s="1"/>
  <c r="AD955" i="9"/>
  <c r="AB957" i="9" l="1"/>
  <c r="AD956" i="9"/>
  <c r="AB958" i="9" l="1"/>
  <c r="AF957" i="9"/>
  <c r="AF958" i="9" s="1"/>
  <c r="AD957" i="9"/>
  <c r="AB959" i="9" l="1"/>
  <c r="AD958" i="9"/>
  <c r="AB960" i="9" l="1"/>
  <c r="AD959" i="9"/>
  <c r="AF959" i="9"/>
  <c r="AF960" i="9" s="1"/>
  <c r="AB961" i="9" l="1"/>
  <c r="AD960" i="9"/>
  <c r="AB962" i="9" l="1"/>
  <c r="AD961" i="9"/>
  <c r="AF961" i="9"/>
  <c r="AF962" i="9" s="1"/>
  <c r="AB963" i="9" l="1"/>
  <c r="AD962" i="9"/>
  <c r="AB964" i="9" l="1"/>
  <c r="AF963" i="9"/>
  <c r="AF964" i="9" s="1"/>
  <c r="AD963" i="9"/>
  <c r="AB965" i="9" l="1"/>
  <c r="AD964" i="9"/>
  <c r="AB966" i="9" l="1"/>
  <c r="AD965" i="9"/>
  <c r="AF965" i="9"/>
  <c r="AF966" i="9" s="1"/>
  <c r="AB967" i="9" l="1"/>
  <c r="AD966" i="9"/>
  <c r="AB968" i="9" l="1"/>
  <c r="AF967" i="9"/>
  <c r="AF968" i="9" s="1"/>
  <c r="AD967" i="9"/>
  <c r="AB969" i="9" l="1"/>
  <c r="AD968" i="9"/>
  <c r="AB970" i="9" l="1"/>
  <c r="AF969" i="9"/>
  <c r="AF970" i="9" s="1"/>
  <c r="AD969" i="9"/>
  <c r="AB971" i="9" l="1"/>
  <c r="AD970" i="9"/>
  <c r="AB972" i="9" l="1"/>
  <c r="AF971" i="9"/>
  <c r="AF972" i="9" s="1"/>
  <c r="AD971" i="9"/>
  <c r="AB973" i="9" l="1"/>
  <c r="AD972" i="9"/>
  <c r="AB974" i="9" l="1"/>
  <c r="AD973" i="9"/>
  <c r="AF973" i="9"/>
  <c r="AF974" i="9" s="1"/>
  <c r="AB975" i="9" l="1"/>
  <c r="AD974" i="9"/>
  <c r="AB976" i="9" l="1"/>
  <c r="AF975" i="9"/>
  <c r="AF976" i="9" s="1"/>
  <c r="AD975" i="9"/>
  <c r="AB977" i="9" l="1"/>
  <c r="AD976" i="9"/>
  <c r="AB978" i="9" l="1"/>
  <c r="AD977" i="9"/>
  <c r="AF977" i="9"/>
  <c r="AF978" i="9" s="1"/>
  <c r="AB979" i="9" l="1"/>
  <c r="AD978" i="9"/>
  <c r="AB980" i="9" l="1"/>
  <c r="AD979" i="9"/>
  <c r="AF979" i="9"/>
  <c r="AF980" i="9" s="1"/>
  <c r="AB981" i="9" l="1"/>
  <c r="AD980" i="9"/>
  <c r="AB982" i="9" l="1"/>
  <c r="AF981" i="9"/>
  <c r="AF982" i="9" s="1"/>
  <c r="AD981" i="9"/>
  <c r="AB983" i="9" l="1"/>
  <c r="AD982" i="9"/>
  <c r="AB984" i="9" l="1"/>
  <c r="AF983" i="9"/>
  <c r="AF984" i="9" s="1"/>
  <c r="AD983" i="9"/>
  <c r="AB985" i="9" l="1"/>
  <c r="AD984" i="9"/>
  <c r="AB986" i="9" l="1"/>
  <c r="AF985" i="9"/>
  <c r="AF986" i="9" s="1"/>
  <c r="AD985" i="9"/>
  <c r="AB987" i="9" l="1"/>
  <c r="AD986" i="9"/>
  <c r="AB988" i="9" l="1"/>
  <c r="AF987" i="9"/>
  <c r="AF988" i="9" s="1"/>
  <c r="AD987" i="9"/>
  <c r="AB989" i="9" l="1"/>
  <c r="AD988" i="9"/>
  <c r="AB990" i="9" l="1"/>
  <c r="AF989" i="9"/>
  <c r="AF990" i="9" s="1"/>
  <c r="AD989" i="9"/>
  <c r="AB991" i="9" l="1"/>
  <c r="AD990" i="9"/>
  <c r="AB992" i="9" l="1"/>
  <c r="AF991" i="9"/>
  <c r="AF992" i="9" s="1"/>
  <c r="AD991" i="9"/>
  <c r="AB993" i="9" l="1"/>
  <c r="AD992" i="9"/>
  <c r="AB994" i="9" l="1"/>
  <c r="AF993" i="9"/>
  <c r="AF994" i="9" s="1"/>
  <c r="AD993" i="9"/>
  <c r="AB995" i="9" l="1"/>
  <c r="AD994" i="9"/>
  <c r="AB996" i="9" l="1"/>
  <c r="AF995" i="9"/>
  <c r="AF996" i="9" s="1"/>
  <c r="AD995" i="9"/>
  <c r="AB997" i="9" l="1"/>
  <c r="AD996" i="9"/>
  <c r="AB998" i="9" l="1"/>
  <c r="AF997" i="9"/>
  <c r="AF998" i="9" s="1"/>
  <c r="AD997" i="9"/>
  <c r="AB999" i="9" l="1"/>
  <c r="AD998" i="9"/>
  <c r="AB1000" i="9" l="1"/>
  <c r="AF999" i="9"/>
  <c r="AF1000" i="9" s="1"/>
  <c r="AD999" i="9"/>
  <c r="AB1001" i="9" l="1"/>
  <c r="AD1000" i="9"/>
  <c r="AB1002" i="9" l="1"/>
  <c r="AF1001" i="9"/>
  <c r="AF1002" i="9" s="1"/>
  <c r="AD1001" i="9"/>
  <c r="AB1003" i="9" l="1"/>
  <c r="AD1002" i="9"/>
  <c r="AB1004" i="9" l="1"/>
  <c r="AF1003" i="9"/>
  <c r="AF1004" i="9" s="1"/>
  <c r="AD1003" i="9"/>
  <c r="AB1005" i="9" l="1"/>
  <c r="AD1004" i="9"/>
  <c r="AB1006" i="9" l="1"/>
  <c r="AF1005" i="9"/>
  <c r="AF1006" i="9" s="1"/>
  <c r="AD1005" i="9"/>
  <c r="AB1007" i="9" l="1"/>
  <c r="AD1006" i="9"/>
  <c r="AB1008" i="9" l="1"/>
  <c r="AF1007" i="9"/>
  <c r="AF1008" i="9" s="1"/>
  <c r="AD1007" i="9"/>
  <c r="AB1009" i="9" l="1"/>
  <c r="AD1008" i="9"/>
  <c r="AB1010" i="9" l="1"/>
  <c r="AF1009" i="9"/>
  <c r="AF1010" i="9" s="1"/>
  <c r="AD1009" i="9"/>
  <c r="AB1011" i="9" l="1"/>
  <c r="AD1010" i="9"/>
  <c r="AB1012" i="9" l="1"/>
  <c r="AD1011" i="9"/>
  <c r="AF1011" i="9"/>
  <c r="AF1012" i="9" s="1"/>
  <c r="AB1013" i="9" l="1"/>
  <c r="AD1012" i="9"/>
  <c r="AB1014" i="9" l="1"/>
  <c r="AD1013" i="9"/>
  <c r="AF1013" i="9"/>
  <c r="AF1014" i="9" s="1"/>
  <c r="AB1015" i="9" l="1"/>
  <c r="AD1014" i="9"/>
  <c r="AB1016" i="9" l="1"/>
  <c r="AD1015" i="9"/>
  <c r="AF1015" i="9"/>
  <c r="AF1016" i="9" l="1"/>
  <c r="AD1016" i="9"/>
  <c r="AB1017" i="9"/>
  <c r="AB1018" i="9" l="1"/>
  <c r="AD1017" i="9"/>
  <c r="AF1017" i="9"/>
  <c r="AF1018" i="9" s="1"/>
  <c r="AB1019" i="9" l="1"/>
  <c r="AD1018" i="9"/>
  <c r="AB1020" i="9" l="1"/>
  <c r="AF1019" i="9"/>
  <c r="AF1020" i="9" s="1"/>
  <c r="AD1019" i="9"/>
  <c r="AB1021" i="9" l="1"/>
  <c r="AD1020" i="9"/>
  <c r="AB1022" i="9" l="1"/>
  <c r="AF1021" i="9"/>
  <c r="AF1022" i="9" s="1"/>
  <c r="AD1021" i="9"/>
  <c r="AB1023" i="9" l="1"/>
  <c r="AD1022" i="9"/>
  <c r="AB1024" i="9" l="1"/>
  <c r="AD1023" i="9"/>
  <c r="AF1023" i="9"/>
  <c r="AF1024" i="9" s="1"/>
  <c r="AB1025" i="9" l="1"/>
  <c r="AD1024" i="9"/>
  <c r="AB1026" i="9" l="1"/>
  <c r="AD1025" i="9"/>
  <c r="AF1025" i="9"/>
  <c r="AF1026" i="9" s="1"/>
  <c r="AB1027" i="9" l="1"/>
  <c r="AD1026" i="9"/>
  <c r="AB1028" i="9" l="1"/>
  <c r="AD1027" i="9"/>
  <c r="AF1027" i="9"/>
  <c r="AF1028" i="9" s="1"/>
  <c r="AB1029" i="9" l="1"/>
  <c r="AD1028" i="9"/>
  <c r="AB1030" i="9" l="1"/>
  <c r="AD1029" i="9"/>
  <c r="AF1029" i="9"/>
  <c r="AF1030" i="9" s="1"/>
  <c r="AB1031" i="9" l="1"/>
  <c r="AD1030" i="9"/>
  <c r="AB1032" i="9" l="1"/>
  <c r="AF1031" i="9"/>
  <c r="AF1032" i="9" s="1"/>
  <c r="AD1031" i="9"/>
  <c r="AB1033" i="9" l="1"/>
  <c r="AD1032" i="9"/>
  <c r="AB1034" i="9" l="1"/>
  <c r="AF1033" i="9"/>
  <c r="AF1034" i="9" s="1"/>
  <c r="AD1033" i="9"/>
  <c r="AB1035" i="9" l="1"/>
  <c r="AD1034" i="9"/>
  <c r="AB1036" i="9" l="1"/>
  <c r="AF1035" i="9"/>
  <c r="AF1036" i="9" s="1"/>
  <c r="AD1035" i="9"/>
  <c r="AB1037" i="9" l="1"/>
  <c r="AD1036" i="9"/>
  <c r="AB1038" i="9" l="1"/>
  <c r="AF1037" i="9"/>
  <c r="AF1038" i="9" s="1"/>
  <c r="AD1037" i="9"/>
  <c r="AB1039" i="9" l="1"/>
  <c r="AD1038" i="9"/>
  <c r="AB1040" i="9" l="1"/>
  <c r="AD1039" i="9"/>
  <c r="AF1039" i="9"/>
  <c r="AF1040" i="9" s="1"/>
  <c r="AB1041" i="9" l="1"/>
  <c r="AD1040" i="9"/>
  <c r="AB1042" i="9" l="1"/>
  <c r="AD1041" i="9"/>
  <c r="AF1041" i="9"/>
  <c r="AF1042" i="9" s="1"/>
  <c r="AB1043" i="9" l="1"/>
  <c r="AD1042" i="9"/>
  <c r="AB1044" i="9" l="1"/>
  <c r="AF1043" i="9"/>
  <c r="AF1044" i="9" s="1"/>
  <c r="AD1043" i="9"/>
  <c r="AB1045" i="9" l="1"/>
  <c r="AD1044" i="9"/>
  <c r="AB1046" i="9" l="1"/>
  <c r="AF1045" i="9"/>
  <c r="AF1046" i="9" s="1"/>
  <c r="AD1045" i="9"/>
  <c r="AB1047" i="9" l="1"/>
  <c r="AD1046" i="9"/>
  <c r="AB1048" i="9" l="1"/>
  <c r="AD1047" i="9"/>
  <c r="AF1047" i="9"/>
  <c r="AF1048" i="9" s="1"/>
  <c r="AB1049" i="9" l="1"/>
  <c r="AD1048" i="9"/>
  <c r="AB1050" i="9" l="1"/>
  <c r="AF1049" i="9"/>
  <c r="AF1050" i="9" s="1"/>
  <c r="AD1049" i="9"/>
  <c r="AB1051" i="9" l="1"/>
  <c r="AD1050" i="9"/>
  <c r="AB1052" i="9" l="1"/>
  <c r="AF1051" i="9"/>
  <c r="AF1052" i="9" s="1"/>
  <c r="AD1051" i="9"/>
  <c r="AB1053" i="9" l="1"/>
  <c r="AD1052" i="9"/>
  <c r="AB1054" i="9" l="1"/>
  <c r="AD1053" i="9"/>
  <c r="AF1053" i="9"/>
  <c r="AF1054" i="9" s="1"/>
  <c r="AB1055" i="9" l="1"/>
  <c r="AD1054" i="9"/>
  <c r="AB1056" i="9" l="1"/>
  <c r="AD1055" i="9"/>
  <c r="AF1055" i="9"/>
  <c r="AF1056" i="9" s="1"/>
  <c r="AB1057" i="9" l="1"/>
  <c r="AD1056" i="9"/>
  <c r="AB1058" i="9" l="1"/>
  <c r="AF1057" i="9"/>
  <c r="AF1058" i="9" s="1"/>
  <c r="AD1057" i="9"/>
  <c r="AB1059" i="9" l="1"/>
  <c r="AD1058" i="9"/>
  <c r="AB1060" i="9" l="1"/>
  <c r="AD1059" i="9"/>
  <c r="AF1059" i="9"/>
  <c r="AF1060" i="9" l="1"/>
  <c r="AB1061" i="9"/>
  <c r="AD1060" i="9"/>
  <c r="AB1062" i="9" l="1"/>
  <c r="AD1061" i="9"/>
  <c r="AF1061" i="9"/>
  <c r="AF1062" i="9" s="1"/>
  <c r="AB1063" i="9" l="1"/>
  <c r="AD1062" i="9"/>
  <c r="AB1064" i="9" l="1"/>
  <c r="AF1063" i="9"/>
  <c r="AF1064" i="9" s="1"/>
  <c r="AD1063" i="9"/>
  <c r="AB1065" i="9" l="1"/>
  <c r="AD1064" i="9"/>
  <c r="AB1066" i="9" l="1"/>
  <c r="AF1065" i="9"/>
  <c r="AF1066" i="9" s="1"/>
  <c r="AD1065" i="9"/>
  <c r="AB1067" i="9" l="1"/>
  <c r="AD1066" i="9"/>
  <c r="AB1068" i="9" l="1"/>
  <c r="AF1067" i="9"/>
  <c r="AF1068" i="9" s="1"/>
  <c r="AD1067" i="9"/>
  <c r="AB1069" i="9" l="1"/>
  <c r="AD1068" i="9"/>
  <c r="AB1070" i="9" l="1"/>
  <c r="AF1069" i="9"/>
  <c r="AF1070" i="9" s="1"/>
  <c r="AD1069" i="9"/>
  <c r="AB1071" i="9" l="1"/>
  <c r="AD1070" i="9"/>
  <c r="AB1072" i="9" l="1"/>
  <c r="AD1071" i="9"/>
  <c r="AF1071" i="9"/>
  <c r="AF1072" i="9" s="1"/>
  <c r="AB1073" i="9" l="1"/>
  <c r="AD1072" i="9"/>
  <c r="AB1074" i="9" l="1"/>
  <c r="AF1073" i="9"/>
  <c r="AF1074" i="9" s="1"/>
  <c r="AD1073" i="9"/>
  <c r="AB1075" i="9" l="1"/>
  <c r="AD1074" i="9"/>
  <c r="AB1076" i="9" l="1"/>
  <c r="AD1075" i="9"/>
  <c r="AF1075" i="9"/>
  <c r="AF1076" i="9" s="1"/>
  <c r="AB1077" i="9" l="1"/>
  <c r="AD1076" i="9"/>
  <c r="AB1078" i="9" l="1"/>
  <c r="AD1077" i="9"/>
  <c r="AF1077" i="9"/>
  <c r="AF1078" i="9" s="1"/>
  <c r="AB1079" i="9" l="1"/>
  <c r="AD1078" i="9"/>
  <c r="AB1080" i="9" l="1"/>
  <c r="AD1079" i="9"/>
  <c r="AF1079" i="9"/>
  <c r="AF1080" i="9" s="1"/>
  <c r="AB1081" i="9" l="1"/>
  <c r="AD1080" i="9"/>
  <c r="AB1082" i="9" l="1"/>
  <c r="AD1081" i="9"/>
  <c r="AF1081" i="9"/>
  <c r="AF1082" i="9" s="1"/>
  <c r="AB1083" i="9" l="1"/>
  <c r="AD1082" i="9"/>
  <c r="AB1084" i="9" l="1"/>
  <c r="AF1083" i="9"/>
  <c r="AF1084" i="9" s="1"/>
  <c r="AD1083" i="9"/>
  <c r="AB1085" i="9" l="1"/>
  <c r="AD1084" i="9"/>
  <c r="AB1086" i="9" l="1"/>
  <c r="AF1085" i="9"/>
  <c r="AF1086" i="9" s="1"/>
  <c r="AD1085" i="9"/>
  <c r="AB1087" i="9" l="1"/>
  <c r="AD1086" i="9"/>
  <c r="AB1088" i="9" l="1"/>
  <c r="AF1087" i="9"/>
  <c r="AF1088" i="9" s="1"/>
  <c r="AD1087" i="9"/>
  <c r="AB1089" i="9" l="1"/>
  <c r="AD1088" i="9"/>
  <c r="AB1090" i="9" l="1"/>
  <c r="AF1089" i="9"/>
  <c r="AF1090" i="9" s="1"/>
  <c r="AD1089" i="9"/>
  <c r="AB1091" i="9" l="1"/>
  <c r="AD1090" i="9"/>
  <c r="AB1092" i="9" l="1"/>
  <c r="AF1091" i="9"/>
  <c r="AF1092" i="9" s="1"/>
  <c r="AD1091" i="9"/>
  <c r="AB1093" i="9" l="1"/>
  <c r="AD1092" i="9"/>
  <c r="AB1094" i="9" l="1"/>
  <c r="AF1093" i="9"/>
  <c r="AF1094" i="9" s="1"/>
  <c r="AD1093" i="9"/>
  <c r="AB1095" i="9" l="1"/>
  <c r="AD1094" i="9"/>
  <c r="AB1096" i="9" l="1"/>
  <c r="AD1095" i="9"/>
  <c r="AF1095" i="9"/>
  <c r="AF1096" i="9" s="1"/>
  <c r="AB1097" i="9" l="1"/>
  <c r="AD1096" i="9"/>
  <c r="AB1098" i="9" l="1"/>
  <c r="AF1097" i="9"/>
  <c r="AF1098" i="9" s="1"/>
  <c r="AD1097" i="9"/>
  <c r="AB1099" i="9" l="1"/>
  <c r="AD1098" i="9"/>
  <c r="AB1100" i="9" l="1"/>
  <c r="AD1099" i="9"/>
  <c r="AF1099" i="9"/>
  <c r="AF1100" i="9" s="1"/>
  <c r="AB1101" i="9" l="1"/>
  <c r="AD1100" i="9"/>
  <c r="AB1102" i="9" l="1"/>
  <c r="AF1101" i="9"/>
  <c r="AF1102" i="9" s="1"/>
  <c r="AD1101" i="9"/>
  <c r="AB1103" i="9" l="1"/>
  <c r="AD1102" i="9"/>
  <c r="AB1104" i="9" l="1"/>
  <c r="AF1103" i="9"/>
  <c r="AF1104" i="9" s="1"/>
  <c r="AD1103" i="9"/>
  <c r="AB1105" i="9" l="1"/>
  <c r="AD1104" i="9"/>
  <c r="AB1106" i="9" l="1"/>
  <c r="AF1105" i="9"/>
  <c r="AF1106" i="9" s="1"/>
  <c r="AD1105" i="9"/>
  <c r="AB1107" i="9" l="1"/>
  <c r="AD1106" i="9"/>
  <c r="AB1108" i="9" l="1"/>
  <c r="AF1107" i="9"/>
  <c r="AF1108" i="9" s="1"/>
  <c r="AD1107" i="9"/>
  <c r="AB1109" i="9" l="1"/>
  <c r="AD1108" i="9"/>
  <c r="AB1110" i="9" l="1"/>
  <c r="AF1109" i="9"/>
  <c r="AF1110" i="9" s="1"/>
  <c r="AD1109" i="9"/>
  <c r="AB1111" i="9" l="1"/>
  <c r="AD1110" i="9"/>
  <c r="AB1112" i="9" l="1"/>
  <c r="AD1111" i="9"/>
  <c r="AF1111" i="9"/>
  <c r="AF1112" i="9" s="1"/>
  <c r="AB1113" i="9" l="1"/>
  <c r="AD1112" i="9"/>
  <c r="AB1114" i="9" l="1"/>
  <c r="AF1113" i="9"/>
  <c r="AF1114" i="9" s="1"/>
  <c r="AD1113" i="9"/>
  <c r="AB1115" i="9" l="1"/>
  <c r="AD1114" i="9"/>
  <c r="AB1116" i="9" l="1"/>
  <c r="AD1115" i="9"/>
  <c r="AF1115" i="9"/>
  <c r="AF1116" i="9" s="1"/>
  <c r="AB1117" i="9" l="1"/>
  <c r="AD1116" i="9"/>
  <c r="AB1118" i="9" l="1"/>
  <c r="AF1117" i="9"/>
  <c r="AF1118" i="9" s="1"/>
  <c r="AD1117" i="9"/>
  <c r="AB1119" i="9" l="1"/>
  <c r="AD1118" i="9"/>
  <c r="AB1120" i="9" l="1"/>
  <c r="AF1119" i="9"/>
  <c r="AF1120" i="9" s="1"/>
  <c r="AD1119" i="9"/>
  <c r="AB1121" i="9" l="1"/>
  <c r="AD1120" i="9"/>
  <c r="AB1122" i="9" l="1"/>
  <c r="AD1121" i="9"/>
  <c r="AF1121" i="9"/>
  <c r="AF1122" i="9" s="1"/>
  <c r="AB1123" i="9" l="1"/>
  <c r="AD1122" i="9"/>
  <c r="AB1124" i="9" l="1"/>
  <c r="AD1123" i="9"/>
  <c r="AF1123" i="9"/>
  <c r="AF1124" i="9" s="1"/>
  <c r="AB1125" i="9" l="1"/>
  <c r="AD1124" i="9"/>
  <c r="AB1126" i="9" l="1"/>
  <c r="AD1125" i="9"/>
  <c r="AF1125" i="9"/>
  <c r="AF1126" i="9" s="1"/>
  <c r="AB1127" i="9" l="1"/>
  <c r="AD1126" i="9"/>
  <c r="AB1128" i="9" l="1"/>
  <c r="AD1127" i="9"/>
  <c r="AF1127" i="9"/>
  <c r="AF1128" i="9" s="1"/>
  <c r="AB1129" i="9" l="1"/>
  <c r="AD1128" i="9"/>
  <c r="AB1130" i="9" l="1"/>
  <c r="AF1129" i="9"/>
  <c r="AF1130" i="9" s="1"/>
  <c r="AD1129" i="9"/>
  <c r="AB1131" i="9" l="1"/>
  <c r="AD1130" i="9"/>
  <c r="AB1132" i="9" l="1"/>
  <c r="AF1131" i="9"/>
  <c r="AF1132" i="9" s="1"/>
  <c r="AD1131" i="9"/>
  <c r="AB1133" i="9" l="1"/>
  <c r="AD1132" i="9"/>
  <c r="AB1134" i="9" l="1"/>
  <c r="AF1133" i="9"/>
  <c r="AF1134" i="9" s="1"/>
  <c r="AD1133" i="9"/>
  <c r="AB1135" i="9" l="1"/>
  <c r="AD1134" i="9"/>
  <c r="AB1136" i="9" l="1"/>
  <c r="AF1135" i="9"/>
  <c r="AF1136" i="9" s="1"/>
  <c r="AD1135" i="9"/>
  <c r="AB1137" i="9" l="1"/>
  <c r="AD1136" i="9"/>
  <c r="AB1138" i="9" l="1"/>
  <c r="AD1137" i="9"/>
  <c r="AF1137" i="9"/>
  <c r="AF1138" i="9" s="1"/>
  <c r="AB1139" i="9" l="1"/>
  <c r="AD1138" i="9"/>
  <c r="AB1140" i="9" l="1"/>
  <c r="AF1139" i="9"/>
  <c r="AF1140" i="9" s="1"/>
  <c r="AD1139" i="9"/>
  <c r="AB1141" i="9" l="1"/>
  <c r="AD1140" i="9"/>
  <c r="AB1142" i="9" l="1"/>
  <c r="AD1141" i="9"/>
  <c r="AF1141" i="9"/>
  <c r="AF1142" i="9" s="1"/>
  <c r="AB1143" i="9" l="1"/>
  <c r="AD1142" i="9"/>
  <c r="AB1144" i="9" l="1"/>
  <c r="AD1143" i="9"/>
  <c r="AF1143" i="9"/>
  <c r="AF1144" i="9" s="1"/>
  <c r="AB1145" i="9" l="1"/>
  <c r="AD1144" i="9"/>
  <c r="AB1146" i="9" l="1"/>
  <c r="AF1145" i="9"/>
  <c r="AF1146" i="9" s="1"/>
  <c r="AD1145" i="9"/>
  <c r="AB1147" i="9" l="1"/>
  <c r="AD1146" i="9"/>
  <c r="AB1148" i="9" l="1"/>
  <c r="AF1147" i="9"/>
  <c r="AF1148" i="9" s="1"/>
  <c r="AD1147" i="9"/>
  <c r="AB1149" i="9" l="1"/>
  <c r="AD1148" i="9"/>
  <c r="AB1150" i="9" l="1"/>
  <c r="AD1149" i="9"/>
  <c r="AF1149" i="9"/>
  <c r="AF1150" i="9" s="1"/>
  <c r="AB1151" i="9" l="1"/>
  <c r="AD1150" i="9"/>
  <c r="AB1152" i="9" l="1"/>
  <c r="AF1151" i="9"/>
  <c r="AF1152" i="9" s="1"/>
  <c r="AD1151" i="9"/>
  <c r="AB1153" i="9" l="1"/>
  <c r="AD1152" i="9"/>
  <c r="AB1154" i="9" l="1"/>
  <c r="AF1153" i="9"/>
  <c r="AF1154" i="9" s="1"/>
  <c r="AD1153" i="9"/>
  <c r="AB1155" i="9" l="1"/>
  <c r="AD1154" i="9"/>
  <c r="AB1156" i="9" l="1"/>
  <c r="AF1155" i="9"/>
  <c r="AF1156" i="9" s="1"/>
  <c r="AD1155" i="9"/>
  <c r="AB1157" i="9" l="1"/>
  <c r="AD1156" i="9"/>
  <c r="AB1158" i="9" l="1"/>
  <c r="AF1157" i="9"/>
  <c r="AF1158" i="9" s="1"/>
  <c r="AD1157" i="9"/>
  <c r="AB1159" i="9" l="1"/>
  <c r="AD1158" i="9"/>
  <c r="AB1160" i="9" l="1"/>
  <c r="AF1159" i="9"/>
  <c r="AF1160" i="9" s="1"/>
  <c r="AD1159" i="9"/>
  <c r="AB1161" i="9" l="1"/>
  <c r="AD1160" i="9"/>
  <c r="AB1162" i="9" l="1"/>
  <c r="AF1161" i="9"/>
  <c r="AF1162" i="9" s="1"/>
  <c r="AD1161" i="9"/>
  <c r="AB1163" i="9" l="1"/>
  <c r="AD1162" i="9"/>
  <c r="AB1164" i="9" l="1"/>
  <c r="AD1163" i="9"/>
  <c r="AF1163" i="9"/>
  <c r="AF1164" i="9" s="1"/>
  <c r="AB1165" i="9" l="1"/>
  <c r="AD1164" i="9"/>
  <c r="AB1166" i="9" l="1"/>
  <c r="AF1165" i="9"/>
  <c r="AF1166" i="9" s="1"/>
  <c r="AD1165" i="9"/>
  <c r="AB1167" i="9" l="1"/>
  <c r="AD1166" i="9"/>
  <c r="AB1168" i="9" l="1"/>
  <c r="AD1167" i="9"/>
  <c r="AF1167" i="9"/>
  <c r="AF1168" i="9" s="1"/>
  <c r="AB1169" i="9" l="1"/>
  <c r="AD1168" i="9"/>
  <c r="AB1170" i="9" l="1"/>
  <c r="AD1169" i="9"/>
  <c r="AF1169" i="9"/>
  <c r="AF1170" i="9" s="1"/>
  <c r="AB1171" i="9" l="1"/>
  <c r="AD1170" i="9"/>
  <c r="AB1172" i="9" l="1"/>
  <c r="AD1171" i="9"/>
  <c r="AF1171" i="9"/>
  <c r="AF1172" i="9" s="1"/>
  <c r="AB1173" i="9" l="1"/>
  <c r="AD1172" i="9"/>
  <c r="AB1174" i="9" l="1"/>
  <c r="AF1173" i="9"/>
  <c r="AF1174" i="9" s="1"/>
  <c r="AD1173" i="9"/>
  <c r="AB1175" i="9" l="1"/>
  <c r="AD1174" i="9"/>
  <c r="AB1176" i="9" l="1"/>
  <c r="AD1175" i="9"/>
  <c r="AF1175" i="9"/>
  <c r="AF1176" i="9" s="1"/>
  <c r="AB1177" i="9" l="1"/>
  <c r="AD1176" i="9"/>
  <c r="AB1178" i="9" l="1"/>
  <c r="AD1177" i="9"/>
  <c r="AF1177" i="9"/>
  <c r="AF1178" i="9" s="1"/>
  <c r="AB1179" i="9" l="1"/>
  <c r="AD1178" i="9"/>
  <c r="AB1180" i="9" l="1"/>
  <c r="AF1179" i="9"/>
  <c r="AF1180" i="9" s="1"/>
  <c r="AD1179" i="9"/>
  <c r="AB1181" i="9" l="1"/>
  <c r="AD1180" i="9"/>
  <c r="AB1182" i="9" l="1"/>
  <c r="AF1181" i="9"/>
  <c r="AF1182" i="9" s="1"/>
  <c r="AD1181" i="9"/>
  <c r="AB1183" i="9" l="1"/>
  <c r="AD1182" i="9"/>
  <c r="AB1184" i="9" l="1"/>
  <c r="AF1183" i="9"/>
  <c r="AF1184" i="9" s="1"/>
  <c r="AD1183" i="9"/>
  <c r="AB1185" i="9" l="1"/>
  <c r="AD1184" i="9"/>
  <c r="AB1186" i="9" l="1"/>
  <c r="AF1185" i="9"/>
  <c r="AF1186" i="9" s="1"/>
  <c r="AD1185" i="9"/>
  <c r="AB1187" i="9" l="1"/>
  <c r="AD1186" i="9"/>
  <c r="AB1188" i="9" l="1"/>
  <c r="AD1187" i="9"/>
  <c r="AF1187" i="9"/>
  <c r="AF1188" i="9" s="1"/>
  <c r="AB1189" i="9" l="1"/>
  <c r="AD1188" i="9"/>
  <c r="AB1190" i="9" l="1"/>
  <c r="AD1189" i="9"/>
  <c r="AF1189" i="9"/>
  <c r="AF1190" i="9" s="1"/>
  <c r="AB1191" i="9" l="1"/>
  <c r="AD1190" i="9"/>
  <c r="AB1192" i="9" l="1"/>
  <c r="AF1191" i="9"/>
  <c r="AF1192" i="9" s="1"/>
  <c r="AD1191" i="9"/>
  <c r="AB1193" i="9" l="1"/>
  <c r="AD1192" i="9"/>
  <c r="AB1194" i="9" l="1"/>
  <c r="AF1193" i="9"/>
  <c r="AF1194" i="9" s="1"/>
  <c r="AD1193" i="9"/>
  <c r="AB1195" i="9" l="1"/>
  <c r="AD1194" i="9"/>
  <c r="AB1196" i="9" l="1"/>
  <c r="AD1195" i="9"/>
  <c r="AF1195" i="9"/>
  <c r="AF1196" i="9" s="1"/>
  <c r="AB1197" i="9" l="1"/>
  <c r="AD1196" i="9"/>
  <c r="AB1198" i="9" l="1"/>
  <c r="AF1197" i="9"/>
  <c r="AF1198" i="9" s="1"/>
  <c r="AD1197" i="9"/>
  <c r="AB1199" i="9" l="1"/>
  <c r="AD1198" i="9"/>
  <c r="AB1200" i="9" l="1"/>
  <c r="AF1199" i="9"/>
  <c r="AF1200" i="9" s="1"/>
  <c r="AD1199" i="9"/>
  <c r="AB1201" i="9" l="1"/>
  <c r="AD1200" i="9"/>
  <c r="AB1202" i="9" l="1"/>
  <c r="AF1201" i="9"/>
  <c r="AF1202" i="9" s="1"/>
  <c r="AD1201" i="9"/>
  <c r="AB1203" i="9" l="1"/>
  <c r="AD1202" i="9"/>
  <c r="AB1204" i="9" l="1"/>
  <c r="AD1203" i="9"/>
  <c r="AF1203" i="9"/>
  <c r="AF1204" i="9" s="1"/>
  <c r="AB1205" i="9" l="1"/>
  <c r="AD1204" i="9"/>
  <c r="AB1206" i="9" l="1"/>
  <c r="AF1205" i="9"/>
  <c r="AF1206" i="9" s="1"/>
  <c r="AD1205" i="9"/>
  <c r="AB1207" i="9" l="1"/>
  <c r="AD1206" i="9"/>
  <c r="AB1208" i="9" l="1"/>
  <c r="AF1207" i="9"/>
  <c r="AF1208" i="9" s="1"/>
  <c r="AD1207" i="9"/>
  <c r="AB1209" i="9" l="1"/>
  <c r="AD1208" i="9"/>
  <c r="AB1210" i="9" l="1"/>
  <c r="AD1209" i="9"/>
  <c r="AF1209" i="9"/>
  <c r="AF1210" i="9" s="1"/>
  <c r="AB1211" i="9" l="1"/>
  <c r="AD1210" i="9"/>
  <c r="AB1212" i="9" l="1"/>
  <c r="AF1211" i="9"/>
  <c r="AF1212" i="9" s="1"/>
  <c r="AD1211" i="9"/>
  <c r="AB1213" i="9" l="1"/>
  <c r="AD1212" i="9"/>
  <c r="AB1214" i="9" l="1"/>
  <c r="AD1213" i="9"/>
  <c r="AF1213" i="9"/>
  <c r="AF1214" i="9" s="1"/>
  <c r="AB1215" i="9" l="1"/>
  <c r="AD1214" i="9"/>
  <c r="AB1216" i="9" l="1"/>
  <c r="AF1215" i="9"/>
  <c r="AF1216" i="9" s="1"/>
  <c r="AD1215" i="9"/>
  <c r="AB1217" i="9" l="1"/>
  <c r="AD1216" i="9"/>
  <c r="AB1218" i="9" l="1"/>
  <c r="AD1217" i="9"/>
  <c r="AF1217" i="9"/>
  <c r="AF1218" i="9" s="1"/>
  <c r="AB1219" i="9" l="1"/>
  <c r="AD1218" i="9"/>
  <c r="AB1220" i="9" l="1"/>
  <c r="AF1219" i="9"/>
  <c r="AF1220" i="9" s="1"/>
  <c r="AD1219" i="9"/>
  <c r="AB1221" i="9" l="1"/>
  <c r="AD1220" i="9"/>
  <c r="AB1222" i="9" l="1"/>
  <c r="AF1221" i="9"/>
  <c r="AF1222" i="9" s="1"/>
  <c r="AD1221" i="9"/>
  <c r="AB1223" i="9" l="1"/>
  <c r="AD1222" i="9"/>
  <c r="AB1224" i="9" l="1"/>
  <c r="AF1223" i="9"/>
  <c r="AF1224" i="9" s="1"/>
  <c r="AD1223" i="9"/>
  <c r="AB1225" i="9" l="1"/>
  <c r="AD1224" i="9"/>
  <c r="AB1226" i="9" l="1"/>
  <c r="AF1225" i="9"/>
  <c r="AF1226" i="9" s="1"/>
  <c r="AD1225" i="9"/>
  <c r="AB1227" i="9" l="1"/>
  <c r="AD1226" i="9"/>
  <c r="AB1228" i="9" l="1"/>
  <c r="AF1227" i="9"/>
  <c r="AF1228" i="9" s="1"/>
  <c r="AD1227" i="9"/>
  <c r="AB1229" i="9" l="1"/>
  <c r="AD1228" i="9"/>
  <c r="AB1230" i="9" l="1"/>
  <c r="AF1229" i="9"/>
  <c r="AF1230" i="9" s="1"/>
  <c r="AD1229" i="9"/>
  <c r="AB1231" i="9" l="1"/>
  <c r="AD1230" i="9"/>
  <c r="AB1232" i="9" l="1"/>
  <c r="AF1231" i="9"/>
  <c r="AF1232" i="9" s="1"/>
  <c r="AD1231" i="9"/>
  <c r="AB1233" i="9" l="1"/>
  <c r="AD1232" i="9"/>
  <c r="AB1234" i="9" l="1"/>
  <c r="AF1233" i="9"/>
  <c r="AF1234" i="9" s="1"/>
  <c r="AD1233" i="9"/>
  <c r="AB1235" i="9" l="1"/>
  <c r="AD1234" i="9"/>
  <c r="AB1236" i="9" l="1"/>
  <c r="AF1235" i="9"/>
  <c r="AF1236" i="9" s="1"/>
  <c r="AD1235" i="9"/>
  <c r="AB1237" i="9" l="1"/>
  <c r="AD1236" i="9"/>
  <c r="AB1238" i="9" l="1"/>
  <c r="AF1237" i="9"/>
  <c r="AF1238" i="9" s="1"/>
  <c r="AD1237" i="9"/>
  <c r="AB1239" i="9" l="1"/>
  <c r="AD1238" i="9"/>
  <c r="AB1240" i="9" l="1"/>
  <c r="AF1239" i="9"/>
  <c r="AF1240" i="9" s="1"/>
  <c r="AD1239" i="9"/>
  <c r="AB1241" i="9" l="1"/>
  <c r="AD1240" i="9"/>
  <c r="AB1242" i="9" l="1"/>
  <c r="AD1241" i="9"/>
  <c r="AF1241" i="9"/>
  <c r="AF1242" i="9" s="1"/>
  <c r="AB1243" i="9" l="1"/>
  <c r="AD1242" i="9"/>
  <c r="AB1244" i="9" l="1"/>
  <c r="AF1243" i="9"/>
  <c r="AF1244" i="9" s="1"/>
  <c r="AD1243" i="9"/>
  <c r="AB1245" i="9" l="1"/>
  <c r="AD1244" i="9"/>
  <c r="AB1246" i="9" l="1"/>
  <c r="AF1245" i="9"/>
  <c r="AF1246" i="9" s="1"/>
  <c r="AD1245" i="9"/>
  <c r="AB1247" i="9" l="1"/>
  <c r="AD1246" i="9"/>
  <c r="AB1248" i="9" l="1"/>
  <c r="AF1247" i="9"/>
  <c r="AF1248" i="9" s="1"/>
  <c r="AD1247" i="9"/>
  <c r="AB1249" i="9" l="1"/>
  <c r="AD1248" i="9"/>
  <c r="AB1250" i="9" l="1"/>
  <c r="AF1249" i="9"/>
  <c r="AF1250" i="9" s="1"/>
  <c r="AD1249" i="9"/>
  <c r="AB1251" i="9" l="1"/>
  <c r="AD1250" i="9"/>
  <c r="AB1252" i="9" l="1"/>
  <c r="AF1251" i="9"/>
  <c r="AF1252" i="9" s="1"/>
  <c r="AD1251" i="9"/>
  <c r="AB1253" i="9" l="1"/>
  <c r="AD1252" i="9"/>
  <c r="AB1254" i="9" l="1"/>
  <c r="AF1253" i="9"/>
  <c r="AF1254" i="9" s="1"/>
  <c r="AD1253" i="9"/>
  <c r="AB1255" i="9" l="1"/>
  <c r="AD1254" i="9"/>
  <c r="AB1256" i="9" l="1"/>
  <c r="AF1255" i="9"/>
  <c r="AF1256" i="9" s="1"/>
  <c r="AD1255" i="9"/>
  <c r="AB1257" i="9" l="1"/>
  <c r="AD1256" i="9"/>
  <c r="AB1258" i="9" l="1"/>
  <c r="AD1257" i="9"/>
  <c r="AF1257" i="9"/>
  <c r="AF1258" i="9" s="1"/>
  <c r="AB1259" i="9" l="1"/>
  <c r="AD1258" i="9"/>
  <c r="AB1260" i="9" l="1"/>
  <c r="AD1259" i="9"/>
  <c r="AF1259" i="9"/>
  <c r="AF1260" i="9" s="1"/>
  <c r="AB1261" i="9" l="1"/>
  <c r="AD1260" i="9"/>
  <c r="AB1262" i="9" l="1"/>
  <c r="AF1261" i="9"/>
  <c r="AF1262" i="9" s="1"/>
  <c r="AD1261" i="9"/>
  <c r="AB1263" i="9" l="1"/>
  <c r="AD1262" i="9"/>
  <c r="AB1264" i="9" l="1"/>
  <c r="AD1263" i="9"/>
  <c r="AF1263" i="9"/>
  <c r="AF1264" i="9" s="1"/>
  <c r="AB1265" i="9" l="1"/>
  <c r="AD1264" i="9"/>
  <c r="AB1266" i="9" l="1"/>
  <c r="AF1265" i="9"/>
  <c r="AF1266" i="9" s="1"/>
  <c r="AD1265" i="9"/>
  <c r="AB1267" i="9" l="1"/>
  <c r="AD1266" i="9"/>
  <c r="AB1268" i="9" l="1"/>
  <c r="AF1267" i="9"/>
  <c r="AF1268" i="9" s="1"/>
  <c r="AD1267" i="9"/>
  <c r="AB1269" i="9" l="1"/>
  <c r="AD1268" i="9"/>
  <c r="AB1270" i="9" l="1"/>
  <c r="AD1269" i="9"/>
  <c r="AF1269" i="9"/>
  <c r="AF1270" i="9" s="1"/>
  <c r="AB1271" i="9" l="1"/>
  <c r="AD1270" i="9"/>
  <c r="AB1272" i="9" l="1"/>
  <c r="AF1271" i="9"/>
  <c r="AF1272" i="9" s="1"/>
  <c r="AD1271" i="9"/>
  <c r="AB1273" i="9" l="1"/>
  <c r="AD1272" i="9"/>
  <c r="AB1274" i="9" l="1"/>
  <c r="AD1273" i="9"/>
  <c r="AF1273" i="9"/>
  <c r="AF1274" i="9" s="1"/>
  <c r="AB1275" i="9" l="1"/>
  <c r="AD1274" i="9"/>
  <c r="AB1276" i="9" l="1"/>
  <c r="AD1275" i="9"/>
  <c r="AF1275" i="9"/>
  <c r="AF1276" i="9" s="1"/>
  <c r="AB1277" i="9" l="1"/>
  <c r="AD1276" i="9"/>
  <c r="AB1278" i="9" l="1"/>
  <c r="AF1277" i="9"/>
  <c r="AF1278" i="9" s="1"/>
  <c r="AD1277" i="9"/>
  <c r="AB1279" i="9" l="1"/>
  <c r="AD1278" i="9"/>
  <c r="AB1280" i="9" l="1"/>
  <c r="AF1279" i="9"/>
  <c r="AF1280" i="9" s="1"/>
  <c r="AD1279" i="9"/>
  <c r="AB1281" i="9" l="1"/>
  <c r="AD1280" i="9"/>
  <c r="AB1282" i="9" l="1"/>
  <c r="AD1281" i="9"/>
  <c r="AF1281" i="9"/>
  <c r="AF1282" i="9" s="1"/>
  <c r="AB1283" i="9" l="1"/>
  <c r="AD1282" i="9"/>
  <c r="AB1284" i="9" l="1"/>
  <c r="AD1283" i="9"/>
  <c r="AF1283" i="9"/>
  <c r="AF1284" i="9" l="1"/>
  <c r="AB1285" i="9"/>
  <c r="AD1284" i="9"/>
  <c r="AB1286" i="9" l="1"/>
  <c r="AD1285" i="9"/>
  <c r="AF1285" i="9"/>
  <c r="AF1286" i="9" s="1"/>
  <c r="AB1287" i="9" l="1"/>
  <c r="AD1286" i="9"/>
  <c r="AB1288" i="9" l="1"/>
  <c r="AD1287" i="9"/>
  <c r="AF1287" i="9"/>
  <c r="AF1288" i="9" s="1"/>
  <c r="AB1289" i="9" l="1"/>
  <c r="AD1288" i="9"/>
  <c r="AB1290" i="9" l="1"/>
  <c r="AD1289" i="9"/>
  <c r="AF1289" i="9"/>
  <c r="AF1290" i="9" s="1"/>
  <c r="AB1291" i="9" l="1"/>
  <c r="AD1290" i="9"/>
  <c r="AB1292" i="9" l="1"/>
  <c r="AF1291" i="9"/>
  <c r="AF1292" i="9" s="1"/>
  <c r="AD1291" i="9"/>
  <c r="AB1293" i="9" l="1"/>
  <c r="AD1292" i="9"/>
  <c r="AB1294" i="9" l="1"/>
  <c r="AF1293" i="9"/>
  <c r="AF1294" i="9" s="1"/>
  <c r="AD1293" i="9"/>
  <c r="AB1295" i="9" l="1"/>
  <c r="AD1294" i="9"/>
  <c r="AB1296" i="9" l="1"/>
  <c r="AD1295" i="9"/>
  <c r="AF1295" i="9"/>
  <c r="AF1296" i="9" s="1"/>
  <c r="AB1297" i="9" l="1"/>
  <c r="AD1296" i="9"/>
  <c r="AB1298" i="9" l="1"/>
  <c r="AD1297" i="9"/>
  <c r="AF1297" i="9"/>
  <c r="AF1298" i="9" s="1"/>
  <c r="AB1299" i="9" l="1"/>
  <c r="AD1298" i="9"/>
  <c r="AB1300" i="9" l="1"/>
  <c r="AF1299" i="9"/>
  <c r="AF1300" i="9" s="1"/>
  <c r="AD1299" i="9"/>
  <c r="AB1301" i="9" l="1"/>
  <c r="AD1300" i="9"/>
  <c r="AB1302" i="9" l="1"/>
  <c r="AD1301" i="9"/>
  <c r="AF1301" i="9"/>
  <c r="AF1302" i="9" s="1"/>
  <c r="AB1303" i="9" l="1"/>
  <c r="AD1302" i="9"/>
  <c r="AB1304" i="9" l="1"/>
  <c r="AD1303" i="9"/>
  <c r="AF1303" i="9"/>
  <c r="AF1304" i="9" s="1"/>
  <c r="AB1305" i="9" l="1"/>
  <c r="AD1304" i="9"/>
  <c r="AB1306" i="9" l="1"/>
  <c r="AD1305" i="9"/>
  <c r="AF1305" i="9"/>
  <c r="AF1306" i="9" s="1"/>
  <c r="AB1307" i="9" l="1"/>
  <c r="AD1306" i="9"/>
  <c r="AB1308" i="9" l="1"/>
  <c r="AD1307" i="9"/>
  <c r="AF1307" i="9"/>
  <c r="AF1308" i="9" s="1"/>
  <c r="AB1309" i="9" l="1"/>
  <c r="AD1308" i="9"/>
  <c r="AB1310" i="9" l="1"/>
  <c r="AD1309" i="9"/>
  <c r="AF1309" i="9"/>
  <c r="AF1310" i="9" s="1"/>
  <c r="AB1311" i="9" l="1"/>
  <c r="AD1310" i="9"/>
  <c r="AB1312" i="9" l="1"/>
  <c r="AD1311" i="9"/>
  <c r="AF1311" i="9"/>
  <c r="AF1312" i="9" s="1"/>
  <c r="AB1313" i="9" l="1"/>
  <c r="AD1312" i="9"/>
  <c r="AB1314" i="9" l="1"/>
  <c r="AD1313" i="9"/>
  <c r="AF1313" i="9"/>
  <c r="AF1314" i="9" s="1"/>
  <c r="AB1315" i="9" l="1"/>
  <c r="AD1314" i="9"/>
  <c r="AB1316" i="9" l="1"/>
  <c r="AD1315" i="9"/>
  <c r="AF1315" i="9"/>
  <c r="AF1316" i="9" s="1"/>
  <c r="AB1317" i="9" l="1"/>
  <c r="AD1316" i="9"/>
  <c r="AB1318" i="9" l="1"/>
  <c r="AD1317" i="9"/>
  <c r="AF1317" i="9"/>
  <c r="AF1318" i="9" s="1"/>
  <c r="AB1319" i="9" l="1"/>
  <c r="AD1318" i="9"/>
  <c r="AB1320" i="9" l="1"/>
  <c r="AD1319" i="9"/>
  <c r="AF1319" i="9"/>
  <c r="AF1320" i="9" s="1"/>
  <c r="AB1321" i="9" l="1"/>
  <c r="AD1320" i="9"/>
  <c r="AF1321" i="9" l="1"/>
  <c r="AB1322" i="9"/>
  <c r="AD1321" i="9"/>
  <c r="AF1322" i="9" l="1"/>
  <c r="AB1323" i="9"/>
  <c r="AD1322" i="9"/>
  <c r="AB1324" i="9" l="1"/>
  <c r="AD1323" i="9"/>
  <c r="AF1323" i="9"/>
  <c r="AF1324" i="9" s="1"/>
  <c r="AB1325" i="9" l="1"/>
  <c r="AD1324" i="9"/>
  <c r="AB1326" i="9" l="1"/>
  <c r="AD1325" i="9"/>
  <c r="AF1325" i="9"/>
  <c r="AF1326" i="9" s="1"/>
  <c r="AB1327" i="9" l="1"/>
  <c r="AD1326" i="9"/>
  <c r="AB1328" i="9" l="1"/>
  <c r="AD1327" i="9"/>
  <c r="AF1327" i="9"/>
  <c r="AF1328" i="9" s="1"/>
  <c r="AB1329" i="9" l="1"/>
  <c r="AD1328" i="9"/>
  <c r="AB1330" i="9" l="1"/>
  <c r="AD1329" i="9"/>
  <c r="AF1329" i="9"/>
  <c r="AF1330" i="9" s="1"/>
  <c r="AB1331" i="9" l="1"/>
  <c r="AD1330" i="9"/>
  <c r="AB1332" i="9" l="1"/>
  <c r="AD1331" i="9"/>
  <c r="AF1331" i="9"/>
  <c r="AF1332" i="9" s="1"/>
  <c r="AB1333" i="9" l="1"/>
  <c r="AD1332" i="9"/>
  <c r="AB1334" i="9" l="1"/>
  <c r="AF1333" i="9"/>
  <c r="AF1334" i="9" s="1"/>
  <c r="AD1333" i="9"/>
  <c r="AB1335" i="9" l="1"/>
  <c r="AD1334" i="9"/>
  <c r="AB1336" i="9" l="1"/>
  <c r="AD1335" i="9"/>
  <c r="AF1335" i="9"/>
  <c r="AF1336" i="9" s="1"/>
  <c r="AB1337" i="9" l="1"/>
  <c r="AD1336" i="9"/>
  <c r="AB1338" i="9" l="1"/>
  <c r="AF1337" i="9"/>
  <c r="AF1338" i="9" s="1"/>
  <c r="AD1337" i="9"/>
  <c r="AB1339" i="9" l="1"/>
  <c r="AD1338" i="9"/>
  <c r="AB1340" i="9" l="1"/>
  <c r="AD1339" i="9"/>
  <c r="AF1339" i="9"/>
  <c r="AF1340" i="9" s="1"/>
  <c r="AB1341" i="9" l="1"/>
  <c r="AD1340" i="9"/>
  <c r="AB1342" i="9" l="1"/>
  <c r="AD1341" i="9"/>
  <c r="AF1341" i="9"/>
  <c r="AF1342" i="9" s="1"/>
  <c r="AB1343" i="9" l="1"/>
  <c r="AD1342" i="9"/>
  <c r="AB1344" i="9" l="1"/>
  <c r="AD1343" i="9"/>
  <c r="AF1343" i="9"/>
  <c r="AF1344" i="9" s="1"/>
  <c r="AB1345" i="9" l="1"/>
  <c r="AD1344" i="9"/>
  <c r="AB1346" i="9" l="1"/>
  <c r="AD1345" i="9"/>
  <c r="AF1345" i="9"/>
  <c r="AF1346" i="9" s="1"/>
  <c r="AB1347" i="9" l="1"/>
  <c r="AD1346" i="9"/>
  <c r="AB1348" i="9" l="1"/>
  <c r="AF1347" i="9"/>
  <c r="AF1348" i="9" s="1"/>
  <c r="AD1347" i="9"/>
  <c r="AB1349" i="9" l="1"/>
  <c r="AD1348" i="9"/>
  <c r="AB1350" i="9" l="1"/>
  <c r="AD1349" i="9"/>
  <c r="AF1349" i="9"/>
  <c r="AF1350" i="9" s="1"/>
  <c r="AB1351" i="9" l="1"/>
  <c r="AD1350" i="9"/>
  <c r="AB1352" i="9" l="1"/>
  <c r="AF1351" i="9"/>
  <c r="AF1352" i="9" s="1"/>
  <c r="AD1351" i="9"/>
  <c r="AB1353" i="9" l="1"/>
  <c r="AD1352" i="9"/>
  <c r="AB1354" i="9" l="1"/>
  <c r="AF1353" i="9"/>
  <c r="AF1354" i="9" s="1"/>
  <c r="AD1353" i="9"/>
  <c r="AB1355" i="9" l="1"/>
  <c r="AD1354" i="9"/>
  <c r="AB1356" i="9" l="1"/>
  <c r="AD1355" i="9"/>
  <c r="AF1355" i="9"/>
  <c r="AF1356" i="9" s="1"/>
  <c r="AB1357" i="9" l="1"/>
  <c r="AD1356" i="9"/>
  <c r="AB1358" i="9" l="1"/>
  <c r="AF1357" i="9"/>
  <c r="AF1358" i="9" s="1"/>
  <c r="AD1357" i="9"/>
  <c r="AB1359" i="9" l="1"/>
  <c r="AD1358" i="9"/>
  <c r="AB1360" i="9" l="1"/>
  <c r="AD1359" i="9"/>
  <c r="AF1359" i="9"/>
  <c r="AF1360" i="9" s="1"/>
  <c r="AB1361" i="9" l="1"/>
  <c r="AD1360" i="9"/>
  <c r="AB1362" i="9" l="1"/>
  <c r="AD1361" i="9"/>
  <c r="AF1361" i="9"/>
  <c r="AF1362" i="9" s="1"/>
  <c r="AB1363" i="9" l="1"/>
  <c r="AD1362" i="9"/>
  <c r="AB1364" i="9" l="1"/>
  <c r="AF1363" i="9"/>
  <c r="AF1364" i="9" s="1"/>
  <c r="AD1363" i="9"/>
  <c r="AB1365" i="9" l="1"/>
  <c r="AD1364" i="9"/>
  <c r="AB1366" i="9" l="1"/>
  <c r="AD1365" i="9"/>
  <c r="AF1365" i="9"/>
  <c r="AF1366" i="9" s="1"/>
  <c r="AB1367" i="9" l="1"/>
  <c r="AD1366" i="9"/>
  <c r="AB1368" i="9" l="1"/>
  <c r="AF1367" i="9"/>
  <c r="AF1368" i="9" s="1"/>
  <c r="AD1367" i="9"/>
  <c r="AB1369" i="9" l="1"/>
  <c r="AD1368" i="9"/>
  <c r="AB1370" i="9" l="1"/>
  <c r="AD1369" i="9"/>
  <c r="AF1369" i="9"/>
  <c r="AF1370" i="9" s="1"/>
  <c r="AB1371" i="9" l="1"/>
  <c r="AD1370" i="9"/>
  <c r="AB1372" i="9" l="1"/>
  <c r="AD1371" i="9"/>
  <c r="AF1371" i="9"/>
  <c r="AF1372" i="9" s="1"/>
  <c r="AB1373" i="9" l="1"/>
  <c r="AD1372" i="9"/>
  <c r="AB1374" i="9" l="1"/>
  <c r="AD1373" i="9"/>
  <c r="AF1373" i="9"/>
  <c r="AF1374" i="9" s="1"/>
  <c r="AB1375" i="9" l="1"/>
  <c r="AD1374" i="9"/>
  <c r="AB1376" i="9" l="1"/>
  <c r="AD1375" i="9"/>
  <c r="AF1375" i="9"/>
  <c r="AF1376" i="9" s="1"/>
  <c r="AB1377" i="9" l="1"/>
  <c r="AD1376" i="9"/>
  <c r="AB1378" i="9" l="1"/>
  <c r="AD1377" i="9"/>
  <c r="AF1377" i="9"/>
  <c r="AF1378" i="9" s="1"/>
  <c r="AB1379" i="9" l="1"/>
  <c r="AD1378" i="9"/>
  <c r="AB1380" i="9" l="1"/>
  <c r="AD1379" i="9"/>
  <c r="AF1379" i="9"/>
  <c r="AF1380" i="9" s="1"/>
  <c r="AB1381" i="9" l="1"/>
  <c r="AD1380" i="9"/>
  <c r="AB1382" i="9" l="1"/>
  <c r="AD1381" i="9"/>
  <c r="AF1381" i="9"/>
  <c r="AF1382" i="9" s="1"/>
  <c r="AB1383" i="9" l="1"/>
  <c r="AD1382" i="9"/>
  <c r="AB1384" i="9" l="1"/>
  <c r="AF1383" i="9"/>
  <c r="AF1384" i="9" s="1"/>
  <c r="AD1383" i="9"/>
  <c r="AB1385" i="9" l="1"/>
  <c r="AD1384" i="9"/>
  <c r="AB1386" i="9" l="1"/>
  <c r="AD1385" i="9"/>
  <c r="AF1385" i="9"/>
  <c r="AF1386" i="9" s="1"/>
  <c r="AB1387" i="9" l="1"/>
  <c r="AD1386" i="9"/>
  <c r="AB1388" i="9" l="1"/>
  <c r="AD1387" i="9"/>
  <c r="AF1387" i="9"/>
  <c r="AF1388" i="9" s="1"/>
  <c r="AB1389" i="9" l="1"/>
  <c r="AD1388" i="9"/>
  <c r="AB1390" i="9" l="1"/>
  <c r="AF1389" i="9"/>
  <c r="AF1390" i="9" s="1"/>
  <c r="AD1389" i="9"/>
  <c r="AB1391" i="9" l="1"/>
  <c r="AD1390" i="9"/>
  <c r="AB1392" i="9" l="1"/>
  <c r="AD1391" i="9"/>
  <c r="AF1391" i="9"/>
  <c r="AF1392" i="9" s="1"/>
  <c r="AB1393" i="9" l="1"/>
  <c r="AD1392" i="9"/>
  <c r="AB1394" i="9" l="1"/>
  <c r="AD1393" i="9"/>
  <c r="AF1393" i="9"/>
  <c r="AF1394" i="9" s="1"/>
  <c r="AB1395" i="9" l="1"/>
  <c r="AD1394" i="9"/>
  <c r="AB1396" i="9" l="1"/>
  <c r="AD1395" i="9"/>
  <c r="AF1395" i="9"/>
  <c r="AF1396" i="9" s="1"/>
  <c r="AB1397" i="9" l="1"/>
  <c r="AD1396" i="9"/>
  <c r="AB1398" i="9" l="1"/>
  <c r="AD1397" i="9"/>
  <c r="AF1397" i="9"/>
  <c r="AF1398" i="9" s="1"/>
  <c r="AB1399" i="9" l="1"/>
  <c r="AD1398" i="9"/>
  <c r="AB1400" i="9" l="1"/>
  <c r="AD1399" i="9"/>
  <c r="AF1399" i="9"/>
  <c r="AF1400" i="9" s="1"/>
  <c r="AB1401" i="9" l="1"/>
  <c r="AD1400" i="9"/>
  <c r="AB1402" i="9" l="1"/>
  <c r="AD1401" i="9"/>
  <c r="AF1401" i="9"/>
  <c r="AF1402" i="9" s="1"/>
  <c r="AB1403" i="9" l="1"/>
  <c r="AD1402" i="9"/>
  <c r="AB1404" i="9" l="1"/>
  <c r="AF1403" i="9"/>
  <c r="AF1404" i="9" s="1"/>
  <c r="AD1403" i="9"/>
  <c r="AB1405" i="9" l="1"/>
  <c r="AD1404" i="9"/>
  <c r="AB1406" i="9" l="1"/>
  <c r="AF1405" i="9"/>
  <c r="AF1406" i="9" s="1"/>
  <c r="AD1405" i="9"/>
  <c r="AB1407" i="9" l="1"/>
  <c r="AD1406" i="9"/>
  <c r="AB1408" i="9" l="1"/>
  <c r="AD1407" i="9"/>
  <c r="AF1407" i="9"/>
  <c r="AF1408" i="9" s="1"/>
  <c r="AB1409" i="9" l="1"/>
  <c r="AD1408" i="9"/>
  <c r="AB1410" i="9" l="1"/>
  <c r="AD1409" i="9"/>
  <c r="AF1409" i="9"/>
  <c r="AF1410" i="9" s="1"/>
  <c r="AB1411" i="9" l="1"/>
  <c r="AD1410" i="9"/>
  <c r="AB1412" i="9" l="1"/>
  <c r="AF1411" i="9"/>
  <c r="AF1412" i="9" s="1"/>
  <c r="AD1411" i="9"/>
  <c r="AB1413" i="9" l="1"/>
  <c r="AD1412" i="9"/>
  <c r="AB1414" i="9" l="1"/>
  <c r="AD1413" i="9"/>
  <c r="AF1413" i="9"/>
  <c r="AF1414" i="9" s="1"/>
  <c r="AB1415" i="9" l="1"/>
  <c r="AD1414" i="9"/>
  <c r="AB1416" i="9" l="1"/>
  <c r="AD1415" i="9"/>
  <c r="AF1415" i="9"/>
  <c r="AF1416" i="9" s="1"/>
  <c r="AB1417" i="9" l="1"/>
  <c r="AD1416" i="9"/>
  <c r="AB1418" i="9" l="1"/>
  <c r="AF1417" i="9"/>
  <c r="AF1418" i="9" s="1"/>
  <c r="AD1417" i="9"/>
  <c r="AB1419" i="9" l="1"/>
  <c r="AD1418" i="9"/>
  <c r="AB1420" i="9" l="1"/>
  <c r="AF1419" i="9"/>
  <c r="AF1420" i="9" s="1"/>
  <c r="AD1419" i="9"/>
  <c r="AB1421" i="9" l="1"/>
  <c r="AD1420" i="9"/>
  <c r="AB1422" i="9" l="1"/>
  <c r="AD1421" i="9"/>
  <c r="AF1421" i="9"/>
  <c r="AF1422" i="9" s="1"/>
  <c r="AB1423" i="9" l="1"/>
  <c r="AD1422" i="9"/>
  <c r="AB1424" i="9" l="1"/>
  <c r="AF1423" i="9"/>
  <c r="AF1424" i="9" s="1"/>
  <c r="AD1423" i="9"/>
  <c r="AB1425" i="9" l="1"/>
  <c r="AD1424" i="9"/>
  <c r="AB1426" i="9" l="1"/>
  <c r="AF1425" i="9"/>
  <c r="AF1426" i="9" s="1"/>
  <c r="AD1425" i="9"/>
  <c r="AB1427" i="9" l="1"/>
  <c r="AD1426" i="9"/>
  <c r="AB1428" i="9" l="1"/>
  <c r="AF1427" i="9"/>
  <c r="AF1428" i="9" s="1"/>
  <c r="AD1427" i="9"/>
  <c r="AB1429" i="9" l="1"/>
  <c r="AD1428" i="9"/>
  <c r="AB1430" i="9" l="1"/>
  <c r="AF1429" i="9"/>
  <c r="AF1430" i="9" s="1"/>
  <c r="AD1429" i="9"/>
  <c r="AB1431" i="9" l="1"/>
  <c r="AD1430" i="9"/>
  <c r="AB1432" i="9" l="1"/>
  <c r="AD1431" i="9"/>
  <c r="AF1431" i="9"/>
  <c r="AF1432" i="9" s="1"/>
  <c r="AB1433" i="9" l="1"/>
  <c r="AD1432" i="9"/>
  <c r="AB1434" i="9" l="1"/>
  <c r="AD1433" i="9"/>
  <c r="AF1433" i="9"/>
  <c r="AF1434" i="9" s="1"/>
  <c r="AB1435" i="9" l="1"/>
  <c r="AD1434" i="9"/>
  <c r="AB1436" i="9" l="1"/>
  <c r="AD1435" i="9"/>
  <c r="AF1435" i="9"/>
  <c r="AF1436" i="9" s="1"/>
  <c r="AB1437" i="9" l="1"/>
  <c r="AD1436" i="9"/>
  <c r="AB1438" i="9" l="1"/>
  <c r="AF1437" i="9"/>
  <c r="AF1438" i="9" s="1"/>
  <c r="AD1437" i="9"/>
  <c r="AB1439" i="9" l="1"/>
  <c r="AD1438" i="9"/>
  <c r="AB1440" i="9" l="1"/>
  <c r="AD1439" i="9"/>
  <c r="AF1439" i="9"/>
  <c r="AF1440" i="9" s="1"/>
  <c r="AB1441" i="9" l="1"/>
  <c r="AD1440" i="9"/>
  <c r="AB1442" i="9" l="1"/>
  <c r="AD1441" i="9"/>
  <c r="AF1441" i="9"/>
  <c r="AF1442" i="9" s="1"/>
  <c r="AB1443" i="9" l="1"/>
  <c r="AD1442" i="9"/>
  <c r="AB1444" i="9" l="1"/>
  <c r="AD1443" i="9"/>
  <c r="AF1443" i="9"/>
  <c r="AF1444" i="9" s="1"/>
  <c r="AB1445" i="9" l="1"/>
  <c r="AD1444" i="9"/>
  <c r="AB1446" i="9" l="1"/>
  <c r="AD1445" i="9"/>
  <c r="AF1445" i="9"/>
  <c r="AF1446" i="9" s="1"/>
  <c r="AB1447" i="9" l="1"/>
  <c r="AD1446" i="9"/>
  <c r="AB1448" i="9" l="1"/>
  <c r="AD1447" i="9"/>
  <c r="AF1447" i="9"/>
  <c r="AF1448" i="9" s="1"/>
  <c r="AB1449" i="9" l="1"/>
  <c r="AD1448" i="9"/>
  <c r="AB1450" i="9" l="1"/>
  <c r="AD1449" i="9"/>
  <c r="AF1449" i="9"/>
  <c r="AF1450" i="9" s="1"/>
  <c r="AB1451" i="9" l="1"/>
  <c r="AD1450" i="9"/>
  <c r="AB1452" i="9" l="1"/>
  <c r="AF1451" i="9"/>
  <c r="AF1452" i="9" s="1"/>
  <c r="AD1451" i="9"/>
  <c r="AB1453" i="9" l="1"/>
  <c r="AD1452" i="9"/>
  <c r="AB1454" i="9" l="1"/>
  <c r="AD1453" i="9"/>
  <c r="AF1453" i="9"/>
  <c r="AF1454" i="9" s="1"/>
  <c r="AB1455" i="9" l="1"/>
  <c r="AD1454" i="9"/>
  <c r="AB1456" i="9" l="1"/>
  <c r="AD1455" i="9"/>
  <c r="AF1455" i="9"/>
  <c r="AF1456" i="9" s="1"/>
  <c r="AB1457" i="9" l="1"/>
  <c r="AD1456" i="9"/>
  <c r="AB1458" i="9" l="1"/>
  <c r="AD1457" i="9"/>
  <c r="AF1457" i="9"/>
  <c r="AF1458" i="9" s="1"/>
  <c r="AB1459" i="9" l="1"/>
  <c r="AD1458" i="9"/>
  <c r="AB1460" i="9" l="1"/>
  <c r="AD1459" i="9"/>
  <c r="AF1459" i="9"/>
  <c r="AF1460" i="9" s="1"/>
  <c r="AB1461" i="9" l="1"/>
  <c r="AD1460" i="9"/>
  <c r="AB1462" i="9" l="1"/>
  <c r="AD1461" i="9"/>
  <c r="AF1461" i="9"/>
  <c r="AF1462" i="9" s="1"/>
  <c r="AB1463" i="9" l="1"/>
  <c r="AD1462" i="9"/>
  <c r="AB1464" i="9" l="1"/>
  <c r="AD1463" i="9"/>
  <c r="AF1463" i="9"/>
  <c r="AF1464" i="9" s="1"/>
  <c r="AB1465" i="9" l="1"/>
  <c r="AD1464" i="9"/>
  <c r="AB1466" i="9" l="1"/>
  <c r="AD1465" i="9"/>
  <c r="AF1465" i="9"/>
  <c r="AF1466" i="9" l="1"/>
  <c r="AB1467" i="9"/>
  <c r="AD1466" i="9"/>
  <c r="AB1468" i="9" l="1"/>
  <c r="AF1467" i="9"/>
  <c r="AF1468" i="9" s="1"/>
  <c r="AD1467" i="9"/>
  <c r="AB1469" i="9" l="1"/>
  <c r="AD1468" i="9"/>
  <c r="AB1470" i="9" l="1"/>
  <c r="AF1469" i="9"/>
  <c r="AF1470" i="9" s="1"/>
  <c r="AD1469" i="9"/>
  <c r="AB1471" i="9" l="1"/>
  <c r="AD1470" i="9"/>
  <c r="AB1472" i="9" l="1"/>
  <c r="AF1471" i="9"/>
  <c r="AD1471" i="9"/>
  <c r="AF1472" i="9" l="1"/>
  <c r="AD1472" i="9"/>
  <c r="AB1473" i="9"/>
  <c r="AB1474" i="9" l="1"/>
  <c r="AD1473" i="9"/>
  <c r="AF1473" i="9"/>
  <c r="AF1474" i="9" s="1"/>
  <c r="AB1475" i="9" l="1"/>
  <c r="AD1474" i="9"/>
  <c r="AB1476" i="9" l="1"/>
  <c r="AF1475" i="9"/>
  <c r="AF1476" i="9" s="1"/>
  <c r="AD1475" i="9"/>
  <c r="AB1477" i="9" l="1"/>
  <c r="AD1476" i="9"/>
  <c r="AB1478" i="9" l="1"/>
  <c r="AF1477" i="9"/>
  <c r="AF1478" i="9" s="1"/>
  <c r="AD1477" i="9"/>
  <c r="AB1479" i="9" l="1"/>
  <c r="AD1478" i="9"/>
  <c r="AB1480" i="9" l="1"/>
  <c r="AD1479" i="9"/>
  <c r="AF1479" i="9"/>
  <c r="AF1480" i="9" s="1"/>
  <c r="AB1481" i="9" l="1"/>
  <c r="AD1480" i="9"/>
  <c r="AB1482" i="9" l="1"/>
  <c r="AD1481" i="9"/>
  <c r="AF1481" i="9"/>
  <c r="AF1482" i="9" s="1"/>
  <c r="AB1483" i="9" l="1"/>
  <c r="AD1482" i="9"/>
  <c r="AB1484" i="9" l="1"/>
  <c r="AF1483" i="9"/>
  <c r="AF1484" i="9" s="1"/>
  <c r="AD1483" i="9"/>
  <c r="AB1485" i="9" l="1"/>
  <c r="AD1484" i="9"/>
  <c r="AB1486" i="9" l="1"/>
  <c r="AD1485" i="9"/>
  <c r="AF1485" i="9"/>
  <c r="AF1486" i="9" s="1"/>
  <c r="AB1487" i="9" l="1"/>
  <c r="AD1486" i="9"/>
  <c r="AB1488" i="9" l="1"/>
  <c r="AD1487" i="9"/>
  <c r="AF1487" i="9"/>
  <c r="AF1488" i="9" s="1"/>
  <c r="AB1489" i="9" l="1"/>
  <c r="AD1488" i="9"/>
  <c r="AB1490" i="9" l="1"/>
  <c r="AD1489" i="9"/>
  <c r="AF1489" i="9"/>
  <c r="AF1490" i="9" s="1"/>
  <c r="AB1491" i="9" l="1"/>
  <c r="AD1490" i="9"/>
  <c r="AB1492" i="9" l="1"/>
  <c r="AF1491" i="9"/>
  <c r="AF1492" i="9" s="1"/>
  <c r="AD1491" i="9"/>
  <c r="AB1493" i="9" l="1"/>
  <c r="AD1492" i="9"/>
  <c r="AB1494" i="9" l="1"/>
  <c r="AF1493" i="9"/>
  <c r="AF1494" i="9" s="1"/>
  <c r="AD1493" i="9"/>
  <c r="AB1495" i="9" l="1"/>
  <c r="AD1494" i="9"/>
  <c r="AB1496" i="9" l="1"/>
  <c r="AD1495" i="9"/>
  <c r="AF1495" i="9"/>
  <c r="AF1496" i="9" s="1"/>
  <c r="AB1497" i="9" l="1"/>
  <c r="AD1496" i="9"/>
  <c r="AB1498" i="9" l="1"/>
  <c r="AD1497" i="9"/>
  <c r="AF1497" i="9"/>
  <c r="AF1498" i="9" s="1"/>
  <c r="AB1499" i="9" l="1"/>
  <c r="AD1498" i="9"/>
  <c r="AB1500" i="9" l="1"/>
  <c r="AD1499" i="9"/>
  <c r="AF1499" i="9"/>
  <c r="AF1500" i="9" s="1"/>
  <c r="AB1501" i="9" l="1"/>
  <c r="AD1500" i="9"/>
  <c r="AB1502" i="9" l="1"/>
  <c r="AF1501" i="9"/>
  <c r="AF1502" i="9" s="1"/>
  <c r="AD1501" i="9"/>
  <c r="AB1503" i="9" l="1"/>
  <c r="AD1502" i="9"/>
  <c r="AB1504" i="9" l="1"/>
  <c r="AF1503" i="9"/>
  <c r="AF1504" i="9" s="1"/>
  <c r="AD1503" i="9"/>
  <c r="AB1505" i="9" l="1"/>
  <c r="AD1504" i="9"/>
  <c r="AB1506" i="9" l="1"/>
  <c r="AF1505" i="9"/>
  <c r="AF1506" i="9" s="1"/>
  <c r="AD1505" i="9"/>
  <c r="AB1507" i="9" l="1"/>
  <c r="AD1506" i="9"/>
  <c r="AB1508" i="9" l="1"/>
  <c r="AD1507" i="9"/>
  <c r="AF1507" i="9"/>
  <c r="AF1508" i="9" s="1"/>
  <c r="AB1509" i="9" l="1"/>
  <c r="AD1508" i="9"/>
  <c r="AB1510" i="9" l="1"/>
  <c r="AD1509" i="9"/>
  <c r="AF1509" i="9"/>
  <c r="AF1510" i="9" s="1"/>
  <c r="AB1511" i="9" l="1"/>
  <c r="AD1510" i="9"/>
  <c r="AB1512" i="9" l="1"/>
  <c r="AD1511" i="9"/>
  <c r="AF1511" i="9"/>
  <c r="AF1512" i="9" s="1"/>
  <c r="AB1513" i="9" l="1"/>
  <c r="AD1512" i="9"/>
  <c r="AB1514" i="9" l="1"/>
  <c r="AD1513" i="9"/>
  <c r="AF1513" i="9"/>
  <c r="AF1514" i="9" s="1"/>
  <c r="AB1515" i="9" l="1"/>
  <c r="AD1514" i="9"/>
  <c r="AB1516" i="9" l="1"/>
  <c r="AF1515" i="9"/>
  <c r="AF1516" i="9" s="1"/>
  <c r="AD1515" i="9"/>
  <c r="AB1517" i="9" l="1"/>
  <c r="AD1516" i="9"/>
  <c r="AB1518" i="9" l="1"/>
  <c r="AD1517" i="9"/>
  <c r="AF1517" i="9"/>
  <c r="AF1518" i="9" s="1"/>
  <c r="AB1519" i="9" l="1"/>
  <c r="AD1518" i="9"/>
  <c r="AB1520" i="9" l="1"/>
  <c r="AD1519" i="9"/>
  <c r="AF1519" i="9"/>
  <c r="AF1520" i="9" s="1"/>
  <c r="AB1521" i="9" l="1"/>
  <c r="AD1520" i="9"/>
  <c r="AB1522" i="9" l="1"/>
  <c r="AD1521" i="9"/>
  <c r="AF1521" i="9"/>
  <c r="AF1522" i="9" s="1"/>
  <c r="AB1523" i="9" l="1"/>
  <c r="AD1522" i="9"/>
  <c r="AB1524" i="9" l="1"/>
  <c r="AD1523" i="9"/>
  <c r="AF1523" i="9"/>
  <c r="AF1524" i="9" s="1"/>
  <c r="AB1525" i="9" l="1"/>
  <c r="AD1524" i="9"/>
  <c r="AB1526" i="9" l="1"/>
  <c r="AF1525" i="9"/>
  <c r="AF1526" i="9" s="1"/>
  <c r="AD1525" i="9"/>
  <c r="AB1527" i="9" l="1"/>
  <c r="AD1526" i="9"/>
  <c r="AB1528" i="9" l="1"/>
  <c r="AD1527" i="9"/>
  <c r="AF1527" i="9"/>
  <c r="AF1528" i="9" s="1"/>
  <c r="AB1529" i="9" l="1"/>
  <c r="AD1528" i="9"/>
  <c r="AB1530" i="9" l="1"/>
  <c r="AD1529" i="9"/>
  <c r="AF1529" i="9"/>
  <c r="AF1530" i="9" s="1"/>
  <c r="AB1531" i="9" l="1"/>
  <c r="AD1530" i="9"/>
  <c r="AB1532" i="9" l="1"/>
  <c r="AD1531" i="9"/>
  <c r="AF1531" i="9"/>
  <c r="AF1532" i="9" s="1"/>
  <c r="AB1533" i="9" l="1"/>
  <c r="AD1532" i="9"/>
  <c r="AB1534" i="9" l="1"/>
  <c r="AD1533" i="9"/>
  <c r="AF1533" i="9"/>
  <c r="AF1534" i="9" s="1"/>
  <c r="AB1535" i="9" l="1"/>
  <c r="AD1534" i="9"/>
  <c r="AB1536" i="9" l="1"/>
  <c r="AF1535" i="9"/>
  <c r="AF1536" i="9" s="1"/>
  <c r="AD1535" i="9"/>
  <c r="AB1537" i="9" l="1"/>
  <c r="AD1536" i="9"/>
  <c r="AB1538" i="9" l="1"/>
  <c r="AD1537" i="9"/>
  <c r="AF1537" i="9"/>
  <c r="AF1538" i="9" s="1"/>
  <c r="AB1539" i="9" l="1"/>
  <c r="AD1538" i="9"/>
  <c r="AB1540" i="9" l="1"/>
  <c r="AF1539" i="9"/>
  <c r="AF1540" i="9" s="1"/>
  <c r="AD1539" i="9"/>
  <c r="AB1541" i="9" l="1"/>
  <c r="AD1540" i="9"/>
  <c r="AB1542" i="9" l="1"/>
  <c r="AD1541" i="9"/>
  <c r="AF1541" i="9"/>
  <c r="AF1542" i="9" s="1"/>
  <c r="AB1543" i="9" l="1"/>
  <c r="AD1542" i="9"/>
  <c r="AB1544" i="9" l="1"/>
  <c r="AD1543" i="9"/>
  <c r="AF1543" i="9"/>
  <c r="AF1544" i="9" s="1"/>
  <c r="AB1545" i="9" l="1"/>
  <c r="AD1544" i="9"/>
  <c r="AB1546" i="9" l="1"/>
  <c r="AF1545" i="9"/>
  <c r="AF1546" i="9" s="1"/>
  <c r="AD1545" i="9"/>
  <c r="AB1547" i="9" l="1"/>
  <c r="AD1546" i="9"/>
  <c r="AB1548" i="9" l="1"/>
  <c r="AF1547" i="9"/>
  <c r="AF1548" i="9" s="1"/>
  <c r="AD1547" i="9"/>
  <c r="AB1549" i="9" l="1"/>
  <c r="AD1548" i="9"/>
  <c r="AB1550" i="9" l="1"/>
  <c r="AD1549" i="9"/>
  <c r="AF1549" i="9"/>
  <c r="AF1550" i="9" s="1"/>
  <c r="AB1551" i="9" l="1"/>
  <c r="AD1550" i="9"/>
  <c r="AB1552" i="9" l="1"/>
  <c r="AF1551" i="9"/>
  <c r="AF1552" i="9" s="1"/>
  <c r="AD1551" i="9"/>
  <c r="AB1553" i="9" l="1"/>
  <c r="AD1552" i="9"/>
  <c r="AB1554" i="9" l="1"/>
  <c r="AD1553" i="9"/>
  <c r="AF1553" i="9"/>
  <c r="AF1554" i="9" s="1"/>
  <c r="AB1555" i="9" l="1"/>
  <c r="AD1554" i="9"/>
  <c r="AB1556" i="9" l="1"/>
  <c r="AF1555" i="9"/>
  <c r="AF1556" i="9" s="1"/>
  <c r="AD1555" i="9"/>
  <c r="AB1557" i="9" l="1"/>
  <c r="AD1556" i="9"/>
  <c r="AB1558" i="9" l="1"/>
  <c r="AF1557" i="9"/>
  <c r="AF1558" i="9" s="1"/>
  <c r="AD1557" i="9"/>
  <c r="AB1559" i="9" l="1"/>
  <c r="AD1558" i="9"/>
  <c r="AB1560" i="9" l="1"/>
  <c r="AD1559" i="9"/>
  <c r="AF1559" i="9"/>
  <c r="AF1560" i="9" s="1"/>
  <c r="AB1561" i="9" l="1"/>
  <c r="AD1560" i="9"/>
  <c r="AB1562" i="9" l="1"/>
  <c r="AD1561" i="9"/>
  <c r="AF1561" i="9"/>
  <c r="AF1562" i="9" s="1"/>
  <c r="AB1563" i="9" l="1"/>
  <c r="AD1562" i="9"/>
  <c r="AB1564" i="9" l="1"/>
  <c r="AF1563" i="9"/>
  <c r="AF1564" i="9" s="1"/>
  <c r="AD1563" i="9"/>
  <c r="AB1565" i="9" l="1"/>
  <c r="AD1564" i="9"/>
  <c r="AB1566" i="9" l="1"/>
  <c r="AF1565" i="9"/>
  <c r="AF1566" i="9" s="1"/>
  <c r="AD1565" i="9"/>
  <c r="AB1567" i="9" l="1"/>
  <c r="AD1566" i="9"/>
  <c r="AB1568" i="9" l="1"/>
  <c r="AF1567" i="9"/>
  <c r="AD1567" i="9"/>
  <c r="AF1568" i="9" l="1"/>
  <c r="AB1569" i="9"/>
  <c r="AD1568" i="9"/>
  <c r="AB1570" i="9" l="1"/>
  <c r="AF1569" i="9"/>
  <c r="AF1570" i="9" s="1"/>
  <c r="AD1569" i="9"/>
  <c r="AB1571" i="9" l="1"/>
  <c r="AD1570" i="9"/>
  <c r="AB1572" i="9" l="1"/>
  <c r="AD1571" i="9"/>
  <c r="AF1571" i="9"/>
  <c r="AF1572" i="9" s="1"/>
  <c r="AB1573" i="9" l="1"/>
  <c r="AD1572" i="9"/>
  <c r="AB1574" i="9" l="1"/>
  <c r="AD1573" i="9"/>
  <c r="AF1573" i="9"/>
  <c r="AF1574" i="9" s="1"/>
  <c r="AB1575" i="9" l="1"/>
  <c r="AD1574" i="9"/>
  <c r="AB1576" i="9" l="1"/>
  <c r="AD1575" i="9"/>
  <c r="AF1575" i="9"/>
  <c r="AF1576" i="9" s="1"/>
  <c r="AB1577" i="9" l="1"/>
  <c r="AD1576" i="9"/>
  <c r="AB1578" i="9" l="1"/>
  <c r="AD1577" i="9"/>
  <c r="AF1577" i="9"/>
  <c r="AF1578" i="9" s="1"/>
  <c r="AB1579" i="9" l="1"/>
  <c r="AD1578" i="9"/>
  <c r="AB1580" i="9" l="1"/>
  <c r="AF1579" i="9"/>
  <c r="AF1580" i="9" s="1"/>
  <c r="AD1579" i="9"/>
  <c r="AB1581" i="9" l="1"/>
  <c r="AD1580" i="9"/>
  <c r="AB1582" i="9" l="1"/>
  <c r="AF1581" i="9"/>
  <c r="AF1582" i="9" s="1"/>
  <c r="AD1581" i="9"/>
  <c r="AB1583" i="9" l="1"/>
  <c r="AD1582" i="9"/>
  <c r="AB1584" i="9" l="1"/>
  <c r="AF1583" i="9"/>
  <c r="AF1584" i="9" s="1"/>
  <c r="AD1583" i="9"/>
  <c r="AB1585" i="9" l="1"/>
  <c r="AD1584" i="9"/>
  <c r="AB1586" i="9" l="1"/>
  <c r="AF1585" i="9"/>
  <c r="AF1586" i="9" s="1"/>
  <c r="AD1585" i="9"/>
  <c r="AB1587" i="9" l="1"/>
  <c r="AD1586" i="9"/>
  <c r="AB1588" i="9" l="1"/>
  <c r="AF1587" i="9"/>
  <c r="AF1588" i="9" s="1"/>
  <c r="AD1587" i="9"/>
  <c r="AB1589" i="9" l="1"/>
  <c r="AD1588" i="9"/>
  <c r="AB1590" i="9" l="1"/>
  <c r="AF1589" i="9"/>
  <c r="AF1590" i="9" s="1"/>
  <c r="AD1589" i="9"/>
  <c r="AB1591" i="9" l="1"/>
  <c r="AD1590" i="9"/>
  <c r="AB1592" i="9" l="1"/>
  <c r="AD1591" i="9"/>
  <c r="AF1591" i="9"/>
  <c r="AF1592" i="9" s="1"/>
  <c r="AB1593" i="9" l="1"/>
  <c r="AD1592" i="9"/>
  <c r="AB1594" i="9" l="1"/>
  <c r="AF1593" i="9"/>
  <c r="AF1594" i="9" s="1"/>
  <c r="AD1593" i="9"/>
  <c r="AB1595" i="9" l="1"/>
  <c r="AD1594" i="9"/>
  <c r="AB1596" i="9" l="1"/>
  <c r="AF1595" i="9"/>
  <c r="AF1596" i="9" s="1"/>
  <c r="AD1595" i="9"/>
  <c r="AB1597" i="9" l="1"/>
  <c r="AD1596" i="9"/>
  <c r="AB1598" i="9" l="1"/>
  <c r="AD1597" i="9"/>
  <c r="AF1597" i="9"/>
  <c r="AF1598" i="9" s="1"/>
  <c r="AB1599" i="9" l="1"/>
  <c r="AD1598" i="9"/>
  <c r="AB1600" i="9" l="1"/>
  <c r="AF1599" i="9"/>
  <c r="AF1600" i="9" s="1"/>
  <c r="AD1599" i="9"/>
  <c r="AB1601" i="9" l="1"/>
  <c r="AD1600" i="9"/>
  <c r="AB1602" i="9" l="1"/>
  <c r="AF1601" i="9"/>
  <c r="AF1602" i="9" s="1"/>
  <c r="AD1601" i="9"/>
  <c r="AB1603" i="9" l="1"/>
  <c r="AD1602" i="9"/>
  <c r="AB1604" i="9" l="1"/>
  <c r="AD1603" i="9"/>
  <c r="AF1603" i="9"/>
  <c r="AF1604" i="9" s="1"/>
  <c r="AB1605" i="9" l="1"/>
  <c r="AD1604" i="9"/>
  <c r="AB1606" i="9" l="1"/>
  <c r="AF1605" i="9"/>
  <c r="AF1606" i="9" s="1"/>
  <c r="AD1605" i="9"/>
  <c r="AB1607" i="9" l="1"/>
  <c r="AD1606" i="9"/>
  <c r="AB1608" i="9" l="1"/>
  <c r="AD1607" i="9"/>
  <c r="AF1607" i="9"/>
  <c r="AF1608" i="9" s="1"/>
  <c r="AB1609" i="9" l="1"/>
  <c r="AD1608" i="9"/>
  <c r="AB1610" i="9" l="1"/>
  <c r="AD1609" i="9"/>
  <c r="AF1609" i="9"/>
  <c r="AF1610" i="9" s="1"/>
  <c r="AB1611" i="9" l="1"/>
  <c r="AD1610" i="9"/>
  <c r="AB1612" i="9" l="1"/>
  <c r="AF1611" i="9"/>
  <c r="AF1612" i="9" s="1"/>
  <c r="AD1611" i="9"/>
  <c r="AB1613" i="9" l="1"/>
  <c r="AD1612" i="9"/>
  <c r="AB1614" i="9" l="1"/>
  <c r="AF1613" i="9"/>
  <c r="AF1614" i="9" s="1"/>
  <c r="AD1613" i="9"/>
  <c r="AB1615" i="9" l="1"/>
  <c r="AD1614" i="9"/>
  <c r="AB1616" i="9" l="1"/>
  <c r="AF1615" i="9"/>
  <c r="AF1616" i="9" s="1"/>
  <c r="AD1615" i="9"/>
  <c r="AB1617" i="9" l="1"/>
  <c r="AD1616" i="9"/>
  <c r="AB1618" i="9" l="1"/>
  <c r="AF1617" i="9"/>
  <c r="AF1618" i="9" s="1"/>
  <c r="AD1617" i="9"/>
  <c r="AB1619" i="9" l="1"/>
  <c r="AD1618" i="9"/>
  <c r="AB1620" i="9" l="1"/>
  <c r="AD1619" i="9"/>
  <c r="AF1619" i="9"/>
  <c r="AF1620" i="9" s="1"/>
  <c r="AB1621" i="9" l="1"/>
  <c r="AD1620" i="9"/>
  <c r="AB1622" i="9" l="1"/>
  <c r="AF1621" i="9"/>
  <c r="AF1622" i="9" s="1"/>
  <c r="AD1621" i="9"/>
  <c r="AB1623" i="9" l="1"/>
  <c r="AD1622" i="9"/>
  <c r="AB1624" i="9" l="1"/>
  <c r="AF1623" i="9"/>
  <c r="AF1624" i="9" s="1"/>
  <c r="AD1623" i="9"/>
  <c r="AB1625" i="9" l="1"/>
  <c r="AD1624" i="9"/>
  <c r="AB1626" i="9" l="1"/>
  <c r="AF1625" i="9"/>
  <c r="AF1626" i="9" s="1"/>
  <c r="AD1625" i="9"/>
  <c r="AB1627" i="9" l="1"/>
  <c r="AD1626" i="9"/>
  <c r="AB1628" i="9" l="1"/>
  <c r="AD1627" i="9"/>
  <c r="AF1627" i="9"/>
  <c r="AF1628" i="9" s="1"/>
  <c r="AB1629" i="9" l="1"/>
  <c r="AD1628" i="9"/>
  <c r="AB1630" i="9" l="1"/>
  <c r="AF1629" i="9"/>
  <c r="AF1630" i="9" s="1"/>
  <c r="AD1629" i="9"/>
  <c r="AB1631" i="9" l="1"/>
  <c r="AD1630" i="9"/>
  <c r="AB1632" i="9" l="1"/>
  <c r="AF1631" i="9"/>
  <c r="AF1632" i="9" s="1"/>
  <c r="AD1631" i="9"/>
  <c r="AB1633" i="9" l="1"/>
  <c r="AD1632" i="9"/>
  <c r="AB1634" i="9" l="1"/>
  <c r="AD1633" i="9"/>
  <c r="AF1633" i="9"/>
  <c r="AF1634" i="9" s="1"/>
  <c r="AB1635" i="9" l="1"/>
  <c r="AD1634" i="9"/>
  <c r="AB1636" i="9" l="1"/>
  <c r="AD1635" i="9"/>
  <c r="AF1635" i="9"/>
  <c r="AF1636" i="9" s="1"/>
  <c r="AB1637" i="9" l="1"/>
  <c r="AD1636" i="9"/>
  <c r="AB1638" i="9" l="1"/>
  <c r="AF1637" i="9"/>
  <c r="AF1638" i="9" s="1"/>
  <c r="AD1637" i="9"/>
  <c r="AB1639" i="9" l="1"/>
  <c r="AD1638" i="9"/>
  <c r="AB1640" i="9" l="1"/>
  <c r="AD1639" i="9"/>
  <c r="AF1639" i="9"/>
  <c r="AF1640" i="9" s="1"/>
  <c r="AB1641" i="9" l="1"/>
  <c r="AD1640" i="9"/>
  <c r="AB1642" i="9" l="1"/>
  <c r="AD1641" i="9"/>
  <c r="AF1641" i="9"/>
  <c r="AF1642" i="9" s="1"/>
  <c r="AB1643" i="9" l="1"/>
  <c r="AD1642" i="9"/>
  <c r="AB1644" i="9" l="1"/>
  <c r="AD1643" i="9"/>
  <c r="AF1643" i="9"/>
  <c r="AF1644" i="9" s="1"/>
  <c r="AB1645" i="9" l="1"/>
  <c r="AD1644" i="9"/>
  <c r="AB1646" i="9" l="1"/>
  <c r="AF1645" i="9"/>
  <c r="AF1646" i="9" s="1"/>
  <c r="AD1645" i="9"/>
  <c r="AB1647" i="9" l="1"/>
  <c r="AD1646" i="9"/>
  <c r="AB1648" i="9" l="1"/>
  <c r="AD1647" i="9"/>
  <c r="AF1647" i="9"/>
  <c r="AF1648" i="9" s="1"/>
  <c r="AB1649" i="9" l="1"/>
  <c r="AD1648" i="9"/>
  <c r="AB1650" i="9" l="1"/>
  <c r="AF1649" i="9"/>
  <c r="AF1650" i="9" s="1"/>
  <c r="AD1649" i="9"/>
  <c r="AB1651" i="9" l="1"/>
  <c r="AD1650" i="9"/>
  <c r="AB1652" i="9" l="1"/>
  <c r="AD1651" i="9"/>
  <c r="AF1651" i="9"/>
  <c r="AF1652" i="9" l="1"/>
  <c r="AB1653" i="9"/>
  <c r="AD1652" i="9"/>
  <c r="AB1654" i="9" l="1"/>
  <c r="AF1653" i="9"/>
  <c r="AF1654" i="9" s="1"/>
  <c r="AD1653" i="9"/>
  <c r="AB1655" i="9" l="1"/>
  <c r="AD1654" i="9"/>
  <c r="AB1656" i="9" l="1"/>
  <c r="AF1655" i="9"/>
  <c r="AF1656" i="9" s="1"/>
  <c r="AD1655" i="9"/>
  <c r="AB1657" i="9" l="1"/>
  <c r="AD1656" i="9"/>
  <c r="AB1658" i="9" l="1"/>
  <c r="AD1657" i="9"/>
  <c r="AF1657" i="9"/>
  <c r="AF1658" i="9" s="1"/>
  <c r="AB1659" i="9" l="1"/>
  <c r="AD1658" i="9"/>
  <c r="AB1660" i="9" l="1"/>
  <c r="AF1659" i="9"/>
  <c r="AF1660" i="9" s="1"/>
  <c r="AD1659" i="9"/>
  <c r="AB1661" i="9" l="1"/>
  <c r="AD1660" i="9"/>
  <c r="AB1662" i="9" l="1"/>
  <c r="AD1661" i="9"/>
  <c r="AF1661" i="9"/>
  <c r="AF1662" i="9" s="1"/>
  <c r="AB1663" i="9" l="1"/>
  <c r="AD1662" i="9"/>
  <c r="AB1664" i="9" l="1"/>
  <c r="AD1663" i="9"/>
  <c r="AF1663" i="9"/>
  <c r="AF1664" i="9" s="1"/>
  <c r="AB1665" i="9" l="1"/>
  <c r="AD1664" i="9"/>
  <c r="AB1666" i="9" l="1"/>
  <c r="AF1665" i="9"/>
  <c r="AF1666" i="9" s="1"/>
  <c r="AD1665" i="9"/>
  <c r="AB1667" i="9" l="1"/>
  <c r="AD1666" i="9"/>
  <c r="AB1668" i="9" l="1"/>
  <c r="AD1667" i="9"/>
  <c r="AF1667" i="9"/>
  <c r="AF1668" i="9" s="1"/>
  <c r="AB1669" i="9" l="1"/>
  <c r="AD1668" i="9"/>
  <c r="AB1670" i="9" l="1"/>
  <c r="AD1669" i="9"/>
  <c r="AF1669" i="9"/>
  <c r="AF1670" i="9" s="1"/>
  <c r="AB1671" i="9" l="1"/>
  <c r="AD1670" i="9"/>
  <c r="AB1672" i="9" l="1"/>
  <c r="AD1671" i="9"/>
  <c r="AF1671" i="9"/>
  <c r="AF1672" i="9" s="1"/>
  <c r="AB1673" i="9" l="1"/>
  <c r="AD1672" i="9"/>
  <c r="AB1674" i="9" l="1"/>
  <c r="AD1673" i="9"/>
  <c r="AF1673" i="9"/>
  <c r="AF1674" i="9" s="1"/>
  <c r="AB1675" i="9" l="1"/>
  <c r="AD1674" i="9"/>
  <c r="AB1676" i="9" l="1"/>
  <c r="AD1675" i="9"/>
  <c r="AF1675" i="9"/>
  <c r="AF1676" i="9" s="1"/>
  <c r="AB1677" i="9" l="1"/>
  <c r="AD1676" i="9"/>
  <c r="AB1678" i="9" l="1"/>
  <c r="AD1677" i="9"/>
  <c r="AF1677" i="9"/>
  <c r="AF1678" i="9" s="1"/>
  <c r="AB1679" i="9" l="1"/>
  <c r="AD1678" i="9"/>
  <c r="AB1680" i="9" l="1"/>
  <c r="AD1679" i="9"/>
  <c r="AF1679" i="9"/>
  <c r="AF1680" i="9" s="1"/>
  <c r="AB1681" i="9" l="1"/>
  <c r="AD1680" i="9"/>
  <c r="AB1682" i="9" l="1"/>
  <c r="AD1681" i="9"/>
  <c r="AF1681" i="9"/>
  <c r="AF1682" i="9" s="1"/>
  <c r="AB1683" i="9" l="1"/>
  <c r="AD1682" i="9"/>
  <c r="AB1684" i="9" l="1"/>
  <c r="AD1683" i="9"/>
  <c r="AF1683" i="9"/>
  <c r="AF1684" i="9" s="1"/>
  <c r="AB1685" i="9" l="1"/>
  <c r="AD1684" i="9"/>
  <c r="AB1686" i="9" l="1"/>
  <c r="AD1685" i="9"/>
  <c r="AF1685" i="9"/>
  <c r="AF1686" i="9" s="1"/>
  <c r="AB1687" i="9" l="1"/>
  <c r="AD1686" i="9"/>
  <c r="AB1688" i="9" l="1"/>
  <c r="AD1687" i="9"/>
  <c r="AF1687" i="9"/>
  <c r="AF1688" i="9" s="1"/>
  <c r="AB1689" i="9" l="1"/>
  <c r="AD1688" i="9"/>
  <c r="AB1690" i="9" l="1"/>
  <c r="AD1689" i="9"/>
  <c r="AF1689" i="9"/>
  <c r="AF1690" i="9" s="1"/>
  <c r="AB1691" i="9" l="1"/>
  <c r="AD1690" i="9"/>
  <c r="AB1692" i="9" l="1"/>
  <c r="AD1691" i="9"/>
  <c r="AF1691" i="9"/>
  <c r="AF1692" i="9" s="1"/>
  <c r="AB1693" i="9" l="1"/>
  <c r="AD1692" i="9"/>
  <c r="AB1694" i="9" l="1"/>
  <c r="AD1693" i="9"/>
  <c r="AF1693" i="9"/>
  <c r="AF1694" i="9" s="1"/>
  <c r="AB1695" i="9" l="1"/>
  <c r="AD1694" i="9"/>
  <c r="AB1696" i="9" l="1"/>
  <c r="AF1695" i="9"/>
  <c r="AF1696" i="9" s="1"/>
  <c r="AD1695" i="9"/>
  <c r="AB1697" i="9" l="1"/>
  <c r="AD1696" i="9"/>
  <c r="AB1698" i="9" l="1"/>
  <c r="AD1697" i="9"/>
  <c r="AF1697" i="9"/>
  <c r="AF1698" i="9" s="1"/>
  <c r="AB1699" i="9" l="1"/>
  <c r="AD1698" i="9"/>
  <c r="AB1700" i="9" l="1"/>
  <c r="AD1699" i="9"/>
  <c r="AF1699" i="9"/>
  <c r="AF1700" i="9" s="1"/>
  <c r="AB1701" i="9" l="1"/>
  <c r="AD1700" i="9"/>
  <c r="AB1702" i="9" l="1"/>
  <c r="AD1701" i="9"/>
  <c r="AF1701" i="9"/>
  <c r="AF1702" i="9" s="1"/>
  <c r="AB1703" i="9" l="1"/>
  <c r="AD1702" i="9"/>
  <c r="AB1704" i="9" l="1"/>
  <c r="AD1703" i="9"/>
  <c r="AF1703" i="9"/>
  <c r="AF1704" i="9" s="1"/>
  <c r="AB1705" i="9" l="1"/>
  <c r="AD1704" i="9"/>
  <c r="AB1706" i="9" l="1"/>
  <c r="AD1705" i="9"/>
  <c r="AF1705" i="9"/>
  <c r="AF1706" i="9" s="1"/>
  <c r="AB1707" i="9" l="1"/>
  <c r="AD1706" i="9"/>
  <c r="AB1708" i="9" l="1"/>
  <c r="AD1707" i="9"/>
  <c r="AF1707" i="9"/>
  <c r="AF1708" i="9" s="1"/>
  <c r="AB1709" i="9" l="1"/>
  <c r="AD1708" i="9"/>
  <c r="AB1710" i="9" l="1"/>
  <c r="AD1709" i="9"/>
  <c r="AF1709" i="9"/>
  <c r="AF1710" i="9" s="1"/>
  <c r="AB1711" i="9" l="1"/>
  <c r="AD1710" i="9"/>
  <c r="AB1712" i="9" l="1"/>
  <c r="AD1711" i="9"/>
  <c r="AF1711" i="9"/>
  <c r="AF1712" i="9" s="1"/>
  <c r="AB1713" i="9" l="1"/>
  <c r="AD1712" i="9"/>
  <c r="AB1714" i="9" l="1"/>
  <c r="AD1713" i="9"/>
  <c r="AF1713" i="9"/>
  <c r="AF1714" i="9" s="1"/>
  <c r="AB1715" i="9" l="1"/>
  <c r="AD1714" i="9"/>
  <c r="AB1716" i="9" l="1"/>
  <c r="AD1715" i="9"/>
  <c r="AF1715" i="9"/>
  <c r="AF1716" i="9" s="1"/>
  <c r="AB1717" i="9" l="1"/>
  <c r="AD1716" i="9"/>
  <c r="AB1718" i="9" l="1"/>
  <c r="AD1717" i="9"/>
  <c r="AF1717" i="9"/>
  <c r="AF1718" i="9" s="1"/>
  <c r="AB1719" i="9" l="1"/>
  <c r="AD1718" i="9"/>
  <c r="AB1720" i="9" l="1"/>
  <c r="AD1719" i="9"/>
  <c r="AF1719" i="9"/>
  <c r="AF1720" i="9" s="1"/>
  <c r="AB1721" i="9" l="1"/>
  <c r="AD1720" i="9"/>
  <c r="AB1722" i="9" l="1"/>
  <c r="AD1721" i="9"/>
  <c r="AF1721" i="9"/>
  <c r="AF1722" i="9" s="1"/>
  <c r="AB1723" i="9" l="1"/>
  <c r="AD1722" i="9"/>
  <c r="AB1724" i="9" l="1"/>
  <c r="AD1723" i="9"/>
  <c r="AF1723" i="9"/>
  <c r="AF1724" i="9" s="1"/>
  <c r="AB1725" i="9" l="1"/>
  <c r="AD1724" i="9"/>
  <c r="AB1726" i="9" l="1"/>
  <c r="AF1725" i="9"/>
  <c r="AF1726" i="9" s="1"/>
  <c r="AD1725" i="9"/>
  <c r="AB1727" i="9" l="1"/>
  <c r="AD1726" i="9"/>
  <c r="AB1728" i="9" l="1"/>
  <c r="AF1727" i="9"/>
  <c r="AF1728" i="9" s="1"/>
  <c r="AD1727" i="9"/>
  <c r="AB1729" i="9" l="1"/>
  <c r="AD1728" i="9"/>
  <c r="AB1730" i="9" l="1"/>
  <c r="AF1729" i="9"/>
  <c r="AF1730" i="9" s="1"/>
  <c r="AD1729" i="9"/>
  <c r="AB1731" i="9" l="1"/>
  <c r="AD1730" i="9"/>
  <c r="AB1732" i="9" l="1"/>
  <c r="AD1731" i="9"/>
  <c r="AF1731" i="9"/>
  <c r="AF1732" i="9" s="1"/>
  <c r="AB1733" i="9" l="1"/>
  <c r="AD1732" i="9"/>
  <c r="AB1734" i="9" l="1"/>
  <c r="AD1733" i="9"/>
  <c r="AF1733" i="9"/>
  <c r="AF1734" i="9" s="1"/>
  <c r="AB1735" i="9" l="1"/>
  <c r="AD1734" i="9"/>
  <c r="AB1736" i="9" l="1"/>
  <c r="AD1735" i="9"/>
  <c r="AF1735" i="9"/>
  <c r="AF1736" i="9" s="1"/>
  <c r="AB1737" i="9" l="1"/>
  <c r="AD1736" i="9"/>
  <c r="AB1738" i="9" l="1"/>
  <c r="AD1737" i="9"/>
  <c r="AF1737" i="9"/>
  <c r="AF1738" i="9" s="1"/>
  <c r="AB1739" i="9" l="1"/>
  <c r="AD1738" i="9"/>
  <c r="AB1740" i="9" l="1"/>
  <c r="AD1739" i="9"/>
  <c r="AF1739" i="9"/>
  <c r="AF1740" i="9" s="1"/>
  <c r="AB1741" i="9" l="1"/>
  <c r="AD1740" i="9"/>
  <c r="AB1742" i="9" l="1"/>
  <c r="AD1741" i="9"/>
  <c r="AF1741" i="9"/>
  <c r="AF1742" i="9" s="1"/>
  <c r="AB1743" i="9" l="1"/>
  <c r="AD1742" i="9"/>
  <c r="AB1744" i="9" l="1"/>
  <c r="AD1743" i="9"/>
  <c r="AF1743" i="9"/>
  <c r="AF1744" i="9" s="1"/>
  <c r="AB1745" i="9" l="1"/>
  <c r="AD1744" i="9"/>
  <c r="AB1746" i="9" l="1"/>
  <c r="AD1745" i="9"/>
  <c r="AF1745" i="9"/>
  <c r="AF1746" i="9" s="1"/>
  <c r="AB1747" i="9" l="1"/>
  <c r="AD1746" i="9"/>
  <c r="AB1748" i="9" l="1"/>
  <c r="AD1747" i="9"/>
  <c r="AF1747" i="9"/>
  <c r="AF1748" i="9" s="1"/>
  <c r="AB1749" i="9" l="1"/>
  <c r="AD1748" i="9"/>
  <c r="AB1750" i="9" l="1"/>
  <c r="AD1749" i="9"/>
  <c r="AF1749" i="9"/>
  <c r="AF1750" i="9" s="1"/>
  <c r="AB1751" i="9" l="1"/>
  <c r="AD1750" i="9"/>
  <c r="AB1752" i="9" l="1"/>
  <c r="AF1751" i="9"/>
  <c r="AF1752" i="9" s="1"/>
  <c r="AD1751" i="9"/>
  <c r="AB1753" i="9" l="1"/>
  <c r="AD1752" i="9"/>
  <c r="AB1754" i="9" l="1"/>
  <c r="AD1753" i="9"/>
  <c r="AF1753" i="9"/>
  <c r="AF1754" i="9" s="1"/>
  <c r="AB1755" i="9" l="1"/>
  <c r="AD1754" i="9"/>
  <c r="AB1756" i="9" l="1"/>
  <c r="AF1755" i="9"/>
  <c r="AF1756" i="9" s="1"/>
  <c r="AD1755" i="9"/>
  <c r="AB1757" i="9" l="1"/>
  <c r="AD1756" i="9"/>
  <c r="AB1758" i="9" l="1"/>
  <c r="AF1757" i="9"/>
  <c r="AF1758" i="9" s="1"/>
  <c r="AD1757" i="9"/>
  <c r="AB1759" i="9" l="1"/>
  <c r="AD1758" i="9"/>
  <c r="AB1760" i="9" l="1"/>
  <c r="AF1759" i="9"/>
  <c r="AF1760" i="9" s="1"/>
  <c r="AD1759" i="9"/>
  <c r="AB1761" i="9" l="1"/>
  <c r="AD1760" i="9"/>
  <c r="AB1762" i="9" l="1"/>
  <c r="AF1761" i="9"/>
  <c r="AF1762" i="9" s="1"/>
  <c r="AD1761" i="9"/>
  <c r="AB1763" i="9" l="1"/>
  <c r="AD1762" i="9"/>
  <c r="AB1764" i="9" l="1"/>
  <c r="AD1763" i="9"/>
  <c r="AF1763" i="9"/>
  <c r="AF1764" i="9" s="1"/>
  <c r="AB1765" i="9" l="1"/>
  <c r="AD1764" i="9"/>
  <c r="AB1766" i="9" l="1"/>
  <c r="AD1765" i="9"/>
  <c r="AF1765" i="9"/>
  <c r="AF1766" i="9" s="1"/>
  <c r="AB1767" i="9" l="1"/>
  <c r="AD1766" i="9"/>
  <c r="AB1768" i="9" l="1"/>
  <c r="AD1767" i="9"/>
  <c r="AF1767" i="9"/>
  <c r="AF1768" i="9" s="1"/>
  <c r="AB1769" i="9" l="1"/>
  <c r="AD1768" i="9"/>
  <c r="AB1770" i="9" l="1"/>
  <c r="AD1769" i="9"/>
  <c r="AF1769" i="9"/>
  <c r="AF1770" i="9" s="1"/>
  <c r="AB1771" i="9" l="1"/>
  <c r="AD1770" i="9"/>
  <c r="AB1772" i="9" l="1"/>
  <c r="AF1771" i="9"/>
  <c r="AF1772" i="9" s="1"/>
  <c r="AD1771" i="9"/>
  <c r="AB1773" i="9" l="1"/>
  <c r="AD1772" i="9"/>
  <c r="AB1774" i="9" l="1"/>
  <c r="AF1773" i="9"/>
  <c r="AF1774" i="9" s="1"/>
  <c r="AD1773" i="9"/>
  <c r="AB1775" i="9" l="1"/>
  <c r="AD1774" i="9"/>
  <c r="AB1776" i="9" l="1"/>
  <c r="AF1775" i="9"/>
  <c r="AF1776" i="9" s="1"/>
  <c r="AD1775" i="9"/>
  <c r="AB1777" i="9" l="1"/>
  <c r="AD1776" i="9"/>
  <c r="AB1778" i="9" l="1"/>
  <c r="AD1777" i="9"/>
  <c r="AF1777" i="9"/>
  <c r="AF1778" i="9" s="1"/>
  <c r="AB1779" i="9" l="1"/>
  <c r="AD1778" i="9"/>
  <c r="AB1780" i="9" l="1"/>
  <c r="AD1779" i="9"/>
  <c r="AF1779" i="9"/>
  <c r="AF1780" i="9" s="1"/>
  <c r="AB1781" i="9" l="1"/>
  <c r="AD1780" i="9"/>
  <c r="AB1782" i="9" l="1"/>
  <c r="AD1781" i="9"/>
  <c r="AF1781" i="9"/>
  <c r="AF1782" i="9" s="1"/>
  <c r="AB1783" i="9" l="1"/>
  <c r="AD1782" i="9"/>
  <c r="AB1784" i="9" l="1"/>
  <c r="AD1783" i="9"/>
  <c r="AF1783" i="9"/>
  <c r="AF1784" i="9" s="1"/>
  <c r="AB1785" i="9" l="1"/>
  <c r="AD1784" i="9"/>
  <c r="AB1786" i="9" l="1"/>
  <c r="AD1785" i="9"/>
  <c r="AF1785" i="9"/>
  <c r="AF1786" i="9" s="1"/>
  <c r="AB1787" i="9" l="1"/>
  <c r="AD1786" i="9"/>
  <c r="AB1788" i="9" l="1"/>
  <c r="AD1787" i="9"/>
  <c r="AF1787" i="9"/>
  <c r="AF1788" i="9" s="1"/>
  <c r="AB1789" i="9" l="1"/>
  <c r="AD1788" i="9"/>
  <c r="AB1790" i="9" l="1"/>
  <c r="AF1789" i="9"/>
  <c r="AF1790" i="9" s="1"/>
  <c r="AD1789" i="9"/>
  <c r="AB1791" i="9" l="1"/>
  <c r="AD1790" i="9"/>
  <c r="AB1792" i="9" l="1"/>
  <c r="AD1791" i="9"/>
  <c r="AF1791" i="9"/>
  <c r="AF1792" i="9" s="1"/>
  <c r="AB1793" i="9" l="1"/>
  <c r="AD1792" i="9"/>
  <c r="AB1794" i="9" l="1"/>
  <c r="AD1793" i="9"/>
  <c r="AF1793" i="9"/>
  <c r="AF1794" i="9" s="1"/>
  <c r="AB1795" i="9" l="1"/>
  <c r="AD1794" i="9"/>
  <c r="AB1796" i="9" l="1"/>
  <c r="AD1795" i="9"/>
  <c r="AF1795" i="9"/>
  <c r="AF1796" i="9" s="1"/>
  <c r="AB1797" i="9" l="1"/>
  <c r="AD1796" i="9"/>
  <c r="AB1798" i="9" l="1"/>
  <c r="AF1797" i="9"/>
  <c r="AF1798" i="9" s="1"/>
  <c r="AD1797" i="9"/>
  <c r="AB1799" i="9" l="1"/>
  <c r="AD1798" i="9"/>
  <c r="AB1800" i="9" l="1"/>
  <c r="AF1799" i="9"/>
  <c r="AF1800" i="9" s="1"/>
  <c r="AD1799" i="9"/>
  <c r="AB1801" i="9" l="1"/>
  <c r="AD1800" i="9"/>
  <c r="AB1802" i="9" l="1"/>
  <c r="AD1801" i="9"/>
  <c r="AF1801" i="9"/>
  <c r="AF1802" i="9" l="1"/>
  <c r="AB1803" i="9"/>
  <c r="AD1802" i="9"/>
  <c r="AB1804" i="9" l="1"/>
  <c r="AD1803" i="9"/>
  <c r="AF1803" i="9"/>
  <c r="AF1804" i="9" l="1"/>
  <c r="AB1805" i="9"/>
  <c r="AD1804" i="9"/>
  <c r="AB1806" i="9" l="1"/>
  <c r="AD1805" i="9"/>
  <c r="AF1805" i="9"/>
  <c r="AF1806" i="9" s="1"/>
  <c r="AB1807" i="9" l="1"/>
  <c r="AD1806" i="9"/>
  <c r="AB1808" i="9" l="1"/>
  <c r="AF1807" i="9"/>
  <c r="AF1808" i="9" s="1"/>
  <c r="AD1807" i="9"/>
  <c r="AB1809" i="9" l="1"/>
  <c r="AD1808" i="9"/>
  <c r="AB1810" i="9" l="1"/>
  <c r="AD1809" i="9"/>
  <c r="AF1809" i="9"/>
  <c r="AF1810" i="9" s="1"/>
  <c r="AB1811" i="9" l="1"/>
  <c r="AD1810" i="9"/>
  <c r="AB1812" i="9" l="1"/>
  <c r="AF1811" i="9"/>
  <c r="AF1812" i="9" s="1"/>
  <c r="AD1811" i="9"/>
  <c r="AB1813" i="9" l="1"/>
  <c r="AD1812" i="9"/>
  <c r="AB1814" i="9" l="1"/>
  <c r="AF1813" i="9"/>
  <c r="AF1814" i="9" s="1"/>
  <c r="AD1813" i="9"/>
  <c r="AB1815" i="9" l="1"/>
  <c r="AD1814" i="9"/>
  <c r="AB1816" i="9" l="1"/>
  <c r="AD1815" i="9"/>
  <c r="AF1815" i="9"/>
  <c r="AF1816" i="9" s="1"/>
  <c r="AB1817" i="9" l="1"/>
  <c r="AD1816" i="9"/>
  <c r="AB1818" i="9" l="1"/>
  <c r="AD1817" i="9"/>
  <c r="AF1817" i="9"/>
  <c r="AF1818" i="9" s="1"/>
  <c r="AB1819" i="9" l="1"/>
  <c r="AD1818" i="9"/>
  <c r="AB1820" i="9" l="1"/>
  <c r="AD1819" i="9"/>
  <c r="AF1819" i="9"/>
  <c r="AF1820" i="9" s="1"/>
  <c r="AB1821" i="9" l="1"/>
  <c r="AD1820" i="9"/>
  <c r="AB1822" i="9" l="1"/>
  <c r="AF1821" i="9"/>
  <c r="AF1822" i="9" s="1"/>
  <c r="AD1821" i="9"/>
  <c r="AB1823" i="9" l="1"/>
  <c r="AD1822" i="9"/>
  <c r="AB1824" i="9" l="1"/>
  <c r="AF1823" i="9"/>
  <c r="AF1824" i="9" s="1"/>
  <c r="AD1823" i="9"/>
  <c r="AB1825" i="9" l="1"/>
  <c r="AD1824" i="9"/>
  <c r="AB1826" i="9" l="1"/>
  <c r="AD1825" i="9"/>
  <c r="AF1825" i="9"/>
  <c r="AF1826" i="9" s="1"/>
  <c r="AB1827" i="9" l="1"/>
  <c r="AD1826" i="9"/>
  <c r="AB1828" i="9" l="1"/>
  <c r="AD1827" i="9"/>
  <c r="AF1827" i="9"/>
  <c r="AF1828" i="9" s="1"/>
  <c r="AB1829" i="9" l="1"/>
  <c r="AD1828" i="9"/>
  <c r="AB1830" i="9" l="1"/>
  <c r="AD1829" i="9"/>
  <c r="AF1829" i="9"/>
  <c r="AF1830" i="9" s="1"/>
  <c r="AB1831" i="9" l="1"/>
  <c r="AD1830" i="9"/>
  <c r="AB1832" i="9" l="1"/>
  <c r="AD1831" i="9"/>
  <c r="AF1831" i="9"/>
  <c r="AF1832" i="9" s="1"/>
  <c r="AB1833" i="9" l="1"/>
  <c r="AD1832" i="9"/>
  <c r="AB1834" i="9" l="1"/>
  <c r="AF1833" i="9"/>
  <c r="AF1834" i="9" s="1"/>
  <c r="AD1833" i="9"/>
  <c r="AB1835" i="9" l="1"/>
  <c r="AD1834" i="9"/>
  <c r="AB1836" i="9" l="1"/>
  <c r="AF1835" i="9"/>
  <c r="AF1836" i="9" s="1"/>
  <c r="AD1835" i="9"/>
  <c r="AB1837" i="9" l="1"/>
  <c r="AD1836" i="9"/>
  <c r="AB1838" i="9" l="1"/>
  <c r="AD1837" i="9"/>
  <c r="AF1837" i="9"/>
  <c r="AF1838" i="9" s="1"/>
  <c r="AB1839" i="9" l="1"/>
  <c r="AD1838" i="9"/>
  <c r="AB1840" i="9" l="1"/>
  <c r="AF1839" i="9"/>
  <c r="AF1840" i="9" s="1"/>
  <c r="AD1839" i="9"/>
  <c r="AB1841" i="9" l="1"/>
  <c r="AD1840" i="9"/>
  <c r="AB1842" i="9" l="1"/>
  <c r="AD1841" i="9"/>
  <c r="AF1841" i="9"/>
  <c r="AF1842" i="9" s="1"/>
  <c r="AB1843" i="9" l="1"/>
  <c r="AD1842" i="9"/>
  <c r="AB1844" i="9" l="1"/>
  <c r="AF1843" i="9"/>
  <c r="AF1844" i="9" s="1"/>
  <c r="AD1843" i="9"/>
  <c r="AB1845" i="9" l="1"/>
  <c r="AD1844" i="9"/>
  <c r="AB1846" i="9" l="1"/>
  <c r="AF1845" i="9"/>
  <c r="AF1846" i="9" s="1"/>
  <c r="AD1845" i="9"/>
  <c r="AB1847" i="9" l="1"/>
  <c r="AD1846" i="9"/>
  <c r="AB1848" i="9" l="1"/>
  <c r="AF1847" i="9"/>
  <c r="AF1848" i="9" s="1"/>
  <c r="AD1847" i="9"/>
  <c r="AB1849" i="9" l="1"/>
  <c r="AD1848" i="9"/>
  <c r="AB1850" i="9" l="1"/>
  <c r="AF1849" i="9"/>
  <c r="AF1850" i="9" s="1"/>
  <c r="AD1849" i="9"/>
  <c r="AB1851" i="9" l="1"/>
  <c r="AD1850" i="9"/>
  <c r="AB1852" i="9" l="1"/>
  <c r="AD1851" i="9"/>
  <c r="AF1851" i="9"/>
  <c r="AF1852" i="9" s="1"/>
  <c r="AB1853" i="9" l="1"/>
  <c r="AD1852" i="9"/>
  <c r="AB1854" i="9" l="1"/>
  <c r="AF1853" i="9"/>
  <c r="AF1854" i="9" s="1"/>
  <c r="AD1853" i="9"/>
  <c r="AB1855" i="9" l="1"/>
  <c r="AD1854" i="9"/>
  <c r="AB1856" i="9" l="1"/>
  <c r="AD1855" i="9"/>
  <c r="AF1855" i="9"/>
  <c r="AF1856" i="9" s="1"/>
  <c r="AB1857" i="9" l="1"/>
  <c r="AD1856" i="9"/>
  <c r="AB1858" i="9" l="1"/>
  <c r="AD1857" i="9"/>
  <c r="AF1857" i="9"/>
  <c r="AF1858" i="9" s="1"/>
  <c r="AB1859" i="9" l="1"/>
  <c r="AD1858" i="9"/>
  <c r="AB1860" i="9" l="1"/>
  <c r="AD1859" i="9"/>
  <c r="AF1859" i="9"/>
  <c r="AF1860" i="9" s="1"/>
  <c r="AB1861" i="9" l="1"/>
  <c r="AD1860" i="9"/>
  <c r="AB1862" i="9" l="1"/>
  <c r="AD1861" i="9"/>
  <c r="AF1861" i="9"/>
  <c r="AF1862" i="9" s="1"/>
  <c r="AB1863" i="9" l="1"/>
  <c r="AD1862" i="9"/>
  <c r="AB1864" i="9" l="1"/>
  <c r="AF1863" i="9"/>
  <c r="AF1864" i="9" s="1"/>
  <c r="AD1863" i="9"/>
  <c r="AB1865" i="9" l="1"/>
  <c r="AD1864" i="9"/>
  <c r="AB1866" i="9" l="1"/>
  <c r="AF1865" i="9"/>
  <c r="AF1866" i="9" s="1"/>
  <c r="AD1865" i="9"/>
  <c r="AB1867" i="9" l="1"/>
  <c r="AD1866" i="9"/>
  <c r="AB1868" i="9" l="1"/>
  <c r="AF1867" i="9"/>
  <c r="AF1868" i="9" s="1"/>
  <c r="AD1867" i="9"/>
  <c r="AB1869" i="9" l="1"/>
  <c r="AD1868" i="9"/>
  <c r="AB1870" i="9" l="1"/>
  <c r="AD1869" i="9"/>
  <c r="AF1869" i="9"/>
  <c r="AF1870" i="9" s="1"/>
  <c r="AB1871" i="9" l="1"/>
  <c r="AD1870" i="9"/>
  <c r="AB1872" i="9" l="1"/>
  <c r="AF1871" i="9"/>
  <c r="AF1872" i="9" s="1"/>
  <c r="AD1871" i="9"/>
  <c r="AB1873" i="9" l="1"/>
  <c r="AD1872" i="9"/>
  <c r="AB1874" i="9" l="1"/>
  <c r="AF1873" i="9"/>
  <c r="AF1874" i="9" s="1"/>
  <c r="AD1873" i="9"/>
  <c r="AB1875" i="9" l="1"/>
  <c r="AD1874" i="9"/>
  <c r="AB1876" i="9" l="1"/>
  <c r="AF1875" i="9"/>
  <c r="AF1876" i="9" s="1"/>
  <c r="AD1875" i="9"/>
  <c r="AB1877" i="9" l="1"/>
  <c r="AD1876" i="9"/>
  <c r="AB1878" i="9" l="1"/>
  <c r="AD1877" i="9"/>
  <c r="AF1877" i="9"/>
  <c r="AF1878" i="9" s="1"/>
  <c r="AB1879" i="9" l="1"/>
  <c r="AD1878" i="9"/>
  <c r="AB1880" i="9" l="1"/>
  <c r="AF1879" i="9"/>
  <c r="AF1880" i="9" s="1"/>
  <c r="AD1879" i="9"/>
  <c r="AB1881" i="9" l="1"/>
  <c r="AD1880" i="9"/>
  <c r="AB1882" i="9" l="1"/>
  <c r="AF1881" i="9"/>
  <c r="AF1882" i="9" s="1"/>
  <c r="AD1881" i="9"/>
  <c r="AB1883" i="9" l="1"/>
  <c r="AD1882" i="9"/>
  <c r="AB1884" i="9" l="1"/>
  <c r="AD1883" i="9"/>
  <c r="AF1883" i="9"/>
  <c r="AF1884" i="9" s="1"/>
  <c r="AB1885" i="9" l="1"/>
  <c r="AD1884" i="9"/>
  <c r="AB1886" i="9" l="1"/>
  <c r="AF1885" i="9"/>
  <c r="AF1886" i="9" s="1"/>
  <c r="AD1885" i="9"/>
  <c r="AB1887" i="9" l="1"/>
  <c r="AD1886" i="9"/>
  <c r="AB1888" i="9" l="1"/>
  <c r="AF1887" i="9"/>
  <c r="AF1888" i="9" s="1"/>
  <c r="AD1887" i="9"/>
  <c r="AB1889" i="9" l="1"/>
  <c r="AD1888" i="9"/>
  <c r="AB1890" i="9" l="1"/>
  <c r="AF1889" i="9"/>
  <c r="AF1890" i="9" s="1"/>
  <c r="AD1889" i="9"/>
  <c r="AB1891" i="9" l="1"/>
  <c r="AD1890" i="9"/>
  <c r="AB1892" i="9" l="1"/>
  <c r="AF1891" i="9"/>
  <c r="AF1892" i="9" s="1"/>
  <c r="AD1891" i="9"/>
  <c r="AB1893" i="9" l="1"/>
  <c r="AD1892" i="9"/>
  <c r="AB1894" i="9" l="1"/>
  <c r="AD1893" i="9"/>
  <c r="AF1893" i="9"/>
  <c r="AF1894" i="9" s="1"/>
  <c r="AB1895" i="9" l="1"/>
  <c r="AD1894" i="9"/>
  <c r="AB1896" i="9" l="1"/>
  <c r="AD1895" i="9"/>
  <c r="AF1895" i="9"/>
  <c r="AF1896" i="9" s="1"/>
  <c r="AB1897" i="9" l="1"/>
  <c r="AD1896" i="9"/>
  <c r="AB1898" i="9" l="1"/>
  <c r="AF1897" i="9"/>
  <c r="AF1898" i="9" s="1"/>
  <c r="AD1897" i="9"/>
  <c r="AB1899" i="9" l="1"/>
  <c r="AD1898" i="9"/>
  <c r="AB1900" i="9" l="1"/>
  <c r="AF1899" i="9"/>
  <c r="AF1900" i="9" s="1"/>
  <c r="AD1899" i="9"/>
  <c r="AB1901" i="9" l="1"/>
  <c r="AD1900" i="9"/>
  <c r="AB1902" i="9" l="1"/>
  <c r="AF1901" i="9"/>
  <c r="AF1902" i="9" s="1"/>
  <c r="AD1901" i="9"/>
  <c r="AB1903" i="9" l="1"/>
  <c r="AD1902" i="9"/>
  <c r="AB1904" i="9" l="1"/>
  <c r="AF1903" i="9"/>
  <c r="AF1904" i="9" s="1"/>
  <c r="AD1903" i="9"/>
  <c r="AB1905" i="9" l="1"/>
  <c r="AD1904" i="9"/>
  <c r="AB1906" i="9" l="1"/>
  <c r="AF1905" i="9"/>
  <c r="AF1906" i="9" s="1"/>
  <c r="AD1905" i="9"/>
  <c r="AB1907" i="9" l="1"/>
  <c r="AD1906" i="9"/>
  <c r="AB1908" i="9" l="1"/>
  <c r="AF1907" i="9"/>
  <c r="AF1908" i="9" s="1"/>
  <c r="AD1907" i="9"/>
  <c r="AB1909" i="9" l="1"/>
  <c r="AD1908" i="9"/>
  <c r="AB1910" i="9" l="1"/>
  <c r="AF1909" i="9"/>
  <c r="AF1910" i="9" s="1"/>
  <c r="AD1909" i="9"/>
  <c r="AB1911" i="9" l="1"/>
  <c r="AD1910" i="9"/>
  <c r="AB1912" i="9" l="1"/>
  <c r="AF1911" i="9"/>
  <c r="AF1912" i="9" s="1"/>
  <c r="AD1911" i="9"/>
  <c r="AB1913" i="9" l="1"/>
  <c r="AD1912" i="9"/>
  <c r="AB1914" i="9" l="1"/>
  <c r="AD1913" i="9"/>
  <c r="AF1913" i="9"/>
  <c r="AF1914" i="9" s="1"/>
  <c r="AB1915" i="9" l="1"/>
  <c r="AD1914" i="9"/>
  <c r="AB1916" i="9" l="1"/>
  <c r="AD1915" i="9"/>
  <c r="AF1915" i="9"/>
  <c r="AF1916" i="9" s="1"/>
  <c r="AB1917" i="9" l="1"/>
  <c r="AD1916" i="9"/>
  <c r="AB1918" i="9" l="1"/>
  <c r="AF1917" i="9"/>
  <c r="AF1918" i="9" s="1"/>
  <c r="AD1917" i="9"/>
  <c r="AB1919" i="9" l="1"/>
  <c r="AD1918" i="9"/>
  <c r="AB1920" i="9" l="1"/>
  <c r="AD1919" i="9"/>
  <c r="AF1919" i="9"/>
  <c r="AF1920" i="9" s="1"/>
  <c r="AB1921" i="9" l="1"/>
  <c r="AD1920" i="9"/>
  <c r="AB1922" i="9" l="1"/>
  <c r="AD1921" i="9"/>
  <c r="AF1921" i="9"/>
  <c r="AF1922" i="9" s="1"/>
  <c r="AB1923" i="9" l="1"/>
  <c r="AD1922" i="9"/>
  <c r="AB1924" i="9" l="1"/>
  <c r="AD1923" i="9"/>
  <c r="AF1923" i="9"/>
  <c r="AF1924" i="9" s="1"/>
  <c r="AB1925" i="9" l="1"/>
  <c r="AD1924" i="9"/>
  <c r="AB1926" i="9" l="1"/>
  <c r="AD1925" i="9"/>
  <c r="AF1925" i="9"/>
  <c r="AF1926" i="9" s="1"/>
  <c r="AB1927" i="9" l="1"/>
  <c r="AD1926" i="9"/>
  <c r="AB1928" i="9" l="1"/>
  <c r="AD1927" i="9"/>
  <c r="AF1927" i="9"/>
  <c r="AF1928" i="9" s="1"/>
  <c r="AB1929" i="9" l="1"/>
  <c r="AD1928" i="9"/>
  <c r="AB1930" i="9" l="1"/>
  <c r="AF1929" i="9"/>
  <c r="AF1930" i="9" s="1"/>
  <c r="AD1929" i="9"/>
  <c r="AB1931" i="9" l="1"/>
  <c r="AD1930" i="9"/>
  <c r="AB1932" i="9" l="1"/>
  <c r="AF1931" i="9"/>
  <c r="AF1932" i="9" s="1"/>
  <c r="AD1931" i="9"/>
  <c r="AB1933" i="9" l="1"/>
  <c r="AD1932" i="9"/>
  <c r="AB1934" i="9" l="1"/>
  <c r="AF1933" i="9"/>
  <c r="AF1934" i="9" s="1"/>
  <c r="AD1933" i="9"/>
  <c r="AB1935" i="9" l="1"/>
  <c r="AD1934" i="9"/>
  <c r="AB1936" i="9" l="1"/>
  <c r="AD1935" i="9"/>
  <c r="AF1935" i="9"/>
  <c r="AF1936" i="9" s="1"/>
  <c r="AB1937" i="9" l="1"/>
  <c r="AD1936" i="9"/>
  <c r="AB1938" i="9" l="1"/>
  <c r="AF1937" i="9"/>
  <c r="AF1938" i="9" s="1"/>
  <c r="AD1937" i="9"/>
  <c r="AB1939" i="9" l="1"/>
  <c r="AD1938" i="9"/>
  <c r="AB1940" i="9" l="1"/>
  <c r="AD1939" i="9"/>
  <c r="AF1939" i="9"/>
  <c r="AF1940" i="9" s="1"/>
  <c r="AB1941" i="9" l="1"/>
  <c r="AD1940" i="9"/>
  <c r="AB1942" i="9" l="1"/>
  <c r="AD1941" i="9"/>
  <c r="AF1941" i="9"/>
  <c r="AF1942" i="9" s="1"/>
  <c r="AB1943" i="9" l="1"/>
  <c r="AD1942" i="9"/>
  <c r="AB1944" i="9" l="1"/>
  <c r="AD1943" i="9"/>
  <c r="AF1943" i="9"/>
  <c r="AF1944" i="9" s="1"/>
  <c r="AB1945" i="9" l="1"/>
  <c r="AD1944" i="9"/>
  <c r="AB1946" i="9" l="1"/>
  <c r="AF1945" i="9"/>
  <c r="AF1946" i="9" s="1"/>
  <c r="AD1945" i="9"/>
  <c r="AB1947" i="9" l="1"/>
  <c r="AD1946" i="9"/>
  <c r="AB1948" i="9" l="1"/>
  <c r="AF1947" i="9"/>
  <c r="AF1948" i="9" s="1"/>
  <c r="AD1947" i="9"/>
  <c r="AB1949" i="9" l="1"/>
  <c r="AD1948" i="9"/>
  <c r="AB1950" i="9" l="1"/>
  <c r="AF1949" i="9"/>
  <c r="AF1950" i="9" s="1"/>
  <c r="AD1949" i="9"/>
  <c r="AB1951" i="9" l="1"/>
  <c r="AD1950" i="9"/>
  <c r="AB1952" i="9" l="1"/>
  <c r="AD1951" i="9"/>
  <c r="AF1951" i="9"/>
  <c r="AF1952" i="9" s="1"/>
  <c r="AB1953" i="9" l="1"/>
  <c r="AD1952" i="9"/>
  <c r="AB1954" i="9" l="1"/>
  <c r="AD1953" i="9"/>
  <c r="AF1953" i="9"/>
  <c r="AF1954" i="9" s="1"/>
  <c r="AB1955" i="9" l="1"/>
  <c r="AD1954" i="9"/>
  <c r="AB1956" i="9" l="1"/>
  <c r="AD1955" i="9"/>
  <c r="AF1955" i="9"/>
  <c r="AF1956" i="9" s="1"/>
  <c r="AB1957" i="9" l="1"/>
  <c r="AD1956" i="9"/>
  <c r="AB1958" i="9" l="1"/>
  <c r="AD1957" i="9"/>
  <c r="AF1957" i="9"/>
  <c r="AF1958" i="9" s="1"/>
  <c r="AB1959" i="9" l="1"/>
  <c r="AD1958" i="9"/>
  <c r="AB1960" i="9" l="1"/>
  <c r="AD1959" i="9"/>
  <c r="AF1959" i="9"/>
  <c r="AF1960" i="9" s="1"/>
  <c r="AB1961" i="9" l="1"/>
  <c r="AD1960" i="9"/>
  <c r="AB1962" i="9" l="1"/>
  <c r="AD1961" i="9"/>
  <c r="AF1961" i="9"/>
  <c r="AF1962" i="9" s="1"/>
  <c r="AB1963" i="9" l="1"/>
  <c r="AD1962" i="9"/>
  <c r="AB1964" i="9" l="1"/>
  <c r="AD1963" i="9"/>
  <c r="AF1963" i="9"/>
  <c r="AF1964" i="9" s="1"/>
  <c r="AB1965" i="9" l="1"/>
  <c r="AD1964" i="9"/>
  <c r="AB1966" i="9" l="1"/>
  <c r="AD1965" i="9"/>
  <c r="AF1965" i="9"/>
  <c r="AF1966" i="9" s="1"/>
  <c r="AB1967" i="9" l="1"/>
  <c r="AD1966" i="9"/>
  <c r="AB1968" i="9" l="1"/>
  <c r="AD1967" i="9"/>
  <c r="AF1967" i="9"/>
  <c r="AF1968" i="9" s="1"/>
  <c r="AB1969" i="9" l="1"/>
  <c r="AD1968" i="9"/>
  <c r="AB1970" i="9" l="1"/>
  <c r="AD1969" i="9"/>
  <c r="AF1969" i="9"/>
  <c r="AF1970" i="9" s="1"/>
  <c r="AB1971" i="9" l="1"/>
  <c r="AD1970" i="9"/>
  <c r="AB1972" i="9" l="1"/>
  <c r="AF1971" i="9"/>
  <c r="AF1972" i="9" s="1"/>
  <c r="AD1971" i="9"/>
  <c r="AB1973" i="9" l="1"/>
  <c r="AD1972" i="9"/>
  <c r="AB1974" i="9" l="1"/>
  <c r="AD1973" i="9"/>
  <c r="AF1973" i="9"/>
  <c r="AF1974" i="9" s="1"/>
  <c r="AB1975" i="9" l="1"/>
  <c r="AD1974" i="9"/>
  <c r="AB1976" i="9" l="1"/>
  <c r="AD1975" i="9"/>
  <c r="AF1975" i="9"/>
  <c r="AF1976" i="9" s="1"/>
  <c r="AB1977" i="9" l="1"/>
  <c r="AD1976" i="9"/>
  <c r="AB1978" i="9" l="1"/>
  <c r="AF1977" i="9"/>
  <c r="AF1978" i="9" s="1"/>
  <c r="AD1977" i="9"/>
  <c r="AB1979" i="9" l="1"/>
  <c r="AD1978" i="9"/>
  <c r="AB1980" i="9" l="1"/>
  <c r="AF1979" i="9"/>
  <c r="AF1980" i="9" s="1"/>
  <c r="AD1979" i="9"/>
  <c r="AB1981" i="9" l="1"/>
  <c r="AD1980" i="9"/>
  <c r="AB1982" i="9" l="1"/>
  <c r="AF1981" i="9"/>
  <c r="AF1982" i="9" s="1"/>
  <c r="AD1981" i="9"/>
  <c r="AB1983" i="9" l="1"/>
  <c r="AD1982" i="9"/>
  <c r="AB1984" i="9" l="1"/>
  <c r="AF1983" i="9"/>
  <c r="AF1984" i="9" s="1"/>
  <c r="AD1983" i="9"/>
  <c r="AB1985" i="9" l="1"/>
  <c r="AD1984" i="9"/>
  <c r="AB1986" i="9" l="1"/>
  <c r="AD1985" i="9"/>
  <c r="AF1985" i="9"/>
  <c r="AF1986" i="9" s="1"/>
  <c r="AB1987" i="9" l="1"/>
  <c r="AD1986" i="9"/>
  <c r="AB1988" i="9" l="1"/>
  <c r="AD1987" i="9"/>
  <c r="AF1987" i="9"/>
  <c r="AF1988" i="9" s="1"/>
  <c r="AB1989" i="9" l="1"/>
  <c r="AD1988" i="9"/>
  <c r="AB1990" i="9" l="1"/>
  <c r="AF1989" i="9"/>
  <c r="AF1990" i="9" s="1"/>
  <c r="AD1989" i="9"/>
  <c r="AB1991" i="9" l="1"/>
  <c r="AD1990" i="9"/>
  <c r="AB1992" i="9" l="1"/>
  <c r="AD1991" i="9"/>
  <c r="AF1991" i="9"/>
  <c r="AF1992" i="9" s="1"/>
  <c r="AB1993" i="9" l="1"/>
  <c r="AD1992" i="9"/>
  <c r="AB1994" i="9" l="1"/>
  <c r="AD1993" i="9"/>
  <c r="AF1993" i="9"/>
  <c r="AF1994" i="9" s="1"/>
  <c r="AB1995" i="9" l="1"/>
  <c r="AD1994" i="9"/>
  <c r="AB1996" i="9" l="1"/>
  <c r="AF1995" i="9"/>
  <c r="AF1996" i="9" s="1"/>
  <c r="AD1995" i="9"/>
  <c r="AB1997" i="9" l="1"/>
  <c r="AD1996" i="9"/>
  <c r="AB1998" i="9" l="1"/>
  <c r="AD1997" i="9"/>
  <c r="AF1997" i="9"/>
  <c r="AF1998" i="9" s="1"/>
  <c r="AB1999" i="9" l="1"/>
  <c r="AD1998" i="9"/>
  <c r="AB2000" i="9" l="1"/>
  <c r="AF1999" i="9"/>
  <c r="AF2000" i="9" s="1"/>
  <c r="AD1999" i="9"/>
  <c r="AB2001" i="9" l="1"/>
  <c r="AD2000" i="9"/>
  <c r="AB2002" i="9" l="1"/>
  <c r="AF2001" i="9"/>
  <c r="AF2002" i="9" s="1"/>
  <c r="AD2001" i="9"/>
  <c r="AB2003" i="9" l="1"/>
  <c r="AD2002" i="9"/>
  <c r="AB2004" i="9" l="1"/>
  <c r="AF2003" i="9"/>
  <c r="AF2004" i="9" s="1"/>
  <c r="AD2003" i="9"/>
  <c r="AB2005" i="9" l="1"/>
  <c r="AD2004" i="9"/>
  <c r="AB2006" i="9" l="1"/>
  <c r="AF2005" i="9"/>
  <c r="AF2006" i="9" s="1"/>
  <c r="AD2005" i="9"/>
  <c r="AB2007" i="9" l="1"/>
  <c r="AD2006" i="9"/>
  <c r="AB2008" i="9" l="1"/>
  <c r="AF2007" i="9"/>
  <c r="AF2008" i="9" s="1"/>
  <c r="AD2007" i="9"/>
  <c r="AB2009" i="9" l="1"/>
  <c r="AD2008" i="9"/>
  <c r="AB2010" i="9" l="1"/>
  <c r="AD2009" i="9"/>
  <c r="AF2009" i="9"/>
  <c r="AF2010" i="9" l="1"/>
  <c r="AD2010" i="9"/>
  <c r="AB2011" i="9"/>
  <c r="AB2012" i="9" l="1"/>
  <c r="AF2011" i="9"/>
  <c r="AF2012" i="9" s="1"/>
  <c r="AD2011" i="9"/>
  <c r="AB2013" i="9" l="1"/>
  <c r="AD2012" i="9"/>
  <c r="AB2014" i="9" l="1"/>
  <c r="AF2013" i="9"/>
  <c r="AF2014" i="9" s="1"/>
  <c r="AD2013" i="9"/>
  <c r="AB2015" i="9" l="1"/>
  <c r="AD2014" i="9"/>
  <c r="AB2016" i="9" l="1"/>
  <c r="AF2015" i="9"/>
  <c r="AF2016" i="9" s="1"/>
  <c r="AD2015" i="9"/>
  <c r="AB2017" i="9" l="1"/>
  <c r="AD2016" i="9"/>
  <c r="AB2018" i="9" l="1"/>
  <c r="AF2017" i="9"/>
  <c r="AF2018" i="9" s="1"/>
  <c r="AD2017" i="9"/>
  <c r="AB2019" i="9" l="1"/>
  <c r="AD2018" i="9"/>
  <c r="AB2020" i="9" l="1"/>
  <c r="AF2019" i="9"/>
  <c r="AF2020" i="9" s="1"/>
  <c r="AD2019" i="9"/>
  <c r="AB2021" i="9" l="1"/>
  <c r="AD2020" i="9"/>
  <c r="AB2022" i="9" l="1"/>
  <c r="AD2021" i="9"/>
  <c r="AF2021" i="9"/>
  <c r="AF2022" i="9" s="1"/>
  <c r="AB2023" i="9" l="1"/>
  <c r="AD2022" i="9"/>
  <c r="AB2024" i="9" l="1"/>
  <c r="AD2023" i="9"/>
  <c r="AF2023" i="9"/>
  <c r="AF2024" i="9" s="1"/>
  <c r="AB2025" i="9" l="1"/>
  <c r="AD2024" i="9"/>
  <c r="AB2026" i="9" l="1"/>
  <c r="AF2025" i="9"/>
  <c r="AF2026" i="9" s="1"/>
  <c r="AD2025" i="9"/>
  <c r="AB2027" i="9" l="1"/>
  <c r="AD2026" i="9"/>
  <c r="AB2028" i="9" l="1"/>
  <c r="AD2027" i="9"/>
  <c r="AF2027" i="9"/>
  <c r="AF2028" i="9" s="1"/>
  <c r="AB2029" i="9" l="1"/>
  <c r="AD2028" i="9"/>
  <c r="AB2030" i="9" l="1"/>
  <c r="AF2029" i="9"/>
  <c r="AF2030" i="9" s="1"/>
  <c r="AD2029" i="9"/>
  <c r="AB2031" i="9" l="1"/>
  <c r="AD2030" i="9"/>
  <c r="AB2032" i="9" l="1"/>
  <c r="AF2031" i="9"/>
  <c r="AF2032" i="9" s="1"/>
  <c r="AD2031" i="9"/>
  <c r="AB2033" i="9" l="1"/>
  <c r="AD2032" i="9"/>
  <c r="AB2034" i="9" l="1"/>
  <c r="AD2033" i="9"/>
  <c r="AF2033" i="9"/>
  <c r="AF2034" i="9" s="1"/>
  <c r="AB2035" i="9" l="1"/>
  <c r="AD2034" i="9"/>
  <c r="AB2036" i="9" l="1"/>
  <c r="AD2035" i="9"/>
  <c r="AF2035" i="9"/>
  <c r="AF2036" i="9" s="1"/>
  <c r="AB2037" i="9" l="1"/>
  <c r="AD2036" i="9"/>
  <c r="AB2038" i="9" l="1"/>
  <c r="AD2037" i="9"/>
  <c r="AF2037" i="9"/>
  <c r="AF2038" i="9" s="1"/>
  <c r="AB2039" i="9" l="1"/>
  <c r="AD2038" i="9"/>
  <c r="AB2040" i="9" l="1"/>
  <c r="AF2039" i="9"/>
  <c r="AF2040" i="9" s="1"/>
  <c r="AD2039" i="9"/>
  <c r="AB2041" i="9" l="1"/>
  <c r="AD2040" i="9"/>
  <c r="AB2042" i="9" l="1"/>
  <c r="AF2041" i="9"/>
  <c r="AF2042" i="9" s="1"/>
  <c r="AD2041" i="9"/>
  <c r="AB2043" i="9" l="1"/>
  <c r="AD2042" i="9"/>
  <c r="AB2044" i="9" l="1"/>
  <c r="AD2043" i="9"/>
  <c r="AF2043" i="9"/>
  <c r="AF2044" i="9" l="1"/>
  <c r="AD2044" i="9"/>
  <c r="AB2045" i="9"/>
  <c r="AB2046" i="9" l="1"/>
  <c r="AF2045" i="9"/>
  <c r="AF2046" i="9" s="1"/>
  <c r="AD2045" i="9"/>
  <c r="AB2047" i="9" l="1"/>
  <c r="AD2046" i="9"/>
  <c r="AB2048" i="9" l="1"/>
  <c r="AF2047" i="9"/>
  <c r="AF2048" i="9" s="1"/>
  <c r="AD2047" i="9"/>
  <c r="AB2049" i="9" l="1"/>
  <c r="AD2048" i="9"/>
  <c r="AB2050" i="9" l="1"/>
  <c r="AF2049" i="9"/>
  <c r="AF2050" i="9" s="1"/>
  <c r="AD2049" i="9"/>
  <c r="AB2051" i="9" l="1"/>
  <c r="AD2050" i="9"/>
  <c r="AB2052" i="9" l="1"/>
  <c r="AF2051" i="9"/>
  <c r="AF2052" i="9" s="1"/>
  <c r="AD2051" i="9"/>
  <c r="AB2053" i="9" l="1"/>
  <c r="AD2052" i="9"/>
  <c r="AB2054" i="9" l="1"/>
  <c r="AF2053" i="9"/>
  <c r="AF2054" i="9" s="1"/>
  <c r="AD2053" i="9"/>
  <c r="AB2055" i="9" l="1"/>
  <c r="AD2054" i="9"/>
  <c r="AB2056" i="9" l="1"/>
  <c r="AF2055" i="9"/>
  <c r="AF2056" i="9" s="1"/>
  <c r="AD2055" i="9"/>
  <c r="AB2057" i="9" l="1"/>
  <c r="AD2056" i="9"/>
  <c r="AB2058" i="9" l="1"/>
  <c r="AD2057" i="9"/>
  <c r="AF2057" i="9"/>
  <c r="AF2058" i="9" s="1"/>
  <c r="AB2059" i="9" l="1"/>
  <c r="AD2058" i="9"/>
  <c r="AB2060" i="9" l="1"/>
  <c r="AD2059" i="9"/>
  <c r="AF2059" i="9"/>
  <c r="AF2060" i="9" s="1"/>
  <c r="AB2061" i="9" l="1"/>
  <c r="AD2060" i="9"/>
  <c r="AB2062" i="9" l="1"/>
  <c r="AD2061" i="9"/>
  <c r="AF2061" i="9"/>
  <c r="AF2062" i="9" s="1"/>
  <c r="AB2063" i="9" l="1"/>
  <c r="AD2062" i="9"/>
  <c r="AB2064" i="9" l="1"/>
  <c r="AF2063" i="9"/>
  <c r="AD2063" i="9"/>
  <c r="AF2064" i="9" l="1"/>
  <c r="AB2065" i="9"/>
  <c r="AD2064" i="9"/>
  <c r="AB2066" i="9" l="1"/>
  <c r="AF2065" i="9"/>
  <c r="AF2066" i="9" s="1"/>
  <c r="AD2065" i="9"/>
  <c r="AB2067" i="9" l="1"/>
  <c r="AD2066" i="9"/>
  <c r="AB2068" i="9" l="1"/>
  <c r="AF2067" i="9"/>
  <c r="AF2068" i="9" s="1"/>
  <c r="AD2067" i="9"/>
  <c r="AB2069" i="9" l="1"/>
  <c r="AD2068" i="9"/>
  <c r="AB2070" i="9" l="1"/>
  <c r="AD2069" i="9"/>
  <c r="AF2069" i="9"/>
  <c r="AF2070" i="9" s="1"/>
  <c r="AB2071" i="9" l="1"/>
  <c r="AD2070" i="9"/>
  <c r="AB2072" i="9" l="1"/>
  <c r="AF2071" i="9"/>
  <c r="AF2072" i="9" s="1"/>
  <c r="AD2071" i="9"/>
  <c r="AB2073" i="9" l="1"/>
  <c r="AD2072" i="9"/>
  <c r="AB2074" i="9" l="1"/>
  <c r="AD2073" i="9"/>
  <c r="AF2073" i="9"/>
  <c r="AF2074" i="9" s="1"/>
  <c r="AB2075" i="9" l="1"/>
  <c r="AD2074" i="9"/>
  <c r="AB2076" i="9" l="1"/>
  <c r="AF2075" i="9"/>
  <c r="AF2076" i="9" s="1"/>
  <c r="AD2075" i="9"/>
  <c r="AB2077" i="9" l="1"/>
  <c r="AD2076" i="9"/>
  <c r="AB2078" i="9" l="1"/>
  <c r="AD2077" i="9"/>
  <c r="AF2077" i="9"/>
  <c r="AF2078" i="9" s="1"/>
  <c r="AB2079" i="9" l="1"/>
  <c r="AD2078" i="9"/>
  <c r="AB2080" i="9" l="1"/>
  <c r="AD2079" i="9"/>
  <c r="AF2079" i="9"/>
  <c r="AF2080" i="9" s="1"/>
  <c r="AB2081" i="9" l="1"/>
  <c r="AD2080" i="9"/>
  <c r="AB2082" i="9" l="1"/>
  <c r="AF2081" i="9"/>
  <c r="AF2082" i="9" s="1"/>
  <c r="AD2081" i="9"/>
  <c r="AB2083" i="9" l="1"/>
  <c r="AD2082" i="9"/>
  <c r="AB2084" i="9" l="1"/>
  <c r="AD2083" i="9"/>
  <c r="AF2083" i="9"/>
  <c r="AF2084" i="9" s="1"/>
  <c r="AB2085" i="9" l="1"/>
  <c r="AD2084" i="9"/>
  <c r="AB2086" i="9" l="1"/>
  <c r="AF2085" i="9"/>
  <c r="AF2086" i="9" s="1"/>
  <c r="AD2085" i="9"/>
  <c r="AB2087" i="9" l="1"/>
  <c r="AD2086" i="9"/>
  <c r="AB2088" i="9" l="1"/>
  <c r="AF2087" i="9"/>
  <c r="AF2088" i="9" s="1"/>
  <c r="AD2087" i="9"/>
  <c r="AB2089" i="9" l="1"/>
  <c r="AD2088" i="9"/>
  <c r="AB2090" i="9" l="1"/>
  <c r="AF2089" i="9"/>
  <c r="AF2090" i="9" s="1"/>
  <c r="AD2089" i="9"/>
  <c r="AB2091" i="9" l="1"/>
  <c r="AD2090" i="9"/>
  <c r="AB2092" i="9" l="1"/>
  <c r="AD2091" i="9"/>
  <c r="AF2091" i="9"/>
  <c r="AF2092" i="9" s="1"/>
  <c r="AB2093" i="9" l="1"/>
  <c r="AD2092" i="9"/>
  <c r="AB2094" i="9" l="1"/>
  <c r="AF2093" i="9"/>
  <c r="AF2094" i="9" s="1"/>
  <c r="AD2093" i="9"/>
  <c r="AB2095" i="9" l="1"/>
  <c r="AD2094" i="9"/>
  <c r="AB2096" i="9" l="1"/>
  <c r="AF2095" i="9"/>
  <c r="AF2096" i="9" s="1"/>
  <c r="AD2095" i="9"/>
  <c r="AB2097" i="9" l="1"/>
  <c r="AD2096" i="9"/>
  <c r="AB2098" i="9" l="1"/>
  <c r="AF2097" i="9"/>
  <c r="AF2098" i="9" s="1"/>
  <c r="AD2097" i="9"/>
  <c r="AB2099" i="9" l="1"/>
  <c r="AD2098" i="9"/>
  <c r="AB2100" i="9" l="1"/>
  <c r="AD2099" i="9"/>
  <c r="AF2099" i="9"/>
  <c r="AF2100" i="9" s="1"/>
  <c r="AB2101" i="9" l="1"/>
  <c r="AD2100" i="9"/>
  <c r="AB2102" i="9" l="1"/>
  <c r="AD2101" i="9"/>
  <c r="AF2101" i="9"/>
  <c r="AF2102" i="9" s="1"/>
  <c r="AB2103" i="9" l="1"/>
  <c r="AD2102" i="9"/>
  <c r="AB2104" i="9" l="1"/>
  <c r="AF2103" i="9"/>
  <c r="AF2104" i="9" s="1"/>
  <c r="AD2103" i="9"/>
  <c r="AB2105" i="9" l="1"/>
  <c r="AD2104" i="9"/>
  <c r="AB2106" i="9" l="1"/>
  <c r="AF2105" i="9"/>
  <c r="AF2106" i="9" s="1"/>
  <c r="AD2105" i="9"/>
  <c r="AB2107" i="9" l="1"/>
  <c r="AD2106" i="9"/>
  <c r="AB2108" i="9" l="1"/>
  <c r="AD2107" i="9"/>
  <c r="AF2107" i="9"/>
  <c r="AF2108" i="9" s="1"/>
  <c r="AB2109" i="9" l="1"/>
  <c r="AD2108" i="9"/>
  <c r="AB2110" i="9" l="1"/>
  <c r="AD2109" i="9"/>
  <c r="AF2109" i="9"/>
  <c r="AF2110" i="9" s="1"/>
  <c r="AB2111" i="9" l="1"/>
  <c r="AD2110" i="9"/>
  <c r="AB2112" i="9" l="1"/>
  <c r="AD2111" i="9"/>
  <c r="AF2111" i="9"/>
  <c r="AF2112" i="9" s="1"/>
  <c r="AB2113" i="9" l="1"/>
  <c r="AD2112" i="9"/>
  <c r="AB2114" i="9" l="1"/>
  <c r="AD2113" i="9"/>
  <c r="AF2113" i="9"/>
  <c r="AF2114" i="9" s="1"/>
  <c r="AB2115" i="9" l="1"/>
  <c r="AD2114" i="9"/>
  <c r="AB2116" i="9" l="1"/>
  <c r="AD2115" i="9"/>
  <c r="AF2115" i="9"/>
  <c r="AF2116" i="9" s="1"/>
  <c r="AB2117" i="9" l="1"/>
  <c r="AD2116" i="9"/>
  <c r="AB2118" i="9" l="1"/>
  <c r="AD2117" i="9"/>
  <c r="AF2117" i="9"/>
  <c r="AF2118" i="9" s="1"/>
  <c r="AB2119" i="9" l="1"/>
  <c r="AD2118" i="9"/>
  <c r="AB2120" i="9" l="1"/>
  <c r="AD2119" i="9"/>
  <c r="AF2119" i="9"/>
  <c r="AF2120" i="9" s="1"/>
  <c r="AB2121" i="9" l="1"/>
  <c r="AD2120" i="9"/>
  <c r="AB2122" i="9" l="1"/>
  <c r="AD2121" i="9"/>
  <c r="AF2121" i="9"/>
  <c r="AF2122" i="9" s="1"/>
  <c r="AB2123" i="9" l="1"/>
  <c r="AD2122" i="9"/>
  <c r="AB2124" i="9" l="1"/>
  <c r="AD2123" i="9"/>
  <c r="AF2123" i="9"/>
  <c r="AF2124" i="9" s="1"/>
  <c r="AB2125" i="9" l="1"/>
  <c r="AD2124" i="9"/>
  <c r="AB2126" i="9" l="1"/>
  <c r="AD2125" i="9"/>
  <c r="AF2125" i="9"/>
  <c r="AF2126" i="9" s="1"/>
  <c r="AB2127" i="9" l="1"/>
  <c r="AD2126" i="9"/>
  <c r="AB2128" i="9" l="1"/>
  <c r="AD2127" i="9"/>
  <c r="AF2127" i="9"/>
  <c r="AF2128" i="9" s="1"/>
  <c r="AB2129" i="9" l="1"/>
  <c r="AD2128" i="9"/>
  <c r="AB2130" i="9" l="1"/>
  <c r="AD2129" i="9"/>
  <c r="AF2129" i="9"/>
  <c r="AF2130" i="9" s="1"/>
  <c r="AB2131" i="9" l="1"/>
  <c r="AD2130" i="9"/>
  <c r="AB2132" i="9" l="1"/>
  <c r="AD2131" i="9"/>
  <c r="AF2131" i="9"/>
  <c r="AF2132" i="9" s="1"/>
  <c r="AB2133" i="9" l="1"/>
  <c r="AD2132" i="9"/>
  <c r="AB2134" i="9" l="1"/>
  <c r="AF2133" i="9"/>
  <c r="AF2134" i="9" s="1"/>
  <c r="AD2133" i="9"/>
  <c r="AB2135" i="9" l="1"/>
  <c r="AD2134" i="9"/>
  <c r="AB2136" i="9" l="1"/>
  <c r="AD2135" i="9"/>
  <c r="AF2135" i="9"/>
  <c r="AF2136" i="9" s="1"/>
  <c r="AB2137" i="9" l="1"/>
  <c r="AD2136" i="9"/>
  <c r="AB2138" i="9" l="1"/>
  <c r="AD2137" i="9"/>
  <c r="AF2137" i="9"/>
  <c r="AF2138" i="9" s="1"/>
  <c r="AB2139" i="9" l="1"/>
  <c r="AD2138" i="9"/>
  <c r="AB2140" i="9" l="1"/>
  <c r="AF2139" i="9"/>
  <c r="AF2140" i="9" s="1"/>
  <c r="AD2139" i="9"/>
  <c r="AB2141" i="9" l="1"/>
  <c r="AD2140" i="9"/>
  <c r="AB2142" i="9" l="1"/>
  <c r="AF2141" i="9"/>
  <c r="AF2142" i="9" s="1"/>
  <c r="AD2141" i="9"/>
  <c r="AB2143" i="9" l="1"/>
  <c r="AD2142" i="9"/>
  <c r="AB2144" i="9" l="1"/>
  <c r="AF2143" i="9"/>
  <c r="AF2144" i="9" s="1"/>
  <c r="AD2143" i="9"/>
  <c r="AB2145" i="9" l="1"/>
  <c r="AD2144" i="9"/>
  <c r="AB2146" i="9" l="1"/>
  <c r="AF2145" i="9"/>
  <c r="AF2146" i="9" s="1"/>
  <c r="AD2145" i="9"/>
  <c r="AB2147" i="9" l="1"/>
  <c r="AD2146" i="9"/>
  <c r="AB2148" i="9" l="1"/>
  <c r="AD2147" i="9"/>
  <c r="AF2147" i="9"/>
  <c r="AF2148" i="9" s="1"/>
  <c r="AB2149" i="9" l="1"/>
  <c r="AD2148" i="9"/>
  <c r="AB2150" i="9" l="1"/>
  <c r="AF2149" i="9"/>
  <c r="AF2150" i="9" s="1"/>
  <c r="AD2149" i="9"/>
  <c r="AB2151" i="9" l="1"/>
  <c r="AD2150" i="9"/>
  <c r="AB2152" i="9" l="1"/>
  <c r="AD2151" i="9"/>
  <c r="AF2151" i="9"/>
  <c r="AF2152" i="9" s="1"/>
  <c r="AB2153" i="9" l="1"/>
  <c r="AD2152" i="9"/>
  <c r="AB2154" i="9" l="1"/>
  <c r="AF2153" i="9"/>
  <c r="AF2154" i="9" s="1"/>
  <c r="AD2153" i="9"/>
  <c r="AB2155" i="9" l="1"/>
  <c r="AD2154" i="9"/>
  <c r="AB2156" i="9" l="1"/>
  <c r="AD2155" i="9"/>
  <c r="AF2155" i="9"/>
  <c r="AF2156" i="9" s="1"/>
  <c r="AB2157" i="9" l="1"/>
  <c r="AD2156" i="9"/>
  <c r="AB2158" i="9" l="1"/>
  <c r="AF2157" i="9"/>
  <c r="AF2158" i="9" s="1"/>
  <c r="AD2157" i="9"/>
  <c r="AB2159" i="9" l="1"/>
  <c r="AD2158" i="9"/>
  <c r="AB2160" i="9" l="1"/>
  <c r="AF2159" i="9"/>
  <c r="AF2160" i="9" s="1"/>
  <c r="AD2159" i="9"/>
  <c r="AB2161" i="9" l="1"/>
  <c r="AD2160" i="9"/>
  <c r="AB2162" i="9" l="1"/>
  <c r="AF2161" i="9"/>
  <c r="AF2162" i="9" s="1"/>
  <c r="AD2161" i="9"/>
  <c r="AB2163" i="9" l="1"/>
  <c r="AD2162" i="9"/>
  <c r="AB2164" i="9" l="1"/>
  <c r="AD2163" i="9"/>
  <c r="AF2163" i="9"/>
  <c r="AF2164" i="9" s="1"/>
  <c r="AB2165" i="9" l="1"/>
  <c r="AD2164" i="9"/>
  <c r="AB2166" i="9" l="1"/>
  <c r="AF2165" i="9"/>
  <c r="AF2166" i="9" s="1"/>
  <c r="AD2165" i="9"/>
  <c r="AB2167" i="9" l="1"/>
  <c r="AD2166" i="9"/>
  <c r="AB2168" i="9" l="1"/>
  <c r="AF2167" i="9"/>
  <c r="AF2168" i="9" s="1"/>
  <c r="AD2167" i="9"/>
  <c r="AB2169" i="9" l="1"/>
  <c r="AD2168" i="9"/>
  <c r="AB2170" i="9" l="1"/>
  <c r="AD2169" i="9"/>
  <c r="AF2169" i="9"/>
  <c r="AF2170" i="9" s="1"/>
  <c r="AB2171" i="9" l="1"/>
  <c r="AD2170" i="9"/>
  <c r="AB2172" i="9" l="1"/>
  <c r="AF2171" i="9"/>
  <c r="AF2172" i="9" s="1"/>
  <c r="AD2171" i="9"/>
  <c r="AB2173" i="9" l="1"/>
  <c r="AD2172" i="9"/>
  <c r="AB2174" i="9" l="1"/>
  <c r="AF2173" i="9"/>
  <c r="AF2174" i="9" s="1"/>
  <c r="AD2173" i="9"/>
  <c r="AB2175" i="9" l="1"/>
  <c r="AD2174" i="9"/>
  <c r="AB2176" i="9" l="1"/>
  <c r="AF2175" i="9"/>
  <c r="AF2176" i="9" s="1"/>
  <c r="AD2175" i="9"/>
  <c r="AB2177" i="9" l="1"/>
  <c r="AD2176" i="9"/>
  <c r="AB2178" i="9" l="1"/>
  <c r="AF2177" i="9"/>
  <c r="AF2178" i="9" s="1"/>
  <c r="AD2177" i="9"/>
  <c r="AB2179" i="9" l="1"/>
  <c r="AD2178" i="9"/>
  <c r="AB2180" i="9" l="1"/>
  <c r="AF2179" i="9"/>
  <c r="AF2180" i="9" s="1"/>
  <c r="AD2179" i="9"/>
  <c r="AB2181" i="9" l="1"/>
  <c r="AD2180" i="9"/>
  <c r="AB2182" i="9" l="1"/>
  <c r="AF2181" i="9"/>
  <c r="AF2182" i="9" s="1"/>
  <c r="AD2181" i="9"/>
  <c r="AB2183" i="9" l="1"/>
  <c r="AD2182" i="9"/>
  <c r="AB2184" i="9" l="1"/>
  <c r="AF2183" i="9"/>
  <c r="AF2184" i="9" s="1"/>
  <c r="AD2183" i="9"/>
  <c r="AB2185" i="9" l="1"/>
  <c r="AD2184" i="9"/>
  <c r="AB2186" i="9" l="1"/>
  <c r="AF2185" i="9"/>
  <c r="AF2186" i="9" s="1"/>
  <c r="AD2185" i="9"/>
  <c r="AB2187" i="9" l="1"/>
  <c r="AD2186" i="9"/>
  <c r="AB2188" i="9" l="1"/>
  <c r="AD2187" i="9"/>
  <c r="AF2187" i="9"/>
  <c r="AF2188" i="9" s="1"/>
  <c r="AB2189" i="9" l="1"/>
  <c r="AD2188" i="9"/>
  <c r="AB2190" i="9" l="1"/>
  <c r="AF2189" i="9"/>
  <c r="AF2190" i="9" s="1"/>
  <c r="AD2189" i="9"/>
  <c r="AB2191" i="9" l="1"/>
  <c r="AD2190" i="9"/>
  <c r="AB2192" i="9" l="1"/>
  <c r="AF2191" i="9"/>
  <c r="AF2192" i="9" s="1"/>
  <c r="AD2191" i="9"/>
  <c r="AB2193" i="9" l="1"/>
  <c r="AD2192" i="9"/>
  <c r="AB2194" i="9" l="1"/>
  <c r="AF2193" i="9"/>
  <c r="AF2194" i="9" s="1"/>
  <c r="AD2193" i="9"/>
  <c r="AB2195" i="9" l="1"/>
  <c r="AD2194" i="9"/>
  <c r="AB2196" i="9" l="1"/>
  <c r="AF2195" i="9"/>
  <c r="AF2196" i="9" s="1"/>
  <c r="AD2195" i="9"/>
  <c r="AB2197" i="9" l="1"/>
  <c r="AD2196" i="9"/>
  <c r="AB2198" i="9" l="1"/>
  <c r="AF2197" i="9"/>
  <c r="AF2198" i="9" s="1"/>
  <c r="AD2197" i="9"/>
  <c r="AB2199" i="9" l="1"/>
  <c r="AD2198" i="9"/>
  <c r="AB2200" i="9" l="1"/>
  <c r="AD2199" i="9"/>
  <c r="AF2199" i="9"/>
  <c r="AF2200" i="9" s="1"/>
  <c r="AB2201" i="9" l="1"/>
  <c r="AD2200" i="9"/>
  <c r="AB2202" i="9" l="1"/>
  <c r="AF2201" i="9"/>
  <c r="AF2202" i="9" s="1"/>
  <c r="AD2201" i="9"/>
  <c r="AB2203" i="9" l="1"/>
  <c r="AD2202" i="9"/>
  <c r="AB2204" i="9" l="1"/>
  <c r="AF2203" i="9"/>
  <c r="AF2204" i="9" s="1"/>
  <c r="AD2203" i="9"/>
  <c r="AB2205" i="9" l="1"/>
  <c r="AD2204" i="9"/>
  <c r="AB2206" i="9" l="1"/>
  <c r="AD2205" i="9"/>
  <c r="AF2205" i="9"/>
  <c r="AF2206" i="9" s="1"/>
  <c r="AB2207" i="9" l="1"/>
  <c r="AD2206" i="9"/>
  <c r="AB2208" i="9" l="1"/>
  <c r="AF2207" i="9"/>
  <c r="AF2208" i="9" s="1"/>
  <c r="AD2207" i="9"/>
  <c r="AB2209" i="9" l="1"/>
  <c r="AD2208" i="9"/>
  <c r="AB2210" i="9" l="1"/>
  <c r="AF2209" i="9"/>
  <c r="AF2210" i="9" s="1"/>
  <c r="AD2209" i="9"/>
  <c r="AB2211" i="9" l="1"/>
  <c r="AD2210" i="9"/>
  <c r="AB2212" i="9" l="1"/>
  <c r="AF2211" i="9"/>
  <c r="AF2212" i="9" s="1"/>
  <c r="AD2211" i="9"/>
  <c r="AB2213" i="9" l="1"/>
  <c r="AD2212" i="9"/>
  <c r="AB2214" i="9" l="1"/>
  <c r="AD2213" i="9"/>
  <c r="AF2213" i="9"/>
  <c r="AF2214" i="9" s="1"/>
  <c r="AB2215" i="9" l="1"/>
  <c r="AD2214" i="9"/>
  <c r="AB2216" i="9" l="1"/>
  <c r="AF2215" i="9"/>
  <c r="AF2216" i="9" s="1"/>
  <c r="AD2215" i="9"/>
  <c r="AB2217" i="9" l="1"/>
  <c r="AD2216" i="9"/>
  <c r="AB2218" i="9" l="1"/>
  <c r="AF2217" i="9"/>
  <c r="AF2218" i="9" s="1"/>
  <c r="AD2217" i="9"/>
  <c r="AB2219" i="9" l="1"/>
  <c r="AD2218" i="9"/>
  <c r="AB2220" i="9" l="1"/>
  <c r="AF2219" i="9"/>
  <c r="AF2220" i="9" s="1"/>
  <c r="AD2219" i="9"/>
  <c r="AB2221" i="9" l="1"/>
  <c r="AD2220" i="9"/>
  <c r="AB2222" i="9" l="1"/>
  <c r="AF2221" i="9"/>
  <c r="AF2222" i="9" s="1"/>
  <c r="AD2221" i="9"/>
  <c r="AB2223" i="9" l="1"/>
  <c r="AD2222" i="9"/>
  <c r="AB2224" i="9" l="1"/>
  <c r="AF2223" i="9"/>
  <c r="AF2224" i="9" s="1"/>
  <c r="AD2223" i="9"/>
  <c r="AB2225" i="9" l="1"/>
  <c r="AD2224" i="9"/>
  <c r="AB2226" i="9" l="1"/>
  <c r="AD2225" i="9"/>
  <c r="AF2225" i="9"/>
  <c r="AF2226" i="9" s="1"/>
  <c r="AB2227" i="9" l="1"/>
  <c r="AD2226" i="9"/>
  <c r="AB2228" i="9" l="1"/>
  <c r="AD2227" i="9"/>
  <c r="AF2227" i="9"/>
  <c r="AF2228" i="9" s="1"/>
  <c r="AB2229" i="9" l="1"/>
  <c r="AD2228" i="9"/>
  <c r="AB2230" i="9" l="1"/>
  <c r="AF2229" i="9"/>
  <c r="AF2230" i="9" s="1"/>
  <c r="AD2229" i="9"/>
  <c r="AB2231" i="9" l="1"/>
  <c r="AD2230" i="9"/>
  <c r="AB2232" i="9" l="1"/>
  <c r="AF2231" i="9"/>
  <c r="AF2232" i="9" s="1"/>
  <c r="AD2231" i="9"/>
  <c r="AB2233" i="9" l="1"/>
  <c r="AD2232" i="9"/>
  <c r="AB2234" i="9" l="1"/>
  <c r="AF2233" i="9"/>
  <c r="AF2234" i="9" s="1"/>
  <c r="AD2233" i="9"/>
  <c r="AB2235" i="9" l="1"/>
  <c r="AD2234" i="9"/>
  <c r="AB2236" i="9" l="1"/>
  <c r="AD2235" i="9"/>
  <c r="AF2235" i="9"/>
  <c r="AF2236" i="9" s="1"/>
  <c r="AB2237" i="9" l="1"/>
  <c r="AD2236" i="9"/>
  <c r="AB2238" i="9" l="1"/>
  <c r="AF2237" i="9"/>
  <c r="AF2238" i="9" s="1"/>
  <c r="AD2237" i="9"/>
  <c r="AB2239" i="9" l="1"/>
  <c r="AD2238" i="9"/>
  <c r="AB2240" i="9" l="1"/>
  <c r="AD2239" i="9"/>
  <c r="AF2239" i="9"/>
  <c r="AF2240" i="9" s="1"/>
  <c r="AB2241" i="9" l="1"/>
  <c r="AD2240" i="9"/>
  <c r="AB2242" i="9" l="1"/>
  <c r="AF2241" i="9"/>
  <c r="AF2242" i="9" s="1"/>
  <c r="AD2241" i="9"/>
  <c r="AB2243" i="9" l="1"/>
  <c r="AD2242" i="9"/>
  <c r="AB2244" i="9" l="1"/>
  <c r="AF2243" i="9"/>
  <c r="AF2244" i="9" s="1"/>
  <c r="AD2243" i="9"/>
  <c r="AB2245" i="9" l="1"/>
  <c r="AD2244" i="9"/>
  <c r="AB2246" i="9" l="1"/>
  <c r="AF2245" i="9"/>
  <c r="AF2246" i="9" s="1"/>
  <c r="AD2245" i="9"/>
  <c r="AB2247" i="9" l="1"/>
  <c r="AD2246" i="9"/>
  <c r="AB2248" i="9" l="1"/>
  <c r="AD2247" i="9"/>
  <c r="AF2247" i="9"/>
  <c r="AF2248" i="9" s="1"/>
  <c r="AB2249" i="9" l="1"/>
  <c r="AD2248" i="9"/>
  <c r="AB2250" i="9" l="1"/>
  <c r="AF2249" i="9"/>
  <c r="AF2250" i="9" s="1"/>
  <c r="AD2249" i="9"/>
  <c r="AB2251" i="9" l="1"/>
  <c r="AD2250" i="9"/>
  <c r="AB2252" i="9" l="1"/>
  <c r="AD2251" i="9"/>
  <c r="AF2251" i="9"/>
  <c r="AF2252" i="9" s="1"/>
  <c r="AB2253" i="9" l="1"/>
  <c r="AD2252" i="9"/>
  <c r="AB2254" i="9" l="1"/>
  <c r="AF2253" i="9"/>
  <c r="AF2254" i="9" s="1"/>
  <c r="AD2253" i="9"/>
  <c r="AB2255" i="9" l="1"/>
  <c r="AD2254" i="9"/>
  <c r="AB2256" i="9" l="1"/>
  <c r="AD2255" i="9"/>
  <c r="AF2255" i="9"/>
  <c r="AF2256" i="9" s="1"/>
  <c r="AB2257" i="9" l="1"/>
  <c r="AD2256" i="9"/>
  <c r="AB2258" i="9" l="1"/>
  <c r="AF2257" i="9"/>
  <c r="AF2258" i="9" s="1"/>
  <c r="AD2257" i="9"/>
  <c r="AB2259" i="9" l="1"/>
  <c r="AD2258" i="9"/>
  <c r="AB2260" i="9" l="1"/>
  <c r="AF2259" i="9"/>
  <c r="AF2260" i="9" s="1"/>
  <c r="AD2259" i="9"/>
  <c r="AB2261" i="9" l="1"/>
  <c r="AD2260" i="9"/>
  <c r="AB2262" i="9" l="1"/>
  <c r="AF2261" i="9"/>
  <c r="AF2262" i="9" s="1"/>
  <c r="AD2261" i="9"/>
  <c r="AB2263" i="9" l="1"/>
  <c r="AD2262" i="9"/>
  <c r="AB2264" i="9" l="1"/>
  <c r="AD2263" i="9"/>
  <c r="AF2263" i="9"/>
  <c r="AF2264" i="9" s="1"/>
  <c r="AB2265" i="9" l="1"/>
  <c r="AD2264" i="9"/>
  <c r="AB2266" i="9" l="1"/>
  <c r="AF2265" i="9"/>
  <c r="AF2266" i="9" s="1"/>
  <c r="AD2265" i="9"/>
  <c r="AB2267" i="9" l="1"/>
  <c r="AD2266" i="9"/>
  <c r="AB2268" i="9" l="1"/>
  <c r="AD2267" i="9"/>
  <c r="AF2267" i="9"/>
  <c r="AF2268" i="9" s="1"/>
  <c r="AB2269" i="9" l="1"/>
  <c r="AD2268" i="9"/>
  <c r="AB2270" i="9" l="1"/>
  <c r="AD2269" i="9"/>
  <c r="AF2269" i="9"/>
  <c r="AF2270" i="9" s="1"/>
  <c r="AB2271" i="9" l="1"/>
  <c r="AD2270" i="9"/>
  <c r="AB2272" i="9" l="1"/>
  <c r="AD2271" i="9"/>
  <c r="AF2271" i="9"/>
  <c r="AF2272" i="9" s="1"/>
  <c r="AB2273" i="9" l="1"/>
  <c r="AD2272" i="9"/>
  <c r="AB2274" i="9" l="1"/>
  <c r="AF2273" i="9"/>
  <c r="AF2274" i="9" s="1"/>
  <c r="AD2273" i="9"/>
  <c r="AB2275" i="9" l="1"/>
  <c r="AD2274" i="9"/>
  <c r="AB2276" i="9" l="1"/>
  <c r="AF2275" i="9"/>
  <c r="AF2276" i="9" s="1"/>
  <c r="AD2275" i="9"/>
  <c r="AB2277" i="9" l="1"/>
  <c r="AD2276" i="9"/>
  <c r="AB2278" i="9" l="1"/>
  <c r="AF2277" i="9"/>
  <c r="AF2278" i="9" s="1"/>
  <c r="AD2277" i="9"/>
  <c r="AB2279" i="9" l="1"/>
  <c r="AD2278" i="9"/>
  <c r="AB2280" i="9" l="1"/>
  <c r="AF2279" i="9"/>
  <c r="AF2280" i="9" s="1"/>
  <c r="AD2279" i="9"/>
  <c r="AB2281" i="9" l="1"/>
  <c r="AD2280" i="9"/>
  <c r="AB2282" i="9" l="1"/>
  <c r="AF2281" i="9"/>
  <c r="AF2282" i="9" s="1"/>
  <c r="AD2281" i="9"/>
  <c r="AB2283" i="9" l="1"/>
  <c r="AD2282" i="9"/>
  <c r="AB2284" i="9" l="1"/>
  <c r="AF2283" i="9"/>
  <c r="AF2284" i="9" s="1"/>
  <c r="AD2283" i="9"/>
  <c r="AB2285" i="9" l="1"/>
  <c r="AD2284" i="9"/>
  <c r="AB2286" i="9" l="1"/>
  <c r="AD2285" i="9"/>
  <c r="AF2285" i="9"/>
  <c r="AF2286" i="9" s="1"/>
  <c r="AB2287" i="9" l="1"/>
  <c r="AD2286" i="9"/>
  <c r="AB2288" i="9" l="1"/>
  <c r="AF2287" i="9"/>
  <c r="AF2288" i="9" s="1"/>
  <c r="AD2287" i="9"/>
  <c r="AB2289" i="9" l="1"/>
  <c r="AD2288" i="9"/>
  <c r="AB2290" i="9" l="1"/>
  <c r="AF2289" i="9"/>
  <c r="AF2290" i="9" s="1"/>
  <c r="AD2289" i="9"/>
  <c r="AB2291" i="9" l="1"/>
  <c r="AD2290" i="9"/>
  <c r="AB2292" i="9" l="1"/>
  <c r="AF2291" i="9"/>
  <c r="AF2292" i="9" s="1"/>
  <c r="AD2291" i="9"/>
  <c r="AB2293" i="9" l="1"/>
  <c r="AD2292" i="9"/>
  <c r="AB2294" i="9" l="1"/>
  <c r="AD2293" i="9"/>
  <c r="AF2293" i="9"/>
  <c r="AF2294" i="9" s="1"/>
  <c r="AB2295" i="9" l="1"/>
  <c r="AD2294" i="9"/>
  <c r="AB2296" i="9" l="1"/>
  <c r="AF2295" i="9"/>
  <c r="AD2295" i="9"/>
  <c r="AF2296" i="9" l="1"/>
  <c r="AB2297" i="9"/>
  <c r="AD2296" i="9"/>
  <c r="AB2298" i="9" l="1"/>
  <c r="AF2297" i="9"/>
  <c r="AF2298" i="9" s="1"/>
  <c r="AD2297" i="9"/>
  <c r="AB2299" i="9" l="1"/>
  <c r="AD2298" i="9"/>
  <c r="AB2300" i="9" l="1"/>
  <c r="AD2299" i="9"/>
  <c r="AF2299" i="9"/>
  <c r="AF2300" i="9" s="1"/>
  <c r="AB2301" i="9" l="1"/>
  <c r="AD2300" i="9"/>
  <c r="AB2302" i="9" l="1"/>
  <c r="AF2301" i="9"/>
  <c r="AF2302" i="9" s="1"/>
  <c r="AD2301" i="9"/>
  <c r="AB2303" i="9" l="1"/>
  <c r="AD2302" i="9"/>
  <c r="AB2304" i="9" l="1"/>
  <c r="AD2303" i="9"/>
  <c r="AF2303" i="9"/>
  <c r="AF2304" i="9" s="1"/>
  <c r="AB2305" i="9" l="1"/>
  <c r="AD2304" i="9"/>
  <c r="AB2306" i="9" l="1"/>
  <c r="AD2305" i="9"/>
  <c r="AF2305" i="9"/>
  <c r="AF2306" i="9" s="1"/>
  <c r="AB2307" i="9" l="1"/>
  <c r="AD2306" i="9"/>
  <c r="AB2308" i="9" l="1"/>
  <c r="AF2307" i="9"/>
  <c r="AF2308" i="9" s="1"/>
  <c r="AD2307" i="9"/>
  <c r="AB2309" i="9" l="1"/>
  <c r="AD2308" i="9"/>
  <c r="AB2310" i="9" l="1"/>
  <c r="AF2309" i="9"/>
  <c r="AF2310" i="9" s="1"/>
  <c r="AD2309" i="9"/>
  <c r="AB2311" i="9" l="1"/>
  <c r="AD2310" i="9"/>
  <c r="AB2312" i="9" l="1"/>
  <c r="AF2311" i="9"/>
  <c r="AF2312" i="9" s="1"/>
  <c r="AD2311" i="9"/>
  <c r="AB2313" i="9" l="1"/>
  <c r="AD2312" i="9"/>
  <c r="AB2314" i="9" l="1"/>
  <c r="AD2313" i="9"/>
  <c r="AF2313" i="9"/>
  <c r="AF2314" i="9" s="1"/>
  <c r="AB2315" i="9" l="1"/>
  <c r="AD2314" i="9"/>
  <c r="AB2316" i="9" l="1"/>
  <c r="AD2315" i="9"/>
  <c r="AF2315" i="9"/>
  <c r="AF2316" i="9" s="1"/>
  <c r="AB2317" i="9" l="1"/>
  <c r="AD2316" i="9"/>
  <c r="AB2318" i="9" l="1"/>
  <c r="AF2317" i="9"/>
  <c r="AF2318" i="9" s="1"/>
  <c r="AD2317" i="9"/>
  <c r="AB2319" i="9" l="1"/>
  <c r="AD2318" i="9"/>
  <c r="AB2320" i="9" l="1"/>
  <c r="AF2319" i="9"/>
  <c r="AF2320" i="9" s="1"/>
  <c r="AD2319" i="9"/>
  <c r="AB2321" i="9" l="1"/>
  <c r="AD2320" i="9"/>
  <c r="AB2322" i="9" l="1"/>
  <c r="AF2321" i="9"/>
  <c r="AF2322" i="9" s="1"/>
  <c r="AD2321" i="9"/>
  <c r="AB2323" i="9" l="1"/>
  <c r="AD2322" i="9"/>
  <c r="AB2324" i="9" l="1"/>
  <c r="AD2323" i="9"/>
  <c r="AF2323" i="9"/>
  <c r="AF2324" i="9" s="1"/>
  <c r="AB2325" i="9" l="1"/>
  <c r="AD2324" i="9"/>
  <c r="AB2326" i="9" l="1"/>
  <c r="AF2325" i="9"/>
  <c r="AF2326" i="9" s="1"/>
  <c r="AD2325" i="9"/>
  <c r="AB2327" i="9" l="1"/>
  <c r="AD2326" i="9"/>
  <c r="AB2328" i="9" l="1"/>
  <c r="AD2327" i="9"/>
  <c r="AF2327" i="9"/>
  <c r="AF2328" i="9" s="1"/>
  <c r="AB2329" i="9" l="1"/>
  <c r="AD2328" i="9"/>
  <c r="AB2330" i="9" l="1"/>
  <c r="AD2329" i="9"/>
  <c r="AF2329" i="9"/>
  <c r="AF2330" i="9" s="1"/>
  <c r="AB2331" i="9" l="1"/>
  <c r="AD2330" i="9"/>
  <c r="AB2332" i="9" l="1"/>
  <c r="AF2331" i="9"/>
  <c r="AF2332" i="9" s="1"/>
  <c r="AD2331" i="9"/>
  <c r="AB2333" i="9" l="1"/>
  <c r="AD2332" i="9"/>
  <c r="AB2334" i="9" l="1"/>
  <c r="AF2333" i="9"/>
  <c r="AF2334" i="9" s="1"/>
  <c r="AD2333" i="9"/>
  <c r="AB2335" i="9" l="1"/>
  <c r="AD2334" i="9"/>
  <c r="AB2336" i="9" l="1"/>
  <c r="AF2335" i="9"/>
  <c r="AF2336" i="9" s="1"/>
  <c r="AD2335" i="9"/>
  <c r="AB2337" i="9" l="1"/>
  <c r="AD2336" i="9"/>
  <c r="AB2338" i="9" l="1"/>
  <c r="AD2337" i="9"/>
  <c r="AF2337" i="9"/>
  <c r="AF2338" i="9" s="1"/>
  <c r="AB2339" i="9" l="1"/>
  <c r="AD2338" i="9"/>
  <c r="AB2340" i="9" l="1"/>
  <c r="AF2339" i="9"/>
  <c r="AF2340" i="9" s="1"/>
  <c r="AD2339" i="9"/>
  <c r="AB2341" i="9" l="1"/>
  <c r="AD2340" i="9"/>
  <c r="AB2342" i="9" l="1"/>
  <c r="AF2341" i="9"/>
  <c r="AF2342" i="9" s="1"/>
  <c r="AD2341" i="9"/>
  <c r="AB2343" i="9" l="1"/>
  <c r="AD2342" i="9"/>
  <c r="AB2344" i="9" l="1"/>
  <c r="AD2343" i="9"/>
  <c r="AF2343" i="9"/>
  <c r="AF2344" i="9" s="1"/>
  <c r="AB2345" i="9" l="1"/>
  <c r="AD2344" i="9"/>
  <c r="AB2346" i="9" l="1"/>
  <c r="AF2345" i="9"/>
  <c r="AF2346" i="9" s="1"/>
  <c r="AD2345" i="9"/>
  <c r="AB2347" i="9" l="1"/>
  <c r="AD2346" i="9"/>
  <c r="AB2348" i="9" l="1"/>
  <c r="AF2347" i="9"/>
  <c r="AF2348" i="9" s="1"/>
  <c r="AD2347" i="9"/>
  <c r="AB2349" i="9" l="1"/>
  <c r="AD2348" i="9"/>
  <c r="AB2350" i="9" l="1"/>
  <c r="AD2349" i="9"/>
  <c r="AF2349" i="9"/>
  <c r="AF2350" i="9" s="1"/>
  <c r="AB2351" i="9" l="1"/>
  <c r="AD2350" i="9"/>
  <c r="AB2352" i="9" l="1"/>
  <c r="AD2351" i="9"/>
  <c r="AF2351" i="9"/>
  <c r="AF2352" i="9" s="1"/>
  <c r="AB2353" i="9" l="1"/>
  <c r="AD2352" i="9"/>
  <c r="AB2354" i="9" l="1"/>
  <c r="AF2353" i="9"/>
  <c r="AF2354" i="9" s="1"/>
  <c r="AD2353" i="9"/>
  <c r="AB2355" i="9" l="1"/>
  <c r="AD2354" i="9"/>
  <c r="AB2356" i="9" l="1"/>
  <c r="AF2355" i="9"/>
  <c r="AF2356" i="9" s="1"/>
  <c r="AD2355" i="9"/>
  <c r="AB2357" i="9" l="1"/>
  <c r="AD2356" i="9"/>
  <c r="AB2358" i="9" l="1"/>
  <c r="AF2357" i="9"/>
  <c r="AF2358" i="9" s="1"/>
  <c r="AD2357" i="9"/>
  <c r="AB2359" i="9" l="1"/>
  <c r="AD2358" i="9"/>
  <c r="AB2360" i="9" l="1"/>
  <c r="AF2359" i="9"/>
  <c r="AF2360" i="9" s="1"/>
  <c r="AD2359" i="9"/>
  <c r="AB2361" i="9" l="1"/>
  <c r="AD2360" i="9"/>
  <c r="AB2362" i="9" l="1"/>
  <c r="AF2361" i="9"/>
  <c r="AD2361" i="9"/>
  <c r="AF2362" i="9" l="1"/>
  <c r="AB2363" i="9"/>
  <c r="AD2362" i="9"/>
  <c r="AB2364" i="9" l="1"/>
  <c r="AD2363" i="9"/>
  <c r="AF2363" i="9"/>
  <c r="AF2364" i="9" s="1"/>
  <c r="AB2365" i="9" l="1"/>
  <c r="AD2364" i="9"/>
  <c r="AB2366" i="9" l="1"/>
  <c r="AF2365" i="9"/>
  <c r="AF2366" i="9" s="1"/>
  <c r="AD2365" i="9"/>
  <c r="AB2367" i="9" l="1"/>
  <c r="AD2366" i="9"/>
  <c r="AB2368" i="9" l="1"/>
  <c r="AF2367" i="9"/>
  <c r="AF2368" i="9" s="1"/>
  <c r="AD2367" i="9"/>
  <c r="AB2369" i="9" l="1"/>
  <c r="AD2368" i="9"/>
  <c r="AB2370" i="9" l="1"/>
  <c r="AF2369" i="9"/>
  <c r="AF2370" i="9" s="1"/>
  <c r="AD2369" i="9"/>
  <c r="AB2371" i="9" l="1"/>
  <c r="AD2370" i="9"/>
  <c r="AB2372" i="9" l="1"/>
  <c r="AD2371" i="9"/>
  <c r="AF2371" i="9"/>
  <c r="AF2372" i="9" s="1"/>
  <c r="AB2373" i="9" l="1"/>
  <c r="AD2372" i="9"/>
  <c r="AB2374" i="9" l="1"/>
  <c r="AF2373" i="9"/>
  <c r="AF2374" i="9" s="1"/>
  <c r="AD2373" i="9"/>
  <c r="AB2375" i="9" l="1"/>
  <c r="AD2374" i="9"/>
  <c r="AB2376" i="9" l="1"/>
  <c r="AF2375" i="9"/>
  <c r="AF2376" i="9" s="1"/>
  <c r="AD2375" i="9"/>
  <c r="AB2377" i="9" l="1"/>
  <c r="AD2376" i="9"/>
  <c r="AB2378" i="9" l="1"/>
  <c r="AD2377" i="9"/>
  <c r="AF2377" i="9"/>
  <c r="AF2378" i="9" s="1"/>
  <c r="AB2379" i="9" l="1"/>
  <c r="AD2378" i="9"/>
  <c r="AB2380" i="9" l="1"/>
  <c r="AF2379" i="9"/>
  <c r="AF2380" i="9" s="1"/>
  <c r="AD2379" i="9"/>
  <c r="AB2381" i="9" l="1"/>
  <c r="AD2380" i="9"/>
  <c r="AB2382" i="9" l="1"/>
  <c r="AF2381" i="9"/>
  <c r="AF2382" i="9" s="1"/>
  <c r="AD2381" i="9"/>
  <c r="AB2383" i="9" l="1"/>
  <c r="AD2382" i="9"/>
  <c r="AB2384" i="9" l="1"/>
  <c r="AF2383" i="9"/>
  <c r="AF2384" i="9" s="1"/>
  <c r="AD2383" i="9"/>
  <c r="AB2385" i="9" l="1"/>
  <c r="AD2384" i="9"/>
  <c r="AB2386" i="9" l="1"/>
  <c r="AF2385" i="9"/>
  <c r="AF2386" i="9" s="1"/>
  <c r="AD2385" i="9"/>
  <c r="AB2387" i="9" l="1"/>
  <c r="AD2386" i="9"/>
  <c r="AB2388" i="9" l="1"/>
  <c r="AF2387" i="9"/>
  <c r="AF2388" i="9" s="1"/>
  <c r="AD2387" i="9"/>
  <c r="AB2389" i="9" l="1"/>
  <c r="AD2388" i="9"/>
  <c r="AB2390" i="9" l="1"/>
  <c r="AF2389" i="9"/>
  <c r="AF2390" i="9" s="1"/>
  <c r="AD2389" i="9"/>
  <c r="AB2391" i="9" l="1"/>
  <c r="AD2390" i="9"/>
  <c r="AB2392" i="9" l="1"/>
  <c r="AD2391" i="9"/>
  <c r="AF2391" i="9"/>
  <c r="AF2392" i="9" s="1"/>
  <c r="AB2393" i="9" l="1"/>
  <c r="AD2392" i="9"/>
  <c r="AB2394" i="9" l="1"/>
  <c r="AF2393" i="9"/>
  <c r="AF2394" i="9" s="1"/>
  <c r="AD2393" i="9"/>
  <c r="AB2395" i="9" l="1"/>
  <c r="AD2394" i="9"/>
  <c r="AB2396" i="9" l="1"/>
  <c r="AF2395" i="9"/>
  <c r="AF2396" i="9" s="1"/>
  <c r="AD2395" i="9"/>
  <c r="AB2397" i="9" l="1"/>
  <c r="AD2396" i="9"/>
  <c r="AB2398" i="9" l="1"/>
  <c r="AF2397" i="9"/>
  <c r="AF2398" i="9" s="1"/>
  <c r="AD2397" i="9"/>
  <c r="AB2399" i="9" l="1"/>
  <c r="AD2398" i="9"/>
  <c r="AB2400" i="9" l="1"/>
  <c r="AF2399" i="9"/>
  <c r="AF2400" i="9" s="1"/>
  <c r="AD2399" i="9"/>
  <c r="AB2401" i="9" l="1"/>
  <c r="AD2400" i="9"/>
  <c r="AB2402" i="9" l="1"/>
  <c r="AF2401" i="9"/>
  <c r="AF2402" i="9" s="1"/>
  <c r="AD2401" i="9"/>
  <c r="AB2403" i="9" l="1"/>
  <c r="AD2402" i="9"/>
  <c r="AB2404" i="9" l="1"/>
  <c r="AD2403" i="9"/>
  <c r="AF2403" i="9"/>
  <c r="AF2404" i="9" s="1"/>
  <c r="AB2405" i="9" l="1"/>
  <c r="AD2404" i="9"/>
  <c r="AB2406" i="9" l="1"/>
  <c r="AD2405" i="9"/>
  <c r="AF2405" i="9"/>
  <c r="AF2406" i="9" s="1"/>
  <c r="AB2407" i="9" l="1"/>
  <c r="AD2406" i="9"/>
  <c r="AB2408" i="9" l="1"/>
  <c r="AF2407" i="9"/>
  <c r="AF2408" i="9" s="1"/>
  <c r="AD2407" i="9"/>
  <c r="AB2409" i="9" l="1"/>
  <c r="AD2408" i="9"/>
  <c r="AB2410" i="9" l="1"/>
  <c r="AF2409" i="9"/>
  <c r="AF2410" i="9" s="1"/>
  <c r="AD2409" i="9"/>
  <c r="AB2411" i="9" l="1"/>
  <c r="AD2410" i="9"/>
  <c r="AB2412" i="9" l="1"/>
  <c r="AF2411" i="9"/>
  <c r="AF2412" i="9" s="1"/>
  <c r="AD2411" i="9"/>
  <c r="AB2413" i="9" l="1"/>
  <c r="AD2412" i="9"/>
  <c r="AB2414" i="9" l="1"/>
  <c r="AF2413" i="9"/>
  <c r="AF2414" i="9" s="1"/>
  <c r="AD2413" i="9"/>
  <c r="AB2415" i="9" l="1"/>
  <c r="AD2414" i="9"/>
  <c r="AB2416" i="9" l="1"/>
  <c r="AF2415" i="9"/>
  <c r="AF2416" i="9" s="1"/>
  <c r="AD2415" i="9"/>
  <c r="AB2417" i="9" l="1"/>
  <c r="AD2416" i="9"/>
  <c r="AB2418" i="9" l="1"/>
  <c r="AF2417" i="9"/>
  <c r="AF2418" i="9" s="1"/>
  <c r="AD2417" i="9"/>
  <c r="AB2419" i="9" l="1"/>
  <c r="AD2418" i="9"/>
  <c r="AB2420" i="9" l="1"/>
  <c r="AD2419" i="9"/>
  <c r="AF2419" i="9"/>
  <c r="AF2420" i="9" s="1"/>
  <c r="AB2421" i="9" l="1"/>
  <c r="AD2420" i="9"/>
  <c r="AB2422" i="9" l="1"/>
  <c r="AF2421" i="9"/>
  <c r="AF2422" i="9" s="1"/>
  <c r="AD2421" i="9"/>
  <c r="AB2423" i="9" l="1"/>
  <c r="AD2422" i="9"/>
  <c r="AB2424" i="9" l="1"/>
  <c r="AF2423" i="9"/>
  <c r="AF2424" i="9" s="1"/>
  <c r="AD2423" i="9"/>
  <c r="AB2425" i="9" l="1"/>
  <c r="AD2424" i="9"/>
  <c r="AB2426" i="9" l="1"/>
  <c r="AF2425" i="9"/>
  <c r="AF2426" i="9" s="1"/>
  <c r="AD2425" i="9"/>
  <c r="AB2427" i="9" l="1"/>
  <c r="AD2426" i="9"/>
  <c r="AB2428" i="9" l="1"/>
  <c r="AF2427" i="9"/>
  <c r="AF2428" i="9" s="1"/>
  <c r="AD2427" i="9"/>
  <c r="AB2429" i="9" l="1"/>
  <c r="AD2428" i="9"/>
  <c r="AB2430" i="9" l="1"/>
  <c r="AF2429" i="9"/>
  <c r="AF2430" i="9" s="1"/>
  <c r="AD2429" i="9"/>
  <c r="AB2431" i="9" l="1"/>
  <c r="AD2430" i="9"/>
  <c r="AB2432" i="9" l="1"/>
  <c r="AF2431" i="9"/>
  <c r="AF2432" i="9" s="1"/>
  <c r="AD2431" i="9"/>
  <c r="AB2433" i="9" l="1"/>
  <c r="AD2432" i="9"/>
  <c r="AB2434" i="9" l="1"/>
  <c r="AF2433" i="9"/>
  <c r="AF2434" i="9" s="1"/>
  <c r="AD2433" i="9"/>
  <c r="AB2435" i="9" l="1"/>
  <c r="AD2434" i="9"/>
  <c r="AB2436" i="9" l="1"/>
  <c r="AD2435" i="9"/>
  <c r="AF2435" i="9"/>
  <c r="AF2436" i="9" s="1"/>
  <c r="AB2437" i="9" l="1"/>
  <c r="AD2436" i="9"/>
  <c r="AB2438" i="9" l="1"/>
  <c r="AD2437" i="9"/>
  <c r="AF2437" i="9"/>
  <c r="AF2438" i="9" s="1"/>
  <c r="AB2439" i="9" l="1"/>
  <c r="AD2438" i="9"/>
  <c r="AB2440" i="9" l="1"/>
  <c r="AD2439" i="9"/>
  <c r="AF2439" i="9"/>
  <c r="AF2440" i="9" s="1"/>
  <c r="AB2441" i="9" l="1"/>
  <c r="AD2440" i="9"/>
  <c r="AB2442" i="9" l="1"/>
  <c r="AD2441" i="9"/>
  <c r="AF2441" i="9"/>
  <c r="AF2442" i="9" s="1"/>
  <c r="AB2443" i="9" l="1"/>
  <c r="AD2442" i="9"/>
  <c r="AB2444" i="9" l="1"/>
  <c r="AF2443" i="9"/>
  <c r="AF2444" i="9" s="1"/>
  <c r="AD2443" i="9"/>
  <c r="AB2445" i="9" l="1"/>
  <c r="AD2444" i="9"/>
  <c r="AB2446" i="9" l="1"/>
  <c r="AF2445" i="9"/>
  <c r="AF2446" i="9" s="1"/>
  <c r="AD2445" i="9"/>
  <c r="AB2447" i="9" l="1"/>
  <c r="AD2446" i="9"/>
  <c r="AB2448" i="9" l="1"/>
  <c r="AF2447" i="9"/>
  <c r="AF2448" i="9" s="1"/>
  <c r="AD2447" i="9"/>
  <c r="AB2449" i="9" l="1"/>
  <c r="AD2448" i="9"/>
  <c r="AB2450" i="9" l="1"/>
  <c r="AF2449" i="9"/>
  <c r="AF2450" i="9" s="1"/>
  <c r="AD2449" i="9"/>
  <c r="AB2451" i="9" l="1"/>
  <c r="AD2450" i="9"/>
  <c r="AB2452" i="9" l="1"/>
  <c r="AF2451" i="9"/>
  <c r="AF2452" i="9" s="1"/>
  <c r="AD2451" i="9"/>
  <c r="AB2453" i="9" l="1"/>
  <c r="AD2452" i="9"/>
  <c r="AB2454" i="9" l="1"/>
  <c r="AF2453" i="9"/>
  <c r="AF2454" i="9" s="1"/>
  <c r="AD2453" i="9"/>
  <c r="AB2455" i="9" l="1"/>
  <c r="AD2454" i="9"/>
  <c r="AB2456" i="9" l="1"/>
  <c r="AD2455" i="9"/>
  <c r="AF2455" i="9"/>
  <c r="AF2456" i="9" s="1"/>
  <c r="AB2457" i="9" l="1"/>
  <c r="AD2456" i="9"/>
  <c r="AB2458" i="9" l="1"/>
  <c r="AF2457" i="9"/>
  <c r="AF2458" i="9" s="1"/>
  <c r="AD2457" i="9"/>
  <c r="AB2459" i="9" l="1"/>
  <c r="AD2458" i="9"/>
  <c r="AB2460" i="9" l="1"/>
  <c r="AF2459" i="9"/>
  <c r="AF2460" i="9" s="1"/>
  <c r="AD2459" i="9"/>
  <c r="AB2461" i="9" l="1"/>
  <c r="AD2460" i="9"/>
  <c r="AB2462" i="9" l="1"/>
  <c r="AD2461" i="9"/>
  <c r="AF2461" i="9"/>
  <c r="AF2462" i="9" s="1"/>
  <c r="AB2463" i="9" l="1"/>
  <c r="AD2462" i="9"/>
  <c r="AB2464" i="9" l="1"/>
  <c r="AF2463" i="9"/>
  <c r="AF2464" i="9" s="1"/>
  <c r="AD2463" i="9"/>
  <c r="AB2465" i="9" l="1"/>
  <c r="AD2464" i="9"/>
  <c r="AB2466" i="9" l="1"/>
  <c r="AD2465" i="9"/>
  <c r="AF2465" i="9"/>
  <c r="AF2466" i="9" s="1"/>
  <c r="AB2467" i="9" l="1"/>
  <c r="AD2466" i="9"/>
  <c r="AB2468" i="9" l="1"/>
  <c r="AD2467" i="9"/>
  <c r="AF2467" i="9"/>
  <c r="AF2468" i="9" s="1"/>
  <c r="AB2469" i="9" l="1"/>
  <c r="AD2468" i="9"/>
  <c r="AB2470" i="9" l="1"/>
  <c r="AF2469" i="9"/>
  <c r="AF2470" i="9" s="1"/>
  <c r="AD2469" i="9"/>
  <c r="AB2471" i="9" l="1"/>
  <c r="AD2470" i="9"/>
  <c r="AB2472" i="9" l="1"/>
  <c r="AF2471" i="9"/>
  <c r="AF2472" i="9" s="1"/>
  <c r="AD2471" i="9"/>
  <c r="AB2473" i="9" l="1"/>
  <c r="AD2472" i="9"/>
  <c r="AB2474" i="9" l="1"/>
  <c r="AF2473" i="9"/>
  <c r="AF2474" i="9" s="1"/>
  <c r="AD2473" i="9"/>
  <c r="AB2475" i="9" l="1"/>
  <c r="AD2474" i="9"/>
  <c r="AB2476" i="9" l="1"/>
  <c r="AF2475" i="9"/>
  <c r="AF2476" i="9" s="1"/>
  <c r="AD2475" i="9"/>
  <c r="AB2477" i="9" l="1"/>
  <c r="AD2476" i="9"/>
  <c r="AB2478" i="9" l="1"/>
  <c r="AF2477" i="9"/>
  <c r="AF2478" i="9" s="1"/>
  <c r="AD2477" i="9"/>
  <c r="AB2479" i="9" l="1"/>
  <c r="AD2478" i="9"/>
  <c r="AB2480" i="9" l="1"/>
  <c r="AF2479" i="9"/>
  <c r="AF2480" i="9" s="1"/>
  <c r="AD2479" i="9"/>
  <c r="AB2481" i="9" l="1"/>
  <c r="AD2480" i="9"/>
  <c r="AB2482" i="9" l="1"/>
  <c r="AF2481" i="9"/>
  <c r="AF2482" i="9" s="1"/>
  <c r="AD2481" i="9"/>
  <c r="AB2483" i="9" l="1"/>
  <c r="AD2482" i="9"/>
  <c r="AB2484" i="9" l="1"/>
  <c r="AF2483" i="9"/>
  <c r="AF2484" i="9" s="1"/>
  <c r="AD2483" i="9"/>
  <c r="AB2485" i="9" l="1"/>
  <c r="AD2484" i="9"/>
  <c r="AB2486" i="9" l="1"/>
  <c r="AF2485" i="9"/>
  <c r="AF2486" i="9" s="1"/>
  <c r="AD2485" i="9"/>
  <c r="AB2487" i="9" l="1"/>
  <c r="AD2486" i="9"/>
  <c r="AB2488" i="9" l="1"/>
  <c r="AD2487" i="9"/>
  <c r="AF2487" i="9"/>
  <c r="AF2488" i="9" s="1"/>
  <c r="AB2489" i="9" l="1"/>
  <c r="AD2488" i="9"/>
  <c r="AB2490" i="9" l="1"/>
  <c r="AD2489" i="9"/>
  <c r="AF2489" i="9"/>
  <c r="AF2490" i="9" s="1"/>
  <c r="AB2491" i="9" l="1"/>
  <c r="AD2490" i="9"/>
  <c r="AB2492" i="9" l="1"/>
  <c r="AF2491" i="9"/>
  <c r="AF2492" i="9" s="1"/>
  <c r="AD2491" i="9"/>
  <c r="AB2493" i="9" l="1"/>
  <c r="AD2492" i="9"/>
  <c r="AB2494" i="9" l="1"/>
  <c r="AD2493" i="9"/>
  <c r="AF2493" i="9"/>
  <c r="AF2494" i="9" s="1"/>
  <c r="AB2495" i="9" l="1"/>
  <c r="AD2494" i="9"/>
  <c r="AB2496" i="9" l="1"/>
  <c r="AF2495" i="9"/>
  <c r="AF2496" i="9" s="1"/>
  <c r="AD2495" i="9"/>
  <c r="AB2497" i="9" l="1"/>
  <c r="AD2496" i="9"/>
  <c r="AB2498" i="9" l="1"/>
  <c r="AF2497" i="9"/>
  <c r="AF2498" i="9" s="1"/>
  <c r="AD2497" i="9"/>
  <c r="AB2499" i="9" l="1"/>
  <c r="AD2498" i="9"/>
  <c r="AB2500" i="9" l="1"/>
  <c r="AF2499" i="9"/>
  <c r="AF2500" i="9" s="1"/>
  <c r="AD2499" i="9"/>
  <c r="AB2501" i="9" l="1"/>
  <c r="AD2500" i="9"/>
  <c r="AB2502" i="9" l="1"/>
  <c r="AD2501" i="9"/>
  <c r="AF2501" i="9"/>
  <c r="AF2502" i="9" s="1"/>
  <c r="AB2503" i="9" l="1"/>
  <c r="AD2502" i="9"/>
  <c r="AB2504" i="9" l="1"/>
  <c r="AD2503" i="9"/>
  <c r="AF2503" i="9"/>
  <c r="AF2504" i="9" s="1"/>
  <c r="AB2505" i="9" l="1"/>
  <c r="AD2504" i="9"/>
  <c r="AB2506" i="9" l="1"/>
  <c r="AD2505" i="9"/>
  <c r="AF2505" i="9"/>
  <c r="AF2506" i="9" s="1"/>
  <c r="AB2507" i="9" l="1"/>
  <c r="AD2506" i="9"/>
  <c r="AB2508" i="9" l="1"/>
  <c r="AD2507" i="9"/>
  <c r="AF2507" i="9"/>
  <c r="AF2508" i="9" s="1"/>
  <c r="AB2509" i="9" l="1"/>
  <c r="AD2508" i="9"/>
  <c r="AB2510" i="9" l="1"/>
  <c r="AF2509" i="9"/>
  <c r="AF2510" i="9" s="1"/>
  <c r="AD2509" i="9"/>
  <c r="AB2511" i="9" l="1"/>
  <c r="AD2510" i="9"/>
  <c r="AB2512" i="9" l="1"/>
  <c r="AF2511" i="9"/>
  <c r="AF2512" i="9" s="1"/>
  <c r="AD2511" i="9"/>
  <c r="AB2513" i="9" l="1"/>
  <c r="AD2512" i="9"/>
  <c r="AB2514" i="9" l="1"/>
  <c r="AF2513" i="9"/>
  <c r="AF2514" i="9" s="1"/>
  <c r="AD2513" i="9"/>
  <c r="AB2515" i="9" l="1"/>
  <c r="AD2514" i="9"/>
  <c r="AB2516" i="9" l="1"/>
  <c r="AF2515" i="9"/>
  <c r="AF2516" i="9" s="1"/>
  <c r="AD2515" i="9"/>
  <c r="AB2517" i="9" l="1"/>
  <c r="AD2516" i="9"/>
  <c r="AB2518" i="9" l="1"/>
  <c r="AD2517" i="9"/>
  <c r="AF2517" i="9"/>
  <c r="AF2518" i="9" s="1"/>
  <c r="AB2519" i="9" l="1"/>
  <c r="AD2518" i="9"/>
  <c r="AB2520" i="9" l="1"/>
  <c r="AF2519" i="9"/>
  <c r="AF2520" i="9" s="1"/>
  <c r="AD2519" i="9"/>
  <c r="AB2521" i="9" l="1"/>
  <c r="AD2520" i="9"/>
  <c r="AB2522" i="9" l="1"/>
  <c r="AF2521" i="9"/>
  <c r="AF2522" i="9" s="1"/>
  <c r="AD2521" i="9"/>
  <c r="AB2523" i="9" l="1"/>
  <c r="AD2522" i="9"/>
  <c r="AB2524" i="9" l="1"/>
  <c r="AD2523" i="9"/>
  <c r="AF2523" i="9"/>
  <c r="AF2524" i="9" s="1"/>
  <c r="AB2525" i="9" l="1"/>
  <c r="AD2524" i="9"/>
  <c r="AB2526" i="9" l="1"/>
  <c r="AD2525" i="9"/>
  <c r="AF2525" i="9"/>
  <c r="AF2526" i="9" s="1"/>
  <c r="AB2527" i="9" l="1"/>
  <c r="AD2526" i="9"/>
  <c r="AB2528" i="9" l="1"/>
  <c r="AF2527" i="9"/>
  <c r="AF2528" i="9" s="1"/>
  <c r="AD2527" i="9"/>
  <c r="AB2529" i="9" l="1"/>
  <c r="AD2528" i="9"/>
  <c r="AB2530" i="9" l="1"/>
  <c r="AF2529" i="9"/>
  <c r="AF2530" i="9" s="1"/>
  <c r="AD2529" i="9"/>
  <c r="AB2531" i="9" l="1"/>
  <c r="AD2530" i="9"/>
  <c r="AB2532" i="9" l="1"/>
  <c r="AF2531" i="9"/>
  <c r="AF2532" i="9" s="1"/>
  <c r="AD2531" i="9"/>
  <c r="AB2533" i="9" l="1"/>
  <c r="AD2532" i="9"/>
  <c r="AB2534" i="9" l="1"/>
  <c r="AD2533" i="9"/>
  <c r="AF2533" i="9"/>
  <c r="AF2534" i="9" s="1"/>
  <c r="AB2535" i="9" l="1"/>
  <c r="AD2534" i="9"/>
  <c r="AB2536" i="9" l="1"/>
  <c r="AF2535" i="9"/>
  <c r="AF2536" i="9" s="1"/>
  <c r="AD2535" i="9"/>
  <c r="AB2537" i="9" l="1"/>
  <c r="AD2536" i="9"/>
  <c r="AB2538" i="9" l="1"/>
  <c r="AF2537" i="9"/>
  <c r="AF2538" i="9" s="1"/>
  <c r="AD2537" i="9"/>
  <c r="AB2539" i="9" l="1"/>
  <c r="AD2538" i="9"/>
  <c r="AB2540" i="9" l="1"/>
  <c r="AF2539" i="9"/>
  <c r="AF2540" i="9" s="1"/>
  <c r="AD2539" i="9"/>
  <c r="AB2541" i="9" l="1"/>
  <c r="AD2540" i="9"/>
  <c r="AB2542" i="9" l="1"/>
  <c r="AF2541" i="9"/>
  <c r="AF2542" i="9" s="1"/>
  <c r="AD2541" i="9"/>
  <c r="AB2543" i="9" l="1"/>
  <c r="AD2542" i="9"/>
  <c r="AB2544" i="9" l="1"/>
  <c r="AF2543" i="9"/>
  <c r="AF2544" i="9" s="1"/>
  <c r="AD2543" i="9"/>
  <c r="AB2545" i="9" l="1"/>
  <c r="AD2544" i="9"/>
  <c r="AB2546" i="9" l="1"/>
  <c r="AD2545" i="9"/>
  <c r="AF2545" i="9"/>
  <c r="AF2546" i="9" s="1"/>
  <c r="AB2547" i="9" l="1"/>
  <c r="AD2546" i="9"/>
  <c r="AB2548" i="9" l="1"/>
  <c r="AF2547" i="9"/>
  <c r="AF2548" i="9" s="1"/>
  <c r="AD2547" i="9"/>
  <c r="AB2549" i="9" l="1"/>
  <c r="AD2548" i="9"/>
  <c r="AB2550" i="9" l="1"/>
  <c r="AF2549" i="9"/>
  <c r="AF2550" i="9" s="1"/>
  <c r="AD2549" i="9"/>
  <c r="AB2551" i="9" l="1"/>
  <c r="AD2550" i="9"/>
  <c r="AB2552" i="9" l="1"/>
  <c r="AF2551" i="9"/>
  <c r="AF2552" i="9" s="1"/>
  <c r="AD2551" i="9"/>
  <c r="AB2553" i="9" l="1"/>
  <c r="AD2552" i="9"/>
  <c r="AB2554" i="9" l="1"/>
  <c r="AD2553" i="9"/>
  <c r="AF2553" i="9"/>
  <c r="AF2554" i="9" s="1"/>
  <c r="AB2555" i="9" l="1"/>
  <c r="AD2554" i="9"/>
  <c r="AB2556" i="9" l="1"/>
  <c r="AF2555" i="9"/>
  <c r="AF2556" i="9" s="1"/>
  <c r="AD2555" i="9"/>
  <c r="AB2557" i="9" l="1"/>
  <c r="AD2556" i="9"/>
  <c r="AB2558" i="9" l="1"/>
  <c r="AF2557" i="9"/>
  <c r="AF2558" i="9" s="1"/>
  <c r="AD2557" i="9"/>
  <c r="AB2559" i="9" l="1"/>
  <c r="AD2558" i="9"/>
  <c r="AB2560" i="9" l="1"/>
  <c r="AF2559" i="9"/>
  <c r="AF2560" i="9" s="1"/>
  <c r="AD2559" i="9"/>
  <c r="AB2561" i="9" l="1"/>
  <c r="AD2560" i="9"/>
  <c r="AB2562" i="9" l="1"/>
  <c r="AD2561" i="9"/>
  <c r="AF2561" i="9"/>
  <c r="AF2562" i="9" s="1"/>
  <c r="AB2563" i="9" l="1"/>
  <c r="AD2562" i="9"/>
  <c r="AB2564" i="9" l="1"/>
  <c r="AD2563" i="9"/>
  <c r="AF2563" i="9"/>
  <c r="AF2564" i="9" s="1"/>
  <c r="AB2565" i="9" l="1"/>
  <c r="AD2564" i="9"/>
  <c r="AB2566" i="9" l="1"/>
  <c r="AD2565" i="9"/>
  <c r="AF2565" i="9"/>
  <c r="AF2566" i="9" s="1"/>
  <c r="AB2567" i="9" l="1"/>
  <c r="AD2566" i="9"/>
  <c r="AB2568" i="9" l="1"/>
  <c r="AD2567" i="9"/>
  <c r="AF2567" i="9"/>
  <c r="AF2568" i="9" s="1"/>
  <c r="AB2569" i="9" l="1"/>
  <c r="AD2568" i="9"/>
  <c r="AB2570" i="9" l="1"/>
  <c r="AD2569" i="9"/>
  <c r="AF2569" i="9"/>
  <c r="AF2570" i="9" s="1"/>
  <c r="AB2571" i="9" l="1"/>
  <c r="AD2570" i="9"/>
  <c r="AB2572" i="9" l="1"/>
  <c r="AF2571" i="9"/>
  <c r="AF2572" i="9" s="1"/>
  <c r="AD2571" i="9"/>
  <c r="AB2573" i="9" l="1"/>
  <c r="AD2572" i="9"/>
  <c r="AB2574" i="9" l="1"/>
  <c r="AD2573" i="9"/>
  <c r="AF2573" i="9"/>
  <c r="AF2574" i="9" s="1"/>
  <c r="AB2575" i="9" l="1"/>
  <c r="AD2574" i="9"/>
  <c r="AB2576" i="9" l="1"/>
  <c r="AF2575" i="9"/>
  <c r="AF2576" i="9" s="1"/>
  <c r="AD2575" i="9"/>
  <c r="AB2577" i="9" l="1"/>
  <c r="AD2576" i="9"/>
  <c r="AB2578" i="9" l="1"/>
  <c r="AD2577" i="9"/>
  <c r="AF2577" i="9"/>
  <c r="AF2578" i="9" s="1"/>
  <c r="AB2579" i="9" l="1"/>
  <c r="AD2578" i="9"/>
  <c r="AB2580" i="9" l="1"/>
  <c r="AD2579" i="9"/>
  <c r="AF2579" i="9"/>
  <c r="AF2580" i="9" s="1"/>
  <c r="AB2581" i="9" l="1"/>
  <c r="AD2580" i="9"/>
  <c r="AB2582" i="9" l="1"/>
  <c r="AD2581" i="9"/>
  <c r="AF2581" i="9"/>
  <c r="AF2582" i="9" s="1"/>
  <c r="AB2583" i="9" l="1"/>
  <c r="AD2582" i="9"/>
  <c r="AB2584" i="9" l="1"/>
  <c r="AD2583" i="9"/>
  <c r="AF2583" i="9"/>
  <c r="AF2584" i="9" s="1"/>
  <c r="AB2585" i="9" l="1"/>
  <c r="AD2584" i="9"/>
  <c r="AB2586" i="9" l="1"/>
  <c r="AF2585" i="9"/>
  <c r="AF2586" i="9" s="1"/>
  <c r="AD2585" i="9"/>
  <c r="AB2587" i="9" l="1"/>
  <c r="AD2586" i="9"/>
  <c r="AB2588" i="9" l="1"/>
  <c r="AF2587" i="9"/>
  <c r="AF2588" i="9" s="1"/>
  <c r="AD2587" i="9"/>
  <c r="AB2589" i="9" l="1"/>
  <c r="AD2588" i="9"/>
  <c r="AB2590" i="9" l="1"/>
  <c r="AD2589" i="9"/>
  <c r="AF2589" i="9"/>
  <c r="AF2590" i="9" s="1"/>
  <c r="AB2591" i="9" l="1"/>
  <c r="AD2590" i="9"/>
  <c r="AB2592" i="9" l="1"/>
  <c r="AF2591" i="9"/>
  <c r="AF2592" i="9" s="1"/>
  <c r="AD2591" i="9"/>
  <c r="AB2593" i="9" l="1"/>
  <c r="AD2592" i="9"/>
  <c r="AB2594" i="9" l="1"/>
  <c r="AD2593" i="9"/>
  <c r="AF2593" i="9"/>
  <c r="AF2594" i="9" s="1"/>
  <c r="AB2595" i="9" l="1"/>
  <c r="AD2594" i="9"/>
  <c r="AB2596" i="9" l="1"/>
  <c r="AD2595" i="9"/>
  <c r="AF2595" i="9"/>
  <c r="AF2596" i="9" s="1"/>
  <c r="AB2597" i="9" l="1"/>
  <c r="AD2596" i="9"/>
  <c r="AB2598" i="9" l="1"/>
  <c r="AD2597" i="9"/>
  <c r="AF2597" i="9"/>
  <c r="AF2598" i="9" s="1"/>
  <c r="AB2599" i="9" l="1"/>
  <c r="AD2598" i="9"/>
  <c r="AB2600" i="9" l="1"/>
  <c r="AF2599" i="9"/>
  <c r="AF2600" i="9" s="1"/>
  <c r="AD2599" i="9"/>
  <c r="AB2601" i="9" l="1"/>
  <c r="AD2600" i="9"/>
  <c r="AB2602" i="9" l="1"/>
  <c r="AD2601" i="9"/>
  <c r="AF2601" i="9"/>
  <c r="AF2602" i="9" s="1"/>
  <c r="AB2603" i="9" l="1"/>
  <c r="AD2602" i="9"/>
  <c r="AB2604" i="9" l="1"/>
  <c r="AF2603" i="9"/>
  <c r="AF2604" i="9" s="1"/>
  <c r="AD2603" i="9"/>
  <c r="AB2605" i="9" l="1"/>
  <c r="AD2604" i="9"/>
  <c r="AB2606" i="9" l="1"/>
  <c r="AF2605" i="9"/>
  <c r="AF2606" i="9" s="1"/>
  <c r="AD2605" i="9"/>
  <c r="AB2607" i="9" l="1"/>
  <c r="AD2606" i="9"/>
  <c r="AB2608" i="9" l="1"/>
  <c r="AD2607" i="9"/>
  <c r="AF2607" i="9"/>
  <c r="AF2608" i="9" s="1"/>
  <c r="AB2609" i="9" l="1"/>
  <c r="AD2608" i="9"/>
  <c r="AB2610" i="9" l="1"/>
  <c r="AD2609" i="9"/>
  <c r="AF2609" i="9"/>
  <c r="AF2610" i="9" s="1"/>
  <c r="AB2611" i="9" l="1"/>
  <c r="AD2610" i="9"/>
  <c r="AB2612" i="9" l="1"/>
  <c r="AD2611" i="9"/>
  <c r="AF2611" i="9"/>
  <c r="AF2612" i="9" s="1"/>
  <c r="AB2613" i="9" l="1"/>
  <c r="AD2612" i="9"/>
  <c r="AB2614" i="9" l="1"/>
  <c r="AD2613" i="9"/>
  <c r="AF2613" i="9"/>
  <c r="AF2614" i="9" s="1"/>
  <c r="AB2615" i="9" l="1"/>
  <c r="AD2614" i="9"/>
  <c r="AB2616" i="9" l="1"/>
  <c r="AD2615" i="9"/>
  <c r="AF2615" i="9"/>
  <c r="AF2616" i="9" s="1"/>
  <c r="AB2617" i="9" l="1"/>
  <c r="AD2616" i="9"/>
  <c r="AB2618" i="9" l="1"/>
  <c r="AD2617" i="9"/>
  <c r="AF2617" i="9"/>
  <c r="AF2618" i="9" s="1"/>
  <c r="AB2619" i="9" l="1"/>
  <c r="AD2618" i="9"/>
  <c r="AB2620" i="9" l="1"/>
  <c r="AD2619" i="9"/>
  <c r="AF2619" i="9"/>
  <c r="AF2620" i="9" s="1"/>
  <c r="AB2621" i="9" l="1"/>
  <c r="AD2620" i="9"/>
  <c r="AB2622" i="9" l="1"/>
  <c r="AD2621" i="9"/>
  <c r="AF2621" i="9"/>
  <c r="AF2622" i="9" s="1"/>
  <c r="AB2623" i="9" l="1"/>
  <c r="AD2622" i="9"/>
  <c r="AB2624" i="9" l="1"/>
  <c r="AD2623" i="9"/>
  <c r="AF2623" i="9"/>
  <c r="AF2624" i="9" s="1"/>
  <c r="AB2625" i="9" l="1"/>
  <c r="AD2624" i="9"/>
  <c r="AB2626" i="9" l="1"/>
  <c r="AF2625" i="9"/>
  <c r="AF2626" i="9" s="1"/>
  <c r="AD2625" i="9"/>
  <c r="AB2627" i="9" l="1"/>
  <c r="AD2626" i="9"/>
  <c r="AB2628" i="9" l="1"/>
  <c r="AD2627" i="9"/>
  <c r="AF2627" i="9"/>
  <c r="AF2628" i="9" s="1"/>
  <c r="AB2629" i="9" l="1"/>
  <c r="AD2628" i="9"/>
  <c r="AB2630" i="9" l="1"/>
  <c r="AD2629" i="9"/>
  <c r="AF2629" i="9"/>
  <c r="AF2630" i="9" s="1"/>
  <c r="AB2631" i="9" l="1"/>
  <c r="AD2630" i="9"/>
  <c r="AB2632" i="9" l="1"/>
  <c r="AF2631" i="9"/>
  <c r="AF2632" i="9" s="1"/>
  <c r="AD2631" i="9"/>
  <c r="AB2633" i="9" l="1"/>
  <c r="AD2632" i="9"/>
  <c r="AB2634" i="9" l="1"/>
  <c r="AD2633" i="9"/>
  <c r="AF2633" i="9"/>
  <c r="AF2634" i="9" s="1"/>
  <c r="AB2635" i="9" l="1"/>
  <c r="AD2634" i="9"/>
  <c r="AB2636" i="9" l="1"/>
  <c r="AD2635" i="9"/>
  <c r="AF2635" i="9"/>
  <c r="AF2636" i="9" s="1"/>
  <c r="AB2637" i="9" l="1"/>
  <c r="AD2636" i="9"/>
  <c r="AB2638" i="9" l="1"/>
  <c r="AF2637" i="9"/>
  <c r="AF2638" i="9" s="1"/>
  <c r="AD2637" i="9"/>
  <c r="AB2639" i="9" l="1"/>
  <c r="AD2638" i="9"/>
  <c r="AB2640" i="9" l="1"/>
  <c r="AD2639" i="9"/>
  <c r="AF2639" i="9"/>
  <c r="AF2640" i="9" s="1"/>
  <c r="AB2641" i="9" l="1"/>
  <c r="AD2640" i="9"/>
  <c r="AB2642" i="9" l="1"/>
  <c r="AD2641" i="9"/>
  <c r="AF2641" i="9"/>
  <c r="AF2642" i="9" s="1"/>
  <c r="AB2643" i="9" l="1"/>
  <c r="AD2642" i="9"/>
  <c r="AB2644" i="9" l="1"/>
  <c r="AD2643" i="9"/>
  <c r="AF2643" i="9"/>
  <c r="AF2644" i="9" s="1"/>
  <c r="AB2645" i="9" l="1"/>
  <c r="AD2644" i="9"/>
  <c r="AB2646" i="9" l="1"/>
  <c r="AD2645" i="9"/>
  <c r="AF2645" i="9"/>
  <c r="AF2646" i="9" s="1"/>
  <c r="AB2647" i="9" l="1"/>
  <c r="AD2646" i="9"/>
  <c r="AB2648" i="9" l="1"/>
  <c r="AD2647" i="9"/>
  <c r="AF2647" i="9"/>
  <c r="AF2648" i="9" s="1"/>
  <c r="AB2649" i="9" l="1"/>
  <c r="AD2648" i="9"/>
  <c r="AB2650" i="9" l="1"/>
  <c r="AD2649" i="9"/>
  <c r="AF2649" i="9"/>
  <c r="AF2650" i="9" s="1"/>
  <c r="AB2651" i="9" l="1"/>
  <c r="AD2650" i="9"/>
  <c r="AB2652" i="9" l="1"/>
  <c r="AF2651" i="9"/>
  <c r="AF2652" i="9" s="1"/>
  <c r="AD2651" i="9"/>
  <c r="AB2653" i="9" l="1"/>
  <c r="AD2652" i="9"/>
  <c r="AB2654" i="9" l="1"/>
  <c r="AF2653" i="9"/>
  <c r="AF2654" i="9" s="1"/>
  <c r="AD2653" i="9"/>
  <c r="AB2655" i="9" l="1"/>
  <c r="AD2654" i="9"/>
  <c r="AB2656" i="9" l="1"/>
  <c r="AD2655" i="9"/>
  <c r="AF2655" i="9"/>
  <c r="AF2656" i="9" s="1"/>
  <c r="AB2657" i="9" l="1"/>
  <c r="AD2656" i="9"/>
  <c r="AB2658" i="9" l="1"/>
  <c r="AD2657" i="9"/>
  <c r="AF2657" i="9"/>
  <c r="AF2658" i="9" s="1"/>
  <c r="AB2659" i="9" l="1"/>
  <c r="AD2658" i="9"/>
  <c r="AB2660" i="9" l="1"/>
  <c r="AD2659" i="9"/>
  <c r="AF2659" i="9"/>
  <c r="AF2660" i="9" s="1"/>
  <c r="AB2661" i="9" l="1"/>
  <c r="AD2660" i="9"/>
  <c r="AB2662" i="9" l="1"/>
  <c r="AD2661" i="9"/>
  <c r="AF2661" i="9"/>
  <c r="AF2662" i="9" s="1"/>
  <c r="AB2663" i="9" l="1"/>
  <c r="AD2662" i="9"/>
  <c r="AB2664" i="9" l="1"/>
  <c r="AF2663" i="9"/>
  <c r="AF2664" i="9" s="1"/>
  <c r="AD2663" i="9"/>
  <c r="AB2665" i="9" l="1"/>
  <c r="AD2664" i="9"/>
  <c r="AB2666" i="9" l="1"/>
  <c r="AD2665" i="9"/>
  <c r="AF2665" i="9"/>
  <c r="AF2666" i="9" s="1"/>
  <c r="AB2667" i="9" l="1"/>
  <c r="AD2666" i="9"/>
  <c r="AB2668" i="9" l="1"/>
  <c r="AF2667" i="9"/>
  <c r="AF2668" i="9" s="1"/>
  <c r="AD2667" i="9"/>
  <c r="AB2669" i="9" l="1"/>
  <c r="AD2668" i="9"/>
  <c r="AB2670" i="9" l="1"/>
  <c r="AD2669" i="9"/>
  <c r="AF2669" i="9"/>
  <c r="AF2670" i="9" s="1"/>
  <c r="AB2671" i="9" l="1"/>
  <c r="AD2670" i="9"/>
  <c r="AB2672" i="9" l="1"/>
  <c r="AF2671" i="9"/>
  <c r="AF2672" i="9" s="1"/>
  <c r="AD2671" i="9"/>
  <c r="AB2673" i="9" l="1"/>
  <c r="AD2672" i="9"/>
  <c r="AB2674" i="9" l="1"/>
  <c r="AD2673" i="9"/>
  <c r="AF2673" i="9"/>
  <c r="AF2674" i="9" s="1"/>
  <c r="AB2675" i="9" l="1"/>
  <c r="AD2674" i="9"/>
  <c r="AB2676" i="9" l="1"/>
  <c r="AD2675" i="9"/>
  <c r="AF2675" i="9"/>
  <c r="AF2676" i="9" s="1"/>
  <c r="AB2677" i="9" l="1"/>
  <c r="AD2676" i="9"/>
  <c r="AB2678" i="9" l="1"/>
  <c r="AF2677" i="9"/>
  <c r="AF2678" i="9" s="1"/>
  <c r="AD2677" i="9"/>
  <c r="AB2679" i="9" l="1"/>
  <c r="AD2678" i="9"/>
  <c r="AB2680" i="9" l="1"/>
  <c r="AD2679" i="9"/>
  <c r="AF2679" i="9"/>
  <c r="AF2680" i="9" s="1"/>
  <c r="AB2681" i="9" l="1"/>
  <c r="AD2680" i="9"/>
  <c r="AB2682" i="9" l="1"/>
  <c r="AF2681" i="9"/>
  <c r="AF2682" i="9" s="1"/>
  <c r="AD2681" i="9"/>
  <c r="AB2683" i="9" l="1"/>
  <c r="AD2682" i="9"/>
  <c r="AB2684" i="9" l="1"/>
  <c r="AD2683" i="9"/>
  <c r="AF2683" i="9"/>
  <c r="AF2684" i="9" s="1"/>
  <c r="AB2685" i="9" l="1"/>
  <c r="AD2684" i="9"/>
  <c r="AB2686" i="9" l="1"/>
  <c r="AF2685" i="9"/>
  <c r="AF2686" i="9" s="1"/>
  <c r="AD2685" i="9"/>
  <c r="AB2687" i="9" l="1"/>
  <c r="AD2686" i="9"/>
  <c r="AB2688" i="9" l="1"/>
  <c r="AF2687" i="9"/>
  <c r="AF2688" i="9" s="1"/>
  <c r="AD2687" i="9"/>
  <c r="AB2689" i="9" l="1"/>
  <c r="AD2688" i="9"/>
  <c r="AB2690" i="9" l="1"/>
  <c r="AD2689" i="9"/>
  <c r="AF2689" i="9"/>
  <c r="AF2690" i="9" s="1"/>
  <c r="AB2691" i="9" l="1"/>
  <c r="AD2690" i="9"/>
  <c r="AB2692" i="9" l="1"/>
  <c r="AF2691" i="9"/>
  <c r="AF2692" i="9" s="1"/>
  <c r="AD2691" i="9"/>
  <c r="AB2693" i="9" l="1"/>
  <c r="AD2692" i="9"/>
  <c r="AB2694" i="9" l="1"/>
  <c r="AD2693" i="9"/>
  <c r="AF2693" i="9"/>
  <c r="AF2694" i="9" s="1"/>
  <c r="AB2695" i="9" l="1"/>
  <c r="AD2694" i="9"/>
  <c r="AB2696" i="9" l="1"/>
  <c r="AD2695" i="9"/>
  <c r="AF2695" i="9"/>
  <c r="AF2696" i="9" s="1"/>
  <c r="AB2697" i="9" l="1"/>
  <c r="AD2696" i="9"/>
  <c r="AB2698" i="9" l="1"/>
  <c r="AF2697" i="9"/>
  <c r="AF2698" i="9" s="1"/>
  <c r="AD2697" i="9"/>
  <c r="AB2699" i="9" l="1"/>
  <c r="AD2698" i="9"/>
  <c r="AB2700" i="9" l="1"/>
  <c r="AD2699" i="9"/>
  <c r="AF2699" i="9"/>
  <c r="AF2700" i="9" s="1"/>
  <c r="AB2701" i="9" l="1"/>
  <c r="AD2700" i="9"/>
  <c r="AB2702" i="9" l="1"/>
  <c r="AF2701" i="9"/>
  <c r="AF2702" i="9" s="1"/>
  <c r="AD2701" i="9"/>
  <c r="AB2703" i="9" l="1"/>
  <c r="AD2702" i="9"/>
  <c r="AB2704" i="9" l="1"/>
  <c r="AF2703" i="9"/>
  <c r="AF2704" i="9" s="1"/>
  <c r="AD2703" i="9"/>
  <c r="AB2705" i="9" l="1"/>
  <c r="AD2704" i="9"/>
  <c r="AB2706" i="9" l="1"/>
  <c r="AD2705" i="9"/>
  <c r="AF2705" i="9"/>
  <c r="AF2706" i="9" s="1"/>
  <c r="AB2707" i="9" l="1"/>
  <c r="AD2706" i="9"/>
  <c r="AB2708" i="9" l="1"/>
  <c r="AD2707" i="9"/>
  <c r="AF2707" i="9"/>
  <c r="AF2708" i="9" s="1"/>
  <c r="AB2709" i="9" l="1"/>
  <c r="AD2708" i="9"/>
  <c r="AB2710" i="9" l="1"/>
  <c r="AD2709" i="9"/>
  <c r="AF2709" i="9"/>
  <c r="AF2710" i="9" s="1"/>
  <c r="AB2711" i="9" l="1"/>
  <c r="AD2710" i="9"/>
  <c r="AB2712" i="9" l="1"/>
  <c r="AF2711" i="9"/>
  <c r="AF2712" i="9" s="1"/>
  <c r="AD2711" i="9"/>
  <c r="AB2713" i="9" l="1"/>
  <c r="AD2712" i="9"/>
  <c r="AB2714" i="9" l="1"/>
  <c r="AF2713" i="9"/>
  <c r="AF2714" i="9" s="1"/>
  <c r="AD2713" i="9"/>
  <c r="AB2715" i="9" l="1"/>
  <c r="AD2714" i="9"/>
  <c r="AB2716" i="9" l="1"/>
  <c r="AD2715" i="9"/>
  <c r="AF2715" i="9"/>
  <c r="AF2716" i="9" s="1"/>
  <c r="AB2717" i="9" l="1"/>
  <c r="AD2716" i="9"/>
  <c r="AB2718" i="9" l="1"/>
  <c r="AF2717" i="9"/>
  <c r="AF2718" i="9" s="1"/>
  <c r="AD2717" i="9"/>
  <c r="AB2719" i="9" l="1"/>
  <c r="AD2718" i="9"/>
  <c r="AB2720" i="9" l="1"/>
  <c r="AF2719" i="9"/>
  <c r="AF2720" i="9" s="1"/>
  <c r="AD2719" i="9"/>
  <c r="AB2721" i="9" l="1"/>
  <c r="AD2720" i="9"/>
  <c r="AB2722" i="9" l="1"/>
  <c r="AF2721" i="9"/>
  <c r="AF2722" i="9" s="1"/>
  <c r="AD2721" i="9"/>
  <c r="AB2723" i="9" l="1"/>
  <c r="AD2722" i="9"/>
  <c r="AB2724" i="9" l="1"/>
  <c r="AD2723" i="9"/>
  <c r="AF2723" i="9"/>
  <c r="AF2724" i="9" s="1"/>
  <c r="AB2725" i="9" l="1"/>
  <c r="AD2724" i="9"/>
  <c r="AB2726" i="9" l="1"/>
  <c r="AD2725" i="9"/>
  <c r="AF2725" i="9"/>
  <c r="AF2726" i="9" s="1"/>
  <c r="AB2727" i="9" l="1"/>
  <c r="AD2726" i="9"/>
  <c r="AB2728" i="9" l="1"/>
  <c r="AD2727" i="9"/>
  <c r="AF2727" i="9"/>
  <c r="AF2728" i="9" s="1"/>
  <c r="AB2729" i="9" l="1"/>
  <c r="AD2728" i="9"/>
  <c r="AB2730" i="9" l="1"/>
  <c r="AF2729" i="9"/>
  <c r="AF2730" i="9" s="1"/>
  <c r="AD2729" i="9"/>
  <c r="AB2731" i="9" l="1"/>
  <c r="AD2730" i="9"/>
  <c r="AB2732" i="9" l="1"/>
  <c r="AD2731" i="9"/>
  <c r="AF2731" i="9"/>
  <c r="AF2732" i="9" s="1"/>
  <c r="AB2733" i="9" l="1"/>
  <c r="AD2732" i="9"/>
  <c r="AB2734" i="9" l="1"/>
  <c r="AD2733" i="9"/>
  <c r="AF2733" i="9"/>
  <c r="AF2734" i="9" s="1"/>
  <c r="AB2735" i="9" l="1"/>
  <c r="AD2734" i="9"/>
  <c r="AB2736" i="9" l="1"/>
  <c r="AD2735" i="9"/>
  <c r="AF2735" i="9"/>
  <c r="AF2736" i="9" s="1"/>
  <c r="AB2737" i="9" l="1"/>
  <c r="AD2736" i="9"/>
  <c r="AB2738" i="9" l="1"/>
  <c r="AD2737" i="9"/>
  <c r="AF2737" i="9"/>
  <c r="AF2738" i="9" s="1"/>
  <c r="AB2739" i="9" l="1"/>
  <c r="AD2738" i="9"/>
  <c r="AB2740" i="9" l="1"/>
  <c r="AD2739" i="9"/>
  <c r="AF2739" i="9"/>
  <c r="AF2740" i="9" s="1"/>
  <c r="AB2741" i="9" l="1"/>
  <c r="AD2740" i="9"/>
  <c r="AB2742" i="9" l="1"/>
  <c r="AD2741" i="9"/>
  <c r="AF2741" i="9"/>
  <c r="AF2742" i="9" s="1"/>
  <c r="AB2743" i="9" l="1"/>
  <c r="AD2742" i="9"/>
  <c r="AB2744" i="9" l="1"/>
  <c r="AD2743" i="9"/>
  <c r="AF2743" i="9"/>
  <c r="AF2744" i="9" s="1"/>
  <c r="AB2745" i="9" l="1"/>
  <c r="AD2744" i="9"/>
  <c r="AB2746" i="9" l="1"/>
  <c r="AD2745" i="9"/>
  <c r="AF2745" i="9"/>
  <c r="AF2746" i="9" s="1"/>
  <c r="AB2747" i="9" l="1"/>
  <c r="AD2746" i="9"/>
  <c r="AB2748" i="9" l="1"/>
  <c r="AD2747" i="9"/>
  <c r="AF2747" i="9"/>
  <c r="AF2748" i="9" s="1"/>
  <c r="AB2749" i="9" l="1"/>
  <c r="AD2748" i="9"/>
  <c r="AB2750" i="9" l="1"/>
  <c r="AD2749" i="9"/>
  <c r="AF2749" i="9"/>
  <c r="AF2750" i="9" s="1"/>
  <c r="AB2751" i="9" l="1"/>
  <c r="AD2750" i="9"/>
  <c r="AB2752" i="9" l="1"/>
  <c r="AF2751" i="9"/>
  <c r="AF2752" i="9" s="1"/>
  <c r="AD2751" i="9"/>
  <c r="AB2753" i="9" l="1"/>
  <c r="AD2752" i="9"/>
  <c r="AB2754" i="9" l="1"/>
  <c r="AF2753" i="9"/>
  <c r="AF2754" i="9" s="1"/>
  <c r="AD2753" i="9"/>
  <c r="AB2755" i="9" l="1"/>
  <c r="AD2754" i="9"/>
  <c r="AB2756" i="9" l="1"/>
  <c r="AD2755" i="9"/>
  <c r="AF2755" i="9"/>
  <c r="AF2756" i="9" s="1"/>
  <c r="AB2757" i="9" l="1"/>
  <c r="AD2756" i="9"/>
  <c r="AB2758" i="9" l="1"/>
  <c r="AD2757" i="9"/>
  <c r="AF2757" i="9"/>
  <c r="AF2758" i="9" s="1"/>
  <c r="AB2759" i="9" l="1"/>
  <c r="AD2758" i="9"/>
  <c r="AB2760" i="9" l="1"/>
  <c r="AD2759" i="9"/>
  <c r="AF2759" i="9"/>
  <c r="AF2760" i="9" s="1"/>
  <c r="AB2761" i="9" l="1"/>
  <c r="AD2760" i="9"/>
  <c r="AB2762" i="9" l="1"/>
  <c r="AD2761" i="9"/>
  <c r="AF2761" i="9"/>
  <c r="AF2762" i="9" s="1"/>
  <c r="AB2763" i="9" l="1"/>
  <c r="AD2762" i="9"/>
  <c r="AB2764" i="9" l="1"/>
  <c r="AD2763" i="9"/>
  <c r="AF2763" i="9"/>
  <c r="AF2764" i="9" s="1"/>
  <c r="AB2765" i="9" l="1"/>
  <c r="AD2764" i="9"/>
  <c r="AB2766" i="9" l="1"/>
  <c r="AF2765" i="9"/>
  <c r="AF2766" i="9" s="1"/>
  <c r="AD2765" i="9"/>
  <c r="AB2767" i="9" l="1"/>
  <c r="AD2766" i="9"/>
  <c r="AB2768" i="9" l="1"/>
  <c r="AF2767" i="9"/>
  <c r="AF2768" i="9" s="1"/>
  <c r="AD2767" i="9"/>
  <c r="AB2769" i="9" l="1"/>
  <c r="AD2768" i="9"/>
  <c r="AB2770" i="9" l="1"/>
  <c r="AD2769" i="9"/>
  <c r="AF2769" i="9"/>
  <c r="AF2770" i="9" s="1"/>
  <c r="AB2771" i="9" l="1"/>
  <c r="AD2770" i="9"/>
  <c r="AB2772" i="9" l="1"/>
  <c r="AD2771" i="9"/>
  <c r="AF2771" i="9"/>
  <c r="AF2772" i="9" s="1"/>
  <c r="AB2773" i="9" l="1"/>
  <c r="AD2772" i="9"/>
  <c r="AB2774" i="9" l="1"/>
  <c r="AD2773" i="9"/>
  <c r="AF2773" i="9"/>
  <c r="AF2774" i="9" s="1"/>
  <c r="AB2775" i="9" l="1"/>
  <c r="AD2774" i="9"/>
  <c r="AB2776" i="9" l="1"/>
  <c r="AD2775" i="9"/>
  <c r="AF2775" i="9"/>
  <c r="AF2776" i="9" s="1"/>
  <c r="AB2777" i="9" l="1"/>
  <c r="AD2776" i="9"/>
  <c r="AB2778" i="9" l="1"/>
  <c r="AD2777" i="9"/>
  <c r="AF2777" i="9"/>
  <c r="AF2778" i="9" s="1"/>
  <c r="AB2779" i="9" l="1"/>
  <c r="AD2778" i="9"/>
  <c r="AB2780" i="9" l="1"/>
  <c r="AD2779" i="9"/>
  <c r="AF2779" i="9"/>
  <c r="AF2780" i="9" s="1"/>
  <c r="AB2781" i="9" l="1"/>
  <c r="AD2780" i="9"/>
  <c r="AB2782" i="9" l="1"/>
  <c r="AD2781" i="9"/>
  <c r="AF2781" i="9"/>
  <c r="AF2782" i="9" s="1"/>
  <c r="AB2783" i="9" l="1"/>
  <c r="AD2782" i="9"/>
  <c r="AB2784" i="9" l="1"/>
  <c r="AF2783" i="9"/>
  <c r="AF2784" i="9" s="1"/>
  <c r="AD2783" i="9"/>
  <c r="AB2785" i="9" l="1"/>
  <c r="AD2784" i="9"/>
  <c r="AB2786" i="9" l="1"/>
  <c r="AD2785" i="9"/>
  <c r="AF2785" i="9"/>
  <c r="AF2786" i="9" s="1"/>
  <c r="AB2787" i="9" l="1"/>
  <c r="AD2786" i="9"/>
  <c r="AB2788" i="9" l="1"/>
  <c r="AD2787" i="9"/>
  <c r="AF2787" i="9"/>
  <c r="AF2788" i="9" s="1"/>
  <c r="AB2789" i="9" l="1"/>
  <c r="AD2788" i="9"/>
  <c r="AB2790" i="9" l="1"/>
  <c r="AD2789" i="9"/>
  <c r="AF2789" i="9"/>
  <c r="AF2790" i="9" s="1"/>
  <c r="AB2791" i="9" l="1"/>
  <c r="AD2790" i="9"/>
  <c r="AB2792" i="9" l="1"/>
  <c r="AF2791" i="9"/>
  <c r="AF2792" i="9" s="1"/>
  <c r="AD2791" i="9"/>
  <c r="AB2793" i="9" l="1"/>
  <c r="AD2792" i="9"/>
  <c r="AB2794" i="9" l="1"/>
  <c r="AD2793" i="9"/>
  <c r="AF2793" i="9"/>
  <c r="AF2794" i="9" s="1"/>
  <c r="AB2795" i="9" l="1"/>
  <c r="AD2794" i="9"/>
  <c r="AB2796" i="9" l="1"/>
  <c r="AF2795" i="9"/>
  <c r="AF2796" i="9" s="1"/>
  <c r="AD2795" i="9"/>
  <c r="AB2797" i="9" l="1"/>
  <c r="AD2796" i="9"/>
  <c r="AB2798" i="9" l="1"/>
  <c r="AF2797" i="9"/>
  <c r="AF2798" i="9" s="1"/>
  <c r="AD2797" i="9"/>
  <c r="AB2799" i="9" l="1"/>
  <c r="AD2798" i="9"/>
  <c r="AB2800" i="9" l="1"/>
  <c r="AD2799" i="9"/>
  <c r="AF2799" i="9"/>
  <c r="AF2800" i="9" s="1"/>
  <c r="AB2801" i="9" l="1"/>
  <c r="AD2800" i="9"/>
  <c r="AB2802" i="9" l="1"/>
  <c r="AD2801" i="9"/>
  <c r="AF2801" i="9"/>
  <c r="AF2802" i="9" s="1"/>
  <c r="AB2803" i="9" l="1"/>
  <c r="AD2802" i="9"/>
  <c r="AB2804" i="9" l="1"/>
  <c r="AF2803" i="9"/>
  <c r="AF2804" i="9" s="1"/>
  <c r="AD2803" i="9"/>
  <c r="AB2805" i="9" l="1"/>
  <c r="AD2804" i="9"/>
  <c r="AB2806" i="9" l="1"/>
  <c r="AD2805" i="9"/>
  <c r="AF2805" i="9"/>
  <c r="AF2806" i="9" s="1"/>
  <c r="AB2807" i="9" l="1"/>
  <c r="AD2806" i="9"/>
  <c r="AB2808" i="9" l="1"/>
  <c r="AD2807" i="9"/>
  <c r="AF2807" i="9"/>
  <c r="AF2808" i="9" s="1"/>
  <c r="AB2809" i="9" l="1"/>
  <c r="AD2808" i="9"/>
  <c r="AB2810" i="9" l="1"/>
  <c r="AD2809" i="9"/>
  <c r="AF2809" i="9"/>
  <c r="AF2810" i="9" s="1"/>
  <c r="AB2811" i="9" l="1"/>
  <c r="AD2810" i="9"/>
  <c r="AB2812" i="9" l="1"/>
  <c r="AF2811" i="9"/>
  <c r="AF2812" i="9" s="1"/>
  <c r="AD2811" i="9"/>
  <c r="AB2813" i="9" l="1"/>
  <c r="AD2812" i="9"/>
  <c r="AB2814" i="9" l="1"/>
  <c r="AF2813" i="9"/>
  <c r="AF2814" i="9" s="1"/>
  <c r="AD2813" i="9"/>
  <c r="AB2815" i="9" l="1"/>
  <c r="AD2814" i="9"/>
  <c r="AB2816" i="9" l="1"/>
  <c r="AF2815" i="9"/>
  <c r="AF2816" i="9" s="1"/>
  <c r="AD2815" i="9"/>
  <c r="AB2817" i="9" l="1"/>
  <c r="AD2816" i="9"/>
  <c r="AB2818" i="9" l="1"/>
  <c r="AD2817" i="9"/>
  <c r="AF2817" i="9"/>
  <c r="AF2818" i="9" s="1"/>
  <c r="AB2819" i="9" l="1"/>
  <c r="AD2818" i="9"/>
  <c r="AB2820" i="9" l="1"/>
  <c r="AF2819" i="9"/>
  <c r="AF2820" i="9" s="1"/>
  <c r="AD2819" i="9"/>
  <c r="AB2821" i="9" l="1"/>
  <c r="AD2820" i="9"/>
  <c r="AB2822" i="9" l="1"/>
  <c r="AD2821" i="9"/>
  <c r="AF2821" i="9"/>
  <c r="AF2822" i="9" s="1"/>
  <c r="AB2823" i="9" l="1"/>
  <c r="AD2822" i="9"/>
  <c r="AB2824" i="9" l="1"/>
  <c r="AD2823" i="9"/>
  <c r="AF2823" i="9"/>
  <c r="AF2824" i="9" s="1"/>
  <c r="AB2825" i="9" l="1"/>
  <c r="AD2824" i="9"/>
  <c r="AB2826" i="9" l="1"/>
  <c r="AD2825" i="9"/>
  <c r="AF2825" i="9"/>
  <c r="AF2826" i="9" s="1"/>
  <c r="AB2827" i="9" l="1"/>
  <c r="AD2826" i="9"/>
  <c r="AB2828" i="9" l="1"/>
  <c r="AD2827" i="9"/>
  <c r="AF2827" i="9"/>
  <c r="AF2828" i="9" s="1"/>
  <c r="AB2829" i="9" l="1"/>
  <c r="AD2828" i="9"/>
  <c r="AB2830" i="9" l="1"/>
  <c r="AF2829" i="9"/>
  <c r="AF2830" i="9" s="1"/>
  <c r="AD2829" i="9"/>
  <c r="AB2831" i="9" l="1"/>
  <c r="AD2830" i="9"/>
  <c r="AB2832" i="9" l="1"/>
  <c r="AD2831" i="9"/>
  <c r="AF2831" i="9"/>
  <c r="AF2832" i="9" s="1"/>
  <c r="AB2833" i="9" l="1"/>
  <c r="AD2832" i="9"/>
  <c r="AB2834" i="9" l="1"/>
  <c r="AD2833" i="9"/>
  <c r="AF2833" i="9"/>
  <c r="AF2834" i="9" s="1"/>
  <c r="AB2835" i="9" l="1"/>
  <c r="AD2834" i="9"/>
  <c r="AB2836" i="9" l="1"/>
  <c r="AD2835" i="9"/>
  <c r="AF2835" i="9"/>
  <c r="AF2836" i="9" s="1"/>
  <c r="AB2837" i="9" l="1"/>
  <c r="AD2836" i="9"/>
  <c r="AB2838" i="9" l="1"/>
  <c r="AD2837" i="9"/>
  <c r="AF2837" i="9"/>
  <c r="AF2838" i="9" s="1"/>
  <c r="AB2839" i="9" l="1"/>
  <c r="AD2838" i="9"/>
  <c r="AB2840" i="9" l="1"/>
  <c r="AD2839" i="9"/>
  <c r="AF2839" i="9"/>
  <c r="AF2840" i="9" s="1"/>
  <c r="AB2841" i="9" l="1"/>
  <c r="AD2840" i="9"/>
  <c r="AB2842" i="9" l="1"/>
  <c r="AD2841" i="9"/>
  <c r="AF2841" i="9"/>
  <c r="AF2842" i="9" s="1"/>
  <c r="AB2843" i="9" l="1"/>
  <c r="AD2842" i="9"/>
  <c r="AB2844" i="9" l="1"/>
  <c r="AD2843" i="9"/>
  <c r="AF2843" i="9"/>
  <c r="AF2844" i="9" s="1"/>
  <c r="AB2845" i="9" l="1"/>
  <c r="AD2844" i="9"/>
  <c r="AB2846" i="9" l="1"/>
  <c r="AD2845" i="9"/>
  <c r="AF2845" i="9"/>
  <c r="AF2846" i="9" s="1"/>
  <c r="AB2847" i="9" l="1"/>
  <c r="AD2846" i="9"/>
  <c r="AB2848" i="9" l="1"/>
  <c r="AD2847" i="9"/>
  <c r="AF2847" i="9"/>
  <c r="AF2848" i="9" s="1"/>
  <c r="AB2849" i="9" l="1"/>
  <c r="AD2848" i="9"/>
  <c r="AB2850" i="9" l="1"/>
  <c r="AD2849" i="9"/>
  <c r="AF2849" i="9"/>
  <c r="AF2850" i="9" s="1"/>
  <c r="AB2851" i="9" l="1"/>
  <c r="AD2850" i="9"/>
  <c r="AB2852" i="9" l="1"/>
  <c r="AD2851" i="9"/>
  <c r="AF2851" i="9"/>
  <c r="AF2852" i="9" s="1"/>
  <c r="AB2853" i="9" l="1"/>
  <c r="AD2852" i="9"/>
  <c r="AB2854" i="9" l="1"/>
  <c r="AD2853" i="9"/>
  <c r="AF2853" i="9"/>
  <c r="AF2854" i="9" s="1"/>
  <c r="AB2855" i="9" l="1"/>
  <c r="AD2854" i="9"/>
  <c r="AB2856" i="9" l="1"/>
  <c r="AF2855" i="9"/>
  <c r="AF2856" i="9" s="1"/>
  <c r="AD2855" i="9"/>
  <c r="AB2857" i="9" l="1"/>
  <c r="AD2856" i="9"/>
  <c r="AB2858" i="9" l="1"/>
  <c r="AD2857" i="9"/>
  <c r="AF2857" i="9"/>
  <c r="AF2858" i="9" s="1"/>
  <c r="AB2859" i="9" l="1"/>
  <c r="AD2858" i="9"/>
  <c r="AB2860" i="9" l="1"/>
  <c r="AD2859" i="9"/>
  <c r="AF2859" i="9"/>
  <c r="AF2860" i="9" s="1"/>
  <c r="AB2861" i="9" l="1"/>
  <c r="AD2860" i="9"/>
  <c r="AB2862" i="9" l="1"/>
  <c r="AD2861" i="9"/>
  <c r="AF2861" i="9"/>
  <c r="AF2862" i="9" s="1"/>
  <c r="AB2863" i="9" l="1"/>
  <c r="AD2862" i="9"/>
  <c r="AB2864" i="9" l="1"/>
  <c r="AF2863" i="9"/>
  <c r="AF2864" i="9" s="1"/>
  <c r="AD2863" i="9"/>
  <c r="AB2865" i="9" l="1"/>
  <c r="AD2864" i="9"/>
  <c r="AB2866" i="9" l="1"/>
  <c r="AF2865" i="9"/>
  <c r="AF2866" i="9" s="1"/>
  <c r="AD2865" i="9"/>
  <c r="AB2867" i="9" l="1"/>
  <c r="AD2866" i="9"/>
  <c r="AB2868" i="9" l="1"/>
  <c r="AF2867" i="9"/>
  <c r="AF2868" i="9" s="1"/>
  <c r="AD2867" i="9"/>
  <c r="AB2869" i="9" l="1"/>
  <c r="AD2868" i="9"/>
  <c r="AB2870" i="9" l="1"/>
  <c r="AF2869" i="9"/>
  <c r="AF2870" i="9" s="1"/>
  <c r="AD2869" i="9"/>
  <c r="AB2871" i="9" l="1"/>
  <c r="AD2870" i="9"/>
  <c r="AB2872" i="9" l="1"/>
  <c r="AD2871" i="9"/>
  <c r="AF2871" i="9"/>
  <c r="AF2872" i="9" s="1"/>
  <c r="AB2873" i="9" l="1"/>
  <c r="AD2872" i="9"/>
  <c r="AB2874" i="9" l="1"/>
  <c r="AD2873" i="9"/>
  <c r="AF2873" i="9"/>
  <c r="AF2874" i="9" s="1"/>
  <c r="AB2875" i="9" l="1"/>
  <c r="AD2874" i="9"/>
  <c r="AB2876" i="9" l="1"/>
  <c r="AF2875" i="9"/>
  <c r="AF2876" i="9" s="1"/>
  <c r="AD2875" i="9"/>
  <c r="AB2877" i="9" l="1"/>
  <c r="AD2876" i="9"/>
  <c r="AB2878" i="9" l="1"/>
  <c r="AF2877" i="9"/>
  <c r="AF2878" i="9" s="1"/>
  <c r="AD2877" i="9"/>
  <c r="AB2879" i="9" l="1"/>
  <c r="AD2878" i="9"/>
  <c r="AB2880" i="9" l="1"/>
  <c r="AF2879" i="9"/>
  <c r="AF2880" i="9" s="1"/>
  <c r="AD2879" i="9"/>
  <c r="AB2881" i="9" l="1"/>
  <c r="AD2880" i="9"/>
  <c r="AB2882" i="9" l="1"/>
  <c r="AF2881" i="9"/>
  <c r="AF2882" i="9" s="1"/>
  <c r="AD2881" i="9"/>
  <c r="AB2883" i="9" l="1"/>
  <c r="AD2882" i="9"/>
  <c r="AB2884" i="9" l="1"/>
  <c r="AD2883" i="9"/>
  <c r="AF2883" i="9"/>
  <c r="AF2884" i="9" s="1"/>
  <c r="AB2885" i="9" l="1"/>
  <c r="AD2884" i="9"/>
  <c r="AB2886" i="9" l="1"/>
  <c r="AD2885" i="9"/>
  <c r="AF2885" i="9"/>
  <c r="AF2886" i="9" s="1"/>
  <c r="AB2887" i="9" l="1"/>
  <c r="AD2886" i="9"/>
  <c r="AB2888" i="9" l="1"/>
  <c r="AD2887" i="9"/>
  <c r="AF2887" i="9"/>
  <c r="AF2888" i="9" s="1"/>
  <c r="AB2889" i="9" l="1"/>
  <c r="AD2888" i="9"/>
  <c r="AB2890" i="9" l="1"/>
  <c r="AD2889" i="9"/>
  <c r="AF2889" i="9"/>
  <c r="AF2890" i="9" s="1"/>
  <c r="AB2891" i="9" l="1"/>
  <c r="AD2890" i="9"/>
  <c r="AB2892" i="9" l="1"/>
  <c r="AF2891" i="9"/>
  <c r="AF2892" i="9" s="1"/>
  <c r="AD2891" i="9"/>
  <c r="AB2893" i="9" l="1"/>
  <c r="AD2892" i="9"/>
  <c r="AB2894" i="9" l="1"/>
  <c r="AF2893" i="9"/>
  <c r="AF2894" i="9" s="1"/>
  <c r="AD2893" i="9"/>
  <c r="AB2895" i="9" l="1"/>
  <c r="AD2894" i="9"/>
  <c r="AB2896" i="9" l="1"/>
  <c r="AF2895" i="9"/>
  <c r="AF2896" i="9" s="1"/>
  <c r="AD2895" i="9"/>
  <c r="AB2897" i="9" l="1"/>
  <c r="AD2896" i="9"/>
  <c r="AB2898" i="9" l="1"/>
  <c r="AF2897" i="9"/>
  <c r="AF2898" i="9" s="1"/>
  <c r="AD2897" i="9"/>
  <c r="AB2899" i="9" l="1"/>
  <c r="AD2898" i="9"/>
  <c r="AB2900" i="9" l="1"/>
  <c r="AF2899" i="9"/>
  <c r="AF2900" i="9" s="1"/>
  <c r="AD2899" i="9"/>
  <c r="AB2901" i="9" l="1"/>
  <c r="AD2900" i="9"/>
  <c r="AB2902" i="9" l="1"/>
  <c r="AD2901" i="9"/>
  <c r="AF2901" i="9"/>
  <c r="AF2902" i="9" s="1"/>
  <c r="AB2903" i="9" l="1"/>
  <c r="AD2902" i="9"/>
  <c r="AB2904" i="9" l="1"/>
  <c r="AF2903" i="9"/>
  <c r="AF2904" i="9" s="1"/>
  <c r="AD2903" i="9"/>
  <c r="AB2905" i="9" l="1"/>
  <c r="AD2904" i="9"/>
  <c r="AB2906" i="9" l="1"/>
  <c r="AD2905" i="9"/>
  <c r="AF2905" i="9"/>
  <c r="AF2906" i="9" s="1"/>
  <c r="AB2907" i="9" l="1"/>
  <c r="AD2906" i="9"/>
  <c r="AB2908" i="9" l="1"/>
  <c r="AF2907" i="9"/>
  <c r="AF2908" i="9" s="1"/>
  <c r="AD2907" i="9"/>
  <c r="AB2909" i="9" l="1"/>
  <c r="AD2908" i="9"/>
  <c r="AB2910" i="9" l="1"/>
  <c r="AD2909" i="9"/>
  <c r="AF2909" i="9"/>
  <c r="AF2910" i="9" s="1"/>
  <c r="AB2911" i="9" l="1"/>
  <c r="AD2910" i="9"/>
  <c r="AB2912" i="9" l="1"/>
  <c r="AD2911" i="9"/>
  <c r="AF2911" i="9"/>
  <c r="AF2912" i="9" s="1"/>
  <c r="AB2913" i="9" l="1"/>
  <c r="AD2912" i="9"/>
  <c r="AB2914" i="9" l="1"/>
  <c r="AF2913" i="9"/>
  <c r="AF2914" i="9" s="1"/>
  <c r="AD2913" i="9"/>
  <c r="AB2915" i="9" l="1"/>
  <c r="AD2914" i="9"/>
  <c r="AB2916" i="9" l="1"/>
  <c r="AF2915" i="9"/>
  <c r="AF2916" i="9" s="1"/>
  <c r="AD2915" i="9"/>
  <c r="AB2917" i="9" l="1"/>
  <c r="AD2916" i="9"/>
  <c r="AB2918" i="9" l="1"/>
  <c r="AD2917" i="9"/>
  <c r="AF2917" i="9"/>
  <c r="AF2918" i="9" s="1"/>
  <c r="AB2919" i="9" l="1"/>
  <c r="AD2918" i="9"/>
  <c r="AB2920" i="9" l="1"/>
  <c r="AD2919" i="9"/>
  <c r="AF2919" i="9"/>
  <c r="AF2920" i="9" s="1"/>
  <c r="AB2921" i="9" l="1"/>
  <c r="AD2920" i="9"/>
  <c r="AB2922" i="9" l="1"/>
  <c r="AF2921" i="9"/>
  <c r="AF2922" i="9" s="1"/>
  <c r="AD2921" i="9"/>
  <c r="AB2923" i="9" l="1"/>
  <c r="AD2922" i="9"/>
  <c r="AB2924" i="9" l="1"/>
  <c r="AD2923" i="9"/>
  <c r="AF2923" i="9"/>
  <c r="AF2924" i="9" s="1"/>
  <c r="AB2925" i="9" l="1"/>
  <c r="AD2924" i="9"/>
  <c r="AB2926" i="9" l="1"/>
  <c r="AD2925" i="9"/>
  <c r="AF2925" i="9"/>
  <c r="AF2926" i="9" s="1"/>
  <c r="AB2927" i="9" l="1"/>
  <c r="AD2926" i="9"/>
  <c r="AB2928" i="9" l="1"/>
  <c r="AD2927" i="9"/>
  <c r="AF2927" i="9"/>
  <c r="AF2928" i="9" s="1"/>
  <c r="AB2929" i="9" l="1"/>
  <c r="AD2928" i="9"/>
  <c r="AB2930" i="9" l="1"/>
  <c r="AD2929" i="9"/>
  <c r="AF2929" i="9"/>
  <c r="AF2930" i="9" s="1"/>
  <c r="AB2931" i="9" l="1"/>
  <c r="AD2930" i="9"/>
  <c r="AB2932" i="9" l="1"/>
  <c r="AD2931" i="9"/>
  <c r="AF2931" i="9"/>
  <c r="AF2932" i="9" s="1"/>
  <c r="AB2933" i="9" l="1"/>
  <c r="AD2932" i="9"/>
  <c r="AB2934" i="9" l="1"/>
  <c r="AD2933" i="9"/>
  <c r="AF2933" i="9"/>
  <c r="AF2934" i="9" s="1"/>
  <c r="AB2935" i="9" l="1"/>
  <c r="AD2934" i="9"/>
  <c r="AB2936" i="9" l="1"/>
  <c r="AF2935" i="9"/>
  <c r="AD2935" i="9"/>
  <c r="AF2936" i="9" l="1"/>
  <c r="AB2937" i="9"/>
  <c r="AD2936" i="9"/>
  <c r="AB2938" i="9" l="1"/>
  <c r="AD2937" i="9"/>
  <c r="AF2937" i="9"/>
  <c r="AF2938" i="9" s="1"/>
  <c r="AB2939" i="9" l="1"/>
  <c r="AD2938" i="9"/>
  <c r="AB2940" i="9" l="1"/>
  <c r="AF2939" i="9"/>
  <c r="AF2940" i="9" s="1"/>
  <c r="AD2939" i="9"/>
  <c r="AB2941" i="9" l="1"/>
  <c r="AD2940" i="9"/>
  <c r="AB2942" i="9" l="1"/>
  <c r="AD2941" i="9"/>
  <c r="AF2941" i="9"/>
  <c r="AF2942" i="9" s="1"/>
  <c r="AB2943" i="9" l="1"/>
  <c r="AD2942" i="9"/>
  <c r="AB2944" i="9" l="1"/>
  <c r="AF2943" i="9"/>
  <c r="AF2944" i="9" s="1"/>
  <c r="AD2943" i="9"/>
  <c r="AB2945" i="9" l="1"/>
  <c r="AD2944" i="9"/>
  <c r="AB2946" i="9" l="1"/>
  <c r="AF2945" i="9"/>
  <c r="AF2946" i="9" s="1"/>
  <c r="AD2945" i="9"/>
  <c r="AB2947" i="9" l="1"/>
  <c r="AD2946" i="9"/>
  <c r="AB2948" i="9" l="1"/>
  <c r="AF2947" i="9"/>
  <c r="AF2948" i="9" s="1"/>
  <c r="AD2947" i="9"/>
  <c r="AB2949" i="9" l="1"/>
  <c r="AD2948" i="9"/>
  <c r="AB2950" i="9" l="1"/>
  <c r="AD2949" i="9"/>
  <c r="AF2949" i="9"/>
  <c r="AF2950" i="9" s="1"/>
  <c r="AB2951" i="9" l="1"/>
  <c r="AD2950" i="9"/>
  <c r="AB2952" i="9" l="1"/>
  <c r="AD2951" i="9"/>
  <c r="AF2951" i="9"/>
  <c r="AF2952" i="9" s="1"/>
  <c r="AB2953" i="9" l="1"/>
  <c r="AD2952" i="9"/>
  <c r="AB2954" i="9" l="1"/>
  <c r="AD2953" i="9"/>
  <c r="AF2953" i="9"/>
  <c r="AF2954" i="9" s="1"/>
  <c r="AB2955" i="9" l="1"/>
  <c r="AD2954" i="9"/>
  <c r="AB2956" i="9" l="1"/>
  <c r="AF2955" i="9"/>
  <c r="AF2956" i="9" s="1"/>
  <c r="AD2955" i="9"/>
  <c r="AB2957" i="9" l="1"/>
  <c r="AD2956" i="9"/>
  <c r="AB2958" i="9" l="1"/>
  <c r="AF2957" i="9"/>
  <c r="AF2958" i="9" s="1"/>
  <c r="AD2957" i="9"/>
  <c r="AB2959" i="9" l="1"/>
  <c r="AD2958" i="9"/>
  <c r="AB2960" i="9" l="1"/>
  <c r="AD2959" i="9"/>
  <c r="AF2959" i="9"/>
  <c r="AF2960" i="9" s="1"/>
  <c r="AB2961" i="9" l="1"/>
  <c r="AD2960" i="9"/>
  <c r="AB2962" i="9" l="1"/>
  <c r="AD2961" i="9"/>
  <c r="AF2961" i="9"/>
  <c r="AF2962" i="9" s="1"/>
  <c r="AB2963" i="9" l="1"/>
  <c r="AD2962" i="9"/>
  <c r="AB2964" i="9" l="1"/>
  <c r="AD2963" i="9"/>
  <c r="AF2963" i="9"/>
  <c r="AF2964" i="9" s="1"/>
  <c r="AB2965" i="9" l="1"/>
  <c r="AD2964" i="9"/>
  <c r="AB2966" i="9" l="1"/>
  <c r="AD2965" i="9"/>
  <c r="AF2965" i="9"/>
  <c r="AF2966" i="9" s="1"/>
  <c r="AB2967" i="9" l="1"/>
  <c r="AD2966" i="9"/>
  <c r="AB2968" i="9" l="1"/>
  <c r="AD2967" i="9"/>
  <c r="AF2967" i="9"/>
  <c r="AF2968" i="9" s="1"/>
  <c r="AB2969" i="9" l="1"/>
  <c r="AD2968" i="9"/>
  <c r="AB2970" i="9" l="1"/>
  <c r="AF2969" i="9"/>
  <c r="AF2970" i="9" s="1"/>
  <c r="AD2969" i="9"/>
  <c r="AB2971" i="9" l="1"/>
  <c r="AD2970" i="9"/>
  <c r="AB2972" i="9" l="1"/>
  <c r="AD2971" i="9"/>
  <c r="AF2971" i="9"/>
  <c r="AF2972" i="9" s="1"/>
  <c r="AB2973" i="9" l="1"/>
  <c r="AD2972" i="9"/>
  <c r="AB2974" i="9" l="1"/>
  <c r="AD2973" i="9"/>
  <c r="AF2973" i="9"/>
  <c r="AF2974" i="9" s="1"/>
  <c r="AB2975" i="9" l="1"/>
  <c r="AD2974" i="9"/>
  <c r="AB2976" i="9" l="1"/>
  <c r="AD2975" i="9"/>
  <c r="AF2975" i="9"/>
  <c r="AF2976" i="9" s="1"/>
  <c r="AB2977" i="9" l="1"/>
  <c r="AD2976" i="9"/>
  <c r="AB2978" i="9" l="1"/>
  <c r="AD2977" i="9"/>
  <c r="AF2977" i="9"/>
  <c r="AF2978" i="9" s="1"/>
  <c r="AB2979" i="9" l="1"/>
  <c r="AD2978" i="9"/>
  <c r="AB2980" i="9" l="1"/>
  <c r="AD2979" i="9"/>
  <c r="AF2979" i="9"/>
  <c r="AF2980" i="9" s="1"/>
  <c r="AB2981" i="9" l="1"/>
  <c r="AD2980" i="9"/>
  <c r="AB2982" i="9" l="1"/>
  <c r="AD2981" i="9"/>
  <c r="AF2981" i="9"/>
  <c r="AF2982" i="9" s="1"/>
  <c r="AB2983" i="9" l="1"/>
  <c r="AD2982" i="9"/>
  <c r="AB2984" i="9" l="1"/>
  <c r="AD2983" i="9"/>
  <c r="AF2983" i="9"/>
  <c r="AF2984" i="9" s="1"/>
  <c r="AB2985" i="9" l="1"/>
  <c r="AD2984" i="9"/>
  <c r="AB2986" i="9" l="1"/>
  <c r="AF2985" i="9"/>
  <c r="AF2986" i="9" s="1"/>
  <c r="AD2985" i="9"/>
  <c r="AB2987" i="9" l="1"/>
  <c r="AD2986" i="9"/>
  <c r="AB2988" i="9" l="1"/>
  <c r="AF2987" i="9"/>
  <c r="AF2988" i="9" s="1"/>
  <c r="AD2987" i="9"/>
  <c r="AB2989" i="9" l="1"/>
  <c r="AD2988" i="9"/>
  <c r="AB2990" i="9" l="1"/>
  <c r="AF2989" i="9"/>
  <c r="AF2990" i="9" s="1"/>
  <c r="AD2989" i="9"/>
  <c r="AB2991" i="9" l="1"/>
  <c r="AD2990" i="9"/>
  <c r="AB2992" i="9" l="1"/>
  <c r="AD2991" i="9"/>
  <c r="AF2991" i="9"/>
  <c r="AF2992" i="9" s="1"/>
  <c r="AB2993" i="9" l="1"/>
  <c r="AD2992" i="9"/>
  <c r="AB2994" i="9" l="1"/>
  <c r="AD2993" i="9"/>
  <c r="AF2993" i="9"/>
  <c r="AF2994" i="9" s="1"/>
  <c r="AB2995" i="9" l="1"/>
  <c r="AD2994" i="9"/>
  <c r="AB2996" i="9" l="1"/>
  <c r="AD2995" i="9"/>
  <c r="AF2995" i="9"/>
  <c r="AF2996" i="9" s="1"/>
  <c r="AB2997" i="9" l="1"/>
  <c r="AD2996" i="9"/>
  <c r="AB2998" i="9" l="1"/>
  <c r="AD2997" i="9"/>
  <c r="AF2997" i="9"/>
  <c r="AF2998" i="9" l="1"/>
  <c r="AB2999" i="9"/>
  <c r="AD2998" i="9"/>
  <c r="AB3000" i="9" l="1"/>
  <c r="AD2999" i="9"/>
  <c r="AF2999" i="9"/>
  <c r="AF3000" i="9" s="1"/>
  <c r="AB3001" i="9" l="1"/>
  <c r="AD3000" i="9"/>
  <c r="AB3002" i="9" l="1"/>
  <c r="AD3001" i="9"/>
  <c r="AF3001" i="9"/>
  <c r="AF3002" i="9" s="1"/>
  <c r="AB3003" i="9" l="1"/>
  <c r="AD3002" i="9"/>
  <c r="AB3004" i="9" l="1"/>
  <c r="AF3003" i="9"/>
  <c r="AF3004" i="9" s="1"/>
  <c r="AD3003" i="9"/>
  <c r="AB3005" i="9" l="1"/>
  <c r="AD3004" i="9"/>
  <c r="AB3006" i="9" l="1"/>
  <c r="AF3005" i="9"/>
  <c r="AF3006" i="9" s="1"/>
  <c r="AD3005" i="9"/>
  <c r="AB3007" i="9" l="1"/>
  <c r="AD3006" i="9"/>
  <c r="AB3008" i="9" l="1"/>
  <c r="AF3007" i="9"/>
  <c r="AF3008" i="9" s="1"/>
  <c r="AD3007" i="9"/>
  <c r="AB3009" i="9" l="1"/>
  <c r="AD3008" i="9"/>
  <c r="AB3010" i="9" l="1"/>
  <c r="AD3009" i="9"/>
  <c r="AF3009" i="9"/>
  <c r="AF3010" i="9" s="1"/>
  <c r="AB3011" i="9" l="1"/>
  <c r="AD3010" i="9"/>
  <c r="AB3012" i="9" l="1"/>
  <c r="AD3011" i="9"/>
  <c r="AF3011" i="9"/>
  <c r="AF3012" i="9" s="1"/>
  <c r="AB3013" i="9" l="1"/>
  <c r="AD3012" i="9"/>
  <c r="AB3014" i="9" l="1"/>
  <c r="AD3013" i="9"/>
  <c r="AF3013" i="9"/>
  <c r="AF3014" i="9" s="1"/>
  <c r="AB3015" i="9" l="1"/>
  <c r="AD3014" i="9"/>
  <c r="AB3016" i="9" l="1"/>
  <c r="AF3015" i="9"/>
  <c r="AF3016" i="9" s="1"/>
  <c r="AD3015" i="9"/>
  <c r="AB3017" i="9" l="1"/>
  <c r="AD3016" i="9"/>
  <c r="AB3018" i="9" l="1"/>
  <c r="AD3017" i="9"/>
  <c r="AF3017" i="9"/>
  <c r="AF3018" i="9" s="1"/>
  <c r="AB3019" i="9" l="1"/>
  <c r="AD3018" i="9"/>
  <c r="AB3020" i="9" l="1"/>
  <c r="AD3019" i="9"/>
  <c r="AF3019" i="9"/>
  <c r="AF3020" i="9" s="1"/>
  <c r="AB3021" i="9" l="1"/>
  <c r="AD3020" i="9"/>
  <c r="AB3022" i="9" l="1"/>
  <c r="AF3021" i="9"/>
  <c r="AF3022" i="9" s="1"/>
  <c r="AD3021" i="9"/>
  <c r="AB3023" i="9" l="1"/>
  <c r="AD3022" i="9"/>
  <c r="AB3024" i="9" l="1"/>
  <c r="AD3023" i="9"/>
  <c r="AF3023" i="9"/>
  <c r="AF3024" i="9" s="1"/>
  <c r="AB3025" i="9" l="1"/>
  <c r="AD3024" i="9"/>
  <c r="AB3026" i="9" l="1"/>
  <c r="AD3025" i="9"/>
  <c r="AF3025" i="9"/>
  <c r="AF3026" i="9" s="1"/>
  <c r="AB3027" i="9" l="1"/>
  <c r="AD3026" i="9"/>
  <c r="AB3028" i="9" l="1"/>
  <c r="AD3027" i="9"/>
  <c r="AF3027" i="9"/>
  <c r="AF3028" i="9" l="1"/>
  <c r="AD3028" i="9"/>
  <c r="AB3029" i="9"/>
  <c r="AB3030" i="9" l="1"/>
  <c r="AD3029" i="9"/>
  <c r="AF3029" i="9"/>
  <c r="AF3030" i="9" s="1"/>
  <c r="AB3031" i="9" l="1"/>
  <c r="AD3030" i="9"/>
  <c r="AB3032" i="9" l="1"/>
  <c r="AF3031" i="9"/>
  <c r="AF3032" i="9" s="1"/>
  <c r="AD3031" i="9"/>
  <c r="AB3033" i="9" l="1"/>
  <c r="AD3032" i="9"/>
  <c r="AB3034" i="9" l="1"/>
  <c r="AF3033" i="9"/>
  <c r="AF3034" i="9" s="1"/>
  <c r="AD3033" i="9"/>
  <c r="AB3035" i="9" l="1"/>
  <c r="AD3034" i="9"/>
  <c r="AB3036" i="9" l="1"/>
  <c r="AF3035" i="9"/>
  <c r="AF3036" i="9" s="1"/>
  <c r="AD3035" i="9"/>
  <c r="AB3037" i="9" l="1"/>
  <c r="AD3036" i="9"/>
  <c r="AB3038" i="9" l="1"/>
  <c r="AD3037" i="9"/>
  <c r="AF3037" i="9"/>
  <c r="AF3038" i="9" s="1"/>
  <c r="AB3039" i="9" l="1"/>
  <c r="AD3038" i="9"/>
  <c r="AB3040" i="9" l="1"/>
  <c r="AF3039" i="9"/>
  <c r="AF3040" i="9" s="1"/>
  <c r="AD3039" i="9"/>
  <c r="AB3041" i="9" l="1"/>
  <c r="AD3040" i="9"/>
  <c r="AB3042" i="9" l="1"/>
  <c r="AD3041" i="9"/>
  <c r="AF3041" i="9"/>
  <c r="AF3042" i="9" s="1"/>
  <c r="AB3043" i="9" l="1"/>
  <c r="AD3042" i="9"/>
  <c r="AB3044" i="9" l="1"/>
  <c r="AD3043" i="9"/>
  <c r="AF3043" i="9"/>
  <c r="AF3044" i="9" s="1"/>
  <c r="AB3045" i="9" l="1"/>
  <c r="AD3044" i="9"/>
  <c r="AB3046" i="9" l="1"/>
  <c r="AD3045" i="9"/>
  <c r="AF3045" i="9"/>
  <c r="AF3046" i="9" s="1"/>
  <c r="AB3047" i="9" l="1"/>
  <c r="AD3046" i="9"/>
  <c r="AB3048" i="9" l="1"/>
  <c r="AD3047" i="9"/>
  <c r="AF3047" i="9"/>
  <c r="AF3048" i="9" s="1"/>
  <c r="AB3049" i="9" l="1"/>
  <c r="AD3048" i="9"/>
  <c r="AB3050" i="9" l="1"/>
  <c r="AD3049" i="9"/>
  <c r="AF3049" i="9"/>
  <c r="AF3050" i="9" s="1"/>
  <c r="AB3051" i="9" l="1"/>
  <c r="AD3050" i="9"/>
  <c r="AB3052" i="9" l="1"/>
  <c r="AF3051" i="9"/>
  <c r="AF3052" i="9" s="1"/>
  <c r="AD3051" i="9"/>
  <c r="AB3053" i="9" l="1"/>
  <c r="AD3052" i="9"/>
  <c r="AB3054" i="9" l="1"/>
  <c r="AD3053" i="9"/>
  <c r="AF3053" i="9"/>
  <c r="AF3054" i="9" s="1"/>
  <c r="AB3055" i="9" l="1"/>
  <c r="AD3054" i="9"/>
  <c r="AB3056" i="9" l="1"/>
  <c r="AF3055" i="9"/>
  <c r="AF3056" i="9" s="1"/>
  <c r="AD3055" i="9"/>
  <c r="AB3057" i="9" l="1"/>
  <c r="AD3056" i="9"/>
  <c r="AB3058" i="9" l="1"/>
  <c r="AF3057" i="9"/>
  <c r="AF3058" i="9" s="1"/>
  <c r="AD3057" i="9"/>
  <c r="AB3059" i="9" l="1"/>
  <c r="AD3058" i="9"/>
  <c r="AB3060" i="9" l="1"/>
  <c r="AD3059" i="9"/>
  <c r="AF3059" i="9"/>
  <c r="AF3060" i="9" s="1"/>
  <c r="AB3061" i="9" l="1"/>
  <c r="AD3060" i="9"/>
  <c r="AB3062" i="9" l="1"/>
  <c r="AD3061" i="9"/>
  <c r="AF3061" i="9"/>
  <c r="AF3062" i="9" s="1"/>
  <c r="AB3063" i="9" l="1"/>
  <c r="AD3062" i="9"/>
  <c r="AB3064" i="9" l="1"/>
  <c r="AD3063" i="9"/>
  <c r="AF3063" i="9"/>
  <c r="AF3064" i="9" s="1"/>
  <c r="AB3065" i="9" l="1"/>
  <c r="AD3064" i="9"/>
  <c r="AB3066" i="9" l="1"/>
  <c r="AD3065" i="9"/>
  <c r="AF3065" i="9"/>
  <c r="AF3066" i="9" s="1"/>
  <c r="AB3067" i="9" l="1"/>
  <c r="AD3066" i="9"/>
  <c r="AB3068" i="9" l="1"/>
  <c r="AF3067" i="9"/>
  <c r="AF3068" i="9" s="1"/>
  <c r="AD3067" i="9"/>
  <c r="AB3069" i="9" l="1"/>
  <c r="AD3068" i="9"/>
  <c r="AB3070" i="9" l="1"/>
  <c r="AD3069" i="9"/>
  <c r="AF3069" i="9"/>
  <c r="AF3070" i="9" s="1"/>
  <c r="AB3071" i="9" l="1"/>
  <c r="AD3070" i="9"/>
  <c r="AB3072" i="9" l="1"/>
  <c r="AD3071" i="9"/>
  <c r="AF3071" i="9"/>
  <c r="AF3072" i="9" s="1"/>
  <c r="AB3073" i="9" l="1"/>
  <c r="AD3072" i="9"/>
  <c r="AB3074" i="9" l="1"/>
  <c r="AD3073" i="9"/>
  <c r="AF3073" i="9"/>
  <c r="AF3074" i="9" s="1"/>
  <c r="AB3075" i="9" l="1"/>
  <c r="AD3074" i="9"/>
  <c r="AB3076" i="9" l="1"/>
  <c r="AD3075" i="9"/>
  <c r="AF3075" i="9"/>
  <c r="AF3076" i="9" s="1"/>
  <c r="AB3077" i="9" l="1"/>
  <c r="AD3076" i="9"/>
  <c r="AB3078" i="9" l="1"/>
  <c r="AF3077" i="9"/>
  <c r="AF3078" i="9" s="1"/>
  <c r="AD3077" i="9"/>
  <c r="AB3079" i="9" l="1"/>
  <c r="AD3078" i="9"/>
  <c r="AB3080" i="9" l="1"/>
  <c r="AD3079" i="9"/>
  <c r="AF3079" i="9"/>
  <c r="AF3080" i="9" s="1"/>
  <c r="AB3081" i="9" l="1"/>
  <c r="AD3080" i="9"/>
  <c r="AB3082" i="9" l="1"/>
  <c r="AD3081" i="9"/>
  <c r="AF3081" i="9"/>
  <c r="AF3082" i="9" s="1"/>
  <c r="AB3083" i="9" l="1"/>
  <c r="AD3082" i="9"/>
  <c r="AB3084" i="9" l="1"/>
  <c r="AD3083" i="9"/>
  <c r="AF3083" i="9"/>
  <c r="AF3084" i="9" s="1"/>
  <c r="AB3085" i="9" l="1"/>
  <c r="AD3084" i="9"/>
  <c r="AB3086" i="9" l="1"/>
  <c r="AD3085" i="9"/>
  <c r="AF3085" i="9"/>
  <c r="AF3086" i="9" s="1"/>
  <c r="AB3087" i="9" l="1"/>
  <c r="AD3086" i="9"/>
  <c r="AB3088" i="9" l="1"/>
  <c r="AD3087" i="9"/>
  <c r="AF3087" i="9"/>
  <c r="AF3088" i="9" s="1"/>
  <c r="AB3089" i="9" l="1"/>
  <c r="AD3088" i="9"/>
  <c r="AB3090" i="9" l="1"/>
  <c r="AD3089" i="9"/>
  <c r="AF3089" i="9"/>
  <c r="AF3090" i="9" s="1"/>
  <c r="AB3091" i="9" l="1"/>
  <c r="AD3090" i="9"/>
  <c r="AB3092" i="9" l="1"/>
  <c r="AD3091" i="9"/>
  <c r="AF3091" i="9"/>
  <c r="AF3092" i="9" s="1"/>
  <c r="AB3093" i="9" l="1"/>
  <c r="AD3092" i="9"/>
  <c r="AB3094" i="9" l="1"/>
  <c r="AD3093" i="9"/>
  <c r="AF3093" i="9"/>
  <c r="AF3094" i="9" s="1"/>
  <c r="AB3095" i="9" l="1"/>
  <c r="AD3094" i="9"/>
  <c r="AB3096" i="9" l="1"/>
  <c r="AD3095" i="9"/>
  <c r="AF3095" i="9"/>
  <c r="AF3096" i="9" s="1"/>
  <c r="AB3097" i="9" l="1"/>
  <c r="AD3096" i="9"/>
  <c r="AB3098" i="9" l="1"/>
  <c r="AF3097" i="9"/>
  <c r="AF3098" i="9" s="1"/>
  <c r="AD3097" i="9"/>
  <c r="AB3099" i="9" l="1"/>
  <c r="AD3098" i="9"/>
  <c r="AB3100" i="9" l="1"/>
  <c r="AD3099" i="9"/>
  <c r="AF3099" i="9"/>
  <c r="AF3100" i="9" s="1"/>
  <c r="AB3101" i="9" l="1"/>
  <c r="AD3100" i="9"/>
  <c r="AB3102" i="9" l="1"/>
  <c r="AD3101" i="9"/>
  <c r="AF3101" i="9"/>
  <c r="AF3102" i="9" s="1"/>
  <c r="AB3103" i="9" l="1"/>
  <c r="AD3102" i="9"/>
  <c r="AB3104" i="9" l="1"/>
  <c r="AF3103" i="9"/>
  <c r="AF3104" i="9" s="1"/>
  <c r="AD3103" i="9"/>
  <c r="AB3105" i="9" l="1"/>
  <c r="AD3104" i="9"/>
  <c r="AB3106" i="9" l="1"/>
  <c r="AF3105" i="9"/>
  <c r="AF3106" i="9" s="1"/>
  <c r="AD3105" i="9"/>
  <c r="AB3107" i="9" l="1"/>
  <c r="AD3106" i="9"/>
  <c r="AB3108" i="9" l="1"/>
  <c r="AD3107" i="9"/>
  <c r="AF3107" i="9"/>
  <c r="AF3108" i="9" s="1"/>
  <c r="AB3109" i="9" l="1"/>
  <c r="AD3108" i="9"/>
  <c r="AB3110" i="9" l="1"/>
  <c r="AF3109" i="9"/>
  <c r="AF3110" i="9" s="1"/>
  <c r="AD3109" i="9"/>
  <c r="AB3111" i="9" l="1"/>
  <c r="AD3110" i="9"/>
  <c r="AB3112" i="9" l="1"/>
  <c r="AD3111" i="9"/>
  <c r="AF3111" i="9"/>
  <c r="AF3112" i="9" s="1"/>
  <c r="AB3113" i="9" l="1"/>
  <c r="AD3112" i="9"/>
  <c r="AB3114" i="9" l="1"/>
  <c r="AD3113" i="9"/>
  <c r="AF3113" i="9"/>
  <c r="AF3114" i="9" s="1"/>
  <c r="AB3115" i="9" l="1"/>
  <c r="AD3114" i="9"/>
  <c r="AB3116" i="9" l="1"/>
  <c r="AD3115" i="9"/>
  <c r="AF3115" i="9"/>
  <c r="AF3116" i="9" s="1"/>
  <c r="AB3117" i="9" l="1"/>
  <c r="AD3116" i="9"/>
  <c r="AB3118" i="9" l="1"/>
  <c r="AF3117" i="9"/>
  <c r="AF3118" i="9" s="1"/>
  <c r="AD3117" i="9"/>
  <c r="AB3119" i="9" l="1"/>
  <c r="AD3118" i="9"/>
  <c r="AB3120" i="9" l="1"/>
  <c r="AF3119" i="9"/>
  <c r="AF3120" i="9" s="1"/>
  <c r="AD3119" i="9"/>
  <c r="AB3121" i="9" l="1"/>
  <c r="AD3120" i="9"/>
  <c r="AB3122" i="9" l="1"/>
  <c r="AD3121" i="9"/>
  <c r="AF3121" i="9"/>
  <c r="AF3122" i="9" s="1"/>
  <c r="AB3123" i="9" l="1"/>
  <c r="AD3122" i="9"/>
  <c r="AB3124" i="9" l="1"/>
  <c r="AD3123" i="9"/>
  <c r="AF3123" i="9"/>
  <c r="AF3124" i="9" s="1"/>
  <c r="AB3125" i="9" l="1"/>
  <c r="AD3124" i="9"/>
  <c r="AB3126" i="9" l="1"/>
  <c r="AD3125" i="9"/>
  <c r="AF3125" i="9"/>
  <c r="AF3126" i="9" s="1"/>
  <c r="AB3127" i="9" l="1"/>
  <c r="AD3126" i="9"/>
  <c r="AB3128" i="9" l="1"/>
  <c r="AD3127" i="9"/>
  <c r="AF3127" i="9"/>
  <c r="AF3128" i="9" s="1"/>
  <c r="AB3129" i="9" l="1"/>
  <c r="AD3128" i="9"/>
  <c r="AB3130" i="9" l="1"/>
  <c r="AF3129" i="9"/>
  <c r="AF3130" i="9" s="1"/>
  <c r="AD3129" i="9"/>
  <c r="AB3131" i="9" l="1"/>
  <c r="AD3130" i="9"/>
  <c r="AB3132" i="9" l="1"/>
  <c r="AD3131" i="9"/>
  <c r="AF3131" i="9"/>
  <c r="AF3132" i="9" s="1"/>
  <c r="AB3133" i="9" l="1"/>
  <c r="AD3132" i="9"/>
  <c r="AB3134" i="9" l="1"/>
  <c r="AD3133" i="9"/>
  <c r="AF3133" i="9"/>
  <c r="AF3134" i="9" s="1"/>
  <c r="AB3135" i="9" l="1"/>
  <c r="AD3134" i="9"/>
  <c r="AB3136" i="9" l="1"/>
  <c r="AD3135" i="9"/>
  <c r="AF3135" i="9"/>
  <c r="AF3136" i="9" s="1"/>
  <c r="AB3137" i="9" l="1"/>
  <c r="AD3136" i="9"/>
  <c r="AB3138" i="9" l="1"/>
  <c r="AF3137" i="9"/>
  <c r="AF3138" i="9" s="1"/>
  <c r="AD3137" i="9"/>
  <c r="AB3139" i="9" l="1"/>
  <c r="AD3138" i="9"/>
  <c r="AB3140" i="9" l="1"/>
  <c r="AD3139" i="9"/>
  <c r="AF3139" i="9"/>
  <c r="AF3140" i="9" s="1"/>
  <c r="AB3141" i="9" l="1"/>
  <c r="AD3140" i="9"/>
  <c r="AB3142" i="9" l="1"/>
  <c r="AD3141" i="9"/>
  <c r="AF3141" i="9"/>
  <c r="AF3142" i="9" s="1"/>
  <c r="AB3143" i="9" l="1"/>
  <c r="AD3142" i="9"/>
  <c r="AB3144" i="9" l="1"/>
  <c r="AD3143" i="9"/>
  <c r="AF3143" i="9"/>
  <c r="AF3144" i="9" s="1"/>
  <c r="AB3145" i="9" l="1"/>
  <c r="AD3144" i="9"/>
  <c r="AB3146" i="9" l="1"/>
  <c r="AF3145" i="9"/>
  <c r="AF3146" i="9" s="1"/>
  <c r="AD3145" i="9"/>
  <c r="AB3147" i="9" l="1"/>
  <c r="AD3146" i="9"/>
  <c r="AB3148" i="9" l="1"/>
  <c r="AD3147" i="9"/>
  <c r="AF3147" i="9"/>
  <c r="AF3148" i="9" s="1"/>
  <c r="AB3149" i="9" l="1"/>
  <c r="AD3148" i="9"/>
  <c r="AB3150" i="9" l="1"/>
  <c r="AF3149" i="9"/>
  <c r="AF3150" i="9" s="1"/>
  <c r="AD3149" i="9"/>
  <c r="AB3151" i="9" l="1"/>
  <c r="AD3150" i="9"/>
  <c r="AB3152" i="9" l="1"/>
  <c r="AD3151" i="9"/>
  <c r="AF3151" i="9"/>
  <c r="AF3152" i="9" s="1"/>
  <c r="AB3153" i="9" l="1"/>
  <c r="AD3152" i="9"/>
  <c r="AB3154" i="9" l="1"/>
  <c r="AD3153" i="9"/>
  <c r="AF3153" i="9"/>
  <c r="AF3154" i="9" s="1"/>
  <c r="AB3155" i="9" l="1"/>
  <c r="AD3154" i="9"/>
  <c r="AB3156" i="9" l="1"/>
  <c r="AD3155" i="9"/>
  <c r="AF3155" i="9"/>
  <c r="AF3156" i="9" s="1"/>
  <c r="AB3157" i="9" l="1"/>
  <c r="AD3156" i="9"/>
  <c r="AB3158" i="9" l="1"/>
  <c r="AD3157" i="9"/>
  <c r="AF3157" i="9"/>
  <c r="AF3158" i="9" s="1"/>
  <c r="AB3159" i="9" l="1"/>
  <c r="AD3158" i="9"/>
  <c r="AB3160" i="9" l="1"/>
  <c r="AD3159" i="9"/>
  <c r="AF3159" i="9"/>
  <c r="AF3160" i="9" s="1"/>
  <c r="AB3161" i="9" l="1"/>
  <c r="AD3160" i="9"/>
  <c r="AB3162" i="9" l="1"/>
  <c r="AD3161" i="9"/>
  <c r="AF3161" i="9"/>
  <c r="AF3162" i="9" s="1"/>
  <c r="AB3163" i="9" l="1"/>
  <c r="AD3162" i="9"/>
  <c r="AB3164" i="9" l="1"/>
  <c r="AD3163" i="9"/>
  <c r="AF3163" i="9"/>
  <c r="AF3164" i="9" s="1"/>
  <c r="AB3165" i="9" l="1"/>
  <c r="AD3164" i="9"/>
  <c r="AB3166" i="9" l="1"/>
  <c r="AF3165" i="9"/>
  <c r="AF3166" i="9" s="1"/>
  <c r="AD3165" i="9"/>
  <c r="AB3167" i="9" l="1"/>
  <c r="AD3166" i="9"/>
  <c r="AB3168" i="9" l="1"/>
  <c r="AD3167" i="9"/>
  <c r="AF3167" i="9"/>
  <c r="AF3168" i="9" s="1"/>
  <c r="AB3169" i="9" l="1"/>
  <c r="AD3168" i="9"/>
  <c r="AB3170" i="9" l="1"/>
  <c r="AF3169" i="9"/>
  <c r="AF3170" i="9" s="1"/>
  <c r="AD3169" i="9"/>
  <c r="AB3171" i="9" l="1"/>
  <c r="AD3170" i="9"/>
  <c r="AB3172" i="9" l="1"/>
  <c r="AD3171" i="9"/>
  <c r="AF3171" i="9"/>
  <c r="AF3172" i="9" s="1"/>
  <c r="AB3173" i="9" l="1"/>
  <c r="AD3172" i="9"/>
  <c r="AB3174" i="9" l="1"/>
  <c r="AD3173" i="9"/>
  <c r="AF3173" i="9"/>
  <c r="AF3174" i="9" s="1"/>
  <c r="AB3175" i="9" l="1"/>
  <c r="AD3174" i="9"/>
  <c r="AB3176" i="9" l="1"/>
  <c r="AD3175" i="9"/>
  <c r="AF3175" i="9"/>
  <c r="AF3176" i="9" s="1"/>
  <c r="AB3177" i="9" l="1"/>
  <c r="AD3176" i="9"/>
  <c r="AB3178" i="9" l="1"/>
  <c r="AD3177" i="9"/>
  <c r="AF3177" i="9"/>
  <c r="AF3178" i="9" s="1"/>
  <c r="AB3179" i="9" l="1"/>
  <c r="AD3178" i="9"/>
  <c r="AB3180" i="9" l="1"/>
  <c r="AD3179" i="9"/>
  <c r="AF3179" i="9"/>
  <c r="AF3180" i="9" s="1"/>
  <c r="AB3181" i="9" l="1"/>
  <c r="AD3180" i="9"/>
  <c r="AB3182" i="9" l="1"/>
  <c r="AD3181" i="9"/>
  <c r="AF3181" i="9"/>
  <c r="AF3182" i="9" s="1"/>
  <c r="AB3183" i="9" l="1"/>
  <c r="AD3182" i="9"/>
  <c r="AB3184" i="9" l="1"/>
  <c r="AD3183" i="9"/>
  <c r="AF3183" i="9"/>
  <c r="AF3184" i="9" s="1"/>
  <c r="AB3185" i="9" l="1"/>
  <c r="AD3184" i="9"/>
  <c r="AB3186" i="9" l="1"/>
  <c r="AD3185" i="9"/>
  <c r="AF3185" i="9"/>
  <c r="AF3186" i="9" s="1"/>
  <c r="AB3187" i="9" l="1"/>
  <c r="AD3186" i="9"/>
  <c r="AB3188" i="9" l="1"/>
  <c r="AD3187" i="9"/>
  <c r="AF3187" i="9"/>
  <c r="AF3188" i="9" s="1"/>
  <c r="AB3189" i="9" l="1"/>
  <c r="AD3188" i="9"/>
  <c r="AB3190" i="9" l="1"/>
  <c r="AD3189" i="9"/>
  <c r="AF3189" i="9"/>
  <c r="AF3190" i="9" s="1"/>
  <c r="AB3191" i="9" l="1"/>
  <c r="AD3190" i="9"/>
  <c r="AB3192" i="9" l="1"/>
  <c r="AD3191" i="9"/>
  <c r="AF3191" i="9"/>
  <c r="AF3192" i="9" s="1"/>
  <c r="AB3193" i="9" l="1"/>
  <c r="AD3192" i="9"/>
  <c r="AB3194" i="9" l="1"/>
  <c r="AF3193" i="9"/>
  <c r="AF3194" i="9" s="1"/>
  <c r="AD3193" i="9"/>
  <c r="AB3195" i="9" l="1"/>
  <c r="AD3194" i="9"/>
  <c r="AB3196" i="9" l="1"/>
  <c r="AF3195" i="9"/>
  <c r="AF3196" i="9" s="1"/>
  <c r="AD3195" i="9"/>
  <c r="AB3197" i="9" l="1"/>
  <c r="AD3196" i="9"/>
  <c r="AB3198" i="9" l="1"/>
  <c r="AF3197" i="9"/>
  <c r="AF3198" i="9" s="1"/>
  <c r="AD3197" i="9"/>
  <c r="AB3199" i="9" l="1"/>
  <c r="AD3198" i="9"/>
  <c r="AB3200" i="9" l="1"/>
  <c r="AD3199" i="9"/>
  <c r="AF3199" i="9"/>
  <c r="AF3200" i="9" s="1"/>
  <c r="AB3201" i="9" l="1"/>
  <c r="AD3200" i="9"/>
  <c r="AB3202" i="9" l="1"/>
  <c r="AD3201" i="9"/>
  <c r="AF3201" i="9"/>
  <c r="AF3202" i="9" s="1"/>
  <c r="AB3203" i="9" l="1"/>
  <c r="AD3202" i="9"/>
  <c r="AB3204" i="9" l="1"/>
  <c r="AD3203" i="9"/>
  <c r="AF3203" i="9"/>
  <c r="AF3204" i="9" s="1"/>
  <c r="AB3205" i="9" l="1"/>
  <c r="AD3204" i="9"/>
  <c r="AB3206" i="9" l="1"/>
  <c r="AD3205" i="9"/>
  <c r="AF3205" i="9"/>
  <c r="AF3206" i="9" s="1"/>
  <c r="AB3207" i="9" l="1"/>
  <c r="AD3206" i="9"/>
  <c r="AB3208" i="9" l="1"/>
  <c r="AF3207" i="9"/>
  <c r="AF3208" i="9" s="1"/>
  <c r="AD3207" i="9"/>
  <c r="AB3209" i="9" l="1"/>
  <c r="AD3208" i="9"/>
  <c r="AB3210" i="9" l="1"/>
  <c r="AD3209" i="9"/>
  <c r="AF3209" i="9"/>
  <c r="AF3210" i="9" s="1"/>
  <c r="AB3211" i="9" l="1"/>
  <c r="AD3210" i="9"/>
  <c r="AB3212" i="9" l="1"/>
  <c r="AF3211" i="9"/>
  <c r="AF3212" i="9" s="1"/>
  <c r="AD3211" i="9"/>
  <c r="AB3213" i="9" l="1"/>
  <c r="AD3212" i="9"/>
  <c r="AB3214" i="9" l="1"/>
  <c r="AF3213" i="9"/>
  <c r="AF3214" i="9" s="1"/>
  <c r="AD3213" i="9"/>
  <c r="AB3215" i="9" l="1"/>
  <c r="AD3214" i="9"/>
  <c r="AB3216" i="9" l="1"/>
  <c r="AD3215" i="9"/>
  <c r="AF3215" i="9"/>
  <c r="AF3216" i="9" s="1"/>
  <c r="AB3217" i="9" l="1"/>
  <c r="AD3216" i="9"/>
  <c r="AB3218" i="9" l="1"/>
  <c r="AD3217" i="9"/>
  <c r="AF3217" i="9"/>
  <c r="AF3218" i="9" s="1"/>
  <c r="AB3219" i="9" l="1"/>
  <c r="AD3218" i="9"/>
  <c r="AB3220" i="9" l="1"/>
  <c r="AD3219" i="9"/>
  <c r="AF3219" i="9"/>
  <c r="AF3220" i="9" s="1"/>
  <c r="AB3221" i="9" l="1"/>
  <c r="AD3220" i="9"/>
  <c r="AB3222" i="9" l="1"/>
  <c r="AD3221" i="9"/>
  <c r="AF3221" i="9"/>
  <c r="AF3222" i="9" s="1"/>
  <c r="AB3223" i="9" l="1"/>
  <c r="AD3222" i="9"/>
  <c r="AB3224" i="9" l="1"/>
  <c r="AD3223" i="9"/>
  <c r="AF3223" i="9"/>
  <c r="AF3224" i="9" s="1"/>
  <c r="AB3225" i="9" l="1"/>
  <c r="AD3224" i="9"/>
  <c r="AB3226" i="9" l="1"/>
  <c r="AD3225" i="9"/>
  <c r="AF3225" i="9"/>
  <c r="AF3226" i="9" s="1"/>
  <c r="AB3227" i="9" l="1"/>
  <c r="AD3226" i="9"/>
  <c r="AB3228" i="9" l="1"/>
  <c r="AD3227" i="9"/>
  <c r="AF3227" i="9"/>
  <c r="AF3228" i="9" s="1"/>
  <c r="AB3229" i="9" l="1"/>
  <c r="AD3228" i="9"/>
  <c r="AB3230" i="9" l="1"/>
  <c r="AD3229" i="9"/>
  <c r="AF3229" i="9"/>
  <c r="AF3230" i="9" s="1"/>
  <c r="AB3231" i="9" l="1"/>
  <c r="AD3230" i="9"/>
  <c r="AB3232" i="9" l="1"/>
  <c r="AD3231" i="9"/>
  <c r="AF3231" i="9"/>
  <c r="AF3232" i="9" s="1"/>
  <c r="AB3233" i="9" l="1"/>
  <c r="AD3232" i="9"/>
  <c r="AB3234" i="9" l="1"/>
  <c r="AD3233" i="9"/>
  <c r="AF3233" i="9"/>
  <c r="AF3234" i="9" s="1"/>
  <c r="AB3235" i="9" l="1"/>
  <c r="AD3234" i="9"/>
  <c r="AB3236" i="9" l="1"/>
  <c r="AD3235" i="9"/>
  <c r="AF3235" i="9"/>
  <c r="AF3236" i="9" s="1"/>
  <c r="AB3237" i="9" l="1"/>
  <c r="AD3236" i="9"/>
  <c r="AB3238" i="9" l="1"/>
  <c r="AD3237" i="9"/>
  <c r="AF3237" i="9"/>
  <c r="AF3238" i="9" s="1"/>
  <c r="AB3239" i="9" l="1"/>
  <c r="AD3238" i="9"/>
  <c r="AB3240" i="9" l="1"/>
  <c r="AD3239" i="9"/>
  <c r="AF3239" i="9"/>
  <c r="AF3240" i="9" s="1"/>
  <c r="AB3241" i="9" l="1"/>
  <c r="AD3240" i="9"/>
  <c r="AB3242" i="9" l="1"/>
  <c r="AD3241" i="9"/>
  <c r="AF3241" i="9"/>
  <c r="AF3242" i="9" s="1"/>
  <c r="AB3243" i="9" l="1"/>
  <c r="AD3242" i="9"/>
  <c r="AB3244" i="9" l="1"/>
  <c r="AD3243" i="9"/>
  <c r="AF3243" i="9"/>
  <c r="AF3244" i="9" s="1"/>
  <c r="AB3245" i="9" l="1"/>
  <c r="AD3244" i="9"/>
  <c r="AB3246" i="9" l="1"/>
  <c r="AD3245" i="9"/>
  <c r="AF3245" i="9"/>
  <c r="AF3246" i="9" s="1"/>
  <c r="AB3247" i="9" l="1"/>
  <c r="AD3246" i="9"/>
  <c r="AB3248" i="9" l="1"/>
  <c r="AD3247" i="9"/>
  <c r="AF3247" i="9"/>
  <c r="AF3248" i="9" s="1"/>
  <c r="AB3249" i="9" l="1"/>
  <c r="AD3248" i="9"/>
  <c r="AB3250" i="9" l="1"/>
  <c r="AD3249" i="9"/>
  <c r="AF3249" i="9"/>
  <c r="AF3250" i="9" s="1"/>
  <c r="AB3251" i="9" l="1"/>
  <c r="AD3250" i="9"/>
  <c r="AB3252" i="9" l="1"/>
  <c r="AD3251" i="9"/>
  <c r="AF3251" i="9"/>
  <c r="AF3252" i="9" s="1"/>
  <c r="AB3253" i="9" l="1"/>
  <c r="AD3252" i="9"/>
  <c r="AB3254" i="9" l="1"/>
  <c r="AD3253" i="9"/>
  <c r="AF3253" i="9"/>
  <c r="AF3254" i="9" s="1"/>
  <c r="AB3255" i="9" l="1"/>
  <c r="AD3254" i="9"/>
  <c r="AB3256" i="9" l="1"/>
  <c r="AD3255" i="9"/>
  <c r="AF3255" i="9"/>
  <c r="AF3256" i="9" s="1"/>
  <c r="AB3257" i="9" l="1"/>
  <c r="AD3256" i="9"/>
  <c r="AB3258" i="9" l="1"/>
  <c r="AD3257" i="9"/>
  <c r="AF3257" i="9"/>
  <c r="AF3258" i="9" s="1"/>
  <c r="AB3259" i="9" l="1"/>
  <c r="AD3258" i="9"/>
  <c r="AB3260" i="9" l="1"/>
  <c r="AD3259" i="9"/>
  <c r="AF3259" i="9"/>
  <c r="AF3260" i="9" s="1"/>
  <c r="AB3261" i="9" l="1"/>
  <c r="AD3260" i="9"/>
  <c r="AB3262" i="9" l="1"/>
  <c r="AF3261" i="9"/>
  <c r="AF3262" i="9" s="1"/>
  <c r="AD3261" i="9"/>
  <c r="AB3263" i="9" l="1"/>
  <c r="AD3262" i="9"/>
  <c r="AB3264" i="9" l="1"/>
  <c r="AD3263" i="9"/>
  <c r="AF3263" i="9"/>
  <c r="AF3264" i="9" s="1"/>
  <c r="AB3265" i="9" l="1"/>
  <c r="AD3264" i="9"/>
  <c r="AB3266" i="9" l="1"/>
  <c r="AD3265" i="9"/>
  <c r="AF3265" i="9"/>
  <c r="AF3266" i="9" s="1"/>
  <c r="AB3267" i="9" l="1"/>
  <c r="AD3266" i="9"/>
  <c r="AB3268" i="9" l="1"/>
  <c r="AF3267" i="9"/>
  <c r="AF3268" i="9" s="1"/>
  <c r="AD3267" i="9"/>
  <c r="AB3269" i="9" l="1"/>
  <c r="AD3268" i="9"/>
  <c r="AB3270" i="9" l="1"/>
  <c r="AD3269" i="9"/>
  <c r="AF3269" i="9"/>
  <c r="AF3270" i="9" s="1"/>
  <c r="AB3271" i="9" l="1"/>
  <c r="AD3270" i="9"/>
  <c r="AB3272" i="9" l="1"/>
  <c r="AD3271" i="9"/>
  <c r="AF3271" i="9"/>
  <c r="AF3272" i="9" s="1"/>
  <c r="AB3273" i="9" l="1"/>
  <c r="AD3272" i="9"/>
  <c r="AB3274" i="9" l="1"/>
  <c r="AD3273" i="9"/>
  <c r="AF3273" i="9"/>
  <c r="AF3274" i="9" s="1"/>
  <c r="AB3275" i="9" l="1"/>
  <c r="AD3274" i="9"/>
  <c r="AB3276" i="9" l="1"/>
  <c r="AD3275" i="9"/>
  <c r="AF3275" i="9"/>
  <c r="AF3276" i="9" s="1"/>
  <c r="AB3277" i="9" l="1"/>
  <c r="AD3276" i="9"/>
  <c r="AB3278" i="9" l="1"/>
  <c r="AF3277" i="9"/>
  <c r="AF3278" i="9" s="1"/>
  <c r="AD3277" i="9"/>
  <c r="AB3279" i="9" l="1"/>
  <c r="AD3278" i="9"/>
  <c r="AB3280" i="9" l="1"/>
  <c r="AD3279" i="9"/>
  <c r="AF3279" i="9"/>
  <c r="AF3280" i="9" s="1"/>
  <c r="AB3281" i="9" l="1"/>
  <c r="AD3280" i="9"/>
  <c r="AB3282" i="9" l="1"/>
  <c r="AD3281" i="9"/>
  <c r="AF3281" i="9"/>
  <c r="AF3282" i="9" s="1"/>
  <c r="AB3283" i="9" l="1"/>
  <c r="AD3282" i="9"/>
  <c r="AB3284" i="9" l="1"/>
  <c r="AD3283" i="9"/>
  <c r="AF3283" i="9"/>
  <c r="AF3284" i="9" s="1"/>
  <c r="AB3285" i="9" l="1"/>
  <c r="AD3284" i="9"/>
  <c r="AB3286" i="9" l="1"/>
  <c r="AF3285" i="9"/>
  <c r="AF3286" i="9" s="1"/>
  <c r="AD3285" i="9"/>
  <c r="AB3287" i="9" l="1"/>
  <c r="AD3286" i="9"/>
  <c r="AB3288" i="9" l="1"/>
  <c r="AD3287" i="9"/>
  <c r="AF3287" i="9"/>
  <c r="AF3288" i="9" s="1"/>
  <c r="AB3289" i="9" l="1"/>
  <c r="AD3288" i="9"/>
  <c r="AB3290" i="9" l="1"/>
  <c r="AD3289" i="9"/>
  <c r="AF3289" i="9"/>
  <c r="AF3290" i="9" s="1"/>
  <c r="AB3291" i="9" l="1"/>
  <c r="AD3290" i="9"/>
  <c r="AB3292" i="9" l="1"/>
  <c r="AD3291" i="9"/>
  <c r="AF3291" i="9"/>
  <c r="AF3292" i="9" s="1"/>
  <c r="AB3293" i="9" l="1"/>
  <c r="AD3292" i="9"/>
  <c r="AB3294" i="9" l="1"/>
  <c r="AF3293" i="9"/>
  <c r="AF3294" i="9" s="1"/>
  <c r="AD3293" i="9"/>
  <c r="AB3295" i="9" l="1"/>
  <c r="AD3294" i="9"/>
  <c r="AB3296" i="9" l="1"/>
  <c r="AF3295" i="9"/>
  <c r="AF3296" i="9" s="1"/>
  <c r="AD3295" i="9"/>
  <c r="AB3297" i="9" l="1"/>
  <c r="AD3296" i="9"/>
  <c r="AB3298" i="9" l="1"/>
  <c r="AD3297" i="9"/>
  <c r="AF3297" i="9"/>
  <c r="AF3298" i="9" s="1"/>
  <c r="AB3299" i="9" l="1"/>
  <c r="AD3298" i="9"/>
  <c r="AB3300" i="9" l="1"/>
  <c r="AD3299" i="9"/>
  <c r="AF3299" i="9"/>
  <c r="AF3300" i="9" s="1"/>
  <c r="AB3301" i="9" l="1"/>
  <c r="AD3300" i="9"/>
  <c r="AB3302" i="9" l="1"/>
  <c r="AD3301" i="9"/>
  <c r="AF3301" i="9"/>
  <c r="AF3302" i="9" l="1"/>
  <c r="AB3303" i="9"/>
  <c r="AD3302" i="9"/>
  <c r="AB3304" i="9" l="1"/>
  <c r="AD3303" i="9"/>
  <c r="AF3303" i="9"/>
  <c r="AF3304" i="9" s="1"/>
  <c r="AB3305" i="9" l="1"/>
  <c r="AD3304" i="9"/>
  <c r="AB3306" i="9" l="1"/>
  <c r="AD3305" i="9"/>
  <c r="AF3305" i="9"/>
  <c r="AF3306" i="9" s="1"/>
  <c r="AB3307" i="9" l="1"/>
  <c r="AD3306" i="9"/>
  <c r="AB3308" i="9" l="1"/>
  <c r="AF3307" i="9"/>
  <c r="AF3308" i="9" s="1"/>
  <c r="AD3307" i="9"/>
  <c r="AB3309" i="9" l="1"/>
  <c r="AD3308" i="9"/>
  <c r="AB3310" i="9" l="1"/>
  <c r="AF3309" i="9"/>
  <c r="AF3310" i="9" s="1"/>
  <c r="AD3309" i="9"/>
  <c r="AB3311" i="9" l="1"/>
  <c r="AD3310" i="9"/>
  <c r="AB3312" i="9" l="1"/>
  <c r="AD3311" i="9"/>
  <c r="AF3311" i="9"/>
  <c r="AF3312" i="9" s="1"/>
  <c r="AB3313" i="9" l="1"/>
  <c r="AD3312" i="9"/>
  <c r="AB3314" i="9" l="1"/>
  <c r="AF3313" i="9"/>
  <c r="AF3314" i="9" s="1"/>
  <c r="AD3313" i="9"/>
  <c r="AB3315" i="9" l="1"/>
  <c r="AD3314" i="9"/>
  <c r="AB3316" i="9" l="1"/>
  <c r="AD3315" i="9"/>
  <c r="AF3315" i="9"/>
  <c r="AF3316" i="9" s="1"/>
  <c r="AB3317" i="9" l="1"/>
  <c r="AD3316" i="9"/>
  <c r="AB3318" i="9" l="1"/>
  <c r="AD3317" i="9"/>
  <c r="AF3317" i="9"/>
  <c r="AF3318" i="9" s="1"/>
  <c r="AB3319" i="9" l="1"/>
  <c r="AD3318" i="9"/>
  <c r="AB3320" i="9" l="1"/>
  <c r="AD3319" i="9"/>
  <c r="AF3319" i="9"/>
  <c r="AF3320" i="9" s="1"/>
  <c r="AB3321" i="9" l="1"/>
  <c r="AD3320" i="9"/>
  <c r="AB3322" i="9" l="1"/>
  <c r="AF3321" i="9"/>
  <c r="AF3322" i="9" s="1"/>
  <c r="AD3321" i="9"/>
  <c r="AB3323" i="9" l="1"/>
  <c r="AD3322" i="9"/>
  <c r="AB3324" i="9" l="1"/>
  <c r="AD3323" i="9"/>
  <c r="AF3323" i="9"/>
  <c r="AF3324" i="9" s="1"/>
  <c r="AB3325" i="9" l="1"/>
  <c r="AD3324" i="9"/>
  <c r="AB3326" i="9" l="1"/>
  <c r="AD3325" i="9"/>
  <c r="AF3325" i="9"/>
  <c r="AF3326" i="9" s="1"/>
  <c r="AB3327" i="9" l="1"/>
  <c r="AD3326" i="9"/>
  <c r="AB3328" i="9" l="1"/>
  <c r="AF3327" i="9"/>
  <c r="AF3328" i="9" s="1"/>
  <c r="AD3327" i="9"/>
  <c r="AB3329" i="9" l="1"/>
  <c r="AD3328" i="9"/>
  <c r="AB3330" i="9" l="1"/>
  <c r="AD3329" i="9"/>
  <c r="AF3329" i="9"/>
  <c r="AF3330" i="9" l="1"/>
  <c r="AB3331" i="9"/>
  <c r="AD3330" i="9"/>
  <c r="AB3332" i="9" l="1"/>
  <c r="AD3331" i="9"/>
  <c r="AF3331" i="9"/>
  <c r="AF3332" i="9" s="1"/>
  <c r="AB3333" i="9" l="1"/>
  <c r="AD3332" i="9"/>
  <c r="AB3334" i="9" l="1"/>
  <c r="AF3333" i="9"/>
  <c r="AF3334" i="9" s="1"/>
  <c r="AD3333" i="9"/>
  <c r="AB3335" i="9" l="1"/>
  <c r="AD3334" i="9"/>
  <c r="AB3336" i="9" l="1"/>
  <c r="AD3335" i="9"/>
  <c r="AF3335" i="9"/>
  <c r="AF3336" i="9" s="1"/>
  <c r="AB3337" i="9" l="1"/>
  <c r="AD3336" i="9"/>
  <c r="AB3338" i="9" l="1"/>
  <c r="AD3337" i="9"/>
  <c r="AF3337" i="9"/>
  <c r="AF3338" i="9" s="1"/>
  <c r="AB3339" i="9" l="1"/>
  <c r="AD3338" i="9"/>
  <c r="AB3340" i="9" l="1"/>
  <c r="AF3339" i="9"/>
  <c r="AF3340" i="9" s="1"/>
  <c r="AD3339" i="9"/>
  <c r="AB3341" i="9" l="1"/>
  <c r="AD3340" i="9"/>
  <c r="AB3342" i="9" l="1"/>
  <c r="AF3341" i="9"/>
  <c r="AF3342" i="9" s="1"/>
  <c r="AD3341" i="9"/>
  <c r="AB3343" i="9" l="1"/>
  <c r="AD3342" i="9"/>
  <c r="AB3344" i="9" l="1"/>
  <c r="AF3343" i="9"/>
  <c r="AF3344" i="9" s="1"/>
  <c r="AD3343" i="9"/>
  <c r="AB3345" i="9" l="1"/>
  <c r="AD3344" i="9"/>
  <c r="AB3346" i="9" l="1"/>
  <c r="AD3345" i="9"/>
  <c r="AF3345" i="9"/>
  <c r="AF3346" i="9" s="1"/>
  <c r="AB3347" i="9" l="1"/>
  <c r="AD3346" i="9"/>
  <c r="AB3348" i="9" l="1"/>
  <c r="AD3347" i="9"/>
  <c r="AF3347" i="9"/>
  <c r="AF3348" i="9" s="1"/>
  <c r="AB3349" i="9" l="1"/>
  <c r="AD3348" i="9"/>
  <c r="AB3350" i="9" l="1"/>
  <c r="AD3349" i="9"/>
  <c r="AF3349" i="9"/>
  <c r="AF3350" i="9" l="1"/>
  <c r="AB3351" i="9"/>
  <c r="AD3350" i="9"/>
  <c r="AB3352" i="9" l="1"/>
  <c r="AD3351" i="9"/>
  <c r="AF3351" i="9"/>
  <c r="AF3352" i="9" s="1"/>
  <c r="AB3353" i="9" l="1"/>
  <c r="AD3352" i="9"/>
  <c r="AB3354" i="9" l="1"/>
  <c r="AD3353" i="9"/>
  <c r="AF3353" i="9"/>
  <c r="AF3354" i="9" s="1"/>
  <c r="AB3355" i="9" l="1"/>
  <c r="AD3354" i="9"/>
  <c r="AB3356" i="9" l="1"/>
  <c r="AD3355" i="9"/>
  <c r="AF3355" i="9"/>
  <c r="AF3356" i="9" s="1"/>
  <c r="AB3357" i="9" l="1"/>
  <c r="AD3356" i="9"/>
  <c r="AB3358" i="9" l="1"/>
  <c r="AD3357" i="9"/>
  <c r="AF3357" i="9"/>
  <c r="AF3358" i="9" s="1"/>
  <c r="AB3359" i="9" l="1"/>
  <c r="AD3358" i="9"/>
  <c r="AB3360" i="9" l="1"/>
  <c r="AF3359" i="9"/>
  <c r="AF3360" i="9" s="1"/>
  <c r="AD3359" i="9"/>
  <c r="AB3361" i="9" l="1"/>
  <c r="AD3360" i="9"/>
  <c r="AB3362" i="9" l="1"/>
  <c r="AD3361" i="9"/>
  <c r="AF3361" i="9"/>
  <c r="AF3362" i="9" s="1"/>
  <c r="AB3363" i="9" l="1"/>
  <c r="AD3362" i="9"/>
  <c r="AB3364" i="9" l="1"/>
  <c r="AF3363" i="9"/>
  <c r="AF3364" i="9" s="1"/>
  <c r="AD3363" i="9"/>
  <c r="AB3365" i="9" l="1"/>
  <c r="AD3364" i="9"/>
  <c r="AB3366" i="9" l="1"/>
  <c r="AD3365" i="9"/>
  <c r="AF3365" i="9"/>
  <c r="AF3366" i="9" s="1"/>
  <c r="AB3367" i="9" l="1"/>
  <c r="AD3366" i="9"/>
  <c r="AB3368" i="9" l="1"/>
  <c r="AD3367" i="9"/>
  <c r="AF3367" i="9"/>
  <c r="AF3368" i="9" s="1"/>
  <c r="AB3369" i="9" l="1"/>
  <c r="AD3368" i="9"/>
  <c r="AB3370" i="9" l="1"/>
  <c r="AD3369" i="9"/>
  <c r="AF3369" i="9"/>
  <c r="AF3370" i="9" s="1"/>
  <c r="AB3371" i="9" l="1"/>
  <c r="AD3370" i="9"/>
  <c r="AB3372" i="9" l="1"/>
  <c r="AF3371" i="9"/>
  <c r="AF3372" i="9" s="1"/>
  <c r="AD3371" i="9"/>
  <c r="AB3373" i="9" l="1"/>
  <c r="AD3372" i="9"/>
  <c r="AB3374" i="9" l="1"/>
  <c r="AF3373" i="9"/>
  <c r="AF3374" i="9" s="1"/>
  <c r="AD3373" i="9"/>
  <c r="AB3375" i="9" l="1"/>
  <c r="AD3374" i="9"/>
  <c r="AB3376" i="9" l="1"/>
  <c r="AF3375" i="9"/>
  <c r="AF3376" i="9" s="1"/>
  <c r="AD3375" i="9"/>
  <c r="AB3377" i="9" l="1"/>
  <c r="AD3376" i="9"/>
  <c r="AB3378" i="9" l="1"/>
  <c r="AD3377" i="9"/>
  <c r="AF3377" i="9"/>
  <c r="AF3378" i="9" s="1"/>
  <c r="AB3379" i="9" l="1"/>
  <c r="AD3378" i="9"/>
  <c r="AB3380" i="9" l="1"/>
  <c r="AD3379" i="9"/>
  <c r="AF3379" i="9"/>
  <c r="AF3380" i="9" s="1"/>
  <c r="AB3381" i="9" l="1"/>
  <c r="AD3380" i="9"/>
  <c r="AB3382" i="9" l="1"/>
  <c r="AD3381" i="9"/>
  <c r="AF3381" i="9"/>
  <c r="AF3382" i="9" s="1"/>
  <c r="AB3383" i="9" l="1"/>
  <c r="AD3382" i="9"/>
  <c r="AB3384" i="9" l="1"/>
  <c r="AF3383" i="9"/>
  <c r="AF3384" i="9" s="1"/>
  <c r="AD3383" i="9"/>
  <c r="AB3385" i="9" l="1"/>
  <c r="AD3384" i="9"/>
  <c r="AB3386" i="9" l="1"/>
  <c r="AF3385" i="9"/>
  <c r="AF3386" i="9" s="1"/>
  <c r="AD3385" i="9"/>
  <c r="AB3387" i="9" l="1"/>
  <c r="AD3386" i="9"/>
  <c r="AB3388" i="9" l="1"/>
  <c r="AF3387" i="9"/>
  <c r="AF3388" i="9" s="1"/>
  <c r="AD3387" i="9"/>
  <c r="AB3389" i="9" l="1"/>
  <c r="AD3388" i="9"/>
  <c r="AB3390" i="9" l="1"/>
  <c r="AD3389" i="9"/>
  <c r="AF3389" i="9"/>
  <c r="AF3390" i="9" s="1"/>
  <c r="AB3391" i="9" l="1"/>
  <c r="AD3390" i="9"/>
  <c r="AB3392" i="9" l="1"/>
  <c r="AD3391" i="9"/>
  <c r="AF3391" i="9"/>
  <c r="AF3392" i="9" s="1"/>
  <c r="AB3393" i="9" l="1"/>
  <c r="AD3392" i="9"/>
  <c r="AB3394" i="9" l="1"/>
  <c r="AF3393" i="9"/>
  <c r="AF3394" i="9" s="1"/>
  <c r="AD3393" i="9"/>
  <c r="AB3395" i="9" l="1"/>
  <c r="AD3394" i="9"/>
  <c r="AB3396" i="9" l="1"/>
  <c r="AD3395" i="9"/>
  <c r="AF3395" i="9"/>
  <c r="AF3396" i="9" s="1"/>
  <c r="AB3397" i="9" l="1"/>
  <c r="AD3396" i="9"/>
  <c r="AB3398" i="9" l="1"/>
  <c r="AD3397" i="9"/>
  <c r="AF3397" i="9"/>
  <c r="AF3398" i="9" s="1"/>
  <c r="AB3399" i="9" l="1"/>
  <c r="AD3398" i="9"/>
  <c r="AB3400" i="9" l="1"/>
  <c r="AD3399" i="9"/>
  <c r="AF3399" i="9"/>
  <c r="AF3400" i="9" s="1"/>
  <c r="AB3401" i="9" l="1"/>
  <c r="AD3400" i="9"/>
  <c r="AB3402" i="9" l="1"/>
  <c r="AF3401" i="9"/>
  <c r="AF3402" i="9" s="1"/>
  <c r="AD3401" i="9"/>
  <c r="AB3403" i="9" l="1"/>
  <c r="AD3402" i="9"/>
  <c r="AB3404" i="9" l="1"/>
  <c r="AF3403" i="9"/>
  <c r="AF3404" i="9" s="1"/>
  <c r="AD3403" i="9"/>
  <c r="AB3405" i="9" l="1"/>
  <c r="AD3404" i="9"/>
  <c r="AB3406" i="9" l="1"/>
  <c r="AD3405" i="9"/>
  <c r="AF3405" i="9"/>
  <c r="AF3406" i="9" s="1"/>
  <c r="AB3407" i="9" l="1"/>
  <c r="AD3406" i="9"/>
  <c r="AB3408" i="9" l="1"/>
  <c r="AF3407" i="9"/>
  <c r="AF3408" i="9" s="1"/>
  <c r="AD3407" i="9"/>
  <c r="AB3409" i="9" l="1"/>
  <c r="AD3408" i="9"/>
  <c r="AB3410" i="9" l="1"/>
  <c r="AF3409" i="9"/>
  <c r="AF3410" i="9" s="1"/>
  <c r="AD3409" i="9"/>
  <c r="AB3411" i="9" l="1"/>
  <c r="AD3410" i="9"/>
  <c r="AB3412" i="9" l="1"/>
  <c r="AF3411" i="9"/>
  <c r="AF3412" i="9" s="1"/>
  <c r="AD3411" i="9"/>
  <c r="AB3413" i="9" l="1"/>
  <c r="AD3412" i="9"/>
  <c r="AB3414" i="9" l="1"/>
  <c r="AD3413" i="9"/>
  <c r="AF3413" i="9"/>
  <c r="AF3414" i="9" s="1"/>
  <c r="AB3415" i="9" l="1"/>
  <c r="AD3414" i="9"/>
  <c r="AB3416" i="9" l="1"/>
  <c r="AF3415" i="9"/>
  <c r="AF3416" i="9" s="1"/>
  <c r="AD3415" i="9"/>
  <c r="AB3417" i="9" l="1"/>
  <c r="AD3416" i="9"/>
  <c r="AB3418" i="9" l="1"/>
  <c r="AD3417" i="9"/>
  <c r="AF3417" i="9"/>
  <c r="AF3418" i="9" l="1"/>
  <c r="AD3418" i="9"/>
  <c r="AB3419" i="9"/>
  <c r="AB3420" i="9" l="1"/>
  <c r="AF3419" i="9"/>
  <c r="AF3420" i="9" s="1"/>
  <c r="AD3419" i="9"/>
  <c r="AB3421" i="9" l="1"/>
  <c r="AD3420" i="9"/>
  <c r="AB3422" i="9" l="1"/>
  <c r="AF3421" i="9"/>
  <c r="AF3422" i="9" s="1"/>
  <c r="AD3421" i="9"/>
  <c r="AB3423" i="9" l="1"/>
  <c r="AD3422" i="9"/>
  <c r="AB3424" i="9" l="1"/>
  <c r="AF3423" i="9"/>
  <c r="AF3424" i="9" s="1"/>
  <c r="AD3423" i="9"/>
  <c r="AB3425" i="9" l="1"/>
  <c r="AD3424" i="9"/>
  <c r="AB3426" i="9" l="1"/>
  <c r="AD3425" i="9"/>
  <c r="AF3425" i="9"/>
  <c r="AF3426" i="9" s="1"/>
  <c r="AB3427" i="9" l="1"/>
  <c r="AD3426" i="9"/>
  <c r="AB3428" i="9" l="1"/>
  <c r="AD3427" i="9"/>
  <c r="AF3427" i="9"/>
  <c r="AF3428" i="9" s="1"/>
  <c r="AB3429" i="9" l="1"/>
  <c r="AD3428" i="9"/>
  <c r="AB3430" i="9" l="1"/>
  <c r="AD3429" i="9"/>
  <c r="AF3429" i="9"/>
  <c r="AF3430" i="9" s="1"/>
  <c r="AB3431" i="9" l="1"/>
  <c r="AD3430" i="9"/>
  <c r="AB3432" i="9" l="1"/>
  <c r="AD3431" i="9"/>
  <c r="AF3431" i="9"/>
  <c r="AF3432" i="9" s="1"/>
  <c r="AB3433" i="9" l="1"/>
  <c r="AD3432" i="9"/>
  <c r="AB3434" i="9" l="1"/>
  <c r="AD3433" i="9"/>
  <c r="AF3433" i="9"/>
  <c r="AF3434" i="9" s="1"/>
  <c r="AB3435" i="9" l="1"/>
  <c r="AD3434" i="9"/>
  <c r="AB3436" i="9" l="1"/>
  <c r="AF3435" i="9"/>
  <c r="AD3435" i="9"/>
  <c r="AF3436" i="9" l="1"/>
  <c r="AB3437" i="9"/>
  <c r="AD3436" i="9"/>
  <c r="AB3438" i="9" l="1"/>
  <c r="AD3437" i="9"/>
  <c r="AF3437" i="9"/>
  <c r="AF3438" i="9" s="1"/>
  <c r="AB3439" i="9" l="1"/>
  <c r="AD3438" i="9"/>
  <c r="AB3440" i="9" l="1"/>
  <c r="AF3439" i="9"/>
  <c r="AF3440" i="9" s="1"/>
  <c r="AD3439" i="9"/>
  <c r="AB3441" i="9" l="1"/>
  <c r="AD3440" i="9"/>
  <c r="AB3442" i="9" l="1"/>
  <c r="AD3441" i="9"/>
  <c r="AF3441" i="9"/>
  <c r="AF3442" i="9" s="1"/>
  <c r="AB3443" i="9" l="1"/>
  <c r="AD3442" i="9"/>
  <c r="AB3444" i="9" l="1"/>
  <c r="AD3443" i="9"/>
  <c r="AF3443" i="9"/>
  <c r="AF3444" i="9" s="1"/>
  <c r="AB3445" i="9" l="1"/>
  <c r="AD3444" i="9"/>
  <c r="AB3446" i="9" l="1"/>
  <c r="AF3445" i="9"/>
  <c r="AF3446" i="9" s="1"/>
  <c r="AD3445" i="9"/>
  <c r="AB3447" i="9" l="1"/>
  <c r="AD3446" i="9"/>
  <c r="AB3448" i="9" l="1"/>
  <c r="AD3447" i="9"/>
  <c r="AF3447" i="9"/>
  <c r="AF3448" i="9" s="1"/>
  <c r="AB3449" i="9" l="1"/>
  <c r="AD3448" i="9"/>
  <c r="AB3450" i="9" l="1"/>
  <c r="AF3449" i="9"/>
  <c r="AF3450" i="9" s="1"/>
  <c r="AD3449" i="9"/>
  <c r="AB3451" i="9" l="1"/>
  <c r="AD3450" i="9"/>
  <c r="AB3452" i="9" l="1"/>
  <c r="AF3451" i="9"/>
  <c r="AF3452" i="9" s="1"/>
  <c r="AD3451" i="9"/>
  <c r="AB3453" i="9" l="1"/>
  <c r="AD3452" i="9"/>
  <c r="AB3454" i="9" l="1"/>
  <c r="AD3453" i="9"/>
  <c r="AF3453" i="9"/>
  <c r="AF3454" i="9" s="1"/>
  <c r="AB3455" i="9" l="1"/>
  <c r="AD3454" i="9"/>
  <c r="AB3456" i="9" l="1"/>
  <c r="AF3455" i="9"/>
  <c r="AF3456" i="9" s="1"/>
  <c r="AD3455" i="9"/>
  <c r="AB3457" i="9" l="1"/>
  <c r="AD3456" i="9"/>
  <c r="AB3458" i="9" l="1"/>
  <c r="AD3457" i="9"/>
  <c r="AF3457" i="9"/>
  <c r="AF3458" i="9" s="1"/>
  <c r="AB3459" i="9" l="1"/>
  <c r="AD3458" i="9"/>
  <c r="AB3460" i="9" l="1"/>
  <c r="AD3459" i="9"/>
  <c r="AF3459" i="9"/>
  <c r="AF3460" i="9" s="1"/>
  <c r="AB3461" i="9" l="1"/>
  <c r="AD3460" i="9"/>
  <c r="AB3462" i="9" l="1"/>
  <c r="AD3461" i="9"/>
  <c r="AF3461" i="9"/>
  <c r="AF3462" i="9" s="1"/>
  <c r="AB3463" i="9" l="1"/>
  <c r="AD3462" i="9"/>
  <c r="AB3464" i="9" l="1"/>
  <c r="AD3463" i="9"/>
  <c r="AF3463" i="9"/>
  <c r="AF3464" i="9" s="1"/>
  <c r="AB3465" i="9" l="1"/>
  <c r="AD3464" i="9"/>
  <c r="AB3466" i="9" l="1"/>
  <c r="AD3465" i="9"/>
  <c r="AF3465" i="9"/>
  <c r="AF3466" i="9" s="1"/>
  <c r="AB3467" i="9" l="1"/>
  <c r="AD3466" i="9"/>
  <c r="AB3468" i="9" l="1"/>
  <c r="AD3467" i="9"/>
  <c r="AF3467" i="9"/>
  <c r="AF3468" i="9" s="1"/>
  <c r="AB3469" i="9" l="1"/>
  <c r="AD3468" i="9"/>
  <c r="AB3470" i="9" l="1"/>
  <c r="AD3469" i="9"/>
  <c r="AF3469" i="9"/>
  <c r="AF3470" i="9" s="1"/>
  <c r="AB3471" i="9" l="1"/>
  <c r="AD3470" i="9"/>
  <c r="AB3472" i="9" l="1"/>
  <c r="AF3471" i="9"/>
  <c r="AD3471" i="9"/>
  <c r="AF3472" i="9" l="1"/>
  <c r="AB3473" i="9"/>
  <c r="AD3472" i="9"/>
  <c r="AB3474" i="9" l="1"/>
  <c r="AF3473" i="9"/>
  <c r="AF3474" i="9" s="1"/>
  <c r="AD3473" i="9"/>
  <c r="AB3475" i="9" l="1"/>
  <c r="AD3474" i="9"/>
  <c r="AB3476" i="9" l="1"/>
  <c r="AF3475" i="9"/>
  <c r="AF3476" i="9" s="1"/>
  <c r="AD3475" i="9"/>
  <c r="AB3477" i="9" l="1"/>
  <c r="AD3476" i="9"/>
  <c r="AB3478" i="9" l="1"/>
  <c r="AF3477" i="9"/>
  <c r="AF3478" i="9" s="1"/>
  <c r="AD3477" i="9"/>
  <c r="AB3479" i="9" l="1"/>
  <c r="AD3478" i="9"/>
  <c r="AB3480" i="9" l="1"/>
  <c r="AD3479" i="9"/>
  <c r="AF3479" i="9"/>
  <c r="AF3480" i="9" s="1"/>
  <c r="AB3481" i="9" l="1"/>
  <c r="AD3480" i="9"/>
  <c r="AB3482" i="9" l="1"/>
  <c r="AF3481" i="9"/>
  <c r="AF3482" i="9" s="1"/>
  <c r="AD3481" i="9"/>
  <c r="AB3483" i="9" l="1"/>
  <c r="AD3482" i="9"/>
  <c r="AB3484" i="9" l="1"/>
  <c r="AF3483" i="9"/>
  <c r="AF3484" i="9" s="1"/>
  <c r="AD3483" i="9"/>
  <c r="AB3485" i="9" l="1"/>
  <c r="AD3484" i="9"/>
  <c r="AB3486" i="9" l="1"/>
  <c r="AD3485" i="9"/>
  <c r="AF3485" i="9"/>
  <c r="AF3486" i="9" s="1"/>
  <c r="AB3487" i="9" l="1"/>
  <c r="AD3486" i="9"/>
  <c r="AB3488" i="9" l="1"/>
  <c r="AF3487" i="9"/>
  <c r="AF3488" i="9" s="1"/>
  <c r="AD3487" i="9"/>
  <c r="AB3489" i="9" l="1"/>
  <c r="AD3488" i="9"/>
  <c r="AB3490" i="9" l="1"/>
  <c r="AD3489" i="9"/>
  <c r="AF3489" i="9"/>
  <c r="AF3490" i="9" s="1"/>
  <c r="AB3491" i="9" l="1"/>
  <c r="AD3490" i="9"/>
  <c r="AB3492" i="9" l="1"/>
  <c r="AD3491" i="9"/>
  <c r="AF3491" i="9"/>
  <c r="AF3492" i="9" s="1"/>
  <c r="AB3493" i="9" l="1"/>
  <c r="AD3492" i="9"/>
  <c r="AB3494" i="9" l="1"/>
  <c r="AD3493" i="9"/>
  <c r="AF3493" i="9"/>
  <c r="AF3494" i="9" s="1"/>
  <c r="AB3495" i="9" l="1"/>
  <c r="AD3494" i="9"/>
  <c r="AB3496" i="9" l="1"/>
  <c r="AF3495" i="9"/>
  <c r="AF3496" i="9" s="1"/>
  <c r="AD3495" i="9"/>
  <c r="AB3497" i="9" l="1"/>
  <c r="AD3496" i="9"/>
  <c r="AB3498" i="9" l="1"/>
  <c r="AD3497" i="9"/>
  <c r="AF3497" i="9"/>
  <c r="AF3498" i="9" s="1"/>
  <c r="AB3499" i="9" l="1"/>
  <c r="AD3498" i="9"/>
  <c r="AB3500" i="9" l="1"/>
  <c r="AD3499" i="9"/>
  <c r="AF3499" i="9"/>
  <c r="AF3500" i="9" s="1"/>
  <c r="AB3501" i="9" l="1"/>
  <c r="AD3500" i="9"/>
  <c r="AB3502" i="9" l="1"/>
  <c r="AF3501" i="9"/>
  <c r="AF3502" i="9" s="1"/>
  <c r="AD3501" i="9"/>
  <c r="AB3503" i="9" l="1"/>
  <c r="AD3502" i="9"/>
  <c r="AB3504" i="9" l="1"/>
  <c r="AD3503" i="9"/>
  <c r="AF3503" i="9"/>
  <c r="AF3504" i="9" s="1"/>
  <c r="AB3505" i="9" l="1"/>
  <c r="AD3504" i="9"/>
  <c r="AB3506" i="9" l="1"/>
  <c r="AD3505" i="9"/>
  <c r="AF3505" i="9"/>
  <c r="AF3506" i="9" s="1"/>
  <c r="AB3507" i="9" l="1"/>
  <c r="AD3506" i="9"/>
  <c r="AB3508" i="9" l="1"/>
  <c r="AD3507" i="9"/>
  <c r="AF3507" i="9"/>
  <c r="AF3508" i="9" s="1"/>
  <c r="AB3509" i="9" l="1"/>
  <c r="AD3508" i="9"/>
  <c r="AB3510" i="9" l="1"/>
  <c r="AD3509" i="9"/>
  <c r="AF3509" i="9"/>
  <c r="AF3510" i="9" s="1"/>
  <c r="AB3511" i="9" l="1"/>
  <c r="AD3510" i="9"/>
  <c r="AB3512" i="9" l="1"/>
  <c r="AD3511" i="9"/>
  <c r="AF3511" i="9"/>
  <c r="AF3512" i="9" s="1"/>
  <c r="AB3513" i="9" l="1"/>
  <c r="AD3512" i="9"/>
  <c r="AB3514" i="9" l="1"/>
  <c r="AD3513" i="9"/>
  <c r="AF3513" i="9"/>
  <c r="AF3514" i="9" s="1"/>
  <c r="AB3515" i="9" l="1"/>
  <c r="AD3514" i="9"/>
  <c r="AB3516" i="9" l="1"/>
  <c r="AD3515" i="9"/>
  <c r="AF3515" i="9"/>
  <c r="AF3516" i="9" s="1"/>
  <c r="AB3517" i="9" l="1"/>
  <c r="AD3516" i="9"/>
  <c r="AB3518" i="9" l="1"/>
  <c r="AF3517" i="9"/>
  <c r="AF3518" i="9" s="1"/>
  <c r="AD3517" i="9"/>
  <c r="AB3519" i="9" l="1"/>
  <c r="AD3518" i="9"/>
  <c r="AB3520" i="9" l="1"/>
  <c r="AD3519" i="9"/>
  <c r="AF3519" i="9"/>
  <c r="AF3520" i="9" s="1"/>
  <c r="AB3521" i="9" l="1"/>
  <c r="AD3520" i="9"/>
  <c r="AB3522" i="9" l="1"/>
  <c r="AD3521" i="9"/>
  <c r="AF3521" i="9"/>
  <c r="AF3522" i="9" s="1"/>
  <c r="AB3523" i="9" l="1"/>
  <c r="AD3522" i="9"/>
  <c r="AB3524" i="9" l="1"/>
  <c r="AD3523" i="9"/>
  <c r="AF3523" i="9"/>
  <c r="AF3524" i="9" s="1"/>
  <c r="AB3525" i="9" l="1"/>
  <c r="AD3524" i="9"/>
  <c r="AB3526" i="9" l="1"/>
  <c r="AF3525" i="9"/>
  <c r="AF3526" i="9" s="1"/>
  <c r="AD3525" i="9"/>
  <c r="AB3527" i="9" l="1"/>
  <c r="AD3526" i="9"/>
  <c r="AB3528" i="9" l="1"/>
  <c r="AD3527" i="9"/>
  <c r="AF3527" i="9"/>
  <c r="AF3528" i="9" s="1"/>
  <c r="AB3529" i="9" l="1"/>
  <c r="AD3528" i="9"/>
  <c r="AB3530" i="9" l="1"/>
  <c r="AD3529" i="9"/>
  <c r="AF3529" i="9"/>
  <c r="AF3530" i="9" s="1"/>
  <c r="AB3531" i="9" l="1"/>
  <c r="AD3530" i="9"/>
  <c r="AB3532" i="9" l="1"/>
  <c r="AF3531" i="9"/>
  <c r="AF3532" i="9" s="1"/>
  <c r="AD3531" i="9"/>
  <c r="AB3533" i="9" l="1"/>
  <c r="AD3532" i="9"/>
  <c r="AB3534" i="9" l="1"/>
  <c r="AF3533" i="9"/>
  <c r="AF3534" i="9" s="1"/>
  <c r="AD3533" i="9"/>
  <c r="AB3535" i="9" l="1"/>
  <c r="AD3534" i="9"/>
  <c r="AB3536" i="9" l="1"/>
  <c r="AF3535" i="9"/>
  <c r="AF3536" i="9" s="1"/>
  <c r="AD3535" i="9"/>
  <c r="AB3537" i="9" l="1"/>
  <c r="AD3536" i="9"/>
  <c r="AB3538" i="9" l="1"/>
  <c r="AF3537" i="9"/>
  <c r="AF3538" i="9" s="1"/>
  <c r="AD3537" i="9"/>
  <c r="AB3539" i="9" l="1"/>
  <c r="AD3538" i="9"/>
  <c r="AB3540" i="9" l="1"/>
  <c r="AD3539" i="9"/>
  <c r="AF3539" i="9"/>
  <c r="AF3540" i="9" s="1"/>
  <c r="AB3541" i="9" l="1"/>
  <c r="AD3540" i="9"/>
  <c r="AB3542" i="9" l="1"/>
  <c r="AD3541" i="9"/>
  <c r="AF3541" i="9"/>
  <c r="AF3542" i="9" s="1"/>
  <c r="AB3543" i="9" l="1"/>
  <c r="AD3542" i="9"/>
  <c r="AB3544" i="9" l="1"/>
  <c r="AF3543" i="9"/>
  <c r="AF3544" i="9" s="1"/>
  <c r="AD3543" i="9"/>
  <c r="AB3545" i="9" l="1"/>
  <c r="AD3544" i="9"/>
  <c r="AB3546" i="9" l="1"/>
  <c r="AF3545" i="9"/>
  <c r="AF3546" i="9" s="1"/>
  <c r="AD3545" i="9"/>
  <c r="AB3547" i="9" l="1"/>
  <c r="AD3546" i="9"/>
  <c r="AB3548" i="9" l="1"/>
  <c r="AF3547" i="9"/>
  <c r="AF3548" i="9" s="1"/>
  <c r="AD3547" i="9"/>
  <c r="AB3549" i="9" l="1"/>
  <c r="AD3548" i="9"/>
  <c r="AB3550" i="9" l="1"/>
  <c r="AF3549" i="9"/>
  <c r="AF3550" i="9" s="1"/>
  <c r="AD3549" i="9"/>
  <c r="AB3551" i="9" l="1"/>
  <c r="AD3550" i="9"/>
  <c r="AB3552" i="9" l="1"/>
  <c r="AF3551" i="9"/>
  <c r="AF3552" i="9" s="1"/>
  <c r="AD3551" i="9"/>
  <c r="AB3553" i="9" l="1"/>
  <c r="AD3552" i="9"/>
  <c r="AB3554" i="9" l="1"/>
  <c r="AF3553" i="9"/>
  <c r="AF3554" i="9" s="1"/>
  <c r="AD3553" i="9"/>
  <c r="AB3555" i="9" l="1"/>
  <c r="AD3554" i="9"/>
  <c r="AB3556" i="9" l="1"/>
  <c r="AF3555" i="9"/>
  <c r="AF3556" i="9" s="1"/>
  <c r="AD3555" i="9"/>
  <c r="AB3557" i="9" l="1"/>
  <c r="AD3556" i="9"/>
  <c r="AB3558" i="9" l="1"/>
  <c r="AD3557" i="9"/>
  <c r="AF3557" i="9"/>
  <c r="AF3558" i="9" s="1"/>
  <c r="AB3559" i="9" l="1"/>
  <c r="AD3558" i="9"/>
  <c r="AB3560" i="9" l="1"/>
  <c r="AF3559" i="9"/>
  <c r="AF3560" i="9" s="1"/>
  <c r="AD3559" i="9"/>
  <c r="AB3561" i="9" l="1"/>
  <c r="AD3560" i="9"/>
  <c r="AB3562" i="9" l="1"/>
  <c r="AF3561" i="9"/>
  <c r="AF3562" i="9" s="1"/>
  <c r="AD3561" i="9"/>
  <c r="AB3563" i="9" l="1"/>
  <c r="AD3562" i="9"/>
  <c r="AB3564" i="9" l="1"/>
  <c r="AF3563" i="9"/>
  <c r="AF3564" i="9" s="1"/>
  <c r="AD3563" i="9"/>
  <c r="AB3565" i="9" l="1"/>
  <c r="AD3564" i="9"/>
  <c r="AB3566" i="9" l="1"/>
  <c r="AD3565" i="9"/>
  <c r="AF3565" i="9"/>
  <c r="AF3566" i="9" s="1"/>
  <c r="AB3567" i="9" l="1"/>
  <c r="AD3566" i="9"/>
  <c r="AB3568" i="9" l="1"/>
  <c r="AF3567" i="9"/>
  <c r="AF3568" i="9" s="1"/>
  <c r="AD3567" i="9"/>
  <c r="AB3569" i="9" l="1"/>
  <c r="AD3568" i="9"/>
  <c r="AB3570" i="9" l="1"/>
  <c r="AF3569" i="9"/>
  <c r="AF3570" i="9" s="1"/>
  <c r="AD3569" i="9"/>
  <c r="AB3571" i="9" l="1"/>
  <c r="AD3570" i="9"/>
  <c r="AB3572" i="9" l="1"/>
  <c r="AF3571" i="9"/>
  <c r="AF3572" i="9" s="1"/>
  <c r="AD3571" i="9"/>
  <c r="AB3573" i="9" l="1"/>
  <c r="AD3572" i="9"/>
  <c r="AB3574" i="9" l="1"/>
  <c r="AD3573" i="9"/>
  <c r="AF3573" i="9"/>
  <c r="AF3574" i="9" s="1"/>
  <c r="AB3575" i="9" l="1"/>
  <c r="AD3574" i="9"/>
  <c r="AB3576" i="9" l="1"/>
  <c r="AD3575" i="9"/>
  <c r="AF3575" i="9"/>
  <c r="AF3576" i="9" s="1"/>
  <c r="AB3577" i="9" l="1"/>
  <c r="AD3576" i="9"/>
  <c r="AB3578" i="9" l="1"/>
  <c r="AF3577" i="9"/>
  <c r="AF3578" i="9" s="1"/>
  <c r="AD3577" i="9"/>
  <c r="AB3579" i="9" l="1"/>
  <c r="AD3578" i="9"/>
  <c r="AB3580" i="9" l="1"/>
  <c r="AD3579" i="9"/>
  <c r="AF3579" i="9"/>
  <c r="AF3580" i="9" s="1"/>
  <c r="AB3581" i="9" l="1"/>
  <c r="AD3580" i="9"/>
  <c r="AB3582" i="9" l="1"/>
  <c r="AD3581" i="9"/>
  <c r="AF3581" i="9"/>
  <c r="AF3582" i="9" s="1"/>
  <c r="AB3583" i="9" l="1"/>
  <c r="AD3582" i="9"/>
  <c r="AB3584" i="9" l="1"/>
  <c r="AD3583" i="9"/>
  <c r="AF3583" i="9"/>
  <c r="AF3584" i="9" s="1"/>
  <c r="AB3585" i="9" l="1"/>
  <c r="AD3584" i="9"/>
  <c r="AB3586" i="9" l="1"/>
  <c r="AF3585" i="9"/>
  <c r="AF3586" i="9" s="1"/>
  <c r="AD3585" i="9"/>
  <c r="AB3587" i="9" l="1"/>
  <c r="AD3586" i="9"/>
  <c r="AB3588" i="9" l="1"/>
  <c r="AD3587" i="9"/>
  <c r="AF3587" i="9"/>
  <c r="AF3588" i="9" s="1"/>
  <c r="AB3589" i="9" l="1"/>
  <c r="AD3588" i="9"/>
  <c r="AB3590" i="9" l="1"/>
  <c r="AD3589" i="9"/>
  <c r="AF3589" i="9"/>
  <c r="AF3590" i="9" s="1"/>
  <c r="AB3591" i="9" l="1"/>
  <c r="AD3590" i="9"/>
  <c r="AB3592" i="9" l="1"/>
  <c r="AF3591" i="9"/>
  <c r="AF3592" i="9" s="1"/>
  <c r="AD3591" i="9"/>
  <c r="AB3593" i="9" l="1"/>
  <c r="AD3592" i="9"/>
  <c r="AB3594" i="9" l="1"/>
  <c r="AF3593" i="9"/>
  <c r="AF3594" i="9" s="1"/>
  <c r="AD3593" i="9"/>
  <c r="AB3595" i="9" l="1"/>
  <c r="AD3594" i="9"/>
  <c r="AB3596" i="9" l="1"/>
  <c r="AF3595" i="9"/>
  <c r="AF3596" i="9" s="1"/>
  <c r="AD3595" i="9"/>
  <c r="AB3597" i="9" l="1"/>
  <c r="AD3596" i="9"/>
  <c r="AB3598" i="9" l="1"/>
  <c r="AF3597" i="9"/>
  <c r="AF3598" i="9" s="1"/>
  <c r="AD3597" i="9"/>
  <c r="AB3599" i="9" l="1"/>
  <c r="AD3598" i="9"/>
  <c r="AB3600" i="9" l="1"/>
  <c r="AF3599" i="9"/>
  <c r="AF3600" i="9" s="1"/>
  <c r="AD3599" i="9"/>
  <c r="AB3601" i="9" l="1"/>
  <c r="AD3600" i="9"/>
  <c r="AB3602" i="9" l="1"/>
  <c r="AD3601" i="9"/>
  <c r="AF3601" i="9"/>
  <c r="AF3602" i="9" s="1"/>
  <c r="AB3603" i="9" l="1"/>
  <c r="AD3602" i="9"/>
  <c r="AB3604" i="9" l="1"/>
  <c r="AD3603" i="9"/>
  <c r="AF3603" i="9"/>
  <c r="AF3604" i="9" s="1"/>
  <c r="AB3605" i="9" l="1"/>
  <c r="AD3604" i="9"/>
  <c r="AB3606" i="9" l="1"/>
  <c r="AD3605" i="9"/>
  <c r="AF3605" i="9"/>
  <c r="AF3606" i="9" s="1"/>
  <c r="AB3607" i="9" l="1"/>
  <c r="AD3606" i="9"/>
  <c r="AB3608" i="9" l="1"/>
  <c r="AD3607" i="9"/>
  <c r="AF3607" i="9"/>
  <c r="AF3608" i="9" s="1"/>
  <c r="AB3609" i="9" l="1"/>
  <c r="AD3608" i="9"/>
  <c r="AB3610" i="9" l="1"/>
  <c r="AD3609" i="9"/>
  <c r="AF3609" i="9"/>
  <c r="AF3610" i="9" s="1"/>
  <c r="AB3611" i="9" l="1"/>
  <c r="AD3610" i="9"/>
  <c r="AB3612" i="9" l="1"/>
  <c r="AF3611" i="9"/>
  <c r="AF3612" i="9" s="1"/>
  <c r="AD3611" i="9"/>
  <c r="AB3613" i="9" l="1"/>
  <c r="AD3612" i="9"/>
  <c r="AB3614" i="9" l="1"/>
  <c r="AF3613" i="9"/>
  <c r="AF3614" i="9" s="1"/>
  <c r="AD3613" i="9"/>
  <c r="AB3615" i="9" l="1"/>
  <c r="AD3614" i="9"/>
  <c r="AB3616" i="9" l="1"/>
  <c r="AF3615" i="9"/>
  <c r="AF3616" i="9" s="1"/>
  <c r="AD3615" i="9"/>
  <c r="AB3617" i="9" l="1"/>
  <c r="AD3616" i="9"/>
  <c r="AB3618" i="9" l="1"/>
  <c r="AF3617" i="9"/>
  <c r="AF3618" i="9" s="1"/>
  <c r="AD3617" i="9"/>
  <c r="AB3619" i="9" l="1"/>
  <c r="AD3618" i="9"/>
  <c r="AB3620" i="9" l="1"/>
  <c r="AD3619" i="9"/>
  <c r="AF3619" i="9"/>
  <c r="AF3620" i="9" s="1"/>
  <c r="AB3621" i="9" l="1"/>
  <c r="AD3620" i="9"/>
  <c r="AB3622" i="9" l="1"/>
  <c r="AD3621" i="9"/>
  <c r="AF3621" i="9"/>
  <c r="AF3622" i="9" s="1"/>
  <c r="AB3623" i="9" l="1"/>
  <c r="AD3622" i="9"/>
  <c r="AB3624" i="9" l="1"/>
  <c r="AF3623" i="9"/>
  <c r="AF3624" i="9" s="1"/>
  <c r="AD3623" i="9"/>
  <c r="AB3625" i="9" l="1"/>
  <c r="AD3624" i="9"/>
  <c r="AB3626" i="9" l="1"/>
  <c r="AD3625" i="9"/>
  <c r="AF3625" i="9"/>
  <c r="AF3626" i="9" s="1"/>
  <c r="AB3627" i="9" l="1"/>
  <c r="AD3626" i="9"/>
  <c r="AB3628" i="9" l="1"/>
  <c r="AF3627" i="9"/>
  <c r="AF3628" i="9" s="1"/>
  <c r="AD3627" i="9"/>
  <c r="AB3629" i="9" l="1"/>
  <c r="AD3628" i="9"/>
  <c r="AB3630" i="9" l="1"/>
  <c r="AF3629" i="9"/>
  <c r="AF3630" i="9" s="1"/>
  <c r="AD3629" i="9"/>
  <c r="AB3631" i="9" l="1"/>
  <c r="AD3630" i="9"/>
  <c r="AB3632" i="9" l="1"/>
  <c r="AF3631" i="9"/>
  <c r="AF3632" i="9" s="1"/>
  <c r="AD3631" i="9"/>
  <c r="AB3633" i="9" l="1"/>
  <c r="AD3632" i="9"/>
  <c r="AB3634" i="9" l="1"/>
  <c r="AF3633" i="9"/>
  <c r="AF3634" i="9" s="1"/>
  <c r="AD3633" i="9"/>
  <c r="AB3635" i="9" l="1"/>
  <c r="AD3634" i="9"/>
  <c r="AB3636" i="9" l="1"/>
  <c r="AF3635" i="9"/>
  <c r="AF3636" i="9" s="1"/>
  <c r="AD3635" i="9"/>
  <c r="AB3637" i="9" l="1"/>
  <c r="AD3636" i="9"/>
  <c r="AB3638" i="9" l="1"/>
  <c r="AD3637" i="9"/>
  <c r="AF3637" i="9"/>
  <c r="AF3638" i="9" s="1"/>
  <c r="AB3639" i="9" l="1"/>
  <c r="AD3638" i="9"/>
  <c r="AB3640" i="9" l="1"/>
  <c r="AF3639" i="9"/>
  <c r="AF3640" i="9" s="1"/>
  <c r="AD3639" i="9"/>
  <c r="AB3641" i="9" l="1"/>
  <c r="AD3640" i="9"/>
  <c r="AB3642" i="9" l="1"/>
  <c r="AF3641" i="9"/>
  <c r="AF3642" i="9" s="1"/>
  <c r="AD3641" i="9"/>
  <c r="AB3643" i="9" l="1"/>
  <c r="AD3642" i="9"/>
  <c r="AB3644" i="9" l="1"/>
  <c r="AF3643" i="9"/>
  <c r="AF3644" i="9" s="1"/>
  <c r="AD3643" i="9"/>
  <c r="AB3645" i="9" l="1"/>
  <c r="AD3644" i="9"/>
  <c r="AB3646" i="9" l="1"/>
  <c r="AF3645" i="9"/>
  <c r="AF3646" i="9" s="1"/>
  <c r="AD3645" i="9"/>
  <c r="AB3647" i="9" l="1"/>
  <c r="AD3646" i="9"/>
  <c r="AB3648" i="9" l="1"/>
  <c r="AF3647" i="9"/>
  <c r="AF3648" i="9" s="1"/>
  <c r="AD3647" i="9"/>
  <c r="AB3649" i="9" l="1"/>
  <c r="AD3648" i="9"/>
  <c r="AB3650" i="9" l="1"/>
  <c r="AF3649" i="9"/>
  <c r="AF3650" i="9" s="1"/>
  <c r="AD3649" i="9"/>
  <c r="AB3651" i="9" l="1"/>
  <c r="AD3650" i="9"/>
  <c r="AB3652" i="9" l="1"/>
  <c r="AD3651" i="9"/>
  <c r="AF3651" i="9"/>
  <c r="AF3652" i="9" s="1"/>
  <c r="AB3653" i="9" l="1"/>
  <c r="AD3652" i="9"/>
  <c r="AB3654" i="9" l="1"/>
  <c r="AD3653" i="9"/>
  <c r="AF3653" i="9"/>
  <c r="AF3654" i="9" s="1"/>
  <c r="AB3655" i="9" l="1"/>
  <c r="AD3654" i="9"/>
  <c r="AB3656" i="9" l="1"/>
  <c r="AF3655" i="9"/>
  <c r="AF3656" i="9" s="1"/>
  <c r="AD3655" i="9"/>
  <c r="AB3657" i="9" l="1"/>
  <c r="AD3656" i="9"/>
  <c r="AB3658" i="9" l="1"/>
  <c r="AD3657" i="9"/>
  <c r="AF3657" i="9"/>
  <c r="AF3658" i="9" s="1"/>
  <c r="AB3659" i="9" l="1"/>
  <c r="AD3658" i="9"/>
  <c r="AB3660" i="9" l="1"/>
  <c r="AF3659" i="9"/>
  <c r="AF3660" i="9" s="1"/>
  <c r="AD3659" i="9"/>
  <c r="AB3661" i="9" l="1"/>
  <c r="AD3660" i="9"/>
  <c r="AB3662" i="9" l="1"/>
  <c r="AD3661" i="9"/>
  <c r="AF3661" i="9"/>
  <c r="AF3662" i="9" s="1"/>
  <c r="AB3663" i="9" l="1"/>
  <c r="AD3662" i="9"/>
  <c r="AB3664" i="9" l="1"/>
  <c r="AF3663" i="9"/>
  <c r="AF3664" i="9" s="1"/>
  <c r="AD3663" i="9"/>
  <c r="AB3665" i="9" l="1"/>
  <c r="AD3664" i="9"/>
  <c r="AB3666" i="9" l="1"/>
  <c r="AF3665" i="9"/>
  <c r="AF3666" i="9" s="1"/>
  <c r="AD3665" i="9"/>
  <c r="AB3667" i="9" l="1"/>
  <c r="AD3666" i="9"/>
  <c r="AB3668" i="9" l="1"/>
  <c r="AD3667" i="9"/>
  <c r="AF3667" i="9"/>
  <c r="AF3668" i="9" s="1"/>
  <c r="AB3669" i="9" l="1"/>
  <c r="AD3668" i="9"/>
  <c r="AB3670" i="9" l="1"/>
  <c r="AD3669" i="9"/>
  <c r="AF3669" i="9"/>
  <c r="AF3670" i="9" s="1"/>
  <c r="AB3671" i="9" l="1"/>
  <c r="AD3670" i="9"/>
  <c r="AB3672" i="9" l="1"/>
  <c r="AF3671" i="9"/>
  <c r="AD3671" i="9"/>
  <c r="AF3672" i="9" l="1"/>
  <c r="AD3672" i="9"/>
  <c r="AB3673" i="9"/>
  <c r="AB3674" i="9" l="1"/>
  <c r="AD3673" i="9"/>
  <c r="AF3673" i="9"/>
  <c r="AF3674" i="9" s="1"/>
  <c r="AB3675" i="9" l="1"/>
  <c r="AD3674" i="9"/>
  <c r="AB3676" i="9" l="1"/>
  <c r="AD3675" i="9"/>
  <c r="AF3675" i="9"/>
  <c r="AF3676" i="9" s="1"/>
  <c r="AB3677" i="9" l="1"/>
  <c r="AD3676" i="9"/>
  <c r="AB3678" i="9" l="1"/>
  <c r="AD3677" i="9"/>
  <c r="AF3677" i="9"/>
  <c r="AF3678" i="9" s="1"/>
  <c r="AB3679" i="9" l="1"/>
  <c r="AD3678" i="9"/>
  <c r="AB3680" i="9" l="1"/>
  <c r="AF3679" i="9"/>
  <c r="AF3680" i="9" s="1"/>
  <c r="AD3679" i="9"/>
  <c r="AB3681" i="9" l="1"/>
  <c r="AD3680" i="9"/>
  <c r="AB3682" i="9" l="1"/>
  <c r="AF3681" i="9"/>
  <c r="AF3682" i="9" s="1"/>
  <c r="AD3681" i="9"/>
  <c r="AB3683" i="9" l="1"/>
  <c r="AD3682" i="9"/>
  <c r="AB3684" i="9" l="1"/>
  <c r="AF3683" i="9"/>
  <c r="AF3684" i="9" s="1"/>
  <c r="AD3683" i="9"/>
  <c r="AB3685" i="9" l="1"/>
  <c r="AD3684" i="9"/>
  <c r="AB3686" i="9" l="1"/>
  <c r="AD3685" i="9"/>
  <c r="AF3685" i="9"/>
  <c r="AF3686" i="9" s="1"/>
  <c r="AB3687" i="9" l="1"/>
  <c r="AD3686" i="9"/>
  <c r="AB3688" i="9" l="1"/>
  <c r="AD3687" i="9"/>
  <c r="AF3687" i="9"/>
  <c r="AF3688" i="9" s="1"/>
  <c r="AB3689" i="9" l="1"/>
  <c r="AD3688" i="9"/>
  <c r="AB3690" i="9" l="1"/>
  <c r="AF3689" i="9"/>
  <c r="AF3690" i="9" s="1"/>
  <c r="AD3689" i="9"/>
  <c r="AB3691" i="9" l="1"/>
  <c r="AD3690" i="9"/>
  <c r="AB3692" i="9" l="1"/>
  <c r="AD3691" i="9"/>
  <c r="AF3691" i="9"/>
  <c r="AF3692" i="9" l="1"/>
  <c r="AB3693" i="9"/>
  <c r="AD3692" i="9"/>
  <c r="AB3694" i="9" l="1"/>
  <c r="AD3693" i="9"/>
  <c r="AF3693" i="9"/>
  <c r="AF3694" i="9" s="1"/>
  <c r="AB3695" i="9" l="1"/>
  <c r="AD3694" i="9"/>
  <c r="AB3696" i="9" l="1"/>
  <c r="AF3695" i="9"/>
  <c r="AF3696" i="9" s="1"/>
  <c r="AD3695" i="9"/>
  <c r="AB3697" i="9" l="1"/>
  <c r="AD3696" i="9"/>
  <c r="AB3698" i="9" l="1"/>
  <c r="AD3697" i="9"/>
  <c r="AF3697" i="9"/>
  <c r="AF3698" i="9" s="1"/>
  <c r="AB3699" i="9" l="1"/>
  <c r="AD3698" i="9"/>
  <c r="AB3700" i="9" l="1"/>
  <c r="AF3699" i="9"/>
  <c r="AF3700" i="9" s="1"/>
  <c r="AD3699" i="9"/>
  <c r="AB3701" i="9" l="1"/>
  <c r="AD3700" i="9"/>
  <c r="AB3702" i="9" l="1"/>
  <c r="AD3701" i="9"/>
  <c r="AF3701" i="9"/>
  <c r="AF3702" i="9" s="1"/>
  <c r="AB3703" i="9" l="1"/>
  <c r="AD3702" i="9"/>
  <c r="AB3704" i="9" l="1"/>
  <c r="AD3703" i="9"/>
  <c r="AF3703" i="9"/>
  <c r="AF3704" i="9" s="1"/>
  <c r="AB3705" i="9" l="1"/>
  <c r="AD3704" i="9"/>
  <c r="AB3706" i="9" l="1"/>
  <c r="AD3705" i="9"/>
  <c r="AF3705" i="9"/>
  <c r="AF3706" i="9" s="1"/>
  <c r="AB3707" i="9" l="1"/>
  <c r="AD3706" i="9"/>
  <c r="AB3708" i="9" l="1"/>
  <c r="AF3707" i="9"/>
  <c r="AF3708" i="9" s="1"/>
  <c r="AD3707" i="9"/>
  <c r="AB3709" i="9" l="1"/>
  <c r="AD3708" i="9"/>
  <c r="AB3710" i="9" l="1"/>
  <c r="AF3709" i="9"/>
  <c r="AF3710" i="9" s="1"/>
  <c r="AD3709" i="9"/>
  <c r="AB3711" i="9" l="1"/>
  <c r="AD3710" i="9"/>
  <c r="AB3712" i="9" l="1"/>
  <c r="AF3711" i="9"/>
  <c r="AF3712" i="9" s="1"/>
  <c r="AD3711" i="9"/>
  <c r="AB3713" i="9" l="1"/>
  <c r="AD3712" i="9"/>
  <c r="AB3714" i="9" l="1"/>
  <c r="AD3713" i="9"/>
  <c r="AF3713" i="9"/>
  <c r="AF3714" i="9" s="1"/>
  <c r="AB3715" i="9" l="1"/>
  <c r="AD3714" i="9"/>
  <c r="AB3716" i="9" l="1"/>
  <c r="AF3715" i="9"/>
  <c r="AF3716" i="9" s="1"/>
  <c r="AD3715" i="9"/>
  <c r="AB3717" i="9" l="1"/>
  <c r="AD3716" i="9"/>
  <c r="AB3718" i="9" l="1"/>
  <c r="AF3717" i="9"/>
  <c r="AF3718" i="9" s="1"/>
  <c r="AD3717" i="9"/>
  <c r="AB3719" i="9" l="1"/>
  <c r="AD3718" i="9"/>
  <c r="AB3720" i="9" l="1"/>
  <c r="AF3719" i="9"/>
  <c r="AF3720" i="9" s="1"/>
  <c r="AD3719" i="9"/>
  <c r="AB3721" i="9" l="1"/>
  <c r="AD3720" i="9"/>
  <c r="AB3722" i="9" l="1"/>
  <c r="AF3721" i="9"/>
  <c r="AF3722" i="9" s="1"/>
  <c r="AD3721" i="9"/>
  <c r="AB3723" i="9" l="1"/>
  <c r="AD3722" i="9"/>
  <c r="AB3724" i="9" l="1"/>
  <c r="AF3723" i="9"/>
  <c r="AF3724" i="9" s="1"/>
  <c r="AD3723" i="9"/>
  <c r="AB3725" i="9" l="1"/>
  <c r="AD3724" i="9"/>
  <c r="AB3726" i="9" l="1"/>
  <c r="AF3725" i="9"/>
  <c r="AF3726" i="9" s="1"/>
  <c r="AD3725" i="9"/>
  <c r="AB3727" i="9" l="1"/>
  <c r="AD3726" i="9"/>
  <c r="AB3728" i="9" l="1"/>
  <c r="AF3727" i="9"/>
  <c r="AF3728" i="9" s="1"/>
  <c r="AD3727" i="9"/>
  <c r="AB3729" i="9" l="1"/>
  <c r="AD3728" i="9"/>
  <c r="AB3730" i="9" l="1"/>
  <c r="AF3729" i="9"/>
  <c r="AF3730" i="9" s="1"/>
  <c r="AD3729" i="9"/>
  <c r="AB3731" i="9" l="1"/>
  <c r="AD3730" i="9"/>
  <c r="AB3732" i="9" l="1"/>
  <c r="AD3731" i="9"/>
  <c r="AF3731" i="9"/>
  <c r="AF3732" i="9" s="1"/>
  <c r="AB3733" i="9" l="1"/>
  <c r="AD3732" i="9"/>
  <c r="AB3734" i="9" l="1"/>
  <c r="AD3733" i="9"/>
  <c r="AF3733" i="9"/>
  <c r="AF3734" i="9" s="1"/>
  <c r="AB3735" i="9" l="1"/>
  <c r="AD3734" i="9"/>
  <c r="AB3736" i="9" l="1"/>
  <c r="AF3735" i="9"/>
  <c r="AF3736" i="9" s="1"/>
  <c r="AD3735" i="9"/>
  <c r="AB3737" i="9" l="1"/>
  <c r="AD3736" i="9"/>
  <c r="AB3738" i="9" l="1"/>
  <c r="AD3737" i="9"/>
  <c r="AF3737" i="9"/>
  <c r="AF3738" i="9" s="1"/>
  <c r="AB3739" i="9" l="1"/>
  <c r="AD3738" i="9"/>
  <c r="AB3740" i="9" l="1"/>
  <c r="AF3739" i="9"/>
  <c r="AF3740" i="9" s="1"/>
  <c r="AD3739" i="9"/>
  <c r="AB3741" i="9" l="1"/>
  <c r="AD3740" i="9"/>
  <c r="AB3742" i="9" l="1"/>
  <c r="AD3741" i="9"/>
  <c r="AF3741" i="9"/>
  <c r="AF3742" i="9" s="1"/>
  <c r="AB3743" i="9" l="1"/>
  <c r="AD3742" i="9"/>
  <c r="AB3744" i="9" l="1"/>
  <c r="AF3743" i="9"/>
  <c r="AF3744" i="9" s="1"/>
  <c r="AD3743" i="9"/>
  <c r="AB3745" i="9" l="1"/>
  <c r="AD3744" i="9"/>
  <c r="AB3746" i="9" l="1"/>
  <c r="AD3745" i="9"/>
  <c r="AF3745" i="9"/>
  <c r="AF3746" i="9" s="1"/>
  <c r="AB3747" i="9" l="1"/>
  <c r="AD3746" i="9"/>
  <c r="AB3748" i="9" l="1"/>
  <c r="AF3747" i="9"/>
  <c r="AD3747" i="9"/>
  <c r="AF3748" i="9" l="1"/>
  <c r="AB3749" i="9"/>
  <c r="AD3748" i="9"/>
  <c r="AB3750" i="9" l="1"/>
  <c r="AF3749" i="9"/>
  <c r="AF3750" i="9" s="1"/>
  <c r="AD3749" i="9"/>
  <c r="AB3751" i="9" l="1"/>
  <c r="AD3750" i="9"/>
  <c r="AB3752" i="9" l="1"/>
  <c r="AD3751" i="9"/>
  <c r="AF3751" i="9"/>
  <c r="AF3752" i="9" s="1"/>
  <c r="AB3753" i="9" l="1"/>
  <c r="AD3752" i="9"/>
  <c r="AB3754" i="9" l="1"/>
  <c r="AD3753" i="9"/>
  <c r="AF3753" i="9"/>
  <c r="AF3754" i="9" s="1"/>
  <c r="AB3755" i="9" l="1"/>
  <c r="AD3754" i="9"/>
  <c r="AB3756" i="9" l="1"/>
  <c r="AD3755" i="9"/>
  <c r="AF3755" i="9"/>
  <c r="AF3756" i="9" s="1"/>
  <c r="AB3757" i="9" l="1"/>
  <c r="AD3756" i="9"/>
  <c r="AB3758" i="9" l="1"/>
  <c r="AF3757" i="9"/>
  <c r="AF3758" i="9" s="1"/>
  <c r="AD3757" i="9"/>
  <c r="AB3759" i="9" l="1"/>
  <c r="AD3758" i="9"/>
  <c r="AB3760" i="9" l="1"/>
  <c r="AD3759" i="9"/>
  <c r="AF3759" i="9"/>
  <c r="AF3760" i="9" s="1"/>
  <c r="AB3761" i="9" l="1"/>
  <c r="AD3760" i="9"/>
  <c r="AB3762" i="9" l="1"/>
  <c r="AF3761" i="9"/>
  <c r="AF3762" i="9" s="1"/>
  <c r="AD3761" i="9"/>
  <c r="AB3763" i="9" l="1"/>
  <c r="AD3762" i="9"/>
  <c r="AB3764" i="9" l="1"/>
  <c r="AD3763" i="9"/>
  <c r="AF3763" i="9"/>
  <c r="AF3764" i="9" s="1"/>
  <c r="AB3765" i="9" l="1"/>
  <c r="AD3764" i="9"/>
  <c r="AB3766" i="9" l="1"/>
  <c r="AF3765" i="9"/>
  <c r="AF3766" i="9" s="1"/>
  <c r="AD3765" i="9"/>
  <c r="AB3767" i="9" l="1"/>
  <c r="AD3766" i="9"/>
  <c r="AB3768" i="9" l="1"/>
  <c r="AD3767" i="9"/>
  <c r="AF3767" i="9"/>
  <c r="AF3768" i="9" s="1"/>
  <c r="AB3769" i="9" l="1"/>
  <c r="AD3768" i="9"/>
  <c r="AB3770" i="9" l="1"/>
  <c r="AF3769" i="9"/>
  <c r="AF3770" i="9" s="1"/>
  <c r="AD3769" i="9"/>
  <c r="AB3771" i="9" l="1"/>
  <c r="AD3770" i="9"/>
  <c r="AB3772" i="9" l="1"/>
  <c r="AD3771" i="9"/>
  <c r="AF3771" i="9"/>
  <c r="AF3772" i="9" s="1"/>
  <c r="AB3773" i="9" l="1"/>
  <c r="AD3772" i="9"/>
  <c r="AB3774" i="9" l="1"/>
  <c r="AF3773" i="9"/>
  <c r="AF3774" i="9" s="1"/>
  <c r="AD3773" i="9"/>
  <c r="AB3775" i="9" l="1"/>
  <c r="AD3774" i="9"/>
  <c r="AB3776" i="9" l="1"/>
  <c r="AF3775" i="9"/>
  <c r="AF3776" i="9" s="1"/>
  <c r="AD3775" i="9"/>
  <c r="AB3777" i="9" l="1"/>
  <c r="AD3776" i="9"/>
  <c r="AB3778" i="9" l="1"/>
  <c r="AF3777" i="9"/>
  <c r="AF3778" i="9" s="1"/>
  <c r="AD3777" i="9"/>
  <c r="AB3779" i="9" l="1"/>
  <c r="AD3778" i="9"/>
  <c r="AB3780" i="9" l="1"/>
  <c r="AF3779" i="9"/>
  <c r="AF3780" i="9" s="1"/>
  <c r="AD3779" i="9"/>
  <c r="AB3781" i="9" l="1"/>
  <c r="AD3780" i="9"/>
  <c r="AB3782" i="9" l="1"/>
  <c r="AF3781" i="9"/>
  <c r="AF3782" i="9" s="1"/>
  <c r="AD3781" i="9"/>
  <c r="AB3783" i="9" l="1"/>
  <c r="AD3782" i="9"/>
  <c r="AB3784" i="9" l="1"/>
  <c r="AF3783" i="9"/>
  <c r="AF3784" i="9" s="1"/>
  <c r="AD3783" i="9"/>
  <c r="AB3785" i="9" l="1"/>
  <c r="AD3784" i="9"/>
  <c r="AB3786" i="9" l="1"/>
  <c r="AF3785" i="9"/>
  <c r="AF3786" i="9" s="1"/>
  <c r="AD3785" i="9"/>
  <c r="AB3787" i="9" l="1"/>
  <c r="AD3786" i="9"/>
  <c r="AB3788" i="9" l="1"/>
  <c r="AF3787" i="9"/>
  <c r="AF3788" i="9" s="1"/>
  <c r="AD3787" i="9"/>
  <c r="AB3789" i="9" l="1"/>
  <c r="AD3788" i="9"/>
  <c r="AB3790" i="9" l="1"/>
  <c r="AD3789" i="9"/>
  <c r="AF3789" i="9"/>
  <c r="AF3790" i="9" s="1"/>
  <c r="AB3791" i="9" l="1"/>
  <c r="AD3790" i="9"/>
  <c r="AB3792" i="9" l="1"/>
  <c r="AF3791" i="9"/>
  <c r="AF3792" i="9" s="1"/>
  <c r="AD3791" i="9"/>
  <c r="AB3793" i="9" l="1"/>
  <c r="AD3792" i="9"/>
  <c r="AB3794" i="9" l="1"/>
  <c r="AD3793" i="9"/>
  <c r="AF3793" i="9"/>
  <c r="AF3794" i="9" s="1"/>
  <c r="AB3795" i="9" l="1"/>
  <c r="AD3794" i="9"/>
  <c r="AB3796" i="9" l="1"/>
  <c r="AF3795" i="9"/>
  <c r="AF3796" i="9" s="1"/>
  <c r="AD3795" i="9"/>
  <c r="AB3797" i="9" l="1"/>
  <c r="AD3796" i="9"/>
  <c r="AB3798" i="9" l="1"/>
  <c r="AD3797" i="9"/>
  <c r="AF3797" i="9"/>
  <c r="AF3798" i="9" s="1"/>
  <c r="AB3799" i="9" l="1"/>
  <c r="AD3798" i="9"/>
  <c r="AB3800" i="9" l="1"/>
  <c r="AF3799" i="9"/>
  <c r="AF3800" i="9" s="1"/>
  <c r="AD3799" i="9"/>
  <c r="AB3801" i="9" l="1"/>
  <c r="AD3800" i="9"/>
  <c r="AB3802" i="9" l="1"/>
  <c r="AD3801" i="9"/>
  <c r="AF3801" i="9"/>
  <c r="AF3802" i="9" s="1"/>
  <c r="AB3803" i="9" l="1"/>
  <c r="AD3802" i="9"/>
  <c r="AB3804" i="9" l="1"/>
  <c r="AF3803" i="9"/>
  <c r="AF3804" i="9" s="1"/>
  <c r="AD3803" i="9"/>
  <c r="AB3805" i="9" l="1"/>
  <c r="AD3804" i="9"/>
  <c r="AB3806" i="9" l="1"/>
  <c r="AF3805" i="9"/>
  <c r="AF3806" i="9" s="1"/>
  <c r="AD3805" i="9"/>
  <c r="AB3807" i="9" l="1"/>
  <c r="AD3806" i="9"/>
  <c r="AB3808" i="9" l="1"/>
  <c r="AD3807" i="9"/>
  <c r="AF3807" i="9"/>
  <c r="AF3808" i="9" s="1"/>
  <c r="AB3809" i="9" l="1"/>
  <c r="AD3808" i="9"/>
  <c r="AB3810" i="9" l="1"/>
  <c r="AF3809" i="9"/>
  <c r="AF3810" i="9" s="1"/>
  <c r="AD3809" i="9"/>
  <c r="AB3811" i="9" l="1"/>
  <c r="AD3810" i="9"/>
  <c r="AB3812" i="9" l="1"/>
  <c r="AF3811" i="9"/>
  <c r="AF3812" i="9" s="1"/>
  <c r="AD3811" i="9"/>
  <c r="AB3813" i="9" l="1"/>
  <c r="AD3812" i="9"/>
  <c r="AB3814" i="9" l="1"/>
  <c r="AF3813" i="9"/>
  <c r="AF3814" i="9" s="1"/>
  <c r="AD3813" i="9"/>
  <c r="AB3815" i="9" l="1"/>
  <c r="AD3814" i="9"/>
  <c r="AB3816" i="9" l="1"/>
  <c r="AD3815" i="9"/>
  <c r="AF3815" i="9"/>
  <c r="AF3816" i="9" s="1"/>
  <c r="AB3817" i="9" l="1"/>
  <c r="AD3816" i="9"/>
  <c r="AB3818" i="9" l="1"/>
  <c r="AF3817" i="9"/>
  <c r="AF3818" i="9" s="1"/>
  <c r="AD3817" i="9"/>
  <c r="AB3819" i="9" l="1"/>
  <c r="AD3818" i="9"/>
  <c r="AB3820" i="9" l="1"/>
  <c r="AF3819" i="9"/>
  <c r="AF3820" i="9" s="1"/>
  <c r="AD3819" i="9"/>
  <c r="AB3821" i="9" l="1"/>
  <c r="AD3820" i="9"/>
  <c r="AB3822" i="9" l="1"/>
  <c r="AD3821" i="9"/>
  <c r="AF3821" i="9"/>
  <c r="AF3822" i="9" s="1"/>
  <c r="AB3823" i="9" l="1"/>
  <c r="AD3822" i="9"/>
  <c r="AB3824" i="9" l="1"/>
  <c r="AF3823" i="9"/>
  <c r="AF3824" i="9" s="1"/>
  <c r="AD3823" i="9"/>
  <c r="AB3825" i="9" l="1"/>
  <c r="AD3824" i="9"/>
  <c r="AB3826" i="9" l="1"/>
  <c r="AD3825" i="9"/>
  <c r="AF3825" i="9"/>
  <c r="AF3826" i="9" l="1"/>
  <c r="AD3826" i="9"/>
  <c r="AB3827" i="9"/>
  <c r="AB3828" i="9" l="1"/>
  <c r="AD3827" i="9"/>
  <c r="AF3827" i="9"/>
  <c r="AF3828" i="9" s="1"/>
  <c r="AB3829" i="9" l="1"/>
  <c r="AD3828" i="9"/>
  <c r="AB3830" i="9" l="1"/>
  <c r="AD3829" i="9"/>
  <c r="AF3829" i="9"/>
  <c r="AF3830" i="9" s="1"/>
  <c r="AB3831" i="9" l="1"/>
  <c r="AD3830" i="9"/>
  <c r="AB3832" i="9" l="1"/>
  <c r="AD3831" i="9"/>
  <c r="AF3831" i="9"/>
  <c r="AF3832" i="9" s="1"/>
  <c r="AB3833" i="9" l="1"/>
  <c r="AD3832" i="9"/>
  <c r="AB3834" i="9" l="1"/>
  <c r="AD3833" i="9"/>
  <c r="AF3833" i="9"/>
  <c r="AF3834" i="9" s="1"/>
  <c r="AB3835" i="9" l="1"/>
  <c r="AD3834" i="9"/>
  <c r="AB3836" i="9" l="1"/>
  <c r="AD3835" i="9"/>
  <c r="AF3835" i="9"/>
  <c r="AF3836" i="9" s="1"/>
  <c r="AB3837" i="9" l="1"/>
  <c r="AD3836" i="9"/>
  <c r="AB3838" i="9" l="1"/>
  <c r="AF3837" i="9"/>
  <c r="AF3838" i="9" s="1"/>
  <c r="AD3837" i="9"/>
  <c r="AB3839" i="9" l="1"/>
  <c r="AD3838" i="9"/>
  <c r="AB3840" i="9" l="1"/>
  <c r="AF3839" i="9"/>
  <c r="AF3840" i="9" s="1"/>
  <c r="AD3839" i="9"/>
  <c r="AB3841" i="9" l="1"/>
  <c r="AD3840" i="9"/>
  <c r="AB3842" i="9" l="1"/>
  <c r="AD3841" i="9"/>
  <c r="AF3841" i="9"/>
  <c r="AF3842" i="9" s="1"/>
  <c r="AB3843" i="9" l="1"/>
  <c r="AD3842" i="9"/>
  <c r="AB3844" i="9" l="1"/>
  <c r="AD3843" i="9"/>
  <c r="AF3843" i="9"/>
  <c r="AF3844" i="9" s="1"/>
  <c r="AB3845" i="9" l="1"/>
  <c r="AD3844" i="9"/>
  <c r="AB3846" i="9" l="1"/>
  <c r="AD3845" i="9"/>
  <c r="AF3845" i="9"/>
  <c r="AF3846" i="9" s="1"/>
  <c r="AB3847" i="9" l="1"/>
  <c r="AD3846" i="9"/>
  <c r="AB3848" i="9" l="1"/>
  <c r="AD3847" i="9"/>
  <c r="AF3847" i="9"/>
  <c r="AF3848" i="9" s="1"/>
  <c r="AB3849" i="9" l="1"/>
  <c r="AD3848" i="9"/>
  <c r="AB3850" i="9" l="1"/>
  <c r="AF3849" i="9"/>
  <c r="AF3850" i="9" s="1"/>
  <c r="AD3849" i="9"/>
  <c r="AB3851" i="9" l="1"/>
  <c r="AD3850" i="9"/>
  <c r="AB3852" i="9" l="1"/>
  <c r="AD3851" i="9"/>
  <c r="AF3851" i="9"/>
  <c r="AF3852" i="9" s="1"/>
  <c r="AB3853" i="9" l="1"/>
  <c r="AD3852" i="9"/>
  <c r="AB3854" i="9" l="1"/>
  <c r="AD3853" i="9"/>
  <c r="AF3853" i="9"/>
  <c r="AF3854" i="9" s="1"/>
  <c r="AB3855" i="9" l="1"/>
  <c r="AD3854" i="9"/>
  <c r="AB3856" i="9" l="1"/>
  <c r="AF3855" i="9"/>
  <c r="AF3856" i="9" s="1"/>
  <c r="AD3855" i="9"/>
  <c r="AB3857" i="9" l="1"/>
  <c r="AD3856" i="9"/>
  <c r="AB3858" i="9" l="1"/>
  <c r="AF3857" i="9"/>
  <c r="AF3858" i="9" s="1"/>
  <c r="AD3857" i="9"/>
  <c r="AB3859" i="9" l="1"/>
  <c r="AD3858" i="9"/>
  <c r="AB3860" i="9" l="1"/>
  <c r="AD3859" i="9"/>
  <c r="AF3859" i="9"/>
  <c r="AF3860" i="9" s="1"/>
  <c r="AB3861" i="9" l="1"/>
  <c r="AD3860" i="9"/>
  <c r="AB3862" i="9" l="1"/>
  <c r="AF3861" i="9"/>
  <c r="AF3862" i="9" s="1"/>
  <c r="AD3861" i="9"/>
  <c r="AB3863" i="9" l="1"/>
  <c r="AD3862" i="9"/>
  <c r="AB3864" i="9" l="1"/>
  <c r="AD3863" i="9"/>
  <c r="AF3863" i="9"/>
  <c r="AF3864" i="9" s="1"/>
  <c r="AB3865" i="9" l="1"/>
  <c r="AD3864" i="9"/>
  <c r="AB3866" i="9" l="1"/>
  <c r="AD3865" i="9"/>
  <c r="AF3865" i="9"/>
  <c r="AF3866" i="9" s="1"/>
  <c r="AB3867" i="9" l="1"/>
  <c r="AD3866" i="9"/>
  <c r="AB3868" i="9" l="1"/>
  <c r="AF3867" i="9"/>
  <c r="AF3868" i="9" s="1"/>
  <c r="AD3867" i="9"/>
  <c r="AB3869" i="9" l="1"/>
  <c r="AD3868" i="9"/>
  <c r="AB3870" i="9" l="1"/>
  <c r="AD3869" i="9"/>
  <c r="AF3869" i="9"/>
  <c r="AF3870" i="9" s="1"/>
  <c r="AB3871" i="9" l="1"/>
  <c r="AD3870" i="9"/>
  <c r="AB3872" i="9" l="1"/>
  <c r="AD3871" i="9"/>
  <c r="AF3871" i="9"/>
  <c r="AF3872" i="9" s="1"/>
  <c r="AB3873" i="9" l="1"/>
  <c r="AD3872" i="9"/>
  <c r="AB3874" i="9" l="1"/>
  <c r="AF3873" i="9"/>
  <c r="AF3874" i="9" s="1"/>
  <c r="AD3873" i="9"/>
  <c r="AB3875" i="9" l="1"/>
  <c r="AD3874" i="9"/>
  <c r="AB3876" i="9" l="1"/>
  <c r="AD3875" i="9"/>
  <c r="AF3875" i="9"/>
  <c r="AF3876" i="9" s="1"/>
  <c r="AB3877" i="9" l="1"/>
  <c r="AD3876" i="9"/>
  <c r="AB3878" i="9" l="1"/>
  <c r="AD3877" i="9"/>
  <c r="AF3877" i="9"/>
  <c r="AF3878" i="9" s="1"/>
  <c r="AB3879" i="9" l="1"/>
  <c r="AD3878" i="9"/>
  <c r="AB3880" i="9" l="1"/>
  <c r="AD3879" i="9"/>
  <c r="AF3879" i="9"/>
  <c r="AF3880" i="9" s="1"/>
  <c r="AB3881" i="9" l="1"/>
  <c r="AD3880" i="9"/>
  <c r="AB3882" i="9" l="1"/>
  <c r="AD3881" i="9"/>
  <c r="AF3881" i="9"/>
  <c r="AF3882" i="9" s="1"/>
  <c r="AB3883" i="9" l="1"/>
  <c r="AD3882" i="9"/>
  <c r="AB3884" i="9" l="1"/>
  <c r="AF3883" i="9"/>
  <c r="AF3884" i="9" s="1"/>
  <c r="AD3883" i="9"/>
  <c r="AB3885" i="9" l="1"/>
  <c r="AD3884" i="9"/>
  <c r="AB3886" i="9" l="1"/>
  <c r="AF3885" i="9"/>
  <c r="AF3886" i="9" s="1"/>
  <c r="AD3885" i="9"/>
  <c r="AB3887" i="9" l="1"/>
  <c r="AD3886" i="9"/>
  <c r="AB3888" i="9" l="1"/>
  <c r="AF3887" i="9"/>
  <c r="AF3888" i="9" s="1"/>
  <c r="AD3887" i="9"/>
  <c r="AB3889" i="9" l="1"/>
  <c r="AD3888" i="9"/>
  <c r="AB3890" i="9" l="1"/>
  <c r="AF3889" i="9"/>
  <c r="AF3890" i="9" s="1"/>
  <c r="AD3889" i="9"/>
  <c r="AB3891" i="9" l="1"/>
  <c r="AD3890" i="9"/>
  <c r="AB3892" i="9" l="1"/>
  <c r="AD3891" i="9"/>
  <c r="AF3891" i="9"/>
  <c r="AF3892" i="9" s="1"/>
  <c r="AB3893" i="9" l="1"/>
  <c r="AD3892" i="9"/>
  <c r="AB3894" i="9" l="1"/>
  <c r="AD3893" i="9"/>
  <c r="AF3893" i="9"/>
  <c r="AF3894" i="9" s="1"/>
  <c r="AB3895" i="9" l="1"/>
  <c r="AD3894" i="9"/>
  <c r="AB3896" i="9" l="1"/>
  <c r="AD3895" i="9"/>
  <c r="AF3895" i="9"/>
  <c r="AF3896" i="9" s="1"/>
  <c r="AB3897" i="9" l="1"/>
  <c r="AD3896" i="9"/>
  <c r="AB3898" i="9" l="1"/>
  <c r="AD3897" i="9"/>
  <c r="AF3897" i="9"/>
  <c r="AF3898" i="9" s="1"/>
  <c r="AB3899" i="9" l="1"/>
  <c r="AD3898" i="9"/>
  <c r="AB3900" i="9" l="1"/>
  <c r="AD3899" i="9"/>
  <c r="AF3899" i="9"/>
  <c r="AF3900" i="9" s="1"/>
  <c r="AB3901" i="9" l="1"/>
  <c r="AD3900" i="9"/>
  <c r="AB3902" i="9" l="1"/>
  <c r="AD3901" i="9"/>
  <c r="AF3901" i="9"/>
  <c r="AF3902" i="9" s="1"/>
  <c r="AB3903" i="9" l="1"/>
  <c r="AD3902" i="9"/>
  <c r="AB3904" i="9" l="1"/>
  <c r="AF3903" i="9"/>
  <c r="AF3904" i="9" s="1"/>
  <c r="AD3903" i="9"/>
  <c r="AB3905" i="9" l="1"/>
  <c r="AD3904" i="9"/>
  <c r="AB3906" i="9" l="1"/>
  <c r="AD3905" i="9"/>
  <c r="AF3905" i="9"/>
  <c r="AF3906" i="9" s="1"/>
  <c r="AB3907" i="9" l="1"/>
  <c r="AD3906" i="9"/>
  <c r="AB3908" i="9" l="1"/>
  <c r="AD3907" i="9"/>
  <c r="AF3907" i="9"/>
  <c r="AF3908" i="9" s="1"/>
  <c r="AB3909" i="9" l="1"/>
  <c r="AD3908" i="9"/>
  <c r="AB3910" i="9" l="1"/>
  <c r="AD3909" i="9"/>
  <c r="AF3909" i="9"/>
  <c r="AF3910" i="9" s="1"/>
  <c r="AB3911" i="9" l="1"/>
  <c r="AD3910" i="9"/>
  <c r="AB3912" i="9" l="1"/>
  <c r="AD3911" i="9"/>
  <c r="AF3911" i="9"/>
  <c r="AF3912" i="9" s="1"/>
  <c r="AB3913" i="9" l="1"/>
  <c r="AD3912" i="9"/>
  <c r="AB3914" i="9" l="1"/>
  <c r="AD3913" i="9"/>
  <c r="AF3913" i="9"/>
  <c r="AF3914" i="9" s="1"/>
  <c r="AB3915" i="9" l="1"/>
  <c r="AD3914" i="9"/>
  <c r="AB3916" i="9" l="1"/>
  <c r="AD3915" i="9"/>
  <c r="AF3915" i="9"/>
  <c r="AF3916" i="9" s="1"/>
  <c r="AB3917" i="9" l="1"/>
  <c r="AD3916" i="9"/>
  <c r="AB3918" i="9" l="1"/>
  <c r="AF3917" i="9"/>
  <c r="AF3918" i="9" s="1"/>
  <c r="AD3917" i="9"/>
  <c r="AB3919" i="9" l="1"/>
  <c r="AD3918" i="9"/>
  <c r="AB3920" i="9" l="1"/>
  <c r="AD3919" i="9"/>
  <c r="AF3919" i="9"/>
  <c r="AF3920" i="9" s="1"/>
  <c r="AB3921" i="9" l="1"/>
  <c r="AD3920" i="9"/>
  <c r="AB3922" i="9" l="1"/>
  <c r="AD3921" i="9"/>
  <c r="AF3921" i="9"/>
  <c r="AF3922" i="9" s="1"/>
  <c r="AB3923" i="9" l="1"/>
  <c r="AD3922" i="9"/>
  <c r="AB3924" i="9" l="1"/>
  <c r="AF3923" i="9"/>
  <c r="AF3924" i="9" s="1"/>
  <c r="AD3923" i="9"/>
  <c r="AB3925" i="9" l="1"/>
  <c r="AD3924" i="9"/>
  <c r="AB3926" i="9" l="1"/>
  <c r="AD3925" i="9"/>
  <c r="AF3925" i="9"/>
  <c r="AF3926" i="9" s="1"/>
  <c r="AB3927" i="9" l="1"/>
  <c r="AD3926" i="9"/>
  <c r="AB3928" i="9" l="1"/>
  <c r="AF3927" i="9"/>
  <c r="AF3928" i="9" s="1"/>
  <c r="AD3927" i="9"/>
  <c r="AB3929" i="9" l="1"/>
  <c r="AD3928" i="9"/>
  <c r="AB3930" i="9" l="1"/>
  <c r="AF3929" i="9"/>
  <c r="AF3930" i="9" s="1"/>
  <c r="AD3929" i="9"/>
  <c r="AB3931" i="9" l="1"/>
  <c r="AD3930" i="9"/>
  <c r="AB3932" i="9" l="1"/>
  <c r="AF3931" i="9"/>
  <c r="AF3932" i="9" s="1"/>
  <c r="AD3931" i="9"/>
  <c r="AB3933" i="9" l="1"/>
  <c r="AD3932" i="9"/>
  <c r="AB3934" i="9" l="1"/>
  <c r="AD3933" i="9"/>
  <c r="AF3933" i="9"/>
  <c r="AF3934" i="9" s="1"/>
  <c r="AB3935" i="9" l="1"/>
  <c r="AD3934" i="9"/>
  <c r="AB3936" i="9" l="1"/>
  <c r="AF3935" i="9"/>
  <c r="AF3936" i="9" s="1"/>
  <c r="AD3935" i="9"/>
  <c r="AB3937" i="9" l="1"/>
  <c r="AD3936" i="9"/>
  <c r="AB3938" i="9" l="1"/>
  <c r="AD3937" i="9"/>
  <c r="AF3937" i="9"/>
  <c r="AF3938" i="9" s="1"/>
  <c r="AB3939" i="9" l="1"/>
  <c r="AD3938" i="9"/>
  <c r="AB3940" i="9" l="1"/>
  <c r="AD3939" i="9"/>
  <c r="AF3939" i="9"/>
  <c r="AF3940" i="9" s="1"/>
  <c r="AB3941" i="9" l="1"/>
  <c r="AD3940" i="9"/>
  <c r="AB3942" i="9" l="1"/>
  <c r="AD3941" i="9"/>
  <c r="AF3941" i="9"/>
  <c r="AF3942" i="9" s="1"/>
  <c r="AB3943" i="9" l="1"/>
  <c r="AD3942" i="9"/>
  <c r="AB3944" i="9" l="1"/>
  <c r="AD3943" i="9"/>
  <c r="AF3943" i="9"/>
  <c r="AF3944" i="9" s="1"/>
  <c r="AB3945" i="9" l="1"/>
  <c r="AD3944" i="9"/>
  <c r="AB3946" i="9" l="1"/>
  <c r="AD3945" i="9"/>
  <c r="AF3945" i="9"/>
  <c r="AF3946" i="9" s="1"/>
  <c r="AB3947" i="9" l="1"/>
  <c r="AD3946" i="9"/>
  <c r="AB3948" i="9" l="1"/>
  <c r="AF3947" i="9"/>
  <c r="AD3947" i="9"/>
  <c r="AF3948" i="9" l="1"/>
  <c r="AB3949" i="9"/>
  <c r="AD3948" i="9"/>
  <c r="AB3950" i="9" l="1"/>
  <c r="AF3949" i="9"/>
  <c r="AF3950" i="9" s="1"/>
  <c r="AD3949" i="9"/>
  <c r="AB3951" i="9" l="1"/>
  <c r="AD3950" i="9"/>
  <c r="AB3952" i="9" l="1"/>
  <c r="AD3951" i="9"/>
  <c r="AF3951" i="9"/>
  <c r="AF3952" i="9" s="1"/>
  <c r="AB3953" i="9" l="1"/>
  <c r="AD3952" i="9"/>
  <c r="AB3954" i="9" l="1"/>
  <c r="AF3953" i="9"/>
  <c r="AF3954" i="9" s="1"/>
  <c r="AD3953" i="9"/>
  <c r="AB3955" i="9" l="1"/>
  <c r="AD3954" i="9"/>
  <c r="AB3956" i="9" l="1"/>
  <c r="AD3955" i="9"/>
  <c r="AF3955" i="9"/>
  <c r="AF3956" i="9" s="1"/>
  <c r="AB3957" i="9" l="1"/>
  <c r="AD3956" i="9"/>
  <c r="AB3958" i="9" l="1"/>
  <c r="AF3957" i="9"/>
  <c r="AF3958" i="9" s="1"/>
  <c r="AD3957" i="9"/>
  <c r="AB3959" i="9" l="1"/>
  <c r="AD3958" i="9"/>
  <c r="AB3960" i="9" l="1"/>
  <c r="AD3959" i="9"/>
  <c r="AF3959" i="9"/>
  <c r="AF3960" i="9" s="1"/>
  <c r="AB3961" i="9" l="1"/>
  <c r="AD3960" i="9"/>
  <c r="AB3962" i="9" l="1"/>
  <c r="AF3961" i="9"/>
  <c r="AF3962" i="9" s="1"/>
  <c r="AD3961" i="9"/>
  <c r="AB3963" i="9" l="1"/>
  <c r="AD3962" i="9"/>
  <c r="AB3964" i="9" l="1"/>
  <c r="AD3963" i="9"/>
  <c r="AF3963" i="9"/>
  <c r="AF3964" i="9" l="1"/>
  <c r="AD3964" i="9"/>
  <c r="AB3965" i="9"/>
  <c r="AB3966" i="9" l="1"/>
  <c r="AD3965" i="9"/>
  <c r="AF3965" i="9"/>
  <c r="AF3966" i="9" s="1"/>
  <c r="AB3967" i="9" l="1"/>
  <c r="AD3966" i="9"/>
  <c r="AB3968" i="9" l="1"/>
  <c r="AD3967" i="9"/>
  <c r="AF3967" i="9"/>
  <c r="AF3968" i="9" s="1"/>
  <c r="AB3969" i="9" l="1"/>
  <c r="AD3968" i="9"/>
  <c r="AB3970" i="9" l="1"/>
  <c r="AD3969" i="9"/>
  <c r="AF3969" i="9"/>
  <c r="AF3970" i="9" s="1"/>
  <c r="AB3971" i="9" l="1"/>
  <c r="AD3970" i="9"/>
  <c r="AB3972" i="9" l="1"/>
  <c r="AD3971" i="9"/>
  <c r="AF3971" i="9"/>
  <c r="AF3972" i="9" l="1"/>
  <c r="AB3973" i="9"/>
  <c r="AD3972" i="9"/>
  <c r="AB3974" i="9" l="1"/>
  <c r="AD3973" i="9"/>
  <c r="AF3973" i="9"/>
  <c r="AF3974" i="9" s="1"/>
  <c r="AB3975" i="9" l="1"/>
  <c r="AD3974" i="9"/>
  <c r="AB3976" i="9" l="1"/>
  <c r="AD3975" i="9"/>
  <c r="AF3975" i="9"/>
  <c r="AF3976" i="9" s="1"/>
  <c r="AB3977" i="9" l="1"/>
  <c r="AD3976" i="9"/>
  <c r="AB3978" i="9" l="1"/>
  <c r="AD3977" i="9"/>
  <c r="AF3977" i="9"/>
  <c r="AF3978" i="9" s="1"/>
  <c r="AB3979" i="9" l="1"/>
  <c r="AD3978" i="9"/>
  <c r="AB3980" i="9" l="1"/>
  <c r="AF3979" i="9"/>
  <c r="AF3980" i="9" s="1"/>
  <c r="AD3979" i="9"/>
  <c r="AB3981" i="9" l="1"/>
  <c r="AD3980" i="9"/>
  <c r="AB3982" i="9" l="1"/>
  <c r="AD3981" i="9"/>
  <c r="AF3981" i="9"/>
  <c r="AF3982" i="9" s="1"/>
  <c r="AB3983" i="9" l="1"/>
  <c r="AD3982" i="9"/>
  <c r="AB3984" i="9" l="1"/>
  <c r="AF3983" i="9"/>
  <c r="AF3984" i="9" s="1"/>
  <c r="AD3983" i="9"/>
  <c r="AB3985" i="9" l="1"/>
  <c r="AD3984" i="9"/>
  <c r="AB3986" i="9" l="1"/>
  <c r="AF3985" i="9"/>
  <c r="AF3986" i="9" s="1"/>
  <c r="AD3985" i="9"/>
  <c r="AB3987" i="9" l="1"/>
  <c r="AD3986" i="9"/>
  <c r="AB3988" i="9" l="1"/>
  <c r="AF3987" i="9"/>
  <c r="AF3988" i="9" s="1"/>
  <c r="AD3987" i="9"/>
  <c r="AB3989" i="9" l="1"/>
  <c r="AD3988" i="9"/>
  <c r="AB3990" i="9" l="1"/>
  <c r="AD3989" i="9"/>
  <c r="AF3989" i="9"/>
  <c r="AF3990" i="9" s="1"/>
  <c r="AB3991" i="9" l="1"/>
  <c r="AD3990" i="9"/>
  <c r="AB3992" i="9" l="1"/>
  <c r="AF3991" i="9"/>
  <c r="AF3992" i="9" s="1"/>
  <c r="AD3991" i="9"/>
  <c r="AB3993" i="9" l="1"/>
  <c r="AD3992" i="9"/>
  <c r="AB3994" i="9" l="1"/>
  <c r="AD3993" i="9"/>
  <c r="AF3993" i="9"/>
  <c r="AF3994" i="9" l="1"/>
  <c r="AD3994" i="9"/>
  <c r="AB3995" i="9"/>
  <c r="AB3996" i="9" l="1"/>
  <c r="AF3995" i="9"/>
  <c r="AF3996" i="9" s="1"/>
  <c r="AD3995" i="9"/>
  <c r="AB3997" i="9" l="1"/>
  <c r="AD3996" i="9"/>
  <c r="AB3998" i="9" l="1"/>
  <c r="AF3997" i="9"/>
  <c r="AF3998" i="9" s="1"/>
  <c r="AD3997" i="9"/>
  <c r="AB3999" i="9" l="1"/>
  <c r="AD3998" i="9"/>
  <c r="AB4000" i="9" l="1"/>
  <c r="AD3999" i="9"/>
  <c r="AF3999" i="9"/>
  <c r="AF4000" i="9" s="1"/>
  <c r="AB4001" i="9" l="1"/>
  <c r="AD4000" i="9"/>
  <c r="AB4002" i="9" l="1"/>
  <c r="AD4001" i="9"/>
  <c r="AF4001" i="9"/>
  <c r="AF4002" i="9" s="1"/>
  <c r="AB4003" i="9" l="1"/>
  <c r="AD4002" i="9"/>
  <c r="AB4004" i="9" l="1"/>
  <c r="AF4003" i="9"/>
  <c r="AF4004" i="9" s="1"/>
  <c r="AD4003" i="9"/>
  <c r="AB4005" i="9" l="1"/>
  <c r="AD4004" i="9"/>
  <c r="AB4006" i="9" l="1"/>
  <c r="AD4005" i="9"/>
  <c r="AF4005" i="9"/>
  <c r="AF4006" i="9" s="1"/>
  <c r="AB4007" i="9" l="1"/>
  <c r="AD4006" i="9"/>
  <c r="AB4008" i="9" l="1"/>
  <c r="AF4007" i="9"/>
  <c r="AF4008" i="9" s="1"/>
  <c r="AD4007" i="9"/>
  <c r="AB4009" i="9" l="1"/>
  <c r="AD4008" i="9"/>
  <c r="AB4010" i="9" l="1"/>
  <c r="AD4009" i="9"/>
  <c r="AF4009" i="9"/>
  <c r="AF4010" i="9" s="1"/>
  <c r="AB4011" i="9" l="1"/>
  <c r="AD4010" i="9"/>
  <c r="AB4012" i="9" l="1"/>
  <c r="AF4011" i="9"/>
  <c r="AF4012" i="9" s="1"/>
  <c r="AD4011" i="9"/>
  <c r="AB4013" i="9" l="1"/>
  <c r="AD4012" i="9"/>
  <c r="AB4014" i="9" l="1"/>
  <c r="AF4013" i="9"/>
  <c r="AF4014" i="9" s="1"/>
  <c r="AD4013" i="9"/>
  <c r="AB4015" i="9" l="1"/>
  <c r="AD4014" i="9"/>
  <c r="AB4016" i="9" l="1"/>
  <c r="AD4015" i="9"/>
  <c r="AF4015" i="9"/>
  <c r="AF4016" i="9" s="1"/>
  <c r="AB4017" i="9" l="1"/>
  <c r="AD4016" i="9"/>
  <c r="AB4018" i="9" l="1"/>
  <c r="AD4017" i="9"/>
  <c r="AF4017" i="9"/>
  <c r="AF4018" i="9" s="1"/>
  <c r="AB4019" i="9" l="1"/>
  <c r="AD4018" i="9"/>
  <c r="AB4020" i="9" l="1"/>
  <c r="AF4019" i="9"/>
  <c r="AF4020" i="9" s="1"/>
  <c r="AD4019" i="9"/>
  <c r="AB4021" i="9" l="1"/>
  <c r="AD4020" i="9"/>
  <c r="AB4022" i="9" l="1"/>
  <c r="AF4021" i="9"/>
  <c r="AF4022" i="9" s="1"/>
  <c r="AD4021" i="9"/>
  <c r="AB4023" i="9" l="1"/>
  <c r="AD4022" i="9"/>
  <c r="AB4024" i="9" l="1"/>
  <c r="AD4023" i="9"/>
  <c r="AF4023" i="9"/>
  <c r="AF4024" i="9" s="1"/>
  <c r="AB4025" i="9" l="1"/>
  <c r="AD4024" i="9"/>
  <c r="AB4026" i="9" l="1"/>
  <c r="AD4025" i="9"/>
  <c r="AF4025" i="9"/>
  <c r="AF4026" i="9" s="1"/>
  <c r="AB4027" i="9" l="1"/>
  <c r="AD4026" i="9"/>
  <c r="AB4028" i="9" l="1"/>
  <c r="AD4027" i="9"/>
  <c r="AF4027" i="9"/>
  <c r="AF4028" i="9" s="1"/>
  <c r="AB4029" i="9" l="1"/>
  <c r="AD4028" i="9"/>
  <c r="AB4030" i="9" l="1"/>
  <c r="AD4029" i="9"/>
  <c r="AF4029" i="9"/>
  <c r="AF4030" i="9" s="1"/>
  <c r="AB4031" i="9" l="1"/>
  <c r="AD4030" i="9"/>
  <c r="AB4032" i="9" l="1"/>
  <c r="AF4031" i="9"/>
  <c r="AF4032" i="9" s="1"/>
  <c r="AD4031" i="9"/>
  <c r="AB4033" i="9" l="1"/>
  <c r="AD4032" i="9"/>
  <c r="AB4034" i="9" l="1"/>
  <c r="AF4033" i="9"/>
  <c r="AF4034" i="9" s="1"/>
  <c r="AD4033" i="9"/>
  <c r="AD4034" i="9" l="1"/>
  <c r="AB4035" i="9"/>
  <c r="AB4036" i="9" l="1"/>
  <c r="AD4035" i="9"/>
  <c r="AF4035" i="9"/>
  <c r="AF4036" i="9" s="1"/>
  <c r="AB4037" i="9" l="1"/>
  <c r="AD4036" i="9"/>
  <c r="AB4038" i="9" l="1"/>
  <c r="AF4037" i="9"/>
  <c r="AF4038" i="9" s="1"/>
  <c r="AD4037" i="9"/>
  <c r="AB4039" i="9" l="1"/>
  <c r="AD4038" i="9"/>
  <c r="AB4040" i="9" l="1"/>
  <c r="AD4039" i="9"/>
  <c r="AF4039" i="9"/>
  <c r="AF4040" i="9" s="1"/>
  <c r="AB4041" i="9" l="1"/>
  <c r="AD4040" i="9"/>
  <c r="AB4042" i="9" l="1"/>
  <c r="AD4041" i="9"/>
  <c r="AF4041" i="9"/>
  <c r="AF4042" i="9" s="1"/>
  <c r="AB4043" i="9" l="1"/>
  <c r="AD4042" i="9"/>
  <c r="AB4044" i="9" l="1"/>
  <c r="AD4043" i="9"/>
  <c r="AF4043" i="9"/>
  <c r="AF4044" i="9" s="1"/>
  <c r="AB4045" i="9" l="1"/>
  <c r="AD4044" i="9"/>
  <c r="AB4046" i="9" l="1"/>
  <c r="AD4045" i="9"/>
  <c r="AF4045" i="9"/>
  <c r="AF4046" i="9" s="1"/>
  <c r="AB4047" i="9" l="1"/>
  <c r="AD4046" i="9"/>
  <c r="AB4048" i="9" l="1"/>
  <c r="AD4047" i="9"/>
  <c r="AF4047" i="9"/>
  <c r="AF4048" i="9" s="1"/>
  <c r="AB4049" i="9" l="1"/>
  <c r="AD4048" i="9"/>
  <c r="AB4050" i="9" l="1"/>
  <c r="AD4049" i="9"/>
  <c r="AF4049" i="9"/>
  <c r="AF4050" i="9" s="1"/>
  <c r="AB4051" i="9" l="1"/>
  <c r="AD4050" i="9"/>
  <c r="AB4052" i="9" l="1"/>
  <c r="AD4051" i="9"/>
  <c r="AF4051" i="9"/>
  <c r="AF4052" i="9" s="1"/>
  <c r="AB4053" i="9" l="1"/>
  <c r="AD4052" i="9"/>
  <c r="AB4054" i="9" l="1"/>
  <c r="AF4053" i="9"/>
  <c r="AF4054" i="9" s="1"/>
  <c r="AD4053" i="9"/>
  <c r="AB4055" i="9" l="1"/>
  <c r="AD4054" i="9"/>
  <c r="AB4056" i="9" l="1"/>
  <c r="AF4055" i="9"/>
  <c r="AF4056" i="9" s="1"/>
  <c r="AD4055" i="9"/>
  <c r="AB4057" i="9" l="1"/>
  <c r="AD4056" i="9"/>
  <c r="AB4058" i="9" l="1"/>
  <c r="AD4057" i="9"/>
  <c r="AF4057" i="9"/>
  <c r="AF4058" i="9" s="1"/>
  <c r="AB4059" i="9" l="1"/>
  <c r="AD4058" i="9"/>
  <c r="AB4060" i="9" l="1"/>
  <c r="AD4059" i="9"/>
  <c r="AF4059" i="9"/>
  <c r="AF4060" i="9" s="1"/>
  <c r="AB4061" i="9" l="1"/>
  <c r="AD4060" i="9"/>
  <c r="AB4062" i="9" l="1"/>
  <c r="AD4061" i="9"/>
  <c r="AF4061" i="9"/>
  <c r="AF4062" i="9" s="1"/>
  <c r="AB4063" i="9" l="1"/>
  <c r="AD4062" i="9"/>
  <c r="AB4064" i="9" l="1"/>
  <c r="AF4063" i="9"/>
  <c r="AF4064" i="9" s="1"/>
  <c r="AD4063" i="9"/>
  <c r="AB4065" i="9" l="1"/>
  <c r="AD4064" i="9"/>
  <c r="AB4066" i="9" l="1"/>
  <c r="AD4065" i="9"/>
  <c r="AF4065" i="9"/>
  <c r="AF4066" i="9" s="1"/>
  <c r="AB4067" i="9" l="1"/>
  <c r="AD4066" i="9"/>
  <c r="AB4068" i="9" l="1"/>
  <c r="AD4067" i="9"/>
  <c r="AF4067" i="9"/>
  <c r="AF4068" i="9" s="1"/>
  <c r="AB4069" i="9" l="1"/>
  <c r="AD4068" i="9"/>
  <c r="AB4070" i="9" l="1"/>
  <c r="AD4069" i="9"/>
  <c r="AF4069" i="9"/>
  <c r="AF4070" i="9" s="1"/>
  <c r="AB4071" i="9" l="1"/>
  <c r="AD4070" i="9"/>
  <c r="AB4072" i="9" l="1"/>
  <c r="AD4071" i="9"/>
  <c r="AF4071" i="9"/>
  <c r="AF4072" i="9" s="1"/>
  <c r="AB4073" i="9" l="1"/>
  <c r="AD4072" i="9"/>
  <c r="AB4074" i="9" l="1"/>
  <c r="AD4073" i="9"/>
  <c r="AF4073" i="9"/>
  <c r="AF4074" i="9" s="1"/>
  <c r="AB4075" i="9" l="1"/>
  <c r="AD4074" i="9"/>
  <c r="AB4076" i="9" l="1"/>
  <c r="AD4075" i="9"/>
  <c r="AF4075" i="9"/>
  <c r="AF4076" i="9" s="1"/>
  <c r="AB4077" i="9" l="1"/>
  <c r="AD4076" i="9"/>
  <c r="AB4078" i="9" l="1"/>
  <c r="AD4077" i="9"/>
  <c r="AF4077" i="9"/>
  <c r="AF4078" i="9" s="1"/>
  <c r="AB4079" i="9" l="1"/>
  <c r="AD4078" i="9"/>
  <c r="AB4080" i="9" l="1"/>
  <c r="AD4079" i="9"/>
  <c r="AF4079" i="9"/>
  <c r="AF4080" i="9" s="1"/>
  <c r="AB4081" i="9" l="1"/>
  <c r="AD4080" i="9"/>
  <c r="AB4082" i="9" l="1"/>
  <c r="AF4081" i="9"/>
  <c r="AF4082" i="9" s="1"/>
  <c r="AD4081" i="9"/>
  <c r="AB4083" i="9" l="1"/>
  <c r="AD4082" i="9"/>
  <c r="AB4084" i="9" l="1"/>
  <c r="AD4083" i="9"/>
  <c r="AF4083" i="9"/>
  <c r="AF4084" i="9" s="1"/>
  <c r="AB4085" i="9" l="1"/>
  <c r="AD4084" i="9"/>
  <c r="AB4086" i="9" l="1"/>
  <c r="AD4085" i="9"/>
  <c r="AF4085" i="9"/>
  <c r="AF4086" i="9" s="1"/>
  <c r="AB4087" i="9" l="1"/>
  <c r="AD4086" i="9"/>
  <c r="AB4088" i="9" l="1"/>
  <c r="AD4087" i="9"/>
  <c r="AF4087" i="9"/>
  <c r="AF4088" i="9" s="1"/>
  <c r="AB4089" i="9" l="1"/>
  <c r="AD4088" i="9"/>
  <c r="AB4090" i="9" l="1"/>
  <c r="AD4089" i="9"/>
  <c r="AF4089" i="9"/>
  <c r="AF4090" i="9" s="1"/>
  <c r="AB4091" i="9" l="1"/>
  <c r="AD4090" i="9"/>
  <c r="AB4092" i="9" l="1"/>
  <c r="AD4091" i="9"/>
  <c r="AF4091" i="9"/>
  <c r="AF4092" i="9" s="1"/>
  <c r="AB4093" i="9" l="1"/>
  <c r="AD4092" i="9"/>
  <c r="AB4094" i="9" l="1"/>
  <c r="AF4093" i="9"/>
  <c r="AF4094" i="9" s="1"/>
  <c r="AD4093" i="9"/>
  <c r="AB4095" i="9" l="1"/>
  <c r="AD4094" i="9"/>
  <c r="AB4096" i="9" l="1"/>
  <c r="AD4095" i="9"/>
  <c r="AF4095" i="9"/>
  <c r="AF4096" i="9" s="1"/>
  <c r="AB4097" i="9" l="1"/>
  <c r="AD4096" i="9"/>
  <c r="AB4098" i="9" l="1"/>
  <c r="AD4097" i="9"/>
  <c r="AF4097" i="9"/>
  <c r="AF4098" i="9" s="1"/>
  <c r="AB4099" i="9" l="1"/>
  <c r="AD4098" i="9"/>
  <c r="AB4100" i="9" l="1"/>
  <c r="AD4099" i="9"/>
  <c r="AF4099" i="9"/>
  <c r="AF4100" i="9" s="1"/>
  <c r="AB4101" i="9" l="1"/>
  <c r="AD4100" i="9"/>
  <c r="AB4102" i="9" l="1"/>
  <c r="AF4101" i="9"/>
  <c r="AF4102" i="9" s="1"/>
  <c r="AD4101" i="9"/>
  <c r="AB4103" i="9" l="1"/>
  <c r="AD4102" i="9"/>
  <c r="AB4104" i="9" l="1"/>
  <c r="AD4103" i="9"/>
  <c r="AF4103" i="9"/>
  <c r="AF4104" i="9" s="1"/>
  <c r="AB4105" i="9" l="1"/>
  <c r="AD4104" i="9"/>
  <c r="AB4106" i="9" l="1"/>
  <c r="AD4105" i="9"/>
  <c r="AF4105" i="9"/>
  <c r="AF4106" i="9" s="1"/>
  <c r="AB4107" i="9" l="1"/>
  <c r="AD4106" i="9"/>
  <c r="AB4108" i="9" l="1"/>
  <c r="AF4107" i="9"/>
  <c r="AF4108" i="9" s="1"/>
  <c r="AD4107" i="9"/>
  <c r="AB4109" i="9" l="1"/>
  <c r="AD4108" i="9"/>
  <c r="AB4110" i="9" l="1"/>
  <c r="AF4109" i="9"/>
  <c r="AF4110" i="9" s="1"/>
  <c r="AD4109" i="9"/>
  <c r="AB4111" i="9" l="1"/>
  <c r="AD4110" i="9"/>
  <c r="AB4112" i="9" l="1"/>
  <c r="AD4111" i="9"/>
  <c r="AF4111" i="9"/>
  <c r="AF4112" i="9" s="1"/>
  <c r="AB4113" i="9" l="1"/>
  <c r="AD4112" i="9"/>
  <c r="AB4114" i="9" l="1"/>
  <c r="AF4113" i="9"/>
  <c r="AF4114" i="9" s="1"/>
  <c r="AD4113" i="9"/>
  <c r="AB4115" i="9" l="1"/>
  <c r="AD4114" i="9"/>
  <c r="AB4116" i="9" l="1"/>
  <c r="AD4115" i="9"/>
  <c r="AF4115" i="9"/>
  <c r="AF4116" i="9" s="1"/>
  <c r="AB4117" i="9" l="1"/>
  <c r="AD4116" i="9"/>
  <c r="AB4118" i="9" l="1"/>
  <c r="AF4117" i="9"/>
  <c r="AF4118" i="9" s="1"/>
  <c r="AD4117" i="9"/>
  <c r="AB4119" i="9" l="1"/>
  <c r="AD4118" i="9"/>
  <c r="AB4120" i="9" l="1"/>
  <c r="AF4119" i="9"/>
  <c r="AF4120" i="9" s="1"/>
  <c r="AD4119" i="9"/>
  <c r="AB4121" i="9" l="1"/>
  <c r="AD4120" i="9"/>
  <c r="AB4122" i="9" l="1"/>
  <c r="AF4121" i="9"/>
  <c r="AF4122" i="9" s="1"/>
  <c r="AD4121" i="9"/>
  <c r="AB4123" i="9" l="1"/>
  <c r="AD4122" i="9"/>
  <c r="AB4124" i="9" l="1"/>
  <c r="AF4123" i="9"/>
  <c r="AF4124" i="9" s="1"/>
  <c r="AD4123" i="9"/>
  <c r="AB4125" i="9" l="1"/>
  <c r="AD4124" i="9"/>
  <c r="AB4126" i="9" l="1"/>
  <c r="AD4125" i="9"/>
  <c r="AF4125" i="9"/>
  <c r="AF4126" i="9" s="1"/>
  <c r="AB4127" i="9" l="1"/>
  <c r="AD4126" i="9"/>
  <c r="AB4128" i="9" l="1"/>
  <c r="AF4127" i="9"/>
  <c r="AF4128" i="9" s="1"/>
  <c r="AD4127" i="9"/>
  <c r="AB4129" i="9" l="1"/>
  <c r="AD4128" i="9"/>
  <c r="AB4130" i="9" l="1"/>
  <c r="AF4129" i="9"/>
  <c r="AF4130" i="9" s="1"/>
  <c r="AD4129" i="9"/>
  <c r="AB4131" i="9" l="1"/>
  <c r="AD4130" i="9"/>
  <c r="AB4132" i="9" l="1"/>
  <c r="AD4131" i="9"/>
  <c r="AF4131" i="9"/>
  <c r="AF4132" i="9" s="1"/>
  <c r="AB4133" i="9" l="1"/>
  <c r="AD4132" i="9"/>
  <c r="AB4134" i="9" l="1"/>
  <c r="AD4133" i="9"/>
  <c r="AF4133" i="9"/>
  <c r="AF4134" i="9" s="1"/>
  <c r="AB4135" i="9" l="1"/>
  <c r="AD4134" i="9"/>
  <c r="AB4136" i="9" l="1"/>
  <c r="AF4135" i="9"/>
  <c r="AF4136" i="9" s="1"/>
  <c r="AD4135" i="9"/>
  <c r="AB4137" i="9" l="1"/>
  <c r="AD4136" i="9"/>
  <c r="AB4138" i="9" l="1"/>
  <c r="AF4137" i="9"/>
  <c r="AF4138" i="9" s="1"/>
  <c r="AD4137" i="9"/>
  <c r="AB4139" i="9" l="1"/>
  <c r="AD4138" i="9"/>
  <c r="AB4140" i="9" l="1"/>
  <c r="AF4139" i="9"/>
  <c r="AF4140" i="9" s="1"/>
  <c r="AD4139" i="9"/>
  <c r="AB4141" i="9" l="1"/>
  <c r="AD4140" i="9"/>
  <c r="AB4142" i="9" l="1"/>
  <c r="AD4141" i="9"/>
  <c r="AF4141" i="9"/>
  <c r="AF4142" i="9" s="1"/>
  <c r="AB4143" i="9" l="1"/>
  <c r="AD4142" i="9"/>
  <c r="AB4144" i="9" l="1"/>
  <c r="AF4143" i="9"/>
  <c r="AF4144" i="9" s="1"/>
  <c r="AD4143" i="9"/>
  <c r="AB4145" i="9" l="1"/>
  <c r="AD4144" i="9"/>
  <c r="AB4146" i="9" l="1"/>
  <c r="AF4145" i="9"/>
  <c r="AF4146" i="9" s="1"/>
  <c r="AD4145" i="9"/>
  <c r="AB4147" i="9" l="1"/>
  <c r="AD4146" i="9"/>
  <c r="AB4148" i="9" l="1"/>
  <c r="AD4147" i="9"/>
  <c r="AF4147" i="9"/>
  <c r="AF4148" i="9" s="1"/>
  <c r="AB4149" i="9" l="1"/>
  <c r="AD4148" i="9"/>
  <c r="AB4150" i="9" l="1"/>
  <c r="AD4149" i="9"/>
  <c r="AF4149" i="9"/>
  <c r="AF4150" i="9" s="1"/>
  <c r="AB4151" i="9" l="1"/>
  <c r="AD4150" i="9"/>
  <c r="AB4152" i="9" l="1"/>
  <c r="AD4151" i="9"/>
  <c r="AF4151" i="9"/>
  <c r="AF4152" i="9" s="1"/>
  <c r="AB4153" i="9" l="1"/>
  <c r="AD4152" i="9"/>
  <c r="AB4154" i="9" l="1"/>
  <c r="AD4153" i="9"/>
  <c r="AF4153" i="9"/>
  <c r="AF4154" i="9" s="1"/>
  <c r="AB4155" i="9" l="1"/>
  <c r="AD4154" i="9"/>
  <c r="AB4156" i="9" l="1"/>
  <c r="AD4155" i="9"/>
  <c r="AF4155" i="9"/>
  <c r="AF4156" i="9" s="1"/>
  <c r="AB4157" i="9" l="1"/>
  <c r="AD4156" i="9"/>
  <c r="AB4158" i="9" l="1"/>
  <c r="AF4157" i="9"/>
  <c r="AF4158" i="9" s="1"/>
  <c r="AD4157" i="9"/>
  <c r="AB4159" i="9" l="1"/>
  <c r="AD4158" i="9"/>
  <c r="AB4160" i="9" l="1"/>
  <c r="AF4159" i="9"/>
  <c r="AF4160" i="9" s="1"/>
  <c r="AD4159" i="9"/>
  <c r="AB4161" i="9" l="1"/>
  <c r="AD4160" i="9"/>
  <c r="AB4162" i="9" l="1"/>
  <c r="AD4161" i="9"/>
  <c r="AF4161" i="9"/>
  <c r="AF4162" i="9" s="1"/>
  <c r="AB4163" i="9" l="1"/>
  <c r="AD4162" i="9"/>
  <c r="AB4164" i="9" l="1"/>
  <c r="AD4163" i="9"/>
  <c r="AF4163" i="9"/>
  <c r="AF4164" i="9" s="1"/>
  <c r="AB4165" i="9" l="1"/>
  <c r="AD4164" i="9"/>
  <c r="AB4166" i="9" l="1"/>
  <c r="AD4165" i="9"/>
  <c r="AF4165" i="9"/>
  <c r="AF4166" i="9" s="1"/>
  <c r="AB4167" i="9" l="1"/>
  <c r="AD4166" i="9"/>
  <c r="AB4168" i="9" l="1"/>
  <c r="AF4167" i="9"/>
  <c r="AF4168" i="9" s="1"/>
  <c r="AD4167" i="9"/>
  <c r="AB4169" i="9" l="1"/>
  <c r="AD4168" i="9"/>
  <c r="AB4170" i="9" l="1"/>
  <c r="AD4169" i="9"/>
  <c r="AF4169" i="9"/>
  <c r="AF4170" i="9" s="1"/>
  <c r="AB4171" i="9" l="1"/>
  <c r="AD4170" i="9"/>
  <c r="AB4172" i="9" l="1"/>
  <c r="AF4171" i="9"/>
  <c r="AF4172" i="9" s="1"/>
  <c r="AD4171" i="9"/>
  <c r="AB4173" i="9" l="1"/>
  <c r="AD4172" i="9"/>
  <c r="AB4174" i="9" l="1"/>
  <c r="AF4173" i="9"/>
  <c r="AF4174" i="9" s="1"/>
  <c r="AD4173" i="9"/>
  <c r="AB4175" i="9" l="1"/>
  <c r="AD4174" i="9"/>
  <c r="AB4176" i="9" l="1"/>
  <c r="AD4175" i="9"/>
  <c r="AF4175" i="9"/>
  <c r="AF4176" i="9" s="1"/>
  <c r="AB4177" i="9" l="1"/>
  <c r="AD4176" i="9"/>
  <c r="AB4178" i="9" l="1"/>
  <c r="AD4177" i="9"/>
  <c r="AF4177" i="9"/>
  <c r="AF4178" i="9" s="1"/>
  <c r="AB4179" i="9" l="1"/>
  <c r="AD4178" i="9"/>
  <c r="AB4180" i="9" l="1"/>
  <c r="AD4179" i="9"/>
  <c r="AF4179" i="9"/>
  <c r="AF4180" i="9" s="1"/>
  <c r="AB4181" i="9" l="1"/>
  <c r="AD4180" i="9"/>
  <c r="AB4182" i="9" l="1"/>
  <c r="AD4181" i="9"/>
  <c r="AF4181" i="9"/>
  <c r="AF4182" i="9" s="1"/>
  <c r="AB4183" i="9" l="1"/>
  <c r="AD4182" i="9"/>
  <c r="AB4184" i="9" l="1"/>
  <c r="AD4183" i="9"/>
  <c r="AF4183" i="9"/>
  <c r="AF4184" i="9" s="1"/>
  <c r="AB4185" i="9" l="1"/>
  <c r="AD4184" i="9"/>
  <c r="AB4186" i="9" l="1"/>
  <c r="AD4185" i="9"/>
  <c r="AF4185" i="9"/>
  <c r="AF4186" i="9" s="1"/>
  <c r="AB4187" i="9" l="1"/>
  <c r="AD4186" i="9"/>
  <c r="AB4188" i="9" l="1"/>
  <c r="AD4187" i="9"/>
  <c r="AF4187" i="9"/>
  <c r="AF4188" i="9" s="1"/>
  <c r="AB4189" i="9" l="1"/>
  <c r="AD4188" i="9"/>
  <c r="AB4190" i="9" l="1"/>
  <c r="AD4189" i="9"/>
  <c r="AF4189" i="9"/>
  <c r="AF4190" i="9" s="1"/>
  <c r="AB4191" i="9" l="1"/>
  <c r="AD4190" i="9"/>
  <c r="AB4192" i="9" l="1"/>
  <c r="AD4191" i="9"/>
  <c r="AF4191" i="9"/>
  <c r="AF4192" i="9" s="1"/>
  <c r="AB4193" i="9" l="1"/>
  <c r="AD4192" i="9"/>
  <c r="AB4194" i="9" l="1"/>
  <c r="AD4193" i="9"/>
  <c r="AF4193" i="9"/>
  <c r="AF4194" i="9" s="1"/>
  <c r="AB4195" i="9" l="1"/>
  <c r="AD4194" i="9"/>
  <c r="AB4196" i="9" l="1"/>
  <c r="AF4195" i="9"/>
  <c r="AF4196" i="9" s="1"/>
  <c r="AD4195" i="9"/>
  <c r="AB4197" i="9" l="1"/>
  <c r="AD4196" i="9"/>
  <c r="AB4198" i="9" l="1"/>
  <c r="AD4197" i="9"/>
  <c r="AF4197" i="9"/>
  <c r="AF4198" i="9" s="1"/>
  <c r="AB4199" i="9" l="1"/>
  <c r="AD4198" i="9"/>
  <c r="AB4200" i="9" l="1"/>
  <c r="AD4199" i="9"/>
  <c r="AF4199" i="9"/>
  <c r="AF4200" i="9" s="1"/>
  <c r="AB4201" i="9" l="1"/>
  <c r="AD4200" i="9"/>
  <c r="AB4202" i="9" l="1"/>
  <c r="AD4201" i="9"/>
  <c r="AF4201" i="9"/>
  <c r="AF4202" i="9" s="1"/>
  <c r="AB4203" i="9" l="1"/>
  <c r="AD4202" i="9"/>
  <c r="AB4204" i="9" l="1"/>
  <c r="AD4203" i="9"/>
  <c r="AF4203" i="9"/>
  <c r="AF4204" i="9" l="1"/>
  <c r="AD4204" i="9"/>
  <c r="AB4205" i="9"/>
  <c r="AB4206" i="9" l="1"/>
  <c r="AD4205" i="9"/>
  <c r="AF4205" i="9"/>
  <c r="AF4206" i="9" s="1"/>
  <c r="AB4207" i="9" l="1"/>
  <c r="AD4206" i="9"/>
  <c r="AB4208" i="9" l="1"/>
  <c r="AD4207" i="9"/>
  <c r="AF4207" i="9"/>
  <c r="AF4208" i="9" s="1"/>
  <c r="AB4209" i="9" l="1"/>
  <c r="AD4208" i="9"/>
  <c r="AB4210" i="9" l="1"/>
  <c r="AF4209" i="9"/>
  <c r="AF4210" i="9" s="1"/>
  <c r="AD4209" i="9"/>
  <c r="AB4211" i="9" l="1"/>
  <c r="AD4210" i="9"/>
  <c r="AB4212" i="9" l="1"/>
  <c r="AD4211" i="9"/>
  <c r="AF4211" i="9"/>
  <c r="AF4212" i="9" s="1"/>
  <c r="AB4213" i="9" l="1"/>
  <c r="AD4212" i="9"/>
  <c r="AB4214" i="9" l="1"/>
  <c r="AD4213" i="9"/>
  <c r="AF4213" i="9"/>
  <c r="AF4214" i="9" s="1"/>
  <c r="AB4215" i="9" l="1"/>
  <c r="AD4214" i="9"/>
  <c r="AB4216" i="9" l="1"/>
  <c r="AD4215" i="9"/>
  <c r="AF4215" i="9"/>
  <c r="AF4216" i="9" s="1"/>
  <c r="AB4217" i="9" l="1"/>
  <c r="AD4216" i="9"/>
  <c r="AB4218" i="9" l="1"/>
  <c r="AD4217" i="9"/>
  <c r="AF4217" i="9"/>
  <c r="AF4218" i="9" s="1"/>
  <c r="AB4219" i="9" l="1"/>
  <c r="AD4218" i="9"/>
  <c r="AB4220" i="9" l="1"/>
  <c r="AD4219" i="9"/>
  <c r="AF4219" i="9"/>
  <c r="AF4220" i="9" s="1"/>
  <c r="AB4221" i="9" l="1"/>
  <c r="AD4220" i="9"/>
  <c r="AB4222" i="9" l="1"/>
  <c r="AD4221" i="9"/>
  <c r="AF4221" i="9"/>
  <c r="AF4222" i="9" s="1"/>
  <c r="AB4223" i="9" l="1"/>
  <c r="AD4222" i="9"/>
  <c r="AB4224" i="9" l="1"/>
  <c r="AD4223" i="9"/>
  <c r="AF4223" i="9"/>
  <c r="AF4224" i="9" s="1"/>
  <c r="AB4225" i="9" l="1"/>
  <c r="AD4224" i="9"/>
  <c r="AB4226" i="9" l="1"/>
  <c r="AD4225" i="9"/>
  <c r="AF4225" i="9"/>
  <c r="AF4226" i="9" s="1"/>
  <c r="AB4227" i="9" l="1"/>
  <c r="AD4226" i="9"/>
  <c r="AB4228" i="9" l="1"/>
  <c r="AD4227" i="9"/>
  <c r="AF4227" i="9"/>
  <c r="AF4228" i="9" s="1"/>
  <c r="AB4229" i="9" l="1"/>
  <c r="AD4228" i="9"/>
  <c r="AB4230" i="9" l="1"/>
  <c r="AD4229" i="9"/>
  <c r="AF4229" i="9"/>
  <c r="AF4230" i="9" s="1"/>
  <c r="AB4231" i="9" l="1"/>
  <c r="AD4230" i="9"/>
  <c r="AB4232" i="9" l="1"/>
  <c r="AD4231" i="9"/>
  <c r="AF4231" i="9"/>
  <c r="AF4232" i="9" s="1"/>
  <c r="AB4233" i="9" l="1"/>
  <c r="AD4232" i="9"/>
  <c r="AB4234" i="9" l="1"/>
  <c r="AD4233" i="9"/>
  <c r="AF4233" i="9"/>
  <c r="AF4234" i="9" s="1"/>
  <c r="AB4235" i="9" l="1"/>
  <c r="AD4234" i="9"/>
  <c r="AB4236" i="9" l="1"/>
  <c r="AD4235" i="9"/>
  <c r="AF4235" i="9"/>
  <c r="AF4236" i="9" l="1"/>
  <c r="AD4236" i="9"/>
  <c r="AB4237" i="9"/>
  <c r="AB4238" i="9" l="1"/>
  <c r="AD4237" i="9"/>
  <c r="AF4237" i="9"/>
  <c r="AF4238" i="9" s="1"/>
  <c r="AB4239" i="9" l="1"/>
  <c r="AD4238" i="9"/>
  <c r="AB4240" i="9" l="1"/>
  <c r="AF4239" i="9"/>
  <c r="AF4240" i="9" s="1"/>
  <c r="AD4239" i="9"/>
  <c r="AB4241" i="9" l="1"/>
  <c r="AD4240" i="9"/>
  <c r="AB4242" i="9" l="1"/>
  <c r="AD4241" i="9"/>
  <c r="AF4241" i="9"/>
  <c r="AF4242" i="9" s="1"/>
  <c r="AB4243" i="9" l="1"/>
  <c r="AD4242" i="9"/>
  <c r="AB4244" i="9" l="1"/>
  <c r="AF4243" i="9"/>
  <c r="AF4244" i="9" s="1"/>
  <c r="AD4243" i="9"/>
  <c r="AB4245" i="9" l="1"/>
  <c r="AD4244" i="9"/>
  <c r="AB4246" i="9" l="1"/>
  <c r="AD4245" i="9"/>
  <c r="AF4245" i="9"/>
  <c r="AF4246" i="9" s="1"/>
  <c r="AB4247" i="9" l="1"/>
  <c r="AD4246" i="9"/>
  <c r="AB4248" i="9" l="1"/>
  <c r="AF4247" i="9"/>
  <c r="AF4248" i="9" s="1"/>
  <c r="AD4247" i="9"/>
  <c r="AB4249" i="9" l="1"/>
  <c r="AD4248" i="9"/>
  <c r="AB4250" i="9" l="1"/>
  <c r="AD4249" i="9"/>
  <c r="AF4249" i="9"/>
  <c r="AF4250" i="9" s="1"/>
  <c r="AB4251" i="9" l="1"/>
  <c r="AD4250" i="9"/>
  <c r="AB4252" i="9" l="1"/>
  <c r="AD4251" i="9"/>
  <c r="AF4251" i="9"/>
  <c r="AF4252" i="9" s="1"/>
  <c r="AB4253" i="9" l="1"/>
  <c r="AD4252" i="9"/>
  <c r="AB4254" i="9" l="1"/>
  <c r="AD4253" i="9"/>
  <c r="AF4253" i="9"/>
  <c r="AF4254" i="9" s="1"/>
  <c r="AB4255" i="9" l="1"/>
  <c r="AD4254" i="9"/>
  <c r="AB4256" i="9" l="1"/>
  <c r="AF4255" i="9"/>
  <c r="AF4256" i="9" s="1"/>
  <c r="AD4255" i="9"/>
  <c r="AB4257" i="9" l="1"/>
  <c r="AD4256" i="9"/>
  <c r="AB4258" i="9" l="1"/>
  <c r="AD4257" i="9"/>
  <c r="AF4257" i="9"/>
  <c r="AF4258" i="9" s="1"/>
  <c r="AB4259" i="9" l="1"/>
  <c r="AD4258" i="9"/>
  <c r="AB4260" i="9" l="1"/>
  <c r="AF4259" i="9"/>
  <c r="AF4260" i="9" s="1"/>
  <c r="AD4259" i="9"/>
  <c r="AB4261" i="9" l="1"/>
  <c r="AD4260" i="9"/>
  <c r="AB4262" i="9" l="1"/>
  <c r="AF4261" i="9"/>
  <c r="AF4262" i="9" s="1"/>
  <c r="AD4261" i="9"/>
  <c r="AB4263" i="9" l="1"/>
  <c r="AD4262" i="9"/>
  <c r="AB4264" i="9" l="1"/>
  <c r="AF4263" i="9"/>
  <c r="AF4264" i="9" s="1"/>
  <c r="AD4263" i="9"/>
  <c r="AB4265" i="9" l="1"/>
  <c r="AD4264" i="9"/>
  <c r="AB4266" i="9" l="1"/>
  <c r="AD4265" i="9"/>
  <c r="AF4265" i="9"/>
  <c r="AF4266" i="9" s="1"/>
  <c r="AB4267" i="9" l="1"/>
  <c r="AD4266" i="9"/>
  <c r="AB4268" i="9" l="1"/>
  <c r="AF4267" i="9"/>
  <c r="AF4268" i="9" s="1"/>
  <c r="AD4267" i="9"/>
  <c r="AB4269" i="9" l="1"/>
  <c r="AD4268" i="9"/>
  <c r="AB4270" i="9" l="1"/>
  <c r="AF4269" i="9"/>
  <c r="AF4270" i="9" s="1"/>
  <c r="AD4269" i="9"/>
  <c r="AB4271" i="9" l="1"/>
  <c r="AD4270" i="9"/>
  <c r="AB4272" i="9" l="1"/>
  <c r="AD4271" i="9"/>
  <c r="AF4271" i="9"/>
  <c r="AF4272" i="9" s="1"/>
  <c r="AB4273" i="9" l="1"/>
  <c r="AD4272" i="9"/>
  <c r="AB4274" i="9" l="1"/>
  <c r="AF4273" i="9"/>
  <c r="AF4274" i="9" s="1"/>
  <c r="AD4273" i="9"/>
  <c r="AB4275" i="9" l="1"/>
  <c r="AD4274" i="9"/>
  <c r="AB4276" i="9" l="1"/>
  <c r="AF4275" i="9"/>
  <c r="AF4276" i="9" s="1"/>
  <c r="AD4275" i="9"/>
  <c r="AB4277" i="9" l="1"/>
  <c r="AD4276" i="9"/>
  <c r="AB4278" i="9" l="1"/>
  <c r="AF4277" i="9"/>
  <c r="AF4278" i="9" s="1"/>
  <c r="AD4277" i="9"/>
  <c r="AB4279" i="9" l="1"/>
  <c r="AD4278" i="9"/>
  <c r="AB4280" i="9" l="1"/>
  <c r="AF4279" i="9"/>
  <c r="AF4280" i="9" s="1"/>
  <c r="AD4279" i="9"/>
  <c r="AB4281" i="9" l="1"/>
  <c r="AD4280" i="9"/>
  <c r="AB4282" i="9" l="1"/>
  <c r="AD4281" i="9"/>
  <c r="AF4281" i="9"/>
  <c r="AF4282" i="9" s="1"/>
  <c r="AB4283" i="9" l="1"/>
  <c r="AD4282" i="9"/>
  <c r="AB4284" i="9" l="1"/>
  <c r="AF4283" i="9"/>
  <c r="AF4284" i="9" s="1"/>
  <c r="AD4283" i="9"/>
  <c r="AB4285" i="9" l="1"/>
  <c r="AD4284" i="9"/>
  <c r="AB4286" i="9" l="1"/>
  <c r="AF4285" i="9"/>
  <c r="AF4286" i="9" s="1"/>
  <c r="AD4285" i="9"/>
  <c r="AB4287" i="9" l="1"/>
  <c r="AD4286" i="9"/>
  <c r="AB4288" i="9" l="1"/>
  <c r="AF4287" i="9"/>
  <c r="AF4288" i="9" s="1"/>
  <c r="AD4287" i="9"/>
  <c r="AB4289" i="9" l="1"/>
  <c r="AD4288" i="9"/>
  <c r="AB4290" i="9" l="1"/>
  <c r="AD4289" i="9"/>
  <c r="AF4289" i="9"/>
  <c r="AF4290" i="9" s="1"/>
  <c r="AB4291" i="9" l="1"/>
  <c r="AD4290" i="9"/>
  <c r="AB4292" i="9" l="1"/>
  <c r="AD4291" i="9"/>
  <c r="AF4291" i="9"/>
  <c r="AF4292" i="9" s="1"/>
  <c r="AB4293" i="9" l="1"/>
  <c r="AD4292" i="9"/>
  <c r="AB4294" i="9" l="1"/>
  <c r="AF4293" i="9"/>
  <c r="AF4294" i="9" s="1"/>
  <c r="AD4293" i="9"/>
  <c r="AB4295" i="9" l="1"/>
  <c r="AD4294" i="9"/>
  <c r="AB4296" i="9" l="1"/>
  <c r="AF4295" i="9"/>
  <c r="AF4296" i="9" s="1"/>
  <c r="AD4295" i="9"/>
  <c r="AB4297" i="9" l="1"/>
  <c r="AD4296" i="9"/>
  <c r="AB4298" i="9" l="1"/>
  <c r="AF4297" i="9"/>
  <c r="AF4298" i="9" s="1"/>
  <c r="AD4297" i="9"/>
  <c r="AB4299" i="9" l="1"/>
  <c r="AD4298" i="9"/>
  <c r="AB4300" i="9" l="1"/>
  <c r="AF4299" i="9"/>
  <c r="AF4300" i="9" s="1"/>
  <c r="AD4299" i="9"/>
  <c r="AB4301" i="9" l="1"/>
  <c r="AD4300" i="9"/>
  <c r="AB4302" i="9" l="1"/>
  <c r="AD4301" i="9"/>
  <c r="AF4301" i="9"/>
  <c r="AF4302" i="9" s="1"/>
  <c r="AB4303" i="9" l="1"/>
  <c r="AD4302" i="9"/>
  <c r="AB4304" i="9" l="1"/>
  <c r="AF4303" i="9"/>
  <c r="AF4304" i="9" s="1"/>
  <c r="AD4303" i="9"/>
  <c r="AB4305" i="9" l="1"/>
  <c r="AD4304" i="9"/>
  <c r="AB4306" i="9" l="1"/>
  <c r="AD4305" i="9"/>
  <c r="AF4305" i="9"/>
  <c r="AF4306" i="9" s="1"/>
  <c r="AB4307" i="9" l="1"/>
  <c r="AD4306" i="9"/>
  <c r="AB4308" i="9" l="1"/>
  <c r="AD4307" i="9"/>
  <c r="AF4307" i="9"/>
  <c r="AF4308" i="9" s="1"/>
  <c r="AB4309" i="9" l="1"/>
  <c r="AD4308" i="9"/>
  <c r="AB4310" i="9" l="1"/>
  <c r="AD4309" i="9"/>
  <c r="AF4309" i="9"/>
  <c r="AF4310" i="9" s="1"/>
  <c r="AB4311" i="9" l="1"/>
  <c r="AD4310" i="9"/>
  <c r="AB4312" i="9" l="1"/>
  <c r="AF4311" i="9"/>
  <c r="AF4312" i="9" s="1"/>
  <c r="AD4311" i="9"/>
  <c r="AB4313" i="9" l="1"/>
  <c r="AD4312" i="9"/>
  <c r="AB4314" i="9" l="1"/>
  <c r="AD4313" i="9"/>
  <c r="AF4313" i="9"/>
  <c r="AF4314" i="9" s="1"/>
  <c r="AB4315" i="9" l="1"/>
  <c r="AD4314" i="9"/>
  <c r="AB4316" i="9" l="1"/>
  <c r="AF4315" i="9"/>
  <c r="AF4316" i="9" s="1"/>
  <c r="AD4315" i="9"/>
  <c r="AB4317" i="9" l="1"/>
  <c r="AD4316" i="9"/>
  <c r="AB4318" i="9" l="1"/>
  <c r="AD4317" i="9"/>
  <c r="AF4317" i="9"/>
  <c r="AF4318" i="9" s="1"/>
  <c r="AB4319" i="9" l="1"/>
  <c r="AD4318" i="9"/>
  <c r="AB4320" i="9" l="1"/>
  <c r="AF4319" i="9"/>
  <c r="AF4320" i="9" s="1"/>
  <c r="AD4319" i="9"/>
  <c r="AB4321" i="9" l="1"/>
  <c r="AD4320" i="9"/>
  <c r="AB4322" i="9" l="1"/>
  <c r="AD4321" i="9"/>
  <c r="AF4321" i="9"/>
  <c r="AF4322" i="9" s="1"/>
  <c r="AB4323" i="9" l="1"/>
  <c r="AD4322" i="9"/>
  <c r="AB4324" i="9" l="1"/>
  <c r="AF4323" i="9"/>
  <c r="AF4324" i="9" s="1"/>
  <c r="AD4323" i="9"/>
  <c r="AB4325" i="9" l="1"/>
  <c r="AD4324" i="9"/>
  <c r="AB4326" i="9" l="1"/>
  <c r="AF4325" i="9"/>
  <c r="AF4326" i="9" s="1"/>
  <c r="AD4325" i="9"/>
  <c r="AB4327" i="9" l="1"/>
  <c r="AD4326" i="9"/>
  <c r="AB4328" i="9" l="1"/>
  <c r="AD4327" i="9"/>
  <c r="AF4327" i="9"/>
  <c r="AF4328" i="9" s="1"/>
  <c r="AB4329" i="9" l="1"/>
  <c r="AD4328" i="9"/>
  <c r="AB4330" i="9" l="1"/>
  <c r="AF4329" i="9"/>
  <c r="AF4330" i="9" s="1"/>
  <c r="AD4329" i="9"/>
  <c r="AB4331" i="9" l="1"/>
  <c r="AD4330" i="9"/>
  <c r="AB4332" i="9" l="1"/>
  <c r="AD4331" i="9"/>
  <c r="AF4331" i="9"/>
  <c r="AF4332" i="9" s="1"/>
  <c r="AB4333" i="9" l="1"/>
  <c r="AD4332" i="9"/>
  <c r="AB4334" i="9" l="1"/>
  <c r="AD4333" i="9"/>
  <c r="AF4333" i="9"/>
  <c r="AF4334" i="9" s="1"/>
  <c r="AB4335" i="9" l="1"/>
  <c r="AD4334" i="9"/>
  <c r="AB4336" i="9" l="1"/>
  <c r="AD4335" i="9"/>
  <c r="AF4335" i="9"/>
  <c r="AF4336" i="9" s="1"/>
  <c r="AB4337" i="9" l="1"/>
  <c r="AD4336" i="9"/>
  <c r="AB4338" i="9" l="1"/>
  <c r="AF4337" i="9"/>
  <c r="AF4338" i="9" s="1"/>
  <c r="AD4337" i="9"/>
  <c r="AB4339" i="9" l="1"/>
  <c r="AD4338" i="9"/>
  <c r="AB4340" i="9" l="1"/>
  <c r="AF4339" i="9"/>
  <c r="AF4340" i="9" s="1"/>
  <c r="AD4339" i="9"/>
  <c r="AB4341" i="9" l="1"/>
  <c r="AD4340" i="9"/>
  <c r="AB4342" i="9" l="1"/>
  <c r="AD4341" i="9"/>
  <c r="AF4341" i="9"/>
  <c r="AF4342" i="9" s="1"/>
  <c r="AB4343" i="9" l="1"/>
  <c r="AD4342" i="9"/>
  <c r="AB4344" i="9" l="1"/>
  <c r="AD4343" i="9"/>
  <c r="AF4343" i="9"/>
  <c r="AF4344" i="9" s="1"/>
  <c r="AB4345" i="9" l="1"/>
  <c r="AD4344" i="9"/>
  <c r="AB4346" i="9" l="1"/>
  <c r="AD4345" i="9"/>
  <c r="AF4345" i="9"/>
  <c r="AF4346" i="9" s="1"/>
  <c r="AB4347" i="9" l="1"/>
  <c r="AD4346" i="9"/>
  <c r="AB4348" i="9" l="1"/>
  <c r="AF4347" i="9"/>
  <c r="AF4348" i="9" s="1"/>
  <c r="AD4347" i="9"/>
  <c r="AB4349" i="9" l="1"/>
  <c r="AD4348" i="9"/>
  <c r="AB4350" i="9" l="1"/>
  <c r="AD4349" i="9"/>
  <c r="AF4349" i="9"/>
  <c r="AF4350" i="9" s="1"/>
  <c r="AB4351" i="9" l="1"/>
  <c r="AD4350" i="9"/>
  <c r="AB4352" i="9" l="1"/>
  <c r="AD4351" i="9"/>
  <c r="AF4351" i="9"/>
  <c r="AF4352" i="9" s="1"/>
  <c r="AB4353" i="9" l="1"/>
  <c r="AD4352" i="9"/>
  <c r="AB4354" i="9" l="1"/>
  <c r="AD4353" i="9"/>
  <c r="AF4353" i="9"/>
  <c r="AF4354" i="9" s="1"/>
  <c r="AB4355" i="9" l="1"/>
  <c r="AD4354" i="9"/>
  <c r="AB4356" i="9" l="1"/>
  <c r="AD4355" i="9"/>
  <c r="AF4355" i="9"/>
  <c r="AF4356" i="9" s="1"/>
  <c r="AB4357" i="9" l="1"/>
  <c r="AD4356" i="9"/>
  <c r="AB4358" i="9" l="1"/>
  <c r="AD4357" i="9"/>
  <c r="AF4357" i="9"/>
  <c r="AF4358" i="9" s="1"/>
  <c r="AB4359" i="9" l="1"/>
  <c r="AD4358" i="9"/>
  <c r="AB4360" i="9" l="1"/>
  <c r="AD4359" i="9"/>
  <c r="AF4359" i="9"/>
  <c r="AF4360" i="9" s="1"/>
  <c r="AB4361" i="9" l="1"/>
  <c r="AD4360" i="9"/>
  <c r="AB4362" i="9" l="1"/>
  <c r="AD4361" i="9"/>
  <c r="AF4361" i="9"/>
  <c r="AF4362" i="9" s="1"/>
  <c r="AB4363" i="9" l="1"/>
  <c r="AD4362" i="9"/>
  <c r="AB4364" i="9" l="1"/>
  <c r="AD4363" i="9"/>
  <c r="AF4363" i="9"/>
  <c r="AF4364" i="9" s="1"/>
  <c r="AB4365" i="9" l="1"/>
  <c r="AD4364" i="9"/>
  <c r="AB4366" i="9" l="1"/>
  <c r="AF4365" i="9"/>
  <c r="AF4366" i="9" s="1"/>
  <c r="AD4365" i="9"/>
  <c r="AB4367" i="9" l="1"/>
  <c r="AD4366" i="9"/>
  <c r="AB4368" i="9" l="1"/>
  <c r="AD4367" i="9"/>
  <c r="AF4367" i="9"/>
  <c r="AF4368" i="9" s="1"/>
  <c r="AB4369" i="9" l="1"/>
  <c r="AD4368" i="9"/>
  <c r="AB4370" i="9" l="1"/>
  <c r="AD4369" i="9"/>
  <c r="AF4369" i="9"/>
  <c r="AF4370" i="9" s="1"/>
  <c r="AB4371" i="9" l="1"/>
  <c r="AD4370" i="9"/>
  <c r="AB4372" i="9" l="1"/>
  <c r="AD4371" i="9"/>
  <c r="AF4371" i="9"/>
  <c r="AF4372" i="9" s="1"/>
  <c r="AB4373" i="9" l="1"/>
  <c r="AD4372" i="9"/>
  <c r="AB4374" i="9" l="1"/>
  <c r="AD4373" i="9"/>
  <c r="AF4373" i="9"/>
  <c r="AF4374" i="9" s="1"/>
  <c r="AB4375" i="9" l="1"/>
  <c r="AD4374" i="9"/>
  <c r="AB4376" i="9" l="1"/>
  <c r="AD4375" i="9"/>
  <c r="AF4375" i="9"/>
  <c r="AF4376" i="9" s="1"/>
  <c r="AB4377" i="9" l="1"/>
  <c r="AD4376" i="9"/>
  <c r="AB4378" i="9" l="1"/>
  <c r="AD4377" i="9"/>
  <c r="AF4377" i="9"/>
  <c r="AF4378" i="9" s="1"/>
  <c r="AB4379" i="9" l="1"/>
  <c r="AD4378" i="9"/>
  <c r="AB4380" i="9" l="1"/>
  <c r="AD4379" i="9"/>
  <c r="AF4379" i="9"/>
  <c r="AF4380" i="9" s="1"/>
  <c r="AB4381" i="9" l="1"/>
  <c r="AD4380" i="9"/>
  <c r="AB4382" i="9" l="1"/>
  <c r="AD4381" i="9"/>
  <c r="AF4381" i="9"/>
  <c r="AF4382" i="9" s="1"/>
  <c r="AB4383" i="9" l="1"/>
  <c r="AD4382" i="9"/>
  <c r="AB4384" i="9" l="1"/>
  <c r="AF4383" i="9"/>
  <c r="AF4384" i="9" s="1"/>
  <c r="AD4383" i="9"/>
  <c r="AB4385" i="9" l="1"/>
  <c r="AD4384" i="9"/>
  <c r="AB4386" i="9" l="1"/>
  <c r="AD4385" i="9"/>
  <c r="AF4385" i="9"/>
  <c r="AF4386" i="9" s="1"/>
  <c r="AB4387" i="9" l="1"/>
  <c r="AD4386" i="9"/>
  <c r="AB4388" i="9" l="1"/>
  <c r="AD4387" i="9"/>
  <c r="AF4387" i="9"/>
  <c r="AF4388" i="9" s="1"/>
  <c r="AB4389" i="9" l="1"/>
  <c r="AD4388" i="9"/>
  <c r="AB4390" i="9" l="1"/>
  <c r="AD4389" i="9"/>
  <c r="AF4389" i="9"/>
  <c r="AF4390" i="9" s="1"/>
  <c r="AB4391" i="9" l="1"/>
  <c r="AD4390" i="9"/>
  <c r="AB4392" i="9" l="1"/>
  <c r="AF4391" i="9"/>
  <c r="AF4392" i="9" s="1"/>
  <c r="AD4391" i="9"/>
  <c r="AB4393" i="9" l="1"/>
  <c r="AD4392" i="9"/>
  <c r="AB4394" i="9" l="1"/>
  <c r="AD4393" i="9"/>
  <c r="AF4393" i="9"/>
  <c r="AF4394" i="9" s="1"/>
  <c r="AB4395" i="9" l="1"/>
  <c r="AD4394" i="9"/>
  <c r="AB4396" i="9" l="1"/>
  <c r="AD4395" i="9"/>
  <c r="AF4395" i="9"/>
  <c r="AF4396" i="9" s="1"/>
  <c r="AB4397" i="9" l="1"/>
  <c r="AD4396" i="9"/>
  <c r="AB4398" i="9" l="1"/>
  <c r="AD4397" i="9"/>
  <c r="AF4397" i="9"/>
  <c r="AF4398" i="9" s="1"/>
  <c r="AB4399" i="9" l="1"/>
  <c r="AD4398" i="9"/>
  <c r="AB4400" i="9" l="1"/>
  <c r="AD4399" i="9"/>
  <c r="AF4399" i="9"/>
  <c r="AF4400" i="9" s="1"/>
  <c r="AB4401" i="9" l="1"/>
  <c r="AD4400" i="9"/>
  <c r="AB4402" i="9" l="1"/>
  <c r="AD4401" i="9"/>
  <c r="AF4401" i="9"/>
  <c r="AF4402" i="9" s="1"/>
  <c r="AB4403" i="9" l="1"/>
  <c r="AD4402" i="9"/>
  <c r="AB4404" i="9" l="1"/>
  <c r="AD4403" i="9"/>
  <c r="AF4403" i="9"/>
  <c r="AF4404" i="9" s="1"/>
  <c r="AB4405" i="9" l="1"/>
  <c r="AD4404" i="9"/>
  <c r="AB4406" i="9" l="1"/>
  <c r="AD4405" i="9"/>
  <c r="AF4405" i="9"/>
  <c r="AF4406" i="9" s="1"/>
  <c r="AB4407" i="9" l="1"/>
  <c r="AD4406" i="9"/>
  <c r="AB4408" i="9" l="1"/>
  <c r="AF4407" i="9"/>
  <c r="AF4408" i="9" s="1"/>
  <c r="AD4407" i="9"/>
  <c r="AB4409" i="9" l="1"/>
  <c r="AD4408" i="9"/>
  <c r="AB4410" i="9" l="1"/>
  <c r="AD4409" i="9"/>
  <c r="AF4409" i="9"/>
  <c r="AF4410" i="9" s="1"/>
  <c r="AB4411" i="9" l="1"/>
  <c r="AD4410" i="9"/>
  <c r="AB4412" i="9" l="1"/>
  <c r="AD4411" i="9"/>
  <c r="AF4411" i="9"/>
  <c r="AF4412" i="9" s="1"/>
  <c r="AB4413" i="9" l="1"/>
  <c r="AD4412" i="9"/>
  <c r="AB4414" i="9" l="1"/>
  <c r="AD4413" i="9"/>
  <c r="AF4413" i="9"/>
  <c r="AF4414" i="9" s="1"/>
  <c r="AB4415" i="9" l="1"/>
  <c r="AD4414" i="9"/>
  <c r="AB4416" i="9" l="1"/>
  <c r="AF4415" i="9"/>
  <c r="AF4416" i="9" s="1"/>
  <c r="AD4415" i="9"/>
  <c r="AB4417" i="9" l="1"/>
  <c r="AD4416" i="9"/>
  <c r="AB4418" i="9" l="1"/>
  <c r="AD4417" i="9"/>
  <c r="AF4417" i="9"/>
  <c r="AF4418" i="9" s="1"/>
  <c r="AB4419" i="9" l="1"/>
  <c r="AD4418" i="9"/>
  <c r="AB4420" i="9" l="1"/>
  <c r="AD4419" i="9"/>
  <c r="AF4419" i="9"/>
  <c r="AF4420" i="9" s="1"/>
  <c r="AB4421" i="9" l="1"/>
  <c r="AD4420" i="9"/>
  <c r="AB4422" i="9" l="1"/>
  <c r="AD4421" i="9"/>
  <c r="AF4421" i="9"/>
  <c r="AF4422" i="9" s="1"/>
  <c r="AB4423" i="9" l="1"/>
  <c r="AD4422" i="9"/>
  <c r="AB4424" i="9" l="1"/>
  <c r="AD4423" i="9"/>
  <c r="AF4423" i="9"/>
  <c r="AF4424" i="9" s="1"/>
  <c r="AB4425" i="9" l="1"/>
  <c r="AD4424" i="9"/>
  <c r="AB4426" i="9" l="1"/>
  <c r="AD4425" i="9"/>
  <c r="AF4425" i="9"/>
  <c r="AF4426" i="9" s="1"/>
  <c r="AB4427" i="9" l="1"/>
  <c r="AD4426" i="9"/>
  <c r="AB4428" i="9" l="1"/>
  <c r="AD4427" i="9"/>
  <c r="AF4427" i="9"/>
  <c r="AF4428" i="9" s="1"/>
  <c r="AB4429" i="9" l="1"/>
  <c r="AD4428" i="9"/>
  <c r="AB4430" i="9" l="1"/>
  <c r="AD4429" i="9"/>
  <c r="AF4429" i="9"/>
  <c r="AF4430" i="9" s="1"/>
  <c r="AB4431" i="9" l="1"/>
  <c r="AD4430" i="9"/>
  <c r="AB4432" i="9" l="1"/>
  <c r="AD4431" i="9"/>
  <c r="AF4431" i="9"/>
  <c r="AF4432" i="9" s="1"/>
  <c r="AB4433" i="9" l="1"/>
  <c r="AD4432" i="9"/>
  <c r="AB4434" i="9" l="1"/>
  <c r="AD4433" i="9"/>
  <c r="AF4433" i="9"/>
  <c r="AF4434" i="9" s="1"/>
  <c r="AB4435" i="9" l="1"/>
  <c r="AD4434" i="9"/>
  <c r="AB4436" i="9" l="1"/>
  <c r="AD4435" i="9"/>
  <c r="AF4435" i="9"/>
  <c r="AF4436" i="9" s="1"/>
  <c r="AB4437" i="9" l="1"/>
  <c r="AD4436" i="9"/>
  <c r="AB4438" i="9" l="1"/>
  <c r="AD4437" i="9"/>
  <c r="AF4437" i="9"/>
  <c r="AF4438" i="9" s="1"/>
  <c r="AB4439" i="9" l="1"/>
  <c r="AD4438" i="9"/>
  <c r="AB4440" i="9" l="1"/>
  <c r="AF4439" i="9"/>
  <c r="AF4440" i="9" s="1"/>
  <c r="AD4439" i="9"/>
  <c r="AB4441" i="9" l="1"/>
  <c r="AD4440" i="9"/>
  <c r="AB4442" i="9" l="1"/>
  <c r="AD4441" i="9"/>
  <c r="AF4441" i="9"/>
  <c r="AF4442" i="9" s="1"/>
  <c r="AB4443" i="9" l="1"/>
  <c r="AD4442" i="9"/>
  <c r="AB4444" i="9" l="1"/>
  <c r="AF4443" i="9"/>
  <c r="AF4444" i="9" s="1"/>
  <c r="AD4443" i="9"/>
  <c r="AB4445" i="9" l="1"/>
  <c r="AD4444" i="9"/>
  <c r="AB4446" i="9" l="1"/>
  <c r="AD4445" i="9"/>
  <c r="AF4445" i="9"/>
  <c r="AF4446" i="9" s="1"/>
  <c r="AB4447" i="9" l="1"/>
  <c r="AD4446" i="9"/>
  <c r="AB4448" i="9" l="1"/>
  <c r="AD4447" i="9"/>
  <c r="AF4447" i="9"/>
  <c r="AF4448" i="9" s="1"/>
  <c r="AB4449" i="9" l="1"/>
  <c r="AD4448" i="9"/>
  <c r="AB4450" i="9" l="1"/>
  <c r="AD4449" i="9"/>
  <c r="AF4449" i="9"/>
  <c r="AF4450" i="9" s="1"/>
  <c r="AB4451" i="9" l="1"/>
  <c r="AD4450" i="9"/>
  <c r="AB4452" i="9" l="1"/>
  <c r="AD4451" i="9"/>
  <c r="AF4451" i="9"/>
  <c r="AF4452" i="9" s="1"/>
  <c r="AB4453" i="9" l="1"/>
  <c r="AD4452" i="9"/>
  <c r="AB4454" i="9" l="1"/>
  <c r="AD4453" i="9"/>
  <c r="AF4453" i="9"/>
  <c r="AF4454" i="9" s="1"/>
  <c r="AB4455" i="9" l="1"/>
  <c r="AD4454" i="9"/>
  <c r="AB4456" i="9" l="1"/>
  <c r="AD4455" i="9"/>
  <c r="AF4455" i="9"/>
  <c r="AF4456" i="9" s="1"/>
  <c r="AB4457" i="9" l="1"/>
  <c r="AD4456" i="9"/>
  <c r="AB4458" i="9" l="1"/>
  <c r="AD4457" i="9"/>
  <c r="AF4457" i="9"/>
  <c r="AF4458" i="9" s="1"/>
  <c r="AB4459" i="9" l="1"/>
  <c r="AD4458" i="9"/>
  <c r="AB4460" i="9" l="1"/>
  <c r="AF4459" i="9"/>
  <c r="AF4460" i="9" s="1"/>
  <c r="AD4459" i="9"/>
  <c r="AB4461" i="9" l="1"/>
  <c r="AD4460" i="9"/>
  <c r="AB4462" i="9" l="1"/>
  <c r="AF4461" i="9"/>
  <c r="AF4462" i="9" s="1"/>
  <c r="AD4461" i="9"/>
  <c r="AB4463" i="9" l="1"/>
  <c r="AD4462" i="9"/>
  <c r="AB4464" i="9" l="1"/>
  <c r="AF4463" i="9"/>
  <c r="AF4464" i="9" s="1"/>
  <c r="AD4463" i="9"/>
  <c r="AB4465" i="9" l="1"/>
  <c r="AD4464" i="9"/>
  <c r="AB4466" i="9" l="1"/>
  <c r="AF4465" i="9"/>
  <c r="AF4466" i="9" s="1"/>
  <c r="AD4465" i="9"/>
  <c r="AB4467" i="9" l="1"/>
  <c r="AD4466" i="9"/>
  <c r="AB4468" i="9" l="1"/>
  <c r="AD4467" i="9"/>
  <c r="AF4467" i="9"/>
  <c r="AF4468" i="9" s="1"/>
  <c r="AB4469" i="9" l="1"/>
  <c r="AD4468" i="9"/>
  <c r="AB4470" i="9" l="1"/>
  <c r="AD4469" i="9"/>
  <c r="AF4469" i="9"/>
  <c r="AF4470" i="9" s="1"/>
  <c r="AB4471" i="9" l="1"/>
  <c r="AD4470" i="9"/>
  <c r="AB4472" i="9" l="1"/>
  <c r="AD4471" i="9"/>
  <c r="AF4471" i="9"/>
  <c r="AF4472" i="9" s="1"/>
  <c r="AB4473" i="9" l="1"/>
  <c r="AD4472" i="9"/>
  <c r="AB4474" i="9" l="1"/>
  <c r="AD4473" i="9"/>
  <c r="AF4473" i="9"/>
  <c r="AF4474" i="9" s="1"/>
  <c r="AB4475" i="9" l="1"/>
  <c r="AD4474" i="9"/>
  <c r="AB4476" i="9" l="1"/>
  <c r="AD4475" i="9"/>
  <c r="AF4475" i="9"/>
  <c r="AF4476" i="9" l="1"/>
  <c r="AB4477" i="9"/>
  <c r="AD4476" i="9"/>
  <c r="AB4478" i="9" l="1"/>
  <c r="AD4477" i="9"/>
  <c r="AF4477" i="9"/>
  <c r="AF4478" i="9" s="1"/>
  <c r="AB4479" i="9" l="1"/>
  <c r="AD4478" i="9"/>
  <c r="AB4480" i="9" l="1"/>
  <c r="AF4479" i="9"/>
  <c r="AF4480" i="9" s="1"/>
  <c r="AD4479" i="9"/>
  <c r="AB4481" i="9" l="1"/>
  <c r="AD4480" i="9"/>
  <c r="AB4482" i="9" l="1"/>
  <c r="AD4481" i="9"/>
  <c r="AF4481" i="9"/>
  <c r="AF4482" i="9" s="1"/>
  <c r="AB4483" i="9" l="1"/>
  <c r="AD4482" i="9"/>
  <c r="AB4484" i="9" l="1"/>
  <c r="AD4483" i="9"/>
  <c r="AF4483" i="9"/>
  <c r="AF4484" i="9" s="1"/>
  <c r="AB4485" i="9" l="1"/>
  <c r="AD4484" i="9"/>
  <c r="AB4486" i="9" l="1"/>
  <c r="AD4485" i="9"/>
  <c r="AF4485" i="9"/>
  <c r="AF4486" i="9" s="1"/>
  <c r="AB4487" i="9" l="1"/>
  <c r="AD4486" i="9"/>
  <c r="AB4488" i="9" l="1"/>
  <c r="AD4487" i="9"/>
  <c r="AF4487" i="9"/>
  <c r="AF4488" i="9" s="1"/>
  <c r="AB4489" i="9" l="1"/>
  <c r="AD4488" i="9"/>
  <c r="AB4490" i="9" l="1"/>
  <c r="AD4489" i="9"/>
  <c r="AF4489" i="9"/>
  <c r="AF4490" i="9" s="1"/>
  <c r="AB4491" i="9" l="1"/>
  <c r="AD4490" i="9"/>
  <c r="AB4492" i="9" l="1"/>
  <c r="AD4491" i="9"/>
  <c r="AF4491" i="9"/>
  <c r="AF4492" i="9" s="1"/>
  <c r="AB4493" i="9" l="1"/>
  <c r="AD4492" i="9"/>
  <c r="AB4494" i="9" l="1"/>
  <c r="AF4493" i="9"/>
  <c r="AF4494" i="9" s="1"/>
  <c r="AD4493" i="9"/>
  <c r="AB4495" i="9" l="1"/>
  <c r="AD4494" i="9"/>
  <c r="AB4496" i="9" l="1"/>
  <c r="AF4495" i="9"/>
  <c r="AF4496" i="9" s="1"/>
  <c r="AD4495" i="9"/>
  <c r="AB4497" i="9" l="1"/>
  <c r="AD4496" i="9"/>
  <c r="AB4498" i="9" l="1"/>
  <c r="AD4497" i="9"/>
  <c r="AF4497" i="9"/>
  <c r="AF4498" i="9" s="1"/>
  <c r="AB4499" i="9" l="1"/>
  <c r="AD4498" i="9"/>
  <c r="AB4500" i="9" l="1"/>
  <c r="AD4499" i="9"/>
  <c r="AF4499" i="9"/>
  <c r="AF4500" i="9" s="1"/>
  <c r="AB4501" i="9" l="1"/>
  <c r="AD4500" i="9"/>
  <c r="AB4502" i="9" l="1"/>
  <c r="AD4501" i="9"/>
  <c r="AF4501" i="9"/>
  <c r="AF4502" i="9" s="1"/>
  <c r="AB4503" i="9" l="1"/>
  <c r="AD4502" i="9"/>
  <c r="AB4504" i="9" l="1"/>
  <c r="AD4503" i="9"/>
  <c r="AF4503" i="9"/>
  <c r="AF4504" i="9" s="1"/>
  <c r="AB4505" i="9" l="1"/>
  <c r="AD4504" i="9"/>
  <c r="AB4506" i="9" l="1"/>
  <c r="AD4505" i="9"/>
  <c r="AF4505" i="9"/>
  <c r="AF4506" i="9" s="1"/>
  <c r="AB4507" i="9" l="1"/>
  <c r="AD4506" i="9"/>
  <c r="AB4508" i="9" l="1"/>
  <c r="AD4507" i="9"/>
  <c r="AF4507" i="9"/>
  <c r="AF4508" i="9" s="1"/>
  <c r="AB4509" i="9" l="1"/>
  <c r="AD4508" i="9"/>
  <c r="AB4510" i="9" l="1"/>
  <c r="AD4509" i="9"/>
  <c r="AF4509" i="9"/>
  <c r="AF4510" i="9" s="1"/>
  <c r="AB4511" i="9" l="1"/>
  <c r="AD4510" i="9"/>
  <c r="AB4512" i="9" l="1"/>
  <c r="AD4511" i="9"/>
  <c r="AF4511" i="9"/>
  <c r="AF4512" i="9" s="1"/>
  <c r="AB4513" i="9" l="1"/>
  <c r="AD4512" i="9"/>
  <c r="AB4514" i="9" l="1"/>
  <c r="AD4513" i="9"/>
  <c r="AF4513" i="9"/>
  <c r="AF4514" i="9" s="1"/>
  <c r="AB4515" i="9" l="1"/>
  <c r="AD4514" i="9"/>
  <c r="AB4516" i="9" l="1"/>
  <c r="AD4515" i="9"/>
  <c r="AF4515" i="9"/>
  <c r="AF4516" i="9" s="1"/>
  <c r="AB4517" i="9" l="1"/>
  <c r="AD4516" i="9"/>
  <c r="AB4518" i="9" l="1"/>
  <c r="AD4517" i="9"/>
  <c r="AF4517" i="9"/>
  <c r="AF4518" i="9" s="1"/>
  <c r="AB4519" i="9" l="1"/>
  <c r="AD4518" i="9"/>
  <c r="AB4520" i="9" l="1"/>
  <c r="AD4519" i="9"/>
  <c r="AF4519" i="9"/>
  <c r="AF4520" i="9" s="1"/>
  <c r="AB4521" i="9" l="1"/>
  <c r="AD4520" i="9"/>
  <c r="AB4522" i="9" l="1"/>
  <c r="AD4521" i="9"/>
  <c r="AF4521" i="9"/>
  <c r="AF4522" i="9" s="1"/>
  <c r="AB4523" i="9" l="1"/>
  <c r="AD4522" i="9"/>
  <c r="AB4524" i="9" l="1"/>
  <c r="AF4523" i="9"/>
  <c r="AF4524" i="9" s="1"/>
  <c r="AD4523" i="9"/>
  <c r="AB4525" i="9" l="1"/>
  <c r="AD4524" i="9"/>
  <c r="AB4526" i="9" l="1"/>
  <c r="AD4525" i="9"/>
  <c r="AF4525" i="9"/>
  <c r="AF4526" i="9" s="1"/>
  <c r="AB4527" i="9" l="1"/>
  <c r="AD4526" i="9"/>
  <c r="AB4528" i="9" l="1"/>
  <c r="AD4527" i="9"/>
  <c r="AF4527" i="9"/>
  <c r="AF4528" i="9" s="1"/>
  <c r="AB4529" i="9" l="1"/>
  <c r="AD4528" i="9"/>
  <c r="AB4530" i="9" l="1"/>
  <c r="AD4529" i="9"/>
  <c r="AF4529" i="9"/>
  <c r="AF4530" i="9" s="1"/>
  <c r="AB4531" i="9" l="1"/>
  <c r="AD4530" i="9"/>
  <c r="AB4532" i="9" l="1"/>
  <c r="AD4531" i="9"/>
  <c r="AF4531" i="9"/>
  <c r="AF4532" i="9" s="1"/>
  <c r="AB4533" i="9" l="1"/>
  <c r="AD4532" i="9"/>
  <c r="AB4534" i="9" l="1"/>
  <c r="AD4533" i="9"/>
  <c r="AF4533" i="9"/>
  <c r="AF4534" i="9" s="1"/>
  <c r="AB4535" i="9" l="1"/>
  <c r="AD4534" i="9"/>
  <c r="AB4536" i="9" l="1"/>
  <c r="AD4535" i="9"/>
  <c r="AF4535" i="9"/>
  <c r="AF4536" i="9" s="1"/>
  <c r="AB4537" i="9" l="1"/>
  <c r="AD4536" i="9"/>
  <c r="AB4538" i="9" l="1"/>
  <c r="AD4537" i="9"/>
  <c r="AF4537" i="9"/>
  <c r="AF4538" i="9" s="1"/>
  <c r="AB4539" i="9" l="1"/>
  <c r="AD4538" i="9"/>
  <c r="AB4540" i="9" l="1"/>
  <c r="AD4539" i="9"/>
  <c r="AF4539" i="9"/>
  <c r="AF4540" i="9" s="1"/>
  <c r="AB4541" i="9" l="1"/>
  <c r="AD4540" i="9"/>
  <c r="AB4542" i="9" l="1"/>
  <c r="AF4541" i="9"/>
  <c r="AF4542" i="9" s="1"/>
  <c r="AD4541" i="9"/>
  <c r="AB4543" i="9" l="1"/>
  <c r="AD4542" i="9"/>
  <c r="AB4544" i="9" l="1"/>
  <c r="AD4543" i="9"/>
  <c r="AF4543" i="9"/>
  <c r="AF4544" i="9" s="1"/>
  <c r="AB4545" i="9" l="1"/>
  <c r="AD4544" i="9"/>
  <c r="AB4546" i="9" l="1"/>
  <c r="AD4545" i="9"/>
  <c r="AF4545" i="9"/>
  <c r="AF4546" i="9" s="1"/>
  <c r="AB4547" i="9" l="1"/>
  <c r="AD4546" i="9"/>
  <c r="AB4548" i="9" l="1"/>
  <c r="AD4547" i="9"/>
  <c r="AF4547" i="9"/>
  <c r="AF4548" i="9" s="1"/>
  <c r="AB4549" i="9" l="1"/>
  <c r="AD4548" i="9"/>
  <c r="AB4550" i="9" l="1"/>
  <c r="AD4549" i="9"/>
  <c r="AF4549" i="9"/>
  <c r="AF4550" i="9" s="1"/>
  <c r="AB4551" i="9" l="1"/>
  <c r="AD4550" i="9"/>
  <c r="AB4552" i="9" l="1"/>
  <c r="AD4551" i="9"/>
  <c r="AF4551" i="9"/>
  <c r="AF4552" i="9" s="1"/>
  <c r="AB4553" i="9" l="1"/>
  <c r="AD4552" i="9"/>
  <c r="AB4554" i="9" l="1"/>
  <c r="AF4553" i="9"/>
  <c r="AF4554" i="9" s="1"/>
  <c r="AD4553" i="9"/>
  <c r="AB4555" i="9" l="1"/>
  <c r="AD4554" i="9"/>
  <c r="AB4556" i="9" l="1"/>
  <c r="AD4555" i="9"/>
  <c r="AF4555" i="9"/>
  <c r="AF4556" i="9" s="1"/>
  <c r="AB4557" i="9" l="1"/>
  <c r="AD4556" i="9"/>
  <c r="AB4558" i="9" l="1"/>
  <c r="AF4557" i="9"/>
  <c r="AF4558" i="9" s="1"/>
  <c r="AD4557" i="9"/>
  <c r="AB4559" i="9" l="1"/>
  <c r="AD4558" i="9"/>
  <c r="AB4560" i="9" l="1"/>
  <c r="AD4559" i="9"/>
  <c r="AF4559" i="9"/>
  <c r="AF4560" i="9" s="1"/>
  <c r="AB4561" i="9" l="1"/>
  <c r="AD4560" i="9"/>
  <c r="AB4562" i="9" l="1"/>
  <c r="AD4561" i="9"/>
  <c r="AF4561" i="9"/>
  <c r="AF4562" i="9" s="1"/>
  <c r="AB4563" i="9" l="1"/>
  <c r="AD4562" i="9"/>
  <c r="AB4564" i="9" l="1"/>
  <c r="AF4563" i="9"/>
  <c r="AF4564" i="9" s="1"/>
  <c r="AD4563" i="9"/>
  <c r="AB4565" i="9" l="1"/>
  <c r="AD4564" i="9"/>
  <c r="AB4566" i="9" l="1"/>
  <c r="AD4565" i="9"/>
  <c r="AF4565" i="9"/>
  <c r="AF4566" i="9" s="1"/>
  <c r="AB4567" i="9" l="1"/>
  <c r="AD4566" i="9"/>
  <c r="AB4568" i="9" l="1"/>
  <c r="AF4567" i="9"/>
  <c r="AF4568" i="9" s="1"/>
  <c r="AD4567" i="9"/>
  <c r="AB4569" i="9" l="1"/>
  <c r="AD4568" i="9"/>
  <c r="AB4570" i="9" l="1"/>
  <c r="AD4569" i="9"/>
  <c r="AF4569" i="9"/>
  <c r="AF4570" i="9" s="1"/>
  <c r="AB4571" i="9" l="1"/>
  <c r="AD4570" i="9"/>
  <c r="AB4572" i="9" l="1"/>
  <c r="AD4571" i="9"/>
  <c r="AF4571" i="9"/>
  <c r="AF4572" i="9" s="1"/>
  <c r="AB4573" i="9" l="1"/>
  <c r="AD4572" i="9"/>
  <c r="AB4574" i="9" l="1"/>
  <c r="AD4573" i="9"/>
  <c r="AF4573" i="9"/>
  <c r="AF4574" i="9" s="1"/>
  <c r="AB4575" i="9" l="1"/>
  <c r="AD4574" i="9"/>
  <c r="AB4576" i="9" l="1"/>
  <c r="AD4575" i="9"/>
  <c r="AF4575" i="9"/>
  <c r="AF4576" i="9" s="1"/>
  <c r="AB4577" i="9" l="1"/>
  <c r="AD4576" i="9"/>
  <c r="AB4578" i="9" l="1"/>
  <c r="AD4577" i="9"/>
  <c r="AF4577" i="9"/>
  <c r="AF4578" i="9" s="1"/>
  <c r="AB4579" i="9" l="1"/>
  <c r="AD4578" i="9"/>
  <c r="AB4580" i="9" l="1"/>
  <c r="AD4579" i="9"/>
  <c r="AF4579" i="9"/>
  <c r="AF4580" i="9" s="1"/>
  <c r="AB4581" i="9" l="1"/>
  <c r="AD4580" i="9"/>
  <c r="AB4582" i="9" l="1"/>
  <c r="AD4581" i="9"/>
  <c r="AF4581" i="9"/>
  <c r="AF4582" i="9" s="1"/>
  <c r="AB4583" i="9" l="1"/>
  <c r="AD4582" i="9"/>
  <c r="AB4584" i="9" l="1"/>
  <c r="AF4583" i="9"/>
  <c r="AF4584" i="9" s="1"/>
  <c r="AD4583" i="9"/>
  <c r="AB4585" i="9" l="1"/>
  <c r="AD4584" i="9"/>
  <c r="AB4586" i="9" l="1"/>
  <c r="AD4585" i="9"/>
  <c r="AF4585" i="9"/>
  <c r="AF4586" i="9" s="1"/>
  <c r="AB4587" i="9" l="1"/>
  <c r="AD4586" i="9"/>
  <c r="AB4588" i="9" l="1"/>
  <c r="AF4587" i="9"/>
  <c r="AF4588" i="9" s="1"/>
  <c r="AD4587" i="9"/>
  <c r="AB4589" i="9" l="1"/>
  <c r="AD4588" i="9"/>
  <c r="AB4590" i="9" l="1"/>
  <c r="AD4589" i="9"/>
  <c r="AF4589" i="9"/>
  <c r="AF4590" i="9" s="1"/>
  <c r="AB4591" i="9" l="1"/>
  <c r="AD4590" i="9"/>
  <c r="AB4592" i="9" l="1"/>
  <c r="AF4591" i="9"/>
  <c r="AF4592" i="9" s="1"/>
  <c r="AD4591" i="9"/>
  <c r="AB4593" i="9" l="1"/>
  <c r="AD4592" i="9"/>
  <c r="AB4594" i="9" l="1"/>
  <c r="AD4593" i="9"/>
  <c r="AF4593" i="9"/>
  <c r="AF4594" i="9" s="1"/>
  <c r="AB4595" i="9" l="1"/>
  <c r="AD4594" i="9"/>
  <c r="AB4596" i="9" l="1"/>
  <c r="AD4595" i="9"/>
  <c r="AF4595" i="9"/>
  <c r="AF4596" i="9" s="1"/>
  <c r="AB4597" i="9" l="1"/>
  <c r="AD4596" i="9"/>
  <c r="AB4598" i="9" l="1"/>
  <c r="AD4597" i="9"/>
  <c r="AF4597" i="9"/>
  <c r="AF4598" i="9" s="1"/>
  <c r="AB4599" i="9" l="1"/>
  <c r="AD4598" i="9"/>
  <c r="AB4600" i="9" l="1"/>
  <c r="AD4599" i="9"/>
  <c r="AF4599" i="9"/>
  <c r="AF4600" i="9" s="1"/>
  <c r="AB4601" i="9" l="1"/>
  <c r="AD4600" i="9"/>
  <c r="AB4602" i="9" l="1"/>
  <c r="AD4601" i="9"/>
  <c r="AF4601" i="9"/>
  <c r="AF4602" i="9" s="1"/>
  <c r="AB4603" i="9" l="1"/>
  <c r="AD4602" i="9"/>
  <c r="AB4604" i="9" l="1"/>
  <c r="AF4603" i="9"/>
  <c r="AF4604" i="9" s="1"/>
  <c r="AD4603" i="9"/>
  <c r="AB4605" i="9" l="1"/>
  <c r="AD4604" i="9"/>
  <c r="AB4606" i="9" l="1"/>
  <c r="AF4605" i="9"/>
  <c r="AF4606" i="9" s="1"/>
  <c r="AD4605" i="9"/>
  <c r="AB4607" i="9" l="1"/>
  <c r="AD4606" i="9"/>
  <c r="AB4608" i="9" l="1"/>
  <c r="AD4607" i="9"/>
  <c r="AF4607" i="9"/>
  <c r="AF4608" i="9" s="1"/>
  <c r="AB4609" i="9" l="1"/>
  <c r="AD4608" i="9"/>
  <c r="AB4610" i="9" l="1"/>
  <c r="AD4609" i="9"/>
  <c r="AF4609" i="9"/>
  <c r="AF4610" i="9" s="1"/>
  <c r="AB4611" i="9" l="1"/>
  <c r="AD4610" i="9"/>
  <c r="AB4612" i="9" l="1"/>
  <c r="AF4611" i="9"/>
  <c r="AF4612" i="9" s="1"/>
  <c r="AD4611" i="9"/>
  <c r="AB4613" i="9" l="1"/>
  <c r="AD4612" i="9"/>
  <c r="AB4614" i="9" l="1"/>
  <c r="AD4613" i="9"/>
  <c r="AF4613" i="9"/>
  <c r="AF4614" i="9" s="1"/>
  <c r="AB4615" i="9" l="1"/>
  <c r="AD4614" i="9"/>
  <c r="AB4616" i="9" l="1"/>
  <c r="AD4615" i="9"/>
  <c r="AF4615" i="9"/>
  <c r="AF4616" i="9" s="1"/>
  <c r="AB4617" i="9" l="1"/>
  <c r="AD4616" i="9"/>
  <c r="AB4618" i="9" l="1"/>
  <c r="AD4617" i="9"/>
  <c r="AF4617" i="9"/>
  <c r="AF4618" i="9" s="1"/>
  <c r="AB4619" i="9" l="1"/>
  <c r="AD4618" i="9"/>
  <c r="AB4620" i="9" l="1"/>
  <c r="AF4619" i="9"/>
  <c r="AF4620" i="9" s="1"/>
  <c r="AD4619" i="9"/>
  <c r="AB4621" i="9" l="1"/>
  <c r="AD4620" i="9"/>
  <c r="AB4622" i="9" l="1"/>
  <c r="AF4621" i="9"/>
  <c r="AF4622" i="9" s="1"/>
  <c r="AD4621" i="9"/>
  <c r="AB4623" i="9" l="1"/>
  <c r="AD4622" i="9"/>
  <c r="AB4624" i="9" l="1"/>
  <c r="AF4623" i="9"/>
  <c r="AF4624" i="9" s="1"/>
  <c r="AD4623" i="9"/>
  <c r="AB4625" i="9" l="1"/>
  <c r="AD4624" i="9"/>
  <c r="AB4626" i="9" l="1"/>
  <c r="AF4625" i="9"/>
  <c r="AF4626" i="9" s="1"/>
  <c r="AD4625" i="9"/>
  <c r="AB4627" i="9" l="1"/>
  <c r="AD4626" i="9"/>
  <c r="AB4628" i="9" l="1"/>
  <c r="AD4627" i="9"/>
  <c r="AF4627" i="9"/>
  <c r="AF4628" i="9" s="1"/>
  <c r="AB4629" i="9" l="1"/>
  <c r="AD4628" i="9"/>
  <c r="AB4630" i="9" l="1"/>
  <c r="AD4629" i="9"/>
  <c r="AF4629" i="9"/>
  <c r="AF4630" i="9" s="1"/>
  <c r="AB4631" i="9" l="1"/>
  <c r="AD4630" i="9"/>
  <c r="AB4632" i="9" l="1"/>
  <c r="AD4631" i="9"/>
  <c r="AF4631" i="9"/>
  <c r="AF4632" i="9" s="1"/>
  <c r="AB4633" i="9" l="1"/>
  <c r="AD4632" i="9"/>
  <c r="AB4634" i="9" l="1"/>
  <c r="AD4633" i="9"/>
  <c r="AF4633" i="9"/>
  <c r="AF4634" i="9" s="1"/>
  <c r="AB4635" i="9" l="1"/>
  <c r="AD4634" i="9"/>
  <c r="AB4636" i="9" l="1"/>
  <c r="AF4635" i="9"/>
  <c r="AF4636" i="9" s="1"/>
  <c r="AD4635" i="9"/>
  <c r="AB4637" i="9" l="1"/>
  <c r="AD4636" i="9"/>
  <c r="AB4638" i="9" l="1"/>
  <c r="AF4637" i="9"/>
  <c r="AF4638" i="9" s="1"/>
  <c r="AD4637" i="9"/>
  <c r="AB4639" i="9" l="1"/>
  <c r="AD4638" i="9"/>
  <c r="AB4640" i="9" l="1"/>
  <c r="AF4639" i="9"/>
  <c r="AF4640" i="9" s="1"/>
  <c r="AD4639" i="9"/>
  <c r="AB4641" i="9" l="1"/>
  <c r="AD4640" i="9"/>
  <c r="AB4642" i="9" l="1"/>
  <c r="AF4641" i="9"/>
  <c r="AF4642" i="9" s="1"/>
  <c r="AD4641" i="9"/>
  <c r="AB4643" i="9" l="1"/>
  <c r="AD4642" i="9"/>
  <c r="AB4644" i="9" l="1"/>
  <c r="AF4643" i="9"/>
  <c r="AF4644" i="9" s="1"/>
  <c r="AD4643" i="9"/>
  <c r="AB4645" i="9" l="1"/>
  <c r="AD4644" i="9"/>
  <c r="AB4646" i="9" l="1"/>
  <c r="AD4645" i="9"/>
  <c r="AF4645" i="9"/>
  <c r="AF4646" i="9" s="1"/>
  <c r="AB4647" i="9" l="1"/>
  <c r="AD4646" i="9"/>
  <c r="AB4648" i="9" l="1"/>
  <c r="AD4647" i="9"/>
  <c r="AF4647" i="9"/>
  <c r="AF4648" i="9" s="1"/>
  <c r="AB4649" i="9" l="1"/>
  <c r="AD4648" i="9"/>
  <c r="AB4650" i="9" l="1"/>
  <c r="AD4649" i="9"/>
  <c r="AF4649" i="9"/>
  <c r="AF4650" i="9" s="1"/>
  <c r="AB4651" i="9" l="1"/>
  <c r="AD4650" i="9"/>
  <c r="AB4652" i="9" l="1"/>
  <c r="AF4651" i="9"/>
  <c r="AF4652" i="9" s="1"/>
  <c r="AD4651" i="9"/>
  <c r="AB4653" i="9" l="1"/>
  <c r="AD4652" i="9"/>
  <c r="AB4654" i="9" l="1"/>
  <c r="AF4653" i="9"/>
  <c r="AF4654" i="9" s="1"/>
  <c r="AD4653" i="9"/>
  <c r="AB4655" i="9" l="1"/>
  <c r="AD4654" i="9"/>
  <c r="AB4656" i="9" l="1"/>
  <c r="AF4655" i="9"/>
  <c r="AF4656" i="9" s="1"/>
  <c r="AD4655" i="9"/>
  <c r="AB4657" i="9" l="1"/>
  <c r="AD4656" i="9"/>
  <c r="AB4658" i="9" l="1"/>
  <c r="AF4657" i="9"/>
  <c r="AF4658" i="9" s="1"/>
  <c r="AD4657" i="9"/>
  <c r="AB4659" i="9" l="1"/>
  <c r="AD4658" i="9"/>
  <c r="AB4660" i="9" l="1"/>
  <c r="AD4659" i="9"/>
  <c r="AF4659" i="9"/>
  <c r="AF4660" i="9" s="1"/>
  <c r="AB4661" i="9" l="1"/>
  <c r="AD4660" i="9"/>
  <c r="AB4662" i="9" l="1"/>
  <c r="AF4661" i="9"/>
  <c r="AF4662" i="9" s="1"/>
  <c r="AD4661" i="9"/>
  <c r="AB4663" i="9" l="1"/>
  <c r="AD4662" i="9"/>
  <c r="AB4664" i="9" l="1"/>
  <c r="AD4663" i="9"/>
  <c r="AF4663" i="9"/>
  <c r="AF4664" i="9" s="1"/>
  <c r="AB4665" i="9" l="1"/>
  <c r="AD4664" i="9"/>
  <c r="AB4666" i="9" l="1"/>
  <c r="AD4665" i="9"/>
  <c r="AF4665" i="9"/>
  <c r="AF4666" i="9" s="1"/>
  <c r="AB4667" i="9" l="1"/>
  <c r="AD4666" i="9"/>
  <c r="AB4668" i="9" l="1"/>
  <c r="AF4667" i="9"/>
  <c r="AF4668" i="9" s="1"/>
  <c r="AD4667" i="9"/>
  <c r="AB4669" i="9" l="1"/>
  <c r="AD4668" i="9"/>
  <c r="AB4670" i="9" l="1"/>
  <c r="AF4669" i="9"/>
  <c r="AF4670" i="9" s="1"/>
  <c r="AD4669" i="9"/>
  <c r="AB4671" i="9" l="1"/>
  <c r="AD4670" i="9"/>
  <c r="AB4672" i="9" l="1"/>
  <c r="AF4671" i="9"/>
  <c r="AF4672" i="9" s="1"/>
  <c r="AD4671" i="9"/>
  <c r="AB4673" i="9" l="1"/>
  <c r="AD4672" i="9"/>
  <c r="AB4674" i="9" l="1"/>
  <c r="AF4673" i="9"/>
  <c r="AF4674" i="9" s="1"/>
  <c r="AD4673" i="9"/>
  <c r="AB4675" i="9" l="1"/>
  <c r="AD4674" i="9"/>
  <c r="AB4676" i="9" l="1"/>
  <c r="AD4675" i="9"/>
  <c r="AF4675" i="9"/>
  <c r="AF4676" i="9" l="1"/>
  <c r="AD4676" i="9"/>
  <c r="AB4677" i="9"/>
  <c r="AB4678" i="9" l="1"/>
  <c r="AD4677" i="9"/>
  <c r="AF4677" i="9"/>
  <c r="AF4678" i="9" s="1"/>
  <c r="AB4679" i="9" l="1"/>
  <c r="AD4678" i="9"/>
  <c r="AB4680" i="9" l="1"/>
  <c r="AD4679" i="9"/>
  <c r="AF4679" i="9"/>
  <c r="AF4680" i="9" s="1"/>
  <c r="AB4681" i="9" l="1"/>
  <c r="AD4680" i="9"/>
  <c r="AB4682" i="9" l="1"/>
  <c r="AD4681" i="9"/>
  <c r="AF4681" i="9"/>
  <c r="AF4682" i="9" s="1"/>
  <c r="AB4683" i="9" l="1"/>
  <c r="AD4682" i="9"/>
  <c r="AB4684" i="9" l="1"/>
  <c r="AD4683" i="9"/>
  <c r="AF4683" i="9"/>
  <c r="AF4684" i="9" s="1"/>
  <c r="AB4685" i="9" l="1"/>
  <c r="AD4684" i="9"/>
  <c r="AB4686" i="9" l="1"/>
  <c r="AD4685" i="9"/>
  <c r="AF4685" i="9"/>
  <c r="AF4686" i="9" s="1"/>
  <c r="AB4687" i="9" l="1"/>
  <c r="AD4686" i="9"/>
  <c r="AB4688" i="9" l="1"/>
  <c r="AF4687" i="9"/>
  <c r="AF4688" i="9" s="1"/>
  <c r="AD4687" i="9"/>
  <c r="AB4689" i="9" l="1"/>
  <c r="AD4688" i="9"/>
  <c r="AB4690" i="9" l="1"/>
  <c r="AD4689" i="9"/>
  <c r="AF4689" i="9"/>
  <c r="AF4690" i="9" s="1"/>
  <c r="AB4691" i="9" l="1"/>
  <c r="AD4690" i="9"/>
  <c r="AB4692" i="9" l="1"/>
  <c r="AD4691" i="9"/>
  <c r="AF4691" i="9"/>
  <c r="AF4692" i="9" s="1"/>
  <c r="AB4693" i="9" l="1"/>
  <c r="AD4692" i="9"/>
  <c r="AB4694" i="9" l="1"/>
  <c r="AD4693" i="9"/>
  <c r="AF4693" i="9"/>
  <c r="AF4694" i="9" s="1"/>
  <c r="AB4695" i="9" l="1"/>
  <c r="AD4694" i="9"/>
  <c r="AB4696" i="9" l="1"/>
  <c r="AD4695" i="9"/>
  <c r="AF4695" i="9"/>
  <c r="AF4696" i="9" s="1"/>
  <c r="AB4697" i="9" l="1"/>
  <c r="AD4696" i="9"/>
  <c r="AB4698" i="9" l="1"/>
  <c r="AD4697" i="9"/>
  <c r="AF4697" i="9"/>
  <c r="AF4698" i="9" s="1"/>
  <c r="AB4699" i="9" l="1"/>
  <c r="AD4698" i="9"/>
  <c r="AB4700" i="9" l="1"/>
  <c r="AD4699" i="9"/>
  <c r="AF4699" i="9"/>
  <c r="AF4700" i="9" s="1"/>
  <c r="AB4701" i="9" l="1"/>
  <c r="AD4700" i="9"/>
  <c r="AB4702" i="9" l="1"/>
  <c r="AF4701" i="9"/>
  <c r="AF4702" i="9" s="1"/>
  <c r="AD4701" i="9"/>
  <c r="AB4703" i="9" l="1"/>
  <c r="AD4702" i="9"/>
  <c r="AB4704" i="9" l="1"/>
  <c r="AD4703" i="9"/>
  <c r="AF4703" i="9"/>
  <c r="AF4704" i="9" s="1"/>
  <c r="AB4705" i="9" l="1"/>
  <c r="AD4704" i="9"/>
  <c r="AB4706" i="9" l="1"/>
  <c r="AD4705" i="9"/>
  <c r="AF4705" i="9"/>
  <c r="AF4706" i="9" s="1"/>
  <c r="AB4707" i="9" l="1"/>
  <c r="AD4706" i="9"/>
  <c r="AB4708" i="9" l="1"/>
  <c r="AD4707" i="9"/>
  <c r="AF4707" i="9"/>
  <c r="AF4708" i="9" s="1"/>
  <c r="AB4709" i="9" l="1"/>
  <c r="AD4708" i="9"/>
  <c r="AB4710" i="9" l="1"/>
  <c r="AD4709" i="9"/>
  <c r="AF4709" i="9"/>
  <c r="AF4710" i="9" s="1"/>
  <c r="AB4711" i="9" l="1"/>
  <c r="AD4710" i="9"/>
  <c r="AB4712" i="9" l="1"/>
  <c r="AD4711" i="9"/>
  <c r="AF4711" i="9"/>
  <c r="AF4712" i="9" s="1"/>
  <c r="AB4713" i="9" l="1"/>
  <c r="AD4712" i="9"/>
  <c r="AB4714" i="9" l="1"/>
  <c r="AD4713" i="9"/>
  <c r="AF4713" i="9"/>
  <c r="AF4714" i="9" s="1"/>
  <c r="AB4715" i="9" l="1"/>
  <c r="AD4714" i="9"/>
  <c r="AB4716" i="9" l="1"/>
  <c r="AD4715" i="9"/>
  <c r="AF4715" i="9"/>
  <c r="AF4716" i="9" s="1"/>
  <c r="AB4717" i="9" l="1"/>
  <c r="AD4716" i="9"/>
  <c r="AB4718" i="9" l="1"/>
  <c r="AD4717" i="9"/>
  <c r="AF4717" i="9"/>
  <c r="AF4718" i="9" s="1"/>
  <c r="AB4719" i="9" l="1"/>
  <c r="AD4718" i="9"/>
  <c r="AB4720" i="9" l="1"/>
  <c r="AD4719" i="9"/>
  <c r="AF4719" i="9"/>
  <c r="AF4720" i="9" s="1"/>
  <c r="AB4721" i="9" l="1"/>
  <c r="AD4720" i="9"/>
  <c r="AB4722" i="9" l="1"/>
  <c r="AF4721" i="9"/>
  <c r="AF4722" i="9" s="1"/>
  <c r="AD4721" i="9"/>
  <c r="AB4723" i="9" l="1"/>
  <c r="AD4722" i="9"/>
  <c r="AB4724" i="9" l="1"/>
  <c r="AD4723" i="9"/>
  <c r="AF4723" i="9"/>
  <c r="AF4724" i="9" s="1"/>
  <c r="AB4725" i="9" l="1"/>
  <c r="AD4724" i="9"/>
  <c r="AB4726" i="9" l="1"/>
  <c r="AD4725" i="9"/>
  <c r="AF4725" i="9"/>
  <c r="AF4726" i="9" s="1"/>
  <c r="AB4727" i="9" l="1"/>
  <c r="AD4726" i="9"/>
  <c r="AB4728" i="9" l="1"/>
  <c r="AD4727" i="9"/>
  <c r="AF4727" i="9"/>
  <c r="AF4728" i="9" s="1"/>
  <c r="AB4729" i="9" l="1"/>
  <c r="AD4728" i="9"/>
  <c r="AB4730" i="9" l="1"/>
  <c r="AD4729" i="9"/>
  <c r="AF4729" i="9"/>
  <c r="AF4730" i="9" s="1"/>
  <c r="AB4731" i="9" l="1"/>
  <c r="AD4730" i="9"/>
  <c r="AB4732" i="9" l="1"/>
  <c r="AD4731" i="9"/>
  <c r="AF4731" i="9"/>
  <c r="AF4732" i="9" s="1"/>
  <c r="AB4733" i="9" l="1"/>
  <c r="AD4732" i="9"/>
  <c r="AB4734" i="9" l="1"/>
  <c r="AD4733" i="9"/>
  <c r="AF4733" i="9"/>
  <c r="AF4734" i="9" s="1"/>
  <c r="AB4735" i="9" l="1"/>
  <c r="AD4734" i="9"/>
  <c r="AB4736" i="9" l="1"/>
  <c r="AF4735" i="9"/>
  <c r="AF4736" i="9" s="1"/>
  <c r="AD4735" i="9"/>
  <c r="AB4737" i="9" l="1"/>
  <c r="AD4736" i="9"/>
  <c r="AB4738" i="9" l="1"/>
  <c r="AF4737" i="9"/>
  <c r="AF4738" i="9" s="1"/>
  <c r="AD4737" i="9"/>
  <c r="AB4739" i="9" l="1"/>
  <c r="AD4738" i="9"/>
  <c r="AB4740" i="9" l="1"/>
  <c r="AF4739" i="9"/>
  <c r="AF4740" i="9" s="1"/>
  <c r="AD4739" i="9"/>
  <c r="AB4741" i="9" l="1"/>
  <c r="AD4740" i="9"/>
  <c r="AB4742" i="9" l="1"/>
  <c r="AD4741" i="9"/>
  <c r="AF4741" i="9"/>
  <c r="AF4742" i="9" l="1"/>
  <c r="AB4743" i="9"/>
  <c r="AD4742" i="9"/>
  <c r="AB4744" i="9" l="1"/>
  <c r="AF4743" i="9"/>
  <c r="AF4744" i="9" s="1"/>
  <c r="AD4743" i="9"/>
  <c r="AB4745" i="9" l="1"/>
  <c r="AD4744" i="9"/>
  <c r="AB4746" i="9" l="1"/>
  <c r="AF4745" i="9"/>
  <c r="AF4746" i="9" s="1"/>
  <c r="AD4745" i="9"/>
  <c r="AB4747" i="9" l="1"/>
  <c r="AD4746" i="9"/>
  <c r="AB4748" i="9" l="1"/>
  <c r="AF4747" i="9"/>
  <c r="AF4748" i="9" s="1"/>
  <c r="AD4747" i="9"/>
  <c r="AB4749" i="9" l="1"/>
  <c r="AD4748" i="9"/>
  <c r="AB4750" i="9" l="1"/>
  <c r="AD4749" i="9"/>
  <c r="AF4749" i="9"/>
  <c r="AF4750" i="9" s="1"/>
  <c r="AB4751" i="9" l="1"/>
  <c r="AD4750" i="9"/>
  <c r="AB4752" i="9" l="1"/>
  <c r="AD4751" i="9"/>
  <c r="AF4751" i="9"/>
  <c r="AF4752" i="9" s="1"/>
  <c r="AB4753" i="9" l="1"/>
  <c r="AD4752" i="9"/>
  <c r="AB4754" i="9" l="1"/>
  <c r="AF4753" i="9"/>
  <c r="AF4754" i="9" s="1"/>
  <c r="AD4753" i="9"/>
  <c r="AB4755" i="9" l="1"/>
  <c r="AD4754" i="9"/>
  <c r="AB4756" i="9" l="1"/>
  <c r="AD4755" i="9"/>
  <c r="AF4755" i="9"/>
  <c r="AF4756" i="9" s="1"/>
  <c r="AB4757" i="9" l="1"/>
  <c r="AD4756" i="9"/>
  <c r="AB4758" i="9" l="1"/>
  <c r="AD4757" i="9"/>
  <c r="AF4757" i="9"/>
  <c r="AF4758" i="9" s="1"/>
  <c r="AB4759" i="9" l="1"/>
  <c r="AD4758" i="9"/>
  <c r="AB4760" i="9" l="1"/>
  <c r="AF4759" i="9"/>
  <c r="AF4760" i="9" s="1"/>
  <c r="AD4759" i="9"/>
  <c r="AB4761" i="9" l="1"/>
  <c r="AD4760" i="9"/>
  <c r="AB4762" i="9" l="1"/>
  <c r="AD4761" i="9"/>
  <c r="AF4761" i="9"/>
  <c r="AF4762" i="9" l="1"/>
  <c r="AD4762" i="9"/>
  <c r="AB4763" i="9"/>
  <c r="AB4764" i="9" l="1"/>
  <c r="AF4763" i="9"/>
  <c r="AF4764" i="9" s="1"/>
  <c r="AD4763" i="9"/>
  <c r="AB4765" i="9" l="1"/>
  <c r="AD4764" i="9"/>
  <c r="AB4766" i="9" l="1"/>
  <c r="AF4765" i="9"/>
  <c r="AF4766" i="9" s="1"/>
  <c r="AD4765" i="9"/>
  <c r="AB4767" i="9" l="1"/>
  <c r="AD4766" i="9"/>
  <c r="AB4768" i="9" l="1"/>
  <c r="AD4767" i="9"/>
  <c r="AF4767" i="9"/>
  <c r="AF4768" i="9" s="1"/>
  <c r="AB4769" i="9" l="1"/>
  <c r="AD4768" i="9"/>
  <c r="AB4770" i="9" l="1"/>
  <c r="AD4769" i="9"/>
  <c r="AF4769" i="9"/>
  <c r="AF4770" i="9" s="1"/>
  <c r="AB4771" i="9" l="1"/>
  <c r="AD4770" i="9"/>
  <c r="AB4772" i="9" l="1"/>
  <c r="AD4771" i="9"/>
  <c r="AF4771" i="9"/>
  <c r="AF4772" i="9" s="1"/>
  <c r="AB4773" i="9" l="1"/>
  <c r="AD4772" i="9"/>
  <c r="AB4774" i="9" l="1"/>
  <c r="AD4773" i="9"/>
  <c r="AF4773" i="9"/>
  <c r="AF4774" i="9" s="1"/>
  <c r="AB4775" i="9" l="1"/>
  <c r="AD4774" i="9"/>
  <c r="AB4776" i="9" l="1"/>
  <c r="AD4775" i="9"/>
  <c r="AF4775" i="9"/>
  <c r="AF4776" i="9" s="1"/>
  <c r="AB4777" i="9" l="1"/>
  <c r="AD4776" i="9"/>
  <c r="AB4778" i="9" l="1"/>
  <c r="AD4777" i="9"/>
  <c r="AF4777" i="9"/>
  <c r="AF4778" i="9" s="1"/>
  <c r="AB4779" i="9" l="1"/>
  <c r="AD4778" i="9"/>
  <c r="AB4780" i="9" l="1"/>
  <c r="AD4779" i="9"/>
  <c r="AF4779" i="9"/>
  <c r="AF4780" i="9" s="1"/>
  <c r="AB4781" i="9" l="1"/>
  <c r="AD4780" i="9"/>
  <c r="AB4782" i="9" l="1"/>
  <c r="AF4781" i="9"/>
  <c r="AF4782" i="9" s="1"/>
  <c r="AD4781" i="9"/>
  <c r="AB4783" i="9" l="1"/>
  <c r="AD4782" i="9"/>
  <c r="AB4784" i="9" l="1"/>
  <c r="AF4783" i="9"/>
  <c r="AF4784" i="9" s="1"/>
  <c r="AD4783" i="9"/>
  <c r="AB4785" i="9" l="1"/>
  <c r="AD4784" i="9"/>
  <c r="AB4786" i="9" l="1"/>
  <c r="AD4785" i="9"/>
  <c r="AF4785" i="9"/>
  <c r="AF4786" i="9" s="1"/>
  <c r="AB4787" i="9" l="1"/>
  <c r="AD4786" i="9"/>
  <c r="AB4788" i="9" l="1"/>
  <c r="AD4787" i="9"/>
  <c r="AF4787" i="9"/>
  <c r="AF4788" i="9" s="1"/>
  <c r="AB4789" i="9" l="1"/>
  <c r="AD4788" i="9"/>
  <c r="AB4790" i="9" l="1"/>
  <c r="AD4789" i="9"/>
  <c r="AF4789" i="9"/>
  <c r="AF4790" i="9" s="1"/>
  <c r="AB4791" i="9" l="1"/>
  <c r="AD4790" i="9"/>
  <c r="AB4792" i="9" l="1"/>
  <c r="AD4791" i="9"/>
  <c r="AF4791" i="9"/>
  <c r="AF4792" i="9" s="1"/>
  <c r="AB4793" i="9" l="1"/>
  <c r="AD4792" i="9"/>
  <c r="AB4794" i="9" l="1"/>
  <c r="AD4793" i="9"/>
  <c r="AF4793" i="9"/>
  <c r="AF4794" i="9" s="1"/>
  <c r="AB4795" i="9" l="1"/>
  <c r="AD4794" i="9"/>
  <c r="AB4796" i="9" l="1"/>
  <c r="AD4795" i="9"/>
  <c r="AF4795" i="9"/>
  <c r="AF4796" i="9" s="1"/>
  <c r="AB4797" i="9" l="1"/>
  <c r="AD4796" i="9"/>
  <c r="AB4798" i="9" l="1"/>
  <c r="AD4797" i="9"/>
  <c r="AF4797" i="9"/>
  <c r="AF4798" i="9" s="1"/>
  <c r="AB4799" i="9" l="1"/>
  <c r="AD4798" i="9"/>
  <c r="AB4800" i="9" l="1"/>
  <c r="AD4799" i="9"/>
  <c r="AF4799" i="9"/>
  <c r="AF4800" i="9" s="1"/>
  <c r="AB4801" i="9" l="1"/>
  <c r="AD4800" i="9"/>
  <c r="AB4802" i="9" l="1"/>
  <c r="AD4801" i="9"/>
  <c r="AF4801" i="9"/>
  <c r="AF4802" i="9" s="1"/>
  <c r="AB4803" i="9" l="1"/>
  <c r="AD4802" i="9"/>
  <c r="AB4804" i="9" l="1"/>
  <c r="AD4803" i="9"/>
  <c r="AF4803" i="9"/>
  <c r="AF4804" i="9" s="1"/>
  <c r="AB4805" i="9" l="1"/>
  <c r="AD4804" i="9"/>
  <c r="AB4806" i="9" l="1"/>
  <c r="AD4805" i="9"/>
  <c r="AF4805" i="9"/>
  <c r="AF4806" i="9" s="1"/>
  <c r="AB4807" i="9" l="1"/>
  <c r="AD4806" i="9"/>
  <c r="AB4808" i="9" l="1"/>
  <c r="AD4807" i="9"/>
  <c r="AF4807" i="9"/>
  <c r="AF4808" i="9" s="1"/>
  <c r="AB4809" i="9" l="1"/>
  <c r="AD4808" i="9"/>
  <c r="AB4810" i="9" l="1"/>
  <c r="AD4809" i="9"/>
  <c r="AF4809" i="9"/>
  <c r="AF4810" i="9" s="1"/>
  <c r="AB4811" i="9" l="1"/>
  <c r="AD4810" i="9"/>
  <c r="AB4812" i="9" l="1"/>
  <c r="AD4811" i="9"/>
  <c r="AF4811" i="9"/>
  <c r="AF4812" i="9" s="1"/>
  <c r="AB4813" i="9" l="1"/>
  <c r="AD4812" i="9"/>
  <c r="AB4814" i="9" l="1"/>
  <c r="AD4813" i="9"/>
  <c r="AF4813" i="9"/>
  <c r="AF4814" i="9" s="1"/>
  <c r="AB4815" i="9" l="1"/>
  <c r="AD4814" i="9"/>
  <c r="AB4816" i="9" l="1"/>
  <c r="AF4815" i="9"/>
  <c r="AF4816" i="9" s="1"/>
  <c r="AD4815" i="9"/>
  <c r="AB4817" i="9" l="1"/>
  <c r="AD4816" i="9"/>
  <c r="AB4818" i="9" l="1"/>
  <c r="AD4817" i="9"/>
  <c r="AF4817" i="9"/>
  <c r="AF4818" i="9" s="1"/>
  <c r="AB4819" i="9" l="1"/>
  <c r="AD4818" i="9"/>
  <c r="AB4820" i="9" l="1"/>
  <c r="AD4819" i="9"/>
  <c r="AF4819" i="9"/>
  <c r="AF4820" i="9" s="1"/>
  <c r="AB4821" i="9" l="1"/>
  <c r="AD4820" i="9"/>
  <c r="AB4822" i="9" l="1"/>
  <c r="AD4821" i="9"/>
  <c r="AF4821" i="9"/>
  <c r="AF4822" i="9" s="1"/>
  <c r="AB4823" i="9" l="1"/>
  <c r="AD4822" i="9"/>
  <c r="AB4824" i="9" l="1"/>
  <c r="AD4823" i="9"/>
  <c r="AF4823" i="9"/>
  <c r="AF4824" i="9" s="1"/>
  <c r="AB4825" i="9" l="1"/>
  <c r="AD4824" i="9"/>
  <c r="AB4826" i="9" l="1"/>
  <c r="AD4825" i="9"/>
  <c r="AF4825" i="9"/>
  <c r="AF4826" i="9" s="1"/>
  <c r="AB4827" i="9" l="1"/>
  <c r="AD4826" i="9"/>
  <c r="AB4828" i="9" l="1"/>
  <c r="AF4827" i="9"/>
  <c r="AF4828" i="9" s="1"/>
  <c r="AD4827" i="9"/>
  <c r="AB4829" i="9" l="1"/>
  <c r="AD4828" i="9"/>
  <c r="AB4830" i="9" l="1"/>
  <c r="AD4829" i="9"/>
  <c r="AF4829" i="9"/>
  <c r="AF4830" i="9" s="1"/>
  <c r="AB4831" i="9" l="1"/>
  <c r="AD4830" i="9"/>
  <c r="AB4832" i="9" l="1"/>
  <c r="AF4831" i="9"/>
  <c r="AF4832" i="9" s="1"/>
  <c r="AD4831" i="9"/>
  <c r="AB4833" i="9" l="1"/>
  <c r="AD4832" i="9"/>
  <c r="AB4834" i="9" l="1"/>
  <c r="AD4833" i="9"/>
  <c r="AF4833" i="9"/>
  <c r="AF4834" i="9" s="1"/>
  <c r="AB4835" i="9" l="1"/>
  <c r="AD4834" i="9"/>
  <c r="AB4836" i="9" l="1"/>
  <c r="AD4835" i="9"/>
  <c r="AF4835" i="9"/>
  <c r="AF4836" i="9" s="1"/>
  <c r="AB4837" i="9" l="1"/>
  <c r="AD4836" i="9"/>
  <c r="AB4838" i="9" l="1"/>
  <c r="AD4837" i="9"/>
  <c r="AF4837" i="9"/>
  <c r="AF4838" i="9" s="1"/>
  <c r="AB4839" i="9" l="1"/>
  <c r="AD4838" i="9"/>
  <c r="AB4840" i="9" l="1"/>
  <c r="AD4839" i="9"/>
  <c r="AF4839" i="9"/>
  <c r="AF4840" i="9" s="1"/>
  <c r="AB4841" i="9" l="1"/>
  <c r="AD4840" i="9"/>
  <c r="AB4842" i="9" l="1"/>
  <c r="AD4841" i="9"/>
  <c r="AF4841" i="9"/>
  <c r="AF4842" i="9" s="1"/>
  <c r="AB4843" i="9" l="1"/>
  <c r="AD4842" i="9"/>
  <c r="AB4844" i="9" l="1"/>
  <c r="AF4843" i="9"/>
  <c r="AF4844" i="9" s="1"/>
  <c r="AD4843" i="9"/>
  <c r="AB4845" i="9" l="1"/>
  <c r="AD4844" i="9"/>
  <c r="AB4846" i="9" l="1"/>
  <c r="AF4845" i="9"/>
  <c r="AF4846" i="9" s="1"/>
  <c r="AD4845" i="9"/>
  <c r="AB4847" i="9" l="1"/>
  <c r="AD4846" i="9"/>
  <c r="AB4848" i="9" l="1"/>
  <c r="AF4847" i="9"/>
  <c r="AF4848" i="9" s="1"/>
  <c r="AD4847" i="9"/>
  <c r="AB4849" i="9" l="1"/>
  <c r="AD4848" i="9"/>
  <c r="AB4850" i="9" l="1"/>
  <c r="AD4849" i="9"/>
  <c r="AF4849" i="9"/>
  <c r="AF4850" i="9" s="1"/>
  <c r="AB4851" i="9" l="1"/>
  <c r="AD4850" i="9"/>
  <c r="AB4852" i="9" l="1"/>
  <c r="AF4851" i="9"/>
  <c r="AF4852" i="9" s="1"/>
  <c r="AD4851" i="9"/>
  <c r="AB4853" i="9" l="1"/>
  <c r="AD4852" i="9"/>
  <c r="AB4854" i="9" l="1"/>
  <c r="AF4853" i="9"/>
  <c r="AF4854" i="9" s="1"/>
  <c r="AD4853" i="9"/>
  <c r="AB4855" i="9" l="1"/>
  <c r="AD4854" i="9"/>
  <c r="AB4856" i="9" l="1"/>
  <c r="AD4855" i="9"/>
  <c r="AF4855" i="9"/>
  <c r="AF4856" i="9" s="1"/>
  <c r="AB4857" i="9" l="1"/>
  <c r="AD4856" i="9"/>
  <c r="AB4858" i="9" l="1"/>
  <c r="AD4857" i="9"/>
  <c r="AF4857" i="9"/>
  <c r="AF4858" i="9" s="1"/>
  <c r="AB4859" i="9" l="1"/>
  <c r="AD4858" i="9"/>
  <c r="AB4860" i="9" l="1"/>
  <c r="AF4859" i="9"/>
  <c r="AF4860" i="9" s="1"/>
  <c r="AD4859" i="9"/>
  <c r="AB4861" i="9" l="1"/>
  <c r="AD4860" i="9"/>
  <c r="AB4862" i="9" l="1"/>
  <c r="AF4861" i="9"/>
  <c r="AF4862" i="9" s="1"/>
  <c r="AD4861" i="9"/>
  <c r="AB4863" i="9" l="1"/>
  <c r="AD4862" i="9"/>
  <c r="AB4864" i="9" l="1"/>
  <c r="AF4863" i="9"/>
  <c r="AF4864" i="9" s="1"/>
  <c r="AD4863" i="9"/>
  <c r="AB4865" i="9" l="1"/>
  <c r="AD4864" i="9"/>
  <c r="AB4866" i="9" l="1"/>
  <c r="AD4865" i="9"/>
  <c r="AF4865" i="9"/>
  <c r="AF4866" i="9" s="1"/>
  <c r="AB4867" i="9" l="1"/>
  <c r="AD4866" i="9"/>
  <c r="AB4868" i="9" l="1"/>
  <c r="AF4867" i="9"/>
  <c r="AF4868" i="9" s="1"/>
  <c r="AD4867" i="9"/>
  <c r="AB4869" i="9" l="1"/>
  <c r="AD4868" i="9"/>
  <c r="AB4870" i="9" l="1"/>
  <c r="AD4869" i="9"/>
  <c r="AF4869" i="9"/>
  <c r="AF4870" i="9" s="1"/>
  <c r="AB4871" i="9" l="1"/>
  <c r="AD4870" i="9"/>
  <c r="AB4872" i="9" l="1"/>
  <c r="AD4871" i="9"/>
  <c r="AF4871" i="9"/>
  <c r="AF4872" i="9" s="1"/>
  <c r="AB4873" i="9" l="1"/>
  <c r="AD4872" i="9"/>
  <c r="AB4874" i="9" l="1"/>
  <c r="AD4873" i="9"/>
  <c r="AF4873" i="9"/>
  <c r="AF4874" i="9" s="1"/>
  <c r="AB4875" i="9" l="1"/>
  <c r="AD4874" i="9"/>
  <c r="AB4876" i="9" l="1"/>
  <c r="AD4875" i="9"/>
  <c r="AF4875" i="9"/>
  <c r="AF4876" i="9" s="1"/>
  <c r="AB4877" i="9" l="1"/>
  <c r="AD4876" i="9"/>
  <c r="AB4878" i="9" l="1"/>
  <c r="AF4877" i="9"/>
  <c r="AF4878" i="9" s="1"/>
  <c r="AD4877" i="9"/>
  <c r="AB4879" i="9" l="1"/>
  <c r="AD4878" i="9"/>
  <c r="AB4880" i="9" l="1"/>
  <c r="AD4879" i="9"/>
  <c r="AF4879" i="9"/>
  <c r="AF4880" i="9" s="1"/>
  <c r="AB4881" i="9" l="1"/>
  <c r="AD4880" i="9"/>
  <c r="AB4882" i="9" l="1"/>
  <c r="AD4881" i="9"/>
  <c r="AF4881" i="9"/>
  <c r="AF4882" i="9" s="1"/>
  <c r="AB4883" i="9" l="1"/>
  <c r="AD4882" i="9"/>
  <c r="AB4884" i="9" l="1"/>
  <c r="AD4883" i="9"/>
  <c r="AF4883" i="9"/>
  <c r="AF4884" i="9" s="1"/>
  <c r="AB4885" i="9" l="1"/>
  <c r="AD4884" i="9"/>
  <c r="AB4886" i="9" l="1"/>
  <c r="AD4885" i="9"/>
  <c r="AF4885" i="9"/>
  <c r="AF4886" i="9" s="1"/>
  <c r="AB4887" i="9" l="1"/>
  <c r="AD4886" i="9"/>
  <c r="AB4888" i="9" l="1"/>
  <c r="AD4887" i="9"/>
  <c r="AF4887" i="9"/>
  <c r="AF4888" i="9" s="1"/>
  <c r="AB4889" i="9" l="1"/>
  <c r="AD4888" i="9"/>
  <c r="AB4890" i="9" l="1"/>
  <c r="AD4889" i="9"/>
  <c r="AF4889" i="9"/>
  <c r="AF4890" i="9" s="1"/>
  <c r="AB4891" i="9" l="1"/>
  <c r="AD4890" i="9"/>
  <c r="AB4892" i="9" l="1"/>
  <c r="AF4891" i="9"/>
  <c r="AF4892" i="9" s="1"/>
  <c r="AD4891" i="9"/>
  <c r="AB4893" i="9" l="1"/>
  <c r="AD4892" i="9"/>
  <c r="AB4894" i="9" l="1"/>
  <c r="AD4893" i="9"/>
  <c r="AF4893" i="9"/>
  <c r="AF4894" i="9" s="1"/>
  <c r="AB4895" i="9" l="1"/>
  <c r="AD4894" i="9"/>
  <c r="AB4896" i="9" l="1"/>
  <c r="AF4895" i="9"/>
  <c r="AF4896" i="9" s="1"/>
  <c r="AD4895" i="9"/>
  <c r="AB4897" i="9" l="1"/>
  <c r="AD4896" i="9"/>
  <c r="AB4898" i="9" l="1"/>
  <c r="AF4897" i="9"/>
  <c r="AF4898" i="9" s="1"/>
  <c r="AD4897" i="9"/>
  <c r="AB4899" i="9" l="1"/>
  <c r="AD4898" i="9"/>
  <c r="AB4900" i="9" l="1"/>
  <c r="AD4899" i="9"/>
  <c r="AF4899" i="9"/>
  <c r="AF4900" i="9" s="1"/>
  <c r="AB4901" i="9" l="1"/>
  <c r="AD4900" i="9"/>
  <c r="AB4902" i="9" l="1"/>
  <c r="AD4901" i="9"/>
  <c r="AF4901" i="9"/>
  <c r="AF4902" i="9" s="1"/>
  <c r="AB4903" i="9" l="1"/>
  <c r="AD4902" i="9"/>
  <c r="AB4904" i="9" l="1"/>
  <c r="AD4903" i="9"/>
  <c r="AF4903" i="9"/>
  <c r="AF4904" i="9" s="1"/>
  <c r="AB4905" i="9" l="1"/>
  <c r="AD4904" i="9"/>
  <c r="AB4906" i="9" l="1"/>
  <c r="AD4905" i="9"/>
  <c r="AF4905" i="9"/>
  <c r="AF4906" i="9" s="1"/>
  <c r="AB4907" i="9" l="1"/>
  <c r="AD4906" i="9"/>
  <c r="AB4908" i="9" l="1"/>
  <c r="AF4907" i="9"/>
  <c r="AF4908" i="9" s="1"/>
  <c r="AD4907" i="9"/>
  <c r="AB4909" i="9" l="1"/>
  <c r="AD4908" i="9"/>
  <c r="AB4910" i="9" l="1"/>
  <c r="AD4909" i="9"/>
  <c r="AF4909" i="9"/>
  <c r="AF4910" i="9" s="1"/>
  <c r="AB4911" i="9" l="1"/>
  <c r="AD4910" i="9"/>
  <c r="AB4912" i="9" l="1"/>
  <c r="AF4911" i="9"/>
  <c r="AF4912" i="9" s="1"/>
  <c r="AD4911" i="9"/>
  <c r="AB4913" i="9" l="1"/>
  <c r="AD4912" i="9"/>
  <c r="AB4914" i="9" l="1"/>
  <c r="AD4913" i="9"/>
  <c r="AF4913" i="9"/>
  <c r="AF4914" i="9" s="1"/>
  <c r="AB4915" i="9" l="1"/>
  <c r="AD4914" i="9"/>
  <c r="AB4916" i="9" l="1"/>
  <c r="AF4915" i="9"/>
  <c r="AF4916" i="9" s="1"/>
  <c r="AD4915" i="9"/>
  <c r="AB4917" i="9" l="1"/>
  <c r="AD4916" i="9"/>
  <c r="AF4917" i="9" l="1"/>
  <c r="AB4918" i="9"/>
  <c r="AD4917" i="9"/>
  <c r="AF4918" i="9" l="1"/>
  <c r="AB4919" i="9"/>
  <c r="AD4918" i="9"/>
  <c r="AB4920" i="9" l="1"/>
  <c r="AD4919" i="9"/>
  <c r="AF4919" i="9"/>
  <c r="AF4920" i="9" s="1"/>
  <c r="AB4921" i="9" l="1"/>
  <c r="AD4920" i="9"/>
  <c r="AB4922" i="9" l="1"/>
  <c r="AD4921" i="9"/>
  <c r="AF4921" i="9"/>
  <c r="AF4922" i="9" s="1"/>
  <c r="AB4923" i="9" l="1"/>
  <c r="AD4922" i="9"/>
  <c r="AB4924" i="9" l="1"/>
  <c r="AD4923" i="9"/>
  <c r="AF4923" i="9"/>
  <c r="AF4924" i="9" s="1"/>
  <c r="AB4925" i="9" l="1"/>
  <c r="AD4924" i="9"/>
  <c r="AB4926" i="9" l="1"/>
  <c r="AF4925" i="9"/>
  <c r="AF4926" i="9" s="1"/>
  <c r="AD4925" i="9"/>
  <c r="AB4927" i="9" l="1"/>
  <c r="AD4926" i="9"/>
  <c r="AB4928" i="9" l="1"/>
  <c r="AD4927" i="9"/>
  <c r="AF4927" i="9"/>
  <c r="AF4928" i="9" s="1"/>
  <c r="AB4929" i="9" l="1"/>
  <c r="AD4928" i="9"/>
  <c r="AB4930" i="9" l="1"/>
  <c r="AD4929" i="9"/>
  <c r="AF4929" i="9"/>
  <c r="AF4930" i="9" s="1"/>
  <c r="AB4931" i="9" l="1"/>
  <c r="AD4930" i="9"/>
  <c r="AB4932" i="9" l="1"/>
  <c r="AD4931" i="9"/>
  <c r="AF4931" i="9"/>
  <c r="AF4932" i="9" s="1"/>
  <c r="AB4933" i="9" l="1"/>
  <c r="AD4932" i="9"/>
  <c r="AB4934" i="9" l="1"/>
  <c r="AF4933" i="9"/>
  <c r="AF4934" i="9" s="1"/>
  <c r="AD4933" i="9"/>
  <c r="AB4935" i="9" l="1"/>
  <c r="AD4934" i="9"/>
  <c r="AB4936" i="9" l="1"/>
  <c r="AD4935" i="9"/>
  <c r="AF4935" i="9"/>
  <c r="AF4936" i="9" s="1"/>
  <c r="AB4937" i="9" l="1"/>
  <c r="AD4936" i="9"/>
  <c r="AB4938" i="9" l="1"/>
  <c r="AD4937" i="9"/>
  <c r="AF4937" i="9"/>
  <c r="AF4938" i="9" s="1"/>
  <c r="AB4939" i="9" l="1"/>
  <c r="AD4938" i="9"/>
  <c r="AB4940" i="9" l="1"/>
  <c r="AD4939" i="9"/>
  <c r="AF4939" i="9"/>
  <c r="AF4940" i="9" s="1"/>
  <c r="AB4941" i="9" l="1"/>
  <c r="AD4940" i="9"/>
  <c r="AB4942" i="9" l="1"/>
  <c r="AF4941" i="9"/>
  <c r="AF4942" i="9" s="1"/>
  <c r="AD4941" i="9"/>
  <c r="AB4943" i="9" l="1"/>
  <c r="AD4942" i="9"/>
  <c r="AB4944" i="9" l="1"/>
  <c r="AD4943" i="9"/>
  <c r="AF4943" i="9"/>
  <c r="AF4944" i="9" s="1"/>
  <c r="AB4945" i="9" l="1"/>
  <c r="AD4944" i="9"/>
  <c r="AB4946" i="9" l="1"/>
  <c r="AF4945" i="9"/>
  <c r="AF4946" i="9" s="1"/>
  <c r="AD4945" i="9"/>
  <c r="AB4947" i="9" l="1"/>
  <c r="AD4946" i="9"/>
  <c r="AB4948" i="9" l="1"/>
  <c r="AD4947" i="9"/>
  <c r="AF4947" i="9"/>
  <c r="AF4948" i="9" s="1"/>
  <c r="AB4949" i="9" l="1"/>
  <c r="AD4948" i="9"/>
  <c r="AB4950" i="9" l="1"/>
  <c r="AD4949" i="9"/>
  <c r="AF4949" i="9"/>
  <c r="AF4950" i="9" s="1"/>
  <c r="AB4951" i="9" l="1"/>
  <c r="AD4950" i="9"/>
  <c r="AB4952" i="9" l="1"/>
  <c r="AD4951" i="9"/>
  <c r="AF4951" i="9"/>
  <c r="AF4952" i="9" s="1"/>
  <c r="AB4953" i="9" l="1"/>
  <c r="AD4952" i="9"/>
  <c r="AB4954" i="9" l="1"/>
  <c r="AD4953" i="9"/>
  <c r="AF4953" i="9"/>
  <c r="AF4954" i="9" s="1"/>
  <c r="AB4955" i="9" l="1"/>
  <c r="AD4954" i="9"/>
  <c r="AB4956" i="9" l="1"/>
  <c r="AF4955" i="9"/>
  <c r="AF4956" i="9" s="1"/>
  <c r="AD4955" i="9"/>
  <c r="AB4957" i="9" l="1"/>
  <c r="AD4956" i="9"/>
  <c r="AB4958" i="9" l="1"/>
  <c r="AD4957" i="9"/>
  <c r="AF4957" i="9"/>
  <c r="AF4958" i="9" s="1"/>
  <c r="AB4959" i="9" l="1"/>
  <c r="AD4958" i="9"/>
  <c r="AB4960" i="9" l="1"/>
  <c r="AD4959" i="9"/>
  <c r="AF4959" i="9"/>
  <c r="AF4960" i="9" s="1"/>
  <c r="AB4961" i="9" l="1"/>
  <c r="AD4960" i="9"/>
  <c r="AB4962" i="9" l="1"/>
  <c r="AD4961" i="9"/>
  <c r="AF4961" i="9"/>
  <c r="AF4962" i="9" s="1"/>
  <c r="AB4963" i="9" l="1"/>
  <c r="AD4962" i="9"/>
  <c r="AB4964" i="9" l="1"/>
  <c r="AF4963" i="9"/>
  <c r="AF4964" i="9" s="1"/>
  <c r="AD4963" i="9"/>
  <c r="AB4965" i="9" l="1"/>
  <c r="AD4964" i="9"/>
  <c r="AB4966" i="9" l="1"/>
  <c r="AD4965" i="9"/>
  <c r="AF4965" i="9"/>
  <c r="AF4966" i="9" s="1"/>
  <c r="AB4967" i="9" l="1"/>
  <c r="AD4966" i="9"/>
  <c r="AB4968" i="9" l="1"/>
  <c r="AF4967" i="9"/>
  <c r="AF4968" i="9" s="1"/>
  <c r="AD4967" i="9"/>
  <c r="AB4969" i="9" l="1"/>
  <c r="AD4968" i="9"/>
  <c r="AB4970" i="9" l="1"/>
  <c r="AD4969" i="9"/>
  <c r="AF4969" i="9"/>
  <c r="AF4970" i="9" s="1"/>
  <c r="AB4971" i="9" l="1"/>
  <c r="AD4970" i="9"/>
  <c r="AB4972" i="9" l="1"/>
  <c r="AF4971" i="9"/>
  <c r="AF4972" i="9" s="1"/>
  <c r="AD4971" i="9"/>
  <c r="AB4973" i="9" l="1"/>
  <c r="AD4972" i="9"/>
  <c r="AB4974" i="9" l="1"/>
  <c r="AF4973" i="9"/>
  <c r="AF4974" i="9" s="1"/>
  <c r="AD4973" i="9"/>
  <c r="AB4975" i="9" l="1"/>
  <c r="AD4974" i="9"/>
  <c r="AB4976" i="9" l="1"/>
  <c r="AF4975" i="9"/>
  <c r="AF4976" i="9" s="1"/>
  <c r="AD4975" i="9"/>
  <c r="AB4977" i="9" l="1"/>
  <c r="AD4976" i="9"/>
  <c r="AB4978" i="9" l="1"/>
  <c r="AD4977" i="9"/>
  <c r="AF4977" i="9"/>
  <c r="AF4978" i="9" s="1"/>
  <c r="AB4979" i="9" l="1"/>
  <c r="AD4978" i="9"/>
  <c r="AB4980" i="9" l="1"/>
  <c r="AF4979" i="9"/>
  <c r="AF4980" i="9" s="1"/>
  <c r="AD4979" i="9"/>
  <c r="AB4981" i="9" l="1"/>
  <c r="AD4980" i="9"/>
  <c r="AB4982" i="9" l="1"/>
  <c r="AF4981" i="9"/>
  <c r="AF4982" i="9" s="1"/>
  <c r="AD4981" i="9"/>
  <c r="AB4983" i="9" l="1"/>
  <c r="AD4982" i="9"/>
  <c r="AB4984" i="9" l="1"/>
  <c r="AD4983" i="9"/>
  <c r="AF4983" i="9"/>
  <c r="AF4984" i="9" s="1"/>
  <c r="AB4985" i="9" l="1"/>
  <c r="AD4984" i="9"/>
  <c r="AB4986" i="9" l="1"/>
  <c r="AD4985" i="9"/>
  <c r="AF4985" i="9"/>
  <c r="AF4986" i="9" s="1"/>
  <c r="AB4987" i="9" l="1"/>
  <c r="AD4986" i="9"/>
  <c r="AB4988" i="9" l="1"/>
  <c r="AF4987" i="9"/>
  <c r="AF4988" i="9" s="1"/>
  <c r="AD4987" i="9"/>
  <c r="AB4989" i="9" l="1"/>
  <c r="AD4988" i="9"/>
  <c r="AB4990" i="9" l="1"/>
  <c r="AD4989" i="9"/>
  <c r="AF4989" i="9"/>
  <c r="AF4990" i="9" s="1"/>
  <c r="AB4991" i="9" l="1"/>
  <c r="AD4990" i="9"/>
  <c r="AB4992" i="9" l="1"/>
  <c r="AD4991" i="9"/>
  <c r="AF4991" i="9"/>
  <c r="AF4992" i="9" s="1"/>
  <c r="AB4993" i="9" l="1"/>
  <c r="AD4992" i="9"/>
  <c r="AB4994" i="9" l="1"/>
  <c r="AF4993" i="9"/>
  <c r="AF4994" i="9" s="1"/>
  <c r="AD4993" i="9"/>
  <c r="AB4995" i="9" l="1"/>
  <c r="AD4994" i="9"/>
  <c r="AF4995" i="9" l="1"/>
  <c r="AB4996" i="9"/>
  <c r="AD4995" i="9"/>
  <c r="AB4997" i="9" l="1"/>
  <c r="AD4996" i="9"/>
  <c r="AF4996" i="9"/>
  <c r="AF4997" i="9" s="1"/>
  <c r="AB4998" i="9" l="1"/>
  <c r="AD4997" i="9"/>
  <c r="AB4999" i="9" l="1"/>
  <c r="AF4998" i="9"/>
  <c r="AD4998" i="9"/>
  <c r="AF4999" i="9" l="1"/>
  <c r="AD4999" i="9"/>
  <c r="AB5000" i="9"/>
  <c r="B20" i="9" l="1" a="1"/>
  <c r="B20" i="9" s="1"/>
  <c r="AD5000" i="9"/>
  <c r="C12" i="9" s="1"/>
  <c r="AF5000" i="9"/>
  <c r="C16" i="9" s="1"/>
  <c r="C18" i="9" s="1"/>
  <c r="C8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671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8"/>
        </ext>
      </extLst>
    </bk>
  </futureMetadata>
  <cellMetadata count="1">
    <bk>
      <rc t="1" v="0"/>
    </bk>
  </cellMetadata>
  <valueMetadata count="867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</valueMetadata>
</metadata>
</file>

<file path=xl/sharedStrings.xml><?xml version="1.0" encoding="utf-8"?>
<sst xmlns="http://schemas.openxmlformats.org/spreadsheetml/2006/main" count="329" uniqueCount="173">
  <si>
    <t>Título</t>
  </si>
  <si>
    <t>Total</t>
  </si>
  <si>
    <t>Hey</t>
  </si>
  <si>
    <t>Transações:</t>
  </si>
  <si>
    <t>Tipo</t>
  </si>
  <si>
    <t>Data</t>
  </si>
  <si>
    <t>Ativo</t>
  </si>
  <si>
    <t>Qtd</t>
  </si>
  <si>
    <t>Preço</t>
  </si>
  <si>
    <t>Valor Total</t>
  </si>
  <si>
    <t>Comissão</t>
  </si>
  <si>
    <t>Câmbio</t>
  </si>
  <si>
    <t>Comissão BRL</t>
  </si>
  <si>
    <t>V. Total BRL</t>
  </si>
  <si>
    <t>compra</t>
  </si>
  <si>
    <t>CSPX</t>
  </si>
  <si>
    <t>EIMI</t>
  </si>
  <si>
    <t>IWDA</t>
  </si>
  <si>
    <t>venda</t>
  </si>
  <si>
    <t>SUAS</t>
  </si>
  <si>
    <t>SWRD</t>
  </si>
  <si>
    <t>ETFs Irlandesas Acumuladoras:</t>
  </si>
  <si>
    <t>Fav</t>
  </si>
  <si>
    <t>Ticker</t>
  </si>
  <si>
    <t>Índice</t>
  </si>
  <si>
    <t>Descrição</t>
  </si>
  <si>
    <t>Beta</t>
  </si>
  <si>
    <t>Valor de mercado</t>
  </si>
  <si>
    <t>Possível</t>
  </si>
  <si>
    <t>Troco</t>
  </si>
  <si>
    <t>TER</t>
  </si>
  <si>
    <t>% Portfólio</t>
  </si>
  <si>
    <t>Geografía</t>
  </si>
  <si>
    <t>Var. dia</t>
  </si>
  <si>
    <t>Volume do ETF</t>
  </si>
  <si>
    <t>Tamanho do ETF</t>
  </si>
  <si>
    <t>x</t>
  </si>
  <si>
    <t>US</t>
  </si>
  <si>
    <t>S&amp;P 500</t>
  </si>
  <si>
    <t>500 das maiores empresas americanas, o índice mais popular</t>
  </si>
  <si>
    <t>Global</t>
  </si>
  <si>
    <t>MSCI World</t>
  </si>
  <si>
    <t>Grandes e médias, países desenvolvidos</t>
  </si>
  <si>
    <t>Emerg.</t>
  </si>
  <si>
    <t>MSCI EM IMI</t>
  </si>
  <si>
    <t>Todos os tamannhos, países emergentes</t>
  </si>
  <si>
    <t>500 das maiores empresas americanas</t>
  </si>
  <si>
    <t>Nasdaq 100</t>
  </si>
  <si>
    <t>100 grandes empresas negociadas na Nasdaq (exclui setor financeiro)</t>
  </si>
  <si>
    <t>MSCI USA SRI</t>
  </si>
  <si>
    <t>Grandes e médias americanas, filtro SRI (socialmente responsável)</t>
  </si>
  <si>
    <t>MSCI USA</t>
  </si>
  <si>
    <t>Grandes e médias americanas</t>
  </si>
  <si>
    <t>MSCI EM</t>
  </si>
  <si>
    <t>Grandes e médias, países emergentes</t>
  </si>
  <si>
    <t>MSCI World Value</t>
  </si>
  <si>
    <t>Grandes e médias, países desenvolvidos, fator valor</t>
  </si>
  <si>
    <t>S&amp;P 500 Equal W.</t>
  </si>
  <si>
    <t>500 das maiores empresas americanas, com pesos iguais.</t>
  </si>
  <si>
    <t>MSCI USA ESG</t>
  </si>
  <si>
    <t>Grandes e médias americanas, filtro ESG (sustentável)</t>
  </si>
  <si>
    <t>Grandes e médias americanas, filtro ESG</t>
  </si>
  <si>
    <t>MSCI ACWI</t>
  </si>
  <si>
    <t>Grandes e médias, todas as geografias</t>
  </si>
  <si>
    <t>FTSE All-World</t>
  </si>
  <si>
    <t>VT and chill</t>
  </si>
  <si>
    <t>S&amp;P 500 IT</t>
  </si>
  <si>
    <t>75 empresas de tecnologia que fazem parte do S&amp;P 500</t>
  </si>
  <si>
    <t>MSCI World Min Vol</t>
  </si>
  <si>
    <t>Grandes e médias, países desenvolvidos, baixa volatilidade</t>
  </si>
  <si>
    <t>EU</t>
  </si>
  <si>
    <t>MSCI EMU</t>
  </si>
  <si>
    <t>Grandes e médias, zona do euro</t>
  </si>
  <si>
    <t>MSCI EM SRI</t>
  </si>
  <si>
    <t>Grandes e médias, países emergentes, filtro SRI</t>
  </si>
  <si>
    <t>MSCI World ESG</t>
  </si>
  <si>
    <t>Grandes e médias, países desenvolvidos, filtro ESG</t>
  </si>
  <si>
    <t>MSCI World Momentum</t>
  </si>
  <si>
    <t>Grandes e médias, países desenvolvidos, fator momento</t>
  </si>
  <si>
    <t>MSCI USA Value</t>
  </si>
  <si>
    <t>Grandes e médias americanas, fator valor</t>
  </si>
  <si>
    <t>Pacific</t>
  </si>
  <si>
    <t>MSCI Pacific ex Japan</t>
  </si>
  <si>
    <t>Grandes e médias de países desenvolvidos da Asia e Oceania, exclui Japão</t>
  </si>
  <si>
    <t>MSCI World IT</t>
  </si>
  <si>
    <t>Grandes e médias de tecnologia, países desenvolvidos</t>
  </si>
  <si>
    <t>MSCI World Quality</t>
  </si>
  <si>
    <t>Grandes e médias, países desenvolvidos, fator qualidade</t>
  </si>
  <si>
    <t>MSCI World Small Cap</t>
  </si>
  <si>
    <t>Empresas pequenas de países desenvolvidos</t>
  </si>
  <si>
    <t>Russell 2000</t>
  </si>
  <si>
    <t>Empresas pequenas americanas</t>
  </si>
  <si>
    <t>MSCI EM IMI ESG</t>
  </si>
  <si>
    <t>Todos os tamannhos, países emergentes, filtro ESG</t>
  </si>
  <si>
    <t>Foxberry Sustainability Consensus US</t>
  </si>
  <si>
    <t>Grandes e médias americanas, filtro sustentável</t>
  </si>
  <si>
    <t>MSCI EM Asia</t>
  </si>
  <si>
    <t>Grandes e médias, países emergentes da Asia</t>
  </si>
  <si>
    <t xml:space="preserve"> MSCI EM ESG</t>
  </si>
  <si>
    <t>Grandes e médias, países emergentes, filtro ESG</t>
  </si>
  <si>
    <t>MSCI USA Quality</t>
  </si>
  <si>
    <t>Grandes e médias americanas, fator qualidade</t>
  </si>
  <si>
    <t>MSCI USA Small Cap</t>
  </si>
  <si>
    <t>Grandes e médias, países desenvolvidos.</t>
  </si>
  <si>
    <t xml:space="preserve"> ETF</t>
  </si>
  <si>
    <t xml:space="preserve">Aporte: </t>
  </si>
  <si>
    <t>Var. ano</t>
  </si>
  <si>
    <t>Gráfico ano</t>
  </si>
  <si>
    <t>Row Labels</t>
  </si>
  <si>
    <t>Grand Total</t>
  </si>
  <si>
    <t>Sum of Valor de mercado</t>
  </si>
  <si>
    <t>(Multiple Items)</t>
  </si>
  <si>
    <t>Parâmetros:</t>
  </si>
  <si>
    <t>Rendimento histórico anual:</t>
  </si>
  <si>
    <t>Rendimento histórico mensal:</t>
  </si>
  <si>
    <t>Taxa segura de saque (SWR):</t>
  </si>
  <si>
    <t>Riqueza hoje:</t>
  </si>
  <si>
    <t>Riqueza hoje em BRL:</t>
  </si>
  <si>
    <t>Taxa de despesa ETFs:</t>
  </si>
  <si>
    <t>Taxa de despesa ETFs mensal:</t>
  </si>
  <si>
    <t>Comissão estimada:</t>
  </si>
  <si>
    <t>Estimativa de dist. de dividendos:</t>
  </si>
  <si>
    <t>Imposto sobre dividendos:</t>
  </si>
  <si>
    <t>Desconto de dividendos anual:</t>
  </si>
  <si>
    <t>Desconto de dividendos mensal:</t>
  </si>
  <si>
    <t>Custo de repatriação:</t>
  </si>
  <si>
    <t>Custo de remessa:</t>
  </si>
  <si>
    <t>Imposto sobre ganho de capital:</t>
  </si>
  <si>
    <t>Data de nascimento:</t>
  </si>
  <si>
    <t>Aportes:</t>
  </si>
  <si>
    <t>Saques:</t>
  </si>
  <si>
    <t>Traduzido para BRL</t>
  </si>
  <si>
    <t>Convsersor de Moedas:</t>
  </si>
  <si>
    <t>USD</t>
  </si>
  <si>
    <t>BRL</t>
  </si>
  <si>
    <t>EUR</t>
  </si>
  <si>
    <t>Um futuro plausível:</t>
  </si>
  <si>
    <t>meses</t>
  </si>
  <si>
    <t>idade</t>
  </si>
  <si>
    <t>data</t>
  </si>
  <si>
    <t>aportes</t>
  </si>
  <si>
    <t>saques</t>
  </si>
  <si>
    <t>riqueza</t>
  </si>
  <si>
    <t>rendimento</t>
  </si>
  <si>
    <t>renda</t>
  </si>
  <si>
    <t>renda BRL</t>
  </si>
  <si>
    <t>Estimativa até FIRE</t>
  </si>
  <si>
    <t>Meses</t>
  </si>
  <si>
    <t>Anos</t>
  </si>
  <si>
    <t>Idade</t>
  </si>
  <si>
    <t>Uma ajudinha com o Imposto de Renda:</t>
  </si>
  <si>
    <t>Ativo:</t>
  </si>
  <si>
    <t>Data Limite:</t>
  </si>
  <si>
    <t>Preço médio:</t>
  </si>
  <si>
    <t>Custo:</t>
  </si>
  <si>
    <t>Em Reais:</t>
  </si>
  <si>
    <t>Em Dólares:</t>
  </si>
  <si>
    <t>Câmbio médio:</t>
  </si>
  <si>
    <t>Quantidade:</t>
  </si>
  <si>
    <t>tipo</t>
  </si>
  <si>
    <t>ativo</t>
  </si>
  <si>
    <t>qtd</t>
  </si>
  <si>
    <t>preço</t>
  </si>
  <si>
    <t>Cambio</t>
  </si>
  <si>
    <t>Valor BRL</t>
  </si>
  <si>
    <t>Com. BRL</t>
  </si>
  <si>
    <t>Preço Médio USD</t>
  </si>
  <si>
    <t>Preço médio BRL</t>
  </si>
  <si>
    <t>Custo USD</t>
  </si>
  <si>
    <t>Custo BRL</t>
  </si>
  <si>
    <t>QTd acu.</t>
  </si>
  <si>
    <t>cspx</t>
  </si>
  <si>
    <t>ETF: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</si>
</sst>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-[$R$-416]\ * #,##0.00_-;\-[$R$-416]\ * #,##0.00_-;_-[$R$-416]\ * &quot;-&quot;??_-;_-@_-"/>
    <numFmt numFmtId="168" formatCode="_-[$$-409]* #,##0.00_ ;_-[$$-409]* \-#,##0.00\ ;_-[$$-409]* &quot;-&quot;??_ ;_-@_ "/>
    <numFmt numFmtId="169" formatCode="_-[$R$-416]\ * #,##0.0000_-;\-[$R$-416]\ * #,##0.0000_-;_-[$R$-416]\ * &quot;-&quot;??_-;_-@_-"/>
    <numFmt numFmtId="170" formatCode="###,###.0,,\ \M"/>
    <numFmt numFmtId="171" formatCode="0.0%"/>
    <numFmt numFmtId="172" formatCode="0.000%"/>
    <numFmt numFmtId="173" formatCode="mm/yy"/>
    <numFmt numFmtId="174" formatCode="mm/yyyy"/>
    <numFmt numFmtId="175" formatCode="_-[$$-409]* #,##0_ ;_-[$$-409]* \-#,##0\ ;_-[$$-409]* &quot;-&quot;??_ ;_-@_ "/>
    <numFmt numFmtId="183" formatCode="mmmm\ yyyy"/>
    <numFmt numFmtId="184" formatCode=";;;"/>
    <numFmt numFmtId="185" formatCode="_-[$€-2]\ * #,##0.00_-;\-[$€-2]\ * #,##0.00_-;_-[$€-2]\ * &quot;-&quot;??_-;_-@_-"/>
  </numFmts>
  <fonts count="16" x14ac:knownFonts="1">
    <font>
      <sz val="12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1"/>
      <color theme="0"/>
      <name val="Corbel"/>
      <family val="2"/>
      <scheme val="minor"/>
    </font>
    <font>
      <sz val="22"/>
      <color theme="3"/>
      <name val="Cambria"/>
      <family val="2"/>
      <scheme val="major"/>
    </font>
    <font>
      <sz val="48"/>
      <color theme="3"/>
      <name val="Cambria"/>
      <family val="2"/>
      <scheme val="major"/>
    </font>
    <font>
      <sz val="12"/>
      <color theme="0"/>
      <name val="Corbel"/>
      <family val="2"/>
      <scheme val="minor"/>
    </font>
    <font>
      <sz val="10"/>
      <color theme="1" tint="0.24994659260841701"/>
      <name val="Comic Sans MS"/>
      <family val="4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12"/>
      <color theme="0"/>
      <name val="Consolas"/>
      <family val="3"/>
    </font>
    <font>
      <b/>
      <sz val="12"/>
      <color theme="0"/>
      <name val="Consolas"/>
      <family val="3"/>
    </font>
    <font>
      <sz val="10"/>
      <color theme="0"/>
      <name val="Comic Sans MS"/>
      <family val="4"/>
    </font>
    <font>
      <sz val="12"/>
      <color theme="5" tint="0.59999389629810485"/>
      <name val="Consolas"/>
      <family val="3"/>
    </font>
    <font>
      <sz val="12"/>
      <name val="Consolas"/>
      <family val="3"/>
    </font>
    <font>
      <b/>
      <sz val="12"/>
      <color theme="0"/>
      <name val="Corbel"/>
      <family val="2"/>
      <scheme val="minor"/>
    </font>
    <font>
      <b/>
      <sz val="12"/>
      <color theme="1"/>
      <name val="Corbe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2E1E5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10" fontId="6" fillId="3" borderId="0" applyNumberFormat="0" applyAlignment="0" applyProtection="0"/>
    <xf numFmtId="168" fontId="7" fillId="2" borderId="0" applyNumberFormat="0" applyFill="0" applyBorder="0" applyAlignment="0" applyProtection="0"/>
    <xf numFmtId="173" fontId="7" fillId="6" borderId="0" applyNumberFormat="0" applyFill="0" applyBorder="0" applyAlignment="0" applyProtection="0">
      <alignment horizontal="left"/>
    </xf>
  </cellStyleXfs>
  <cellXfs count="112">
    <xf numFmtId="0" fontId="0" fillId="0" borderId="0" xfId="0"/>
    <xf numFmtId="0" fontId="0" fillId="2" borderId="0" xfId="0" applyFill="1"/>
    <xf numFmtId="0" fontId="4" fillId="2" borderId="0" xfId="1" applyFill="1"/>
    <xf numFmtId="0" fontId="3" fillId="2" borderId="0" xfId="1" applyFont="1" applyFill="1"/>
    <xf numFmtId="0" fontId="0" fillId="2" borderId="0" xfId="0" applyFill="1" applyAlignment="1">
      <alignment wrapText="1"/>
    </xf>
    <xf numFmtId="168" fontId="0" fillId="2" borderId="0" xfId="0" applyNumberFormat="1" applyFill="1"/>
    <xf numFmtId="14" fontId="6" fillId="3" borderId="0" xfId="3" applyNumberFormat="1"/>
    <xf numFmtId="0" fontId="0" fillId="0" borderId="0" xfId="0"/>
    <xf numFmtId="168" fontId="6" fillId="3" borderId="0" xfId="3" applyNumberFormat="1"/>
    <xf numFmtId="0" fontId="6" fillId="3" borderId="0" xfId="3" applyNumberFormat="1"/>
    <xf numFmtId="169" fontId="6" fillId="3" borderId="0" xfId="3" applyNumberFormat="1"/>
    <xf numFmtId="168" fontId="7" fillId="2" borderId="0" xfId="0" applyNumberFormat="1" applyFont="1" applyFill="1"/>
    <xf numFmtId="0" fontId="6" fillId="3" borderId="0" xfId="3" applyNumberFormat="1" applyAlignment="1">
      <alignment horizontal="center"/>
    </xf>
    <xf numFmtId="168" fontId="7" fillId="2" borderId="0" xfId="4" applyNumberFormat="1" applyFill="1"/>
    <xf numFmtId="0" fontId="7" fillId="2" borderId="0" xfId="4" applyNumberFormat="1" applyFill="1"/>
    <xf numFmtId="164" fontId="7" fillId="2" borderId="0" xfId="4" applyNumberFormat="1" applyFill="1"/>
    <xf numFmtId="0" fontId="0" fillId="4" borderId="0" xfId="0" applyFill="1"/>
    <xf numFmtId="0" fontId="9" fillId="4" borderId="0" xfId="4" applyNumberFormat="1" applyFont="1" applyFill="1" applyAlignment="1">
      <alignment horizontal="center"/>
    </xf>
    <xf numFmtId="168" fontId="9" fillId="4" borderId="0" xfId="4" applyNumberFormat="1" applyFont="1" applyFill="1"/>
    <xf numFmtId="0" fontId="9" fillId="4" borderId="0" xfId="4" applyNumberFormat="1" applyFont="1" applyFill="1"/>
    <xf numFmtId="0" fontId="9" fillId="4" borderId="0" xfId="0" applyNumberFormat="1" applyFont="1" applyFill="1"/>
    <xf numFmtId="0" fontId="7" fillId="2" borderId="0" xfId="4" applyNumberFormat="1" applyFill="1" applyAlignment="1">
      <alignment horizontal="center"/>
    </xf>
    <xf numFmtId="2" fontId="7" fillId="2" borderId="0" xfId="4" applyNumberFormat="1" applyFill="1"/>
    <xf numFmtId="168" fontId="6" fillId="3" borderId="1" xfId="3" applyNumberFormat="1" applyBorder="1" applyAlignment="1">
      <alignment horizontal="center" vertical="center"/>
    </xf>
    <xf numFmtId="0" fontId="0" fillId="4" borderId="0" xfId="0" applyFill="1" applyAlignment="1">
      <alignment vertical="top"/>
    </xf>
    <xf numFmtId="168" fontId="8" fillId="2" borderId="0" xfId="4" applyNumberFormat="1" applyFont="1" applyFill="1"/>
    <xf numFmtId="0" fontId="11" fillId="4" borderId="0" xfId="0" applyFont="1" applyFill="1" applyBorder="1" applyAlignment="1">
      <alignment horizontal="center"/>
    </xf>
    <xf numFmtId="0" fontId="5" fillId="4" borderId="0" xfId="0" applyFont="1" applyFill="1"/>
    <xf numFmtId="0" fontId="9" fillId="4" borderId="0" xfId="0" applyFont="1" applyFill="1"/>
    <xf numFmtId="0" fontId="10" fillId="4" borderId="0" xfId="0" applyFont="1" applyFill="1"/>
    <xf numFmtId="10" fontId="7" fillId="2" borderId="0" xfId="4" applyNumberFormat="1" applyFill="1"/>
    <xf numFmtId="3" fontId="7" fillId="2" borderId="0" xfId="4" applyNumberFormat="1" applyFill="1"/>
    <xf numFmtId="9" fontId="7" fillId="2" borderId="0" xfId="4" applyNumberFormat="1" applyFill="1"/>
    <xf numFmtId="170" fontId="7" fillId="2" borderId="0" xfId="4" applyNumberFormat="1" applyFill="1"/>
    <xf numFmtId="0" fontId="12" fillId="2" borderId="0" xfId="4" applyNumberFormat="1" applyFont="1" applyFill="1"/>
    <xf numFmtId="171" fontId="7" fillId="2" borderId="0" xfId="4" applyNumberFormat="1" applyFill="1"/>
    <xf numFmtId="0" fontId="0" fillId="0" borderId="0" xfId="0" pivotButton="1"/>
    <xf numFmtId="0" fontId="0" fillId="0" borderId="0" xfId="0" applyAlignment="1">
      <alignment horizontal="left"/>
    </xf>
    <xf numFmtId="168" fontId="7" fillId="0" borderId="0" xfId="0" applyNumberFormat="1" applyFont="1"/>
    <xf numFmtId="0" fontId="7" fillId="5" borderId="0" xfId="4" applyNumberFormat="1" applyFill="1"/>
    <xf numFmtId="164" fontId="0" fillId="2" borderId="0" xfId="0" applyNumberFormat="1" applyFill="1"/>
    <xf numFmtId="0" fontId="7" fillId="2" borderId="0" xfId="5" applyNumberFormat="1" applyFill="1" applyAlignment="1"/>
    <xf numFmtId="168" fontId="6" fillId="3" borderId="10" xfId="3" applyNumberFormat="1" applyBorder="1" applyAlignment="1"/>
    <xf numFmtId="168" fontId="6" fillId="3" borderId="1" xfId="3" applyNumberFormat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164" fontId="7" fillId="2" borderId="5" xfId="5" applyNumberFormat="1" applyFill="1" applyBorder="1" applyAlignment="1"/>
    <xf numFmtId="164" fontId="7" fillId="2" borderId="9" xfId="5" applyNumberFormat="1" applyFill="1" applyBorder="1" applyAlignment="1"/>
    <xf numFmtId="10" fontId="7" fillId="2" borderId="5" xfId="2" applyNumberFormat="1" applyFont="1" applyFill="1" applyBorder="1" applyAlignment="1"/>
    <xf numFmtId="0" fontId="0" fillId="2" borderId="6" xfId="0" applyFill="1" applyBorder="1"/>
    <xf numFmtId="0" fontId="0" fillId="2" borderId="0" xfId="0" applyFill="1" applyBorder="1"/>
    <xf numFmtId="172" fontId="7" fillId="2" borderId="2" xfId="2" applyNumberFormat="1" applyFont="1" applyFill="1" applyBorder="1" applyAlignment="1"/>
    <xf numFmtId="168" fontId="7" fillId="2" borderId="2" xfId="5" applyNumberFormat="1" applyFill="1" applyBorder="1" applyAlignment="1"/>
    <xf numFmtId="9" fontId="7" fillId="2" borderId="2" xfId="5" applyNumberFormat="1" applyFill="1" applyBorder="1" applyAlignment="1"/>
    <xf numFmtId="10" fontId="7" fillId="2" borderId="2" xfId="5" applyNumberFormat="1" applyFill="1" applyBorder="1" applyAlignment="1"/>
    <xf numFmtId="171" fontId="7" fillId="2" borderId="2" xfId="5" applyNumberFormat="1" applyFill="1" applyBorder="1" applyAlignment="1"/>
    <xf numFmtId="14" fontId="7" fillId="2" borderId="9" xfId="5" applyNumberFormat="1" applyFill="1" applyBorder="1" applyAlignment="1"/>
    <xf numFmtId="168" fontId="7" fillId="2" borderId="5" xfId="5" applyNumberFormat="1" applyFill="1" applyBorder="1" applyAlignment="1"/>
    <xf numFmtId="0" fontId="0" fillId="2" borderId="11" xfId="0" applyFill="1" applyBorder="1"/>
    <xf numFmtId="0" fontId="0" fillId="2" borderId="12" xfId="0" applyFill="1" applyBorder="1"/>
    <xf numFmtId="10" fontId="7" fillId="2" borderId="13" xfId="5" applyNumberFormat="1" applyFill="1" applyBorder="1" applyAlignment="1"/>
    <xf numFmtId="10" fontId="7" fillId="2" borderId="5" xfId="5" applyNumberFormat="1" applyFill="1" applyBorder="1" applyAlignment="1"/>
    <xf numFmtId="172" fontId="7" fillId="2" borderId="9" xfId="5" applyNumberFormat="1" applyFill="1" applyBorder="1" applyAlignment="1"/>
    <xf numFmtId="0" fontId="7" fillId="2" borderId="0" xfId="5" applyNumberFormat="1" applyFill="1" applyAlignment="1">
      <alignment horizontal="left"/>
    </xf>
    <xf numFmtId="174" fontId="7" fillId="2" borderId="0" xfId="5" applyNumberFormat="1" applyFill="1" applyAlignment="1">
      <alignment horizontal="left"/>
    </xf>
    <xf numFmtId="175" fontId="7" fillId="2" borderId="0" xfId="5" applyNumberFormat="1" applyFill="1" applyAlignment="1"/>
    <xf numFmtId="175" fontId="6" fillId="3" borderId="0" xfId="3" applyNumberFormat="1" applyAlignment="1"/>
    <xf numFmtId="175" fontId="13" fillId="2" borderId="0" xfId="5" applyNumberFormat="1" applyFont="1" applyFill="1" applyAlignment="1"/>
    <xf numFmtId="175" fontId="13" fillId="7" borderId="0" xfId="5" applyNumberFormat="1" applyFont="1" applyFill="1" applyAlignment="1"/>
    <xf numFmtId="164" fontId="13" fillId="7" borderId="0" xfId="5" applyNumberFormat="1" applyFont="1" applyFill="1" applyAlignment="1"/>
    <xf numFmtId="183" fontId="14" fillId="4" borderId="0" xfId="0" applyNumberFormat="1" applyFont="1" applyFill="1"/>
    <xf numFmtId="1" fontId="14" fillId="4" borderId="0" xfId="0" applyNumberFormat="1" applyFont="1" applyFill="1"/>
    <xf numFmtId="164" fontId="7" fillId="2" borderId="0" xfId="5" applyNumberFormat="1" applyFill="1" applyAlignment="1"/>
    <xf numFmtId="168" fontId="7" fillId="2" borderId="0" xfId="5" applyNumberFormat="1" applyFill="1" applyAlignment="1"/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168" fontId="7" fillId="2" borderId="22" xfId="5" applyNumberFormat="1" applyFill="1" applyBorder="1" applyAlignment="1"/>
    <xf numFmtId="184" fontId="7" fillId="2" borderId="14" xfId="5" applyNumberFormat="1" applyFill="1" applyBorder="1" applyAlignment="1">
      <alignment horizontal="center" vertical="center"/>
    </xf>
    <xf numFmtId="164" fontId="7" fillId="2" borderId="14" xfId="5" applyNumberFormat="1" applyFill="1" applyBorder="1" applyAlignment="1">
      <alignment horizontal="center" vertical="center"/>
    </xf>
    <xf numFmtId="185" fontId="7" fillId="2" borderId="23" xfId="5" applyNumberFormat="1" applyFill="1" applyBorder="1" applyAlignment="1">
      <alignment horizontal="center" vertical="center"/>
    </xf>
    <xf numFmtId="168" fontId="7" fillId="2" borderId="20" xfId="5" applyNumberFormat="1" applyFill="1" applyBorder="1" applyAlignment="1">
      <alignment horizontal="center" vertical="center"/>
    </xf>
    <xf numFmtId="184" fontId="7" fillId="2" borderId="15" xfId="5" applyNumberFormat="1" applyFill="1" applyBorder="1" applyAlignment="1">
      <alignment horizontal="center" vertical="center"/>
    </xf>
    <xf numFmtId="185" fontId="7" fillId="2" borderId="20" xfId="5" applyNumberFormat="1" applyFill="1" applyBorder="1" applyAlignment="1">
      <alignment horizontal="center" vertical="center"/>
    </xf>
    <xf numFmtId="168" fontId="7" fillId="2" borderId="14" xfId="5" applyNumberFormat="1" applyFill="1" applyBorder="1" applyAlignment="1">
      <alignment horizontal="center" vertical="center"/>
    </xf>
    <xf numFmtId="184" fontId="7" fillId="2" borderId="23" xfId="5" applyNumberFormat="1" applyFill="1" applyBorder="1" applyAlignment="1">
      <alignment horizontal="center" vertical="center"/>
    </xf>
    <xf numFmtId="4" fontId="6" fillId="3" borderId="16" xfId="3" applyNumberFormat="1" applyBorder="1" applyAlignment="1">
      <alignment horizontal="center" vertical="center"/>
    </xf>
    <xf numFmtId="14" fontId="6" fillId="3" borderId="22" xfId="3" applyNumberFormat="1" applyBorder="1" applyAlignment="1">
      <alignment horizontal="center"/>
    </xf>
    <xf numFmtId="0" fontId="6" fillId="3" borderId="23" xfId="3" applyNumberFormat="1" applyBorder="1" applyAlignment="1">
      <alignment horizontal="center"/>
    </xf>
    <xf numFmtId="0" fontId="14" fillId="4" borderId="16" xfId="0" applyFont="1" applyFill="1" applyBorder="1"/>
    <xf numFmtId="0" fontId="14" fillId="4" borderId="21" xfId="0" applyFont="1" applyFill="1" applyBorder="1"/>
    <xf numFmtId="14" fontId="7" fillId="2" borderId="0" xfId="5" applyNumberFormat="1" applyFill="1" applyAlignment="1"/>
    <xf numFmtId="0" fontId="0" fillId="2" borderId="24" xfId="0" applyFill="1" applyBorder="1"/>
    <xf numFmtId="0" fontId="7" fillId="2" borderId="23" xfId="5" applyNumberFormat="1" applyFill="1" applyBorder="1" applyAlignment="1"/>
    <xf numFmtId="0" fontId="0" fillId="2" borderId="16" xfId="0" applyFill="1" applyBorder="1"/>
    <xf numFmtId="168" fontId="7" fillId="2" borderId="18" xfId="5" applyNumberFormat="1" applyFill="1" applyBorder="1" applyAlignment="1"/>
    <xf numFmtId="0" fontId="0" fillId="2" borderId="21" xfId="0" applyFill="1" applyBorder="1"/>
    <xf numFmtId="164" fontId="7" fillId="2" borderId="18" xfId="5" applyNumberFormat="1" applyFill="1" applyBorder="1" applyAlignment="1"/>
    <xf numFmtId="164" fontId="7" fillId="2" borderId="22" xfId="5" applyNumberFormat="1" applyFill="1" applyBorder="1" applyAlignment="1"/>
    <xf numFmtId="169" fontId="7" fillId="2" borderId="23" xfId="5" applyNumberFormat="1" applyFill="1" applyBorder="1" applyAlignment="1"/>
    <xf numFmtId="0" fontId="0" fillId="2" borderId="23" xfId="0" applyFill="1" applyBorder="1"/>
    <xf numFmtId="0" fontId="0" fillId="2" borderId="25" xfId="0" applyFill="1" applyBorder="1"/>
    <xf numFmtId="0" fontId="15" fillId="2" borderId="0" xfId="0" applyFont="1" applyFill="1" applyAlignment="1">
      <alignment horizontal="left" vertical="center" wrapText="1"/>
    </xf>
    <xf numFmtId="0" fontId="2" fillId="4" borderId="0" xfId="0" applyFont="1" applyFill="1"/>
    <xf numFmtId="0" fontId="7" fillId="4" borderId="0" xfId="0" applyNumberFormat="1" applyFont="1" applyFill="1"/>
    <xf numFmtId="0" fontId="7" fillId="4" borderId="0" xfId="0" applyNumberFormat="1" applyFont="1" applyFill="1" applyAlignment="1">
      <alignment horizontal="center"/>
    </xf>
    <xf numFmtId="0" fontId="9" fillId="4" borderId="0" xfId="0" applyNumberFormat="1" applyFont="1" applyFill="1" applyAlignment="1">
      <alignment horizontal="center"/>
    </xf>
    <xf numFmtId="0" fontId="9" fillId="4" borderId="0" xfId="0" applyNumberFormat="1" applyFont="1" applyFill="1" applyBorder="1"/>
    <xf numFmtId="168" fontId="9" fillId="4" borderId="0" xfId="0" applyNumberFormat="1" applyFont="1" applyFill="1"/>
  </cellXfs>
  <cellStyles count="6">
    <cellStyle name="Lapis" xfId="3" xr:uid="{E50E8FBE-B9A8-4D8F-A8DA-C6DA20AC2F2C}"/>
    <cellStyle name="Mono Número" xfId="5" xr:uid="{22277618-E7D9-4E04-B77E-C91BA66FC2C9}"/>
    <cellStyle name="Normal" xfId="0" builtinId="0" customBuiltin="1"/>
    <cellStyle name="Num. calculados" xfId="4" xr:uid="{45690B65-62C8-4742-B2AE-EFEEB2380EEB}"/>
    <cellStyle name="Percent" xfId="2" builtinId="5"/>
    <cellStyle name="Title" xfId="1" builtinId="15" customBuiltin="1"/>
  </cellStyles>
  <dxfs count="79">
    <dxf>
      <font>
        <color theme="5" tint="0.79998168889431442"/>
      </font>
    </dxf>
    <dxf>
      <font>
        <color theme="5" tint="0.79998168889431442"/>
      </font>
    </dxf>
    <dxf>
      <font>
        <color theme="5" tint="0.79998168889431442"/>
      </font>
    </dxf>
    <dxf>
      <font>
        <color theme="5" tint="0.7999816888943144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numFmt numFmtId="0" formatCode="General"/>
      <fill>
        <patternFill patternType="solid">
          <fgColor indexed="64"/>
          <bgColor theme="3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numFmt numFmtId="0" formatCode="General"/>
      <fill>
        <patternFill patternType="solid">
          <fgColor indexed="64"/>
          <bgColor theme="3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numFmt numFmtId="0" formatCode="General"/>
      <fill>
        <patternFill patternType="solid">
          <fgColor indexed="64"/>
          <bgColor theme="3" tint="-0.249977111117893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numFmt numFmtId="0" formatCode="General"/>
      <fill>
        <patternFill patternType="solid">
          <fgColor indexed="64"/>
          <bgColor theme="3" tint="-0.249977111117893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numFmt numFmtId="168" formatCode="_-[$$-409]* #,##0.00_ ;_-[$$-409]* \-#,##0.00\ ;_-[$$-409]* &quot;-&quot;??_ ;_-@_ "/>
      <fill>
        <patternFill patternType="solid">
          <fgColor indexed="64"/>
          <bgColor theme="3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numFmt numFmtId="0" formatCode="General"/>
      <fill>
        <patternFill patternType="solid">
          <fgColor indexed="64"/>
          <bgColor theme="3" tint="-0.249977111117893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numFmt numFmtId="0" formatCode="General"/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3" tint="-0.249977111117893"/>
        </patternFill>
      </fill>
    </dxf>
    <dxf>
      <fill>
        <patternFill patternType="solid">
          <fgColor indexed="64"/>
          <bgColor theme="3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</dxf>
    <dxf>
      <numFmt numFmtId="168" formatCode="_-[$$-409]* #,##0.00_ ;_-[$$-409]* \-#,##0.00\ ;_-[$$-409]* &quot;-&quot;??_ ;_-@_ "/>
    </dxf>
    <dxf>
      <font>
        <strike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164" formatCode="_-[$R$-416]\ * #,##0.00_-;\-[$R$-416]\ * #,##0.00_-;_-[$R$-416]\ * &quot;-&quot;??_-;_-@_-"/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175" formatCode="_-[$$-409]* #,##0_ ;_-[$$-409]* \-#,##0\ ;_-[$$-409]* &quot;-&quot;??_ ;_-@_ "/>
      <fill>
        <patternFill patternType="solid">
          <fgColor indexed="64"/>
          <bgColor theme="4" tint="0.59999389629810485"/>
        </patternFill>
      </fill>
    </dxf>
    <dxf>
      <numFmt numFmtId="175" formatCode="_-[$$-409]* #,##0_ ;_-[$$-409]* \-#,##0\ ;_-[$$-409]* &quot;-&quot;??_ ;_-@_ 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175" formatCode="_-[$$-409]* #,##0_ ;_-[$$-409]* \-#,##0\ ;_-[$$-409]* &quot;-&quot;??_ ;_-@_ "/>
      <fill>
        <patternFill patternType="solid">
          <fgColor indexed="64"/>
          <bgColor theme="5" tint="0.79998168889431442"/>
        </patternFill>
      </fill>
    </dxf>
    <dxf>
      <numFmt numFmtId="175" formatCode="_-[$$-409]* #,##0_ ;_-[$$-409]* \-#,##0\ ;_-[$$-409]* &quot;-&quot;??_ ;_-@_ "/>
    </dxf>
    <dxf>
      <numFmt numFmtId="175" formatCode="_-[$$-409]* #,##0_ ;_-[$$-409]* \-#,##0\ ;_-[$$-409]* &quot;-&quot;??_ ;_-@_ "/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Corbel"/>
        <family val="2"/>
        <scheme val="minor"/>
      </font>
      <fill>
        <patternFill patternType="solid">
          <fgColor indexed="64"/>
          <bgColor theme="3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numFmt numFmtId="0" formatCode="General"/>
      <fill>
        <patternFill patternType="solid">
          <fgColor indexed="64"/>
          <bgColor theme="3" tint="-0.249977111117893"/>
        </patternFill>
      </fill>
    </dxf>
    <dxf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numFmt numFmtId="0" formatCode="General"/>
      <fill>
        <patternFill patternType="solid">
          <fgColor indexed="64"/>
          <bgColor theme="3" tint="-0.249977111117893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numFmt numFmtId="0" formatCode="General"/>
      <fill>
        <patternFill patternType="solid">
          <fgColor indexed="64"/>
          <bgColor theme="3" tint="-0.249977111117893"/>
        </patternFill>
      </fill>
    </dxf>
    <dxf>
      <numFmt numFmtId="171" formatCode="0.0%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numFmt numFmtId="0" formatCode="General"/>
      <fill>
        <patternFill patternType="solid">
          <fgColor indexed="64"/>
          <bgColor theme="3" tint="-0.249977111117893"/>
        </patternFill>
      </fill>
    </dxf>
    <dxf>
      <numFmt numFmtId="14" formatCode="0.00%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numFmt numFmtId="0" formatCode="General"/>
      <fill>
        <patternFill patternType="solid">
          <fgColor indexed="64"/>
          <bgColor theme="3" tint="-0.249977111117893"/>
        </patternFill>
      </fill>
    </dxf>
    <dxf>
      <numFmt numFmtId="3" formatCode="#,##0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numFmt numFmtId="0" formatCode="General"/>
      <fill>
        <patternFill patternType="solid">
          <fgColor indexed="64"/>
          <bgColor theme="3" tint="-0.249977111117893"/>
        </patternFill>
      </fill>
    </dxf>
    <dxf>
      <numFmt numFmtId="166" formatCode="_([$$-409]* #,##0_);_([$$-409]* \(#,##0\);_([$$-409]* &quot;-&quot;_);_(@_)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numFmt numFmtId="0" formatCode="General"/>
      <fill>
        <patternFill patternType="solid">
          <fgColor indexed="64"/>
          <bgColor theme="3" tint="-0.249977111117893"/>
        </patternFill>
      </fill>
    </dxf>
    <dxf>
      <numFmt numFmtId="14" formatCode="0.00%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numFmt numFmtId="0" formatCode="General"/>
      <fill>
        <patternFill patternType="solid">
          <fgColor indexed="64"/>
          <bgColor theme="3" tint="-0.249977111117893"/>
        </patternFill>
      </fill>
    </dxf>
    <dxf>
      <numFmt numFmtId="168" formatCode="_-[$$-409]* #,##0.00_ ;_-[$$-409]* \-#,##0.00\ ;_-[$$-409]* &quot;-&quot;??_ ;_-@_ 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numFmt numFmtId="0" formatCode="General"/>
      <fill>
        <patternFill patternType="solid">
          <fgColor indexed="64"/>
          <bgColor theme="3" tint="-0.249977111117893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numFmt numFmtId="168" formatCode="_-[$$-409]* #,##0.00_ ;_-[$$-409]* \-#,##0.00\ ;_-[$$-409]* &quot;-&quot;??_ ;_-@_ "/>
      <fill>
        <patternFill patternType="solid">
          <fgColor indexed="64"/>
          <bgColor theme="3" tint="-0.249977111117893"/>
        </patternFill>
      </fill>
    </dxf>
    <dxf>
      <numFmt numFmtId="168" formatCode="_-[$$-409]* #,##0.00_ ;_-[$$-409]* \-#,##0.00\ ;_-[$$-409]* &quot;-&quot;??_ ;_-@_ 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numFmt numFmtId="0" formatCode="General"/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fill>
        <patternFill patternType="solid">
          <fgColor indexed="64"/>
          <bgColor theme="3" tint="-0.249977111117893"/>
        </patternFill>
      </fill>
    </dxf>
    <dxf>
      <font>
        <b/>
      </font>
      <numFmt numFmtId="168" formatCode="_-[$$-409]* #,##0.00_ ;_-[$$-409]* \-#,##0.00\ ;_-[$$-409]* &quot;-&quot;??_ ;_-@_ 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family val="3"/>
        <scheme val="none"/>
      </font>
      <fill>
        <patternFill patternType="solid">
          <fgColor indexed="64"/>
          <bgColor theme="3" tint="-0.249977111117893"/>
        </patternFill>
      </fill>
    </dxf>
    <dxf>
      <numFmt numFmtId="2" formatCode="0.00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family val="2"/>
        <scheme val="minor"/>
      </font>
      <fill>
        <patternFill patternType="solid">
          <fgColor indexed="64"/>
          <bgColor theme="3" tint="-0.249977111117893"/>
        </patternFill>
      </fill>
    </dxf>
    <dxf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family val="2"/>
        <scheme val="minor"/>
      </font>
      <fill>
        <patternFill patternType="solid">
          <fgColor indexed="64"/>
          <bgColor theme="3" tint="-0.249977111117893"/>
        </patternFill>
      </fill>
    </dxf>
    <dxf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family val="2"/>
        <scheme val="minor"/>
      </font>
      <fill>
        <patternFill patternType="solid">
          <fgColor indexed="64"/>
          <bgColor theme="3" tint="-0.249977111117893"/>
        </patternFill>
      </fill>
    </dxf>
    <dxf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family val="2"/>
        <scheme val="minor"/>
      </font>
      <fill>
        <patternFill patternType="solid">
          <fgColor indexed="64"/>
          <bgColor theme="3" tint="-0.249977111117893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family val="2"/>
        <scheme val="minor"/>
      </font>
      <fill>
        <patternFill patternType="solid">
          <fgColor indexed="64"/>
          <bgColor theme="3" tint="-0.249977111117893"/>
        </patternFill>
      </fill>
    </dxf>
    <dxf>
      <fill>
        <patternFill patternType="solid">
          <fgColor indexed="64"/>
          <bgColor theme="5" tint="0.79998168889431442"/>
        </patternFill>
      </fill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  <fill>
        <patternFill patternType="solid">
          <fgColor indexed="64"/>
          <bgColor theme="3" tint="-0.249977111117893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3" tint="-0.249977111117893"/>
        </patternFill>
      </fill>
      <alignment horizontal="general" vertical="top" textRotation="0" wrapText="0" indent="0" justifyLastLine="0" shrinkToFit="0" readingOrder="0"/>
    </dxf>
    <dxf>
      <numFmt numFmtId="164" formatCode="_-[$R$-416]\ * #,##0.00_-;\-[$R$-416]\ * #,##0.00_-;_-[$R$-416]\ * &quot;-&quot;??_-;_-@_-"/>
      <fill>
        <patternFill patternType="solid">
          <fgColor indexed="64"/>
          <bgColor theme="5" tint="0.79998168889431442"/>
        </patternFill>
      </fill>
    </dxf>
    <dxf>
      <numFmt numFmtId="164" formatCode="_-[$R$-416]\ * #,##0.00_-;\-[$R$-416]\ * #,##0.00_-;_-[$R$-416]\ * &quot;-&quot;??_-;_-@_-"/>
      <fill>
        <patternFill patternType="solid">
          <fgColor indexed="64"/>
          <bgColor theme="5" tint="0.79998168889431442"/>
        </patternFill>
      </fill>
    </dxf>
    <dxf>
      <numFmt numFmtId="169" formatCode="_-[$R$-416]\ * #,##0.0000_-;\-[$R$-416]\ * #,##0.0000_-;_-[$R$-416]\ * &quot;-&quot;??_-;_-@_-"/>
    </dxf>
    <dxf>
      <numFmt numFmtId="168" formatCode="_-[$$-409]* #,##0.00_ ;_-[$$-409]* \-#,##0.00\ ;_-[$$-409]* &quot;-&quot;??_ ;_-@_ "/>
    </dxf>
    <dxf>
      <font>
        <strike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numFmt numFmtId="168" formatCode="_-[$$-409]* #,##0.00_ ;_-[$$-409]* \-#,##0.00\ ;_-[$$-409]* &quot;-&quot;??_ ;_-@_ "/>
      <fill>
        <patternFill patternType="solid">
          <fgColor indexed="64"/>
          <bgColor theme="5" tint="0.79998168889431442"/>
        </patternFill>
      </fill>
    </dxf>
    <dxf>
      <numFmt numFmtId="168" formatCode="_-[$$-409]* #,##0.00_ ;_-[$$-409]* \-#,##0.00\ ;_-[$$-409]* &quot;-&quot;??_ ;_-@_ 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fill>
        <patternFill patternType="solid">
          <fgColor indexed="64"/>
          <bgColor theme="3" tint="-0.249977111117893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microsoft.com/office/2017/06/relationships/rdArray" Target="richData/rdarray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microsoft.com/office/2017/06/relationships/rdSupportingPropertyBag" Target="richData/rdsupportingpropertybag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 Planilha da Capivara - Alpha 02.xlsx]Aux!PivotTable1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Proporção por geografía: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Aux!$B$3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BA-4F0C-AE6C-6B046A2445C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BA-4F0C-AE6C-6B046A2445C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BA-4F0C-AE6C-6B046A2445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Aux!$A$4:$A$7</c:f>
              <c:strCache>
                <c:ptCount val="3"/>
                <c:pt idx="0">
                  <c:v>Emerg.</c:v>
                </c:pt>
                <c:pt idx="1">
                  <c:v>Global</c:v>
                </c:pt>
                <c:pt idx="2">
                  <c:v>US</c:v>
                </c:pt>
              </c:strCache>
            </c:strRef>
          </c:cat>
          <c:val>
            <c:numRef>
              <c:f>Aux!$B$4:$B$7</c:f>
              <c:numCache>
                <c:formatCode>_-[$$-409]* #,##0.00_ ;_-[$$-409]* \-#,##0.00\ ;_-[$$-409]* "-"??_ ;_-@_ </c:formatCode>
                <c:ptCount val="3"/>
                <c:pt idx="0">
                  <c:v>24554.880000000001</c:v>
                </c:pt>
                <c:pt idx="1">
                  <c:v>91478.662500000006</c:v>
                </c:pt>
                <c:pt idx="2">
                  <c:v>94039.739999999991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2BA-4F0C-AE6C-6B046A2445CE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619125</xdr:colOff>
      <xdr:row>43</xdr:row>
      <xdr:rowOff>161926</xdr:rowOff>
    </xdr:from>
    <xdr:to>
      <xdr:col>4</xdr:col>
      <xdr:colOff>190500</xdr:colOff>
      <xdr:row>50</xdr:row>
      <xdr:rowOff>17652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D656BA-A22F-42B9-B73B-B92AC8D4E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9363" y="11639551"/>
          <a:ext cx="1619250" cy="1622614"/>
        </a:xfrm>
        <a:prstGeom prst="rect">
          <a:avLst/>
        </a:prstGeom>
      </xdr:spPr>
    </xdr:pic>
    <xdr:clientData/>
  </xdr:twoCellAnchor>
  <xdr:twoCellAnchor>
    <xdr:from>
      <xdr:col>1</xdr:col>
      <xdr:colOff>4763</xdr:colOff>
      <xdr:row>1</xdr:row>
      <xdr:rowOff>219075</xdr:rowOff>
    </xdr:from>
    <xdr:to>
      <xdr:col>6</xdr:col>
      <xdr:colOff>0</xdr:colOff>
      <xdr:row>41</xdr:row>
      <xdr:rowOff>223838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249F0B3-025D-4943-8F0C-7EC2CB70113C}"/>
            </a:ext>
          </a:extLst>
        </xdr:cNvPr>
        <xdr:cNvSpPr txBox="1"/>
      </xdr:nvSpPr>
      <xdr:spPr>
        <a:xfrm>
          <a:off x="881063" y="1095375"/>
          <a:ext cx="5114925" cy="101012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Seja bem-vindo à Planilha da Capivara!</a:t>
          </a:r>
        </a:p>
        <a:p>
          <a:endParaRPr lang="en-US" sz="1200"/>
        </a:p>
        <a:p>
          <a:r>
            <a:rPr lang="en-US" sz="1200"/>
            <a:t>O objetivo desta ferramenta é auxiliar os capiveiros a organizarem os seus investimentos em ETFs acumuladoras irlandesas. </a:t>
          </a:r>
        </a:p>
        <a:p>
          <a:endParaRPr lang="en-US" sz="1200"/>
        </a:p>
        <a:p>
          <a:r>
            <a:rPr lang="en-US" sz="1200"/>
            <a:t>A Planilha é dividida em três seções principais: Passado, ETFs e Futuro. É possível navegar pelas seções utilizando as abas abaixo. </a:t>
          </a:r>
        </a:p>
        <a:p>
          <a:endParaRPr lang="en-US" sz="1200"/>
        </a:p>
        <a:p>
          <a:r>
            <a:rPr lang="en-US" sz="1200"/>
            <a:t>No “passado” você anota todas as suas compras e vendas de cotas das suas ETFs favoritas. Assim, você terá um retrato de tudo o que aconteceu até aqui. Preencha com cuidado, pois os dados desta tabela servirão de base para outras fórmulas e tabelas na planilha. </a:t>
          </a:r>
        </a:p>
        <a:p>
          <a:endParaRPr lang="en-US" sz="1200"/>
        </a:p>
        <a:p>
          <a:r>
            <a:rPr lang="en-US" sz="1200"/>
            <a:t>Em “ETFs” você tem um panorama do seu patrimônio atual e uma ferramenta para te ajudar a escolher qual ETF comprar em seguida. Destaco aqui as colunas "possível" e "troco", que irão te informar quantas ETFs podem ser compradas com o aporte do mês e quanto sobrará de troco na conta da corretora. Útil para os capiveiros com aportes menores que nem sempre conseguem comprar as ETFs mais caras. </a:t>
          </a:r>
        </a:p>
        <a:p>
          <a:endParaRPr lang="en-US" sz="1200"/>
        </a:p>
        <a:p>
          <a:r>
            <a:rPr lang="en-US" sz="1200"/>
            <a:t>Em “Futuro” você tem uma visão do que poderá acontecer caso os rendimentos futuros sejam similares aos rendimentos históricos. Ela também responde, aproximadamente, a pergunta mais importante para aqueles que buscam a independência financeira: “daqui a quanto tempo eu posso mandar o meu chefe pastar e viver de renda?”</a:t>
          </a:r>
        </a:p>
        <a:p>
          <a:endParaRPr lang="en-US" sz="1200"/>
        </a:p>
        <a:p>
          <a:r>
            <a:rPr lang="en-US" sz="1200"/>
            <a:t>Na medida do possível, tentei criar uma ferramenta que fosse útil e intuitiva. Recomendo a você, que está vendo esta planilha pela primeira vez, que leia os textos explicativos no site, aprenda como a planilha foi feita, e tire um tempo para entender todas as fórmulas. Só assim você poderá maximizar a utilidade desta planilha na sua vida.</a:t>
          </a:r>
        </a:p>
        <a:p>
          <a:endParaRPr lang="en-US" sz="1200"/>
        </a:p>
        <a:p>
          <a:r>
            <a:rPr lang="en-US" sz="1200"/>
            <a:t>Críticas e sugestões são muito bem vindas. </a:t>
          </a:r>
        </a:p>
        <a:p>
          <a:endParaRPr lang="en-US" sz="1200"/>
        </a:p>
        <a:p>
          <a:r>
            <a:rPr lang="en-US" sz="1200"/>
            <a:t>É isso.</a:t>
          </a:r>
        </a:p>
        <a:p>
          <a:endParaRPr lang="en-US" sz="1200"/>
        </a:p>
        <a:p>
          <a:r>
            <a:rPr lang="en-US" sz="1200"/>
            <a:t>Investimento longo e próspero, amigos!</a:t>
          </a:r>
        </a:p>
        <a:p>
          <a:endParaRPr lang="en-US" sz="1200"/>
        </a:p>
        <a:p>
          <a:r>
            <a:rPr lang="en-US" sz="1200"/>
            <a:t>– Capivara 💎🖖</a:t>
          </a:r>
        </a:p>
        <a:p>
          <a:endParaRPr lang="en-US" sz="1200"/>
        </a:p>
        <a:p>
          <a:r>
            <a:rPr lang="en-US" sz="1200" b="1"/>
            <a:t>Dica 1: </a:t>
          </a:r>
          <a:r>
            <a:rPr lang="en-US" sz="1200"/>
            <a:t>Preencha apenas as colunas com fundo branco. Tome cuidado para não apagar as fórmulas. </a:t>
          </a:r>
        </a:p>
        <a:p>
          <a:endParaRPr lang="en-US" sz="1200"/>
        </a:p>
        <a:p>
          <a:r>
            <a:rPr lang="en-US" sz="1200" b="1"/>
            <a:t>Dica 2: </a:t>
          </a:r>
          <a:r>
            <a:rPr lang="en-US" sz="1200"/>
            <a:t>Personalize a planilha escondendo as colunas menos relevantes para você. (Perceba que algumas já estão escondidas. :=)</a:t>
          </a:r>
        </a:p>
        <a:p>
          <a:endParaRPr lang="en-US" sz="1200"/>
        </a:p>
        <a:p>
          <a:r>
            <a:rPr lang="en-US" sz="1200" b="1"/>
            <a:t>Dica 3: </a:t>
          </a:r>
          <a:r>
            <a:rPr lang="en-US" sz="1200"/>
            <a:t>Leve o mouse para os pequenos triângulos vermelhos para ler explicativos relevantes. </a:t>
          </a:r>
        </a:p>
        <a:p>
          <a:endParaRPr lang="en-US" sz="1200"/>
        </a:p>
        <a:p>
          <a:r>
            <a:rPr lang="en-US" sz="1200" b="1"/>
            <a:t>PS: </a:t>
          </a:r>
          <a:r>
            <a:rPr lang="en-US" sz="1200"/>
            <a:t>Para mais informações sobre independência financeira, como esta planilha foi feita e um guia de como usá-la, procure "a planilha da capivara" no seu buscador favorito.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48</xdr:row>
      <xdr:rowOff>0</xdr:rowOff>
    </xdr:from>
    <xdr:to>
      <xdr:col>5</xdr:col>
      <xdr:colOff>947737</xdr:colOff>
      <xdr:row>58</xdr:row>
      <xdr:rowOff>219075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6C2AB8-1785-4D58-B7B8-0AEE897FA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138113</xdr:colOff>
      <xdr:row>18</xdr:row>
      <xdr:rowOff>157162</xdr:rowOff>
    </xdr:from>
    <xdr:to>
      <xdr:col>0</xdr:col>
      <xdr:colOff>700088</xdr:colOff>
      <xdr:row>20</xdr:row>
      <xdr:rowOff>57150</xdr:rowOff>
    </xdr:to>
    <xdr:pic>
      <xdr:nvPicPr>
        <xdr:cNvPr id="3" name="Graphic 2" descr="Lion outline">
          <a:extLst>
            <a:ext uri="{FF2B5EF4-FFF2-40B4-BE49-F238E27FC236}">
              <a16:creationId xmlns:a16="http://schemas.microsoft.com/office/drawing/2014/main" id="{3835C79A-B564-4150-A7B2-2A39C84CF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113" y="5324475"/>
          <a:ext cx="561975" cy="56197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pivara" refreshedDate="44553.897105439813" createdVersion="7" refreshedVersion="7" minRefreshableVersion="3" recordCount="41" xr:uid="{0A7F9397-5426-41EA-8FE2-6BD88DDC6D28}">
  <cacheSource type="worksheet">
    <worksheetSource name="Table15"/>
  </cacheSource>
  <cacheFields count="19">
    <cacheField name="Fav" numFmtId="0">
      <sharedItems containsBlank="1"/>
    </cacheField>
    <cacheField name="Geografía" numFmtId="0">
      <sharedItems count="5">
        <s v="US"/>
        <s v="Global"/>
        <s v="Emerg."/>
        <s v="EU"/>
        <s v="Pacific"/>
      </sharedItems>
    </cacheField>
    <cacheField name="Ticker" numFmtId="0">
      <sharedItems/>
    </cacheField>
    <cacheField name="Índice" numFmtId="0">
      <sharedItems/>
    </cacheField>
    <cacheField name="Descrição" numFmtId="0">
      <sharedItems/>
    </cacheField>
    <cacheField name=" ETF" numFmtId="0">
      <sharedItems/>
    </cacheField>
    <cacheField name="Beta" numFmtId="2">
      <sharedItems containsMixedTypes="1" containsNumber="1" minValue="0.66420000000000001" maxValue="1.1598999999999999"/>
    </cacheField>
    <cacheField name="Preço" numFmtId="168">
      <sharedItems containsSemiMixedTypes="0" containsString="0" containsNumber="1" minValue="6.8179999999999996" maxValue="921.75"/>
    </cacheField>
    <cacheField name="Qtd" numFmtId="0">
      <sharedItems containsSemiMixedTypes="0" containsString="0" containsNumber="1" containsInteger="1" minValue="0" maxValue="976" count="6">
        <n v="171"/>
        <n v="976"/>
        <n v="696"/>
        <n v="0"/>
        <n v="828"/>
        <n v="153"/>
      </sharedItems>
    </cacheField>
    <cacheField name="Valor de mercado" numFmtId="168">
      <sharedItems containsSemiMixedTypes="0" containsString="0" containsNumber="1" minValue="0" maxValue="86551.680000000008"/>
    </cacheField>
    <cacheField name="Possível" numFmtId="0">
      <sharedItems containsSemiMixedTypes="0" containsString="0" containsNumber="1" containsInteger="1" minValue="4" maxValue="659"/>
    </cacheField>
    <cacheField name="Troco" numFmtId="168">
      <sharedItems containsSemiMixedTypes="0" containsString="0" containsNumber="1" minValue="2.9375" maxValue="813"/>
    </cacheField>
    <cacheField name="TER" numFmtId="10">
      <sharedItems containsSemiMixedTypes="0" containsString="0" containsNumber="1" minValue="5.0000000000000001E-4" maxValue="4.3E-3"/>
    </cacheField>
    <cacheField name="Tamanho do ETF" numFmtId="170">
      <sharedItems containsSemiMixedTypes="0" containsString="0" containsNumber="1" minValue="1219453065.4100001" maxValue="54696727357.699997"/>
    </cacheField>
    <cacheField name="Volume do ETF" numFmtId="3">
      <sharedItems containsSemiMixedTypes="0" containsString="0" containsNumber="1" containsInteger="1" minValue="1" maxValue="746998"/>
    </cacheField>
    <cacheField name="Var. dia" numFmtId="10">
      <sharedItems containsSemiMixedTypes="0" containsString="0" containsNumber="1" minValue="2.3519999999999999E-3" maxValue="1.3836999999999999E-2"/>
    </cacheField>
    <cacheField name="Var. ano" numFmtId="171">
      <sharedItems containsSemiMixedTypes="0" containsString="0" containsNumber="1" minValue="-0.10285272383571059" maxValue="0.34672435105067984"/>
    </cacheField>
    <cacheField name="Gráfico ano" numFmtId="0">
      <sharedItems containsNonDate="0" containsString="0" containsBlank="1"/>
    </cacheField>
    <cacheField name="% Portfólio" numFmtId="9">
      <sharedItems containsSemiMixedTypes="0" containsString="0" containsNumber="1" minValue="0" maxValue="0.412007081385992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s v="x"/>
    <x v="0"/>
    <s v="CSPX"/>
    <s v="S&amp;P 500"/>
    <s v="500 das maiores empresas americanas, o índice mais popular"/>
    <s v="iShs CoreS&amp;P500 U ETF USD A (XLON:CSPX)"/>
    <n v="1.0024999999999999"/>
    <n v="482.78"/>
    <x v="0"/>
    <n v="82555.37999999999"/>
    <n v="9"/>
    <n v="154.98000000000047"/>
    <n v="7.000000000000001E-4"/>
    <n v="54696727357.699997"/>
    <n v="305136"/>
    <n v="8.9750000000000003E-3"/>
    <n v="0.29230686867605332"/>
    <m/>
    <n v="0.39298371985975888"/>
  </r>
  <r>
    <s v="x"/>
    <x v="1"/>
    <s v="IWDA"/>
    <s v="MSCI World"/>
    <s v="Grandes e médias, países desenvolvidos"/>
    <s v="iShs CoreMSCI Wld ETF USD A (XLON:IWDA)"/>
    <n v="1.0025999999999999"/>
    <n v="88.68"/>
    <x v="1"/>
    <n v="86551.680000000008"/>
    <n v="50"/>
    <n v="66"/>
    <n v="2E-3"/>
    <n v="44924706864.519997"/>
    <n v="442348"/>
    <n v="9.58E-3"/>
    <n v="0.22317241379310354"/>
    <m/>
    <n v="0.41200708138599207"/>
  </r>
  <r>
    <s v="x"/>
    <x v="2"/>
    <s v="EIMI"/>
    <s v="MSCI EM IMI"/>
    <s v="Todos os tamannhos, países emergentes"/>
    <s v="iShs Cr MSCI EM IMI ETFUSDA (XLON:EIMI)"/>
    <n v="1.0116000000000001"/>
    <n v="35.28"/>
    <x v="2"/>
    <n v="24554.880000000001"/>
    <n v="127"/>
    <n v="19.4399999999996"/>
    <n v="1.8E-3"/>
    <n v="17376798186.549999"/>
    <n v="245358"/>
    <n v="6.2250000000000005E-3"/>
    <n v="1.437607820586544E-2"/>
    <m/>
    <n v="0.11688721053806546"/>
  </r>
  <r>
    <s v="x"/>
    <x v="0"/>
    <s v="SPXS"/>
    <s v="S&amp;P 500"/>
    <s v="500 das maiores empresas americanas"/>
    <s v="Invesco S&amp;P 500 UCITSETFAcc (XLON:SPXS)"/>
    <n v="1.0001"/>
    <n v="891.87"/>
    <x v="3"/>
    <n v="0"/>
    <n v="5"/>
    <n v="40.649999999999636"/>
    <n v="5.0000000000000001E-4"/>
    <n v="15785778778"/>
    <n v="7653"/>
    <n v="4.9699999999999996E-3"/>
    <n v="0.29538126361655775"/>
    <m/>
    <n v="0"/>
  </r>
  <r>
    <m/>
    <x v="1"/>
    <s v="XDWD"/>
    <s v="MSCI World"/>
    <s v="Grandes e médias, países desenvolvidos"/>
    <s v="X MSCI WORLD 1C (XLON:XDWD)"/>
    <n v="1.0125"/>
    <n v="97.05"/>
    <x v="3"/>
    <n v="0"/>
    <n v="46"/>
    <n v="35.699999999999818"/>
    <n v="1.9E-3"/>
    <n v="8887282700"/>
    <n v="3258"/>
    <n v="1.0043E-2"/>
    <n v="0.22375638358237171"/>
    <m/>
    <n v="0"/>
  </r>
  <r>
    <m/>
    <x v="0"/>
    <s v="CNDX"/>
    <s v="Nasdaq 100"/>
    <s v="100 grandes empresas negociadas na Nasdaq (exclui setor financeiro)"/>
    <s v="iS NASDAQ 100 UCITS ETF (XLON:CNDX)"/>
    <n v="0.98340000000000005"/>
    <n v="921.75"/>
    <x v="3"/>
    <n v="0"/>
    <n v="4"/>
    <n v="813"/>
    <n v="3.3E-3"/>
    <n v="8804472581.6700001"/>
    <n v="2375"/>
    <n v="6.5590000000000006E-3"/>
    <n v="0.28898056215913853"/>
    <m/>
    <n v="0"/>
  </r>
  <r>
    <s v="x"/>
    <x v="0"/>
    <s v="SUAS"/>
    <s v="MSCI USA SRI"/>
    <s v="Grandes e médias americanas, filtro SRI (socialmente responsável)"/>
    <s v="iShs MSCI US SRI ETF USD A (XLON:SUAS)"/>
    <n v="0.96240000000000003"/>
    <n v="13.87"/>
    <x v="4"/>
    <n v="11484.359999999999"/>
    <n v="324"/>
    <n v="6.1199999999998909"/>
    <n v="2E-3"/>
    <n v="8289466802.5"/>
    <n v="746998"/>
    <n v="1.1285E-2"/>
    <n v="0.30418429713211093"/>
    <m/>
    <n v="5.4668351269276702E-2"/>
  </r>
  <r>
    <s v="x"/>
    <x v="0"/>
    <s v="XD9U"/>
    <s v="MSCI USA"/>
    <s v="Grandes e médias americanas"/>
    <s v="X MSCI USA 1C (XLON:XD9U)"/>
    <n v="1.0333000000000001"/>
    <n v="134.065"/>
    <x v="3"/>
    <n v="0"/>
    <n v="33"/>
    <n v="75.855000000000473"/>
    <n v="7.000000000000001E-4"/>
    <n v="6417174000"/>
    <n v="17789"/>
    <n v="9.3360000000000005E-3"/>
    <n v="0.27099924156238142"/>
    <m/>
    <n v="0"/>
  </r>
  <r>
    <s v="x"/>
    <x v="2"/>
    <s v="XMME"/>
    <s v="MSCI EM"/>
    <s v="Grandes e médias, países emergentes"/>
    <s v="X MSCI EMERGING MARKETS 1C (XLON:XMME)"/>
    <n v="1.0077"/>
    <n v="59.82"/>
    <x v="3"/>
    <n v="0"/>
    <n v="75"/>
    <n v="13.5"/>
    <n v="1.8E-3"/>
    <n v="5957422500"/>
    <n v="23621"/>
    <n v="6.3029999999999996E-3"/>
    <n v="-9.1104853404008149E-3"/>
    <m/>
    <n v="0"/>
  </r>
  <r>
    <m/>
    <x v="1"/>
    <s v="IWVL"/>
    <s v="MSCI World Value"/>
    <s v="Grandes e médias, países desenvolvidos, fator valor"/>
    <s v="iSEMSCI Wld ValFactorUCITSETF (XLON:IWVL)"/>
    <n v="1.0296000000000001"/>
    <n v="37.72"/>
    <x v="3"/>
    <n v="0"/>
    <n v="119"/>
    <n v="11.319999999999709"/>
    <n v="3.0000000000000001E-3"/>
    <n v="5794275645.9399996"/>
    <n v="207503"/>
    <n v="9.9249999999999998E-3"/>
    <n v="0.20703999999999997"/>
    <m/>
    <n v="0"/>
  </r>
  <r>
    <s v="x"/>
    <x v="0"/>
    <s v="VUAA"/>
    <s v="S&amp;P 500"/>
    <s v="500 das maiores empresas americanas"/>
    <s v="Vanguard S&amp;P 500 ETF USD A (XLON:VUAA)"/>
    <s v=""/>
    <n v="86.61"/>
    <x v="3"/>
    <n v="0"/>
    <n v="51"/>
    <n v="82.890000000000327"/>
    <n v="7.000000000000001E-4"/>
    <n v="4487320034.21"/>
    <n v="13164"/>
    <n v="9.7940000000000006E-3"/>
    <n v="0.29278304351070966"/>
    <m/>
    <n v="0"/>
  </r>
  <r>
    <m/>
    <x v="0"/>
    <s v="XDEW"/>
    <s v="S&amp;P 500 Equal W."/>
    <s v="500 das maiores empresas americanas, com pesos iguais."/>
    <s v="X S&amp;P 500 EQUAL WEIGHT 1C (XLON:XDEW)"/>
    <n v="1.1598999999999999"/>
    <n v="83.78"/>
    <x v="3"/>
    <n v="0"/>
    <n v="53"/>
    <n v="59.659999999999854"/>
    <n v="2.5000000000000001E-3"/>
    <n v="4267761200"/>
    <n v="56436"/>
    <n v="9.698E-3"/>
    <n v="0.28260869565217406"/>
    <m/>
    <n v="0"/>
  </r>
  <r>
    <s v="x"/>
    <x v="0"/>
    <s v="XZMU"/>
    <s v="MSCI USA ESG"/>
    <s v="Grandes e médias americanas, filtro ESG (sustentável)"/>
    <s v="X MSCI USA ESG (XLON:XZMU)"/>
    <n v="1.0137"/>
    <n v="49.892499999999998"/>
    <x v="3"/>
    <n v="0"/>
    <n v="90"/>
    <n v="9.6750000000001819"/>
    <n v="1.5E-3"/>
    <n v="4199857200"/>
    <n v="59345"/>
    <n v="1.1198E-2"/>
    <n v="0.33670462156731401"/>
    <m/>
    <n v="0"/>
  </r>
  <r>
    <s v="x"/>
    <x v="0"/>
    <s v="SASU"/>
    <s v="MSCI USA ESG"/>
    <s v="Grandes e médias americanas, filtro ESG"/>
    <s v="iShrs MSCI ESG USD Acc (XLON:SASU)"/>
    <n v="1.0237000000000001"/>
    <n v="9.2454999999999998"/>
    <x v="3"/>
    <n v="0"/>
    <n v="486"/>
    <n v="6.6869999999998981"/>
    <n v="7.000000000000001E-4"/>
    <n v="4100050313.6300001"/>
    <n v="56500"/>
    <n v="8.2920000000000008E-3"/>
    <n v="0.2790343778100573"/>
    <m/>
    <n v="0"/>
  </r>
  <r>
    <s v="x"/>
    <x v="1"/>
    <s v="ISAC"/>
    <s v="MSCI ACWI"/>
    <s v="Grandes e médias, todas as geografias"/>
    <s v="iSMSCI ACWI UCITS ETF (XLON:ISAC)"/>
    <n v="0.98760000000000003"/>
    <n v="74.94"/>
    <x v="3"/>
    <n v="0"/>
    <n v="60"/>
    <n v="3.6000000000003638"/>
    <n v="2E-3"/>
    <n v="3949654780"/>
    <n v="122232"/>
    <n v="7.9349999999999993E-3"/>
    <n v="0.19236276849641998"/>
    <m/>
    <n v="0"/>
  </r>
  <r>
    <s v="x"/>
    <x v="1"/>
    <s v="VWRA"/>
    <s v="FTSE All-World"/>
    <s v="VT and chill"/>
    <s v="Vngrd FTSE AllWld ETF USD A (XLON:VWRA)"/>
    <s v=""/>
    <n v="117.46"/>
    <x v="3"/>
    <n v="0"/>
    <n v="38"/>
    <n v="36.520000000000437"/>
    <n v="2.2000000000000001E-3"/>
    <n v="3941901887.0300002"/>
    <n v="17900"/>
    <n v="9.1069999999999988E-3"/>
    <n v="0.19079480940794802"/>
    <m/>
    <n v="0"/>
  </r>
  <r>
    <m/>
    <x v="1"/>
    <s v="MXWO"/>
    <s v="MSCI World"/>
    <s v="Grandes e médias, países desenvolvidos"/>
    <s v="INV MSCI World UCITS ETF Acc (XLON:MXWO)"/>
    <n v="1.0005999999999999"/>
    <n v="94.97"/>
    <x v="3"/>
    <n v="0"/>
    <n v="47"/>
    <n v="36.409999999999854"/>
    <n v="1.9E-3"/>
    <n v="3568195442"/>
    <n v="10111"/>
    <n v="1.0898000000000001E-2"/>
    <n v="0.22328846525407345"/>
    <m/>
    <n v="0"/>
  </r>
  <r>
    <s v="x"/>
    <x v="0"/>
    <s v="IUIT"/>
    <s v="S&amp;P 500 IT"/>
    <s v="75 empresas de tecnologia que fazem parte do S&amp;P 500"/>
    <s v="iS S&amp;P 500 USD IT S UCITS ETF (XLON:IUIT)"/>
    <n v="0.96189999999999998"/>
    <n v="21.79"/>
    <x v="3"/>
    <n v="0"/>
    <n v="206"/>
    <n v="11.260000000000218"/>
    <n v="1.5E-3"/>
    <n v="3452347161.5799999"/>
    <n v="165340"/>
    <n v="1.3488E-2"/>
    <n v="0.34672435105067984"/>
    <m/>
    <n v="0"/>
  </r>
  <r>
    <s v="x"/>
    <x v="0"/>
    <s v="MXUS"/>
    <s v="MSCI USA"/>
    <s v="Grandes e médias americanas"/>
    <s v="Invesco MSCI USA UCITS ETF Acc (XLON:MXUS)"/>
    <n v="1.0176000000000001"/>
    <n v="132.52000000000001"/>
    <x v="3"/>
    <n v="0"/>
    <n v="33"/>
    <n v="126.83999999999924"/>
    <n v="5.0000000000000001E-4"/>
    <n v="3395460164"/>
    <n v="1"/>
    <n v="6.2849999999999998E-3"/>
    <n v="0.27343487243549719"/>
    <m/>
    <n v="0"/>
  </r>
  <r>
    <m/>
    <x v="1"/>
    <s v="MVOL"/>
    <s v="MSCI World Min Vol"/>
    <s v="Grandes e médias, países desenvolvidos, baixa volatilidade"/>
    <s v="iShs EdgeMSCIWlMinVol USD A (XLON:MVOL)"/>
    <n v="0.66420000000000001"/>
    <n v="60.83"/>
    <x v="3"/>
    <n v="0"/>
    <n v="73"/>
    <n v="59.409999999999854"/>
    <n v="3.0000000000000001E-3"/>
    <n v="3138621731.77"/>
    <n v="32969"/>
    <n v="5.9530000000000008E-3"/>
    <n v="0.14234741784037555"/>
    <m/>
    <n v="0"/>
  </r>
  <r>
    <m/>
    <x v="3"/>
    <s v="IEMU"/>
    <s v="MSCI EMU"/>
    <s v="Grandes e médias, zona do euro"/>
    <s v="iShares CoreMSCI EMU EUR A (XLON:IEMU)"/>
    <s v=""/>
    <n v="171"/>
    <x v="3"/>
    <n v="0"/>
    <n v="26"/>
    <n v="54"/>
    <n v="1.1999999999999999E-3"/>
    <n v="3119887461.4299998"/>
    <n v="2854"/>
    <n v="9.1469999999999989E-3"/>
    <n v="0.13327589634833334"/>
    <m/>
    <n v="0"/>
  </r>
  <r>
    <m/>
    <x v="2"/>
    <s v="SUSM"/>
    <s v="MSCI EM SRI"/>
    <s v="Grandes e médias, países emergentes, filtro SRI"/>
    <s v="iSh Sust MSCI EM SRI UCITS ETF (XLON:SUSM)"/>
    <n v="1.0745"/>
    <n v="8.3125"/>
    <x v="3"/>
    <n v="0"/>
    <n v="541"/>
    <n v="2.9375"/>
    <n v="2.5000000000000001E-3"/>
    <n v="3070994793.04"/>
    <n v="250207"/>
    <n v="4.228E-3"/>
    <n v="1.0171592455765158E-2"/>
    <m/>
    <n v="0"/>
  </r>
  <r>
    <m/>
    <x v="1"/>
    <s v="XZW0"/>
    <s v="MSCI World ESG"/>
    <s v="Grandes e médias, países desenvolvidos, filtro ESG"/>
    <s v="X MSCI WORLD ESG (XLON:XZW0)"/>
    <n v="0.98809999999999998"/>
    <n v="35.729999999999997"/>
    <x v="3"/>
    <n v="0"/>
    <n v="125"/>
    <n v="33.75"/>
    <n v="2E-3"/>
    <n v="2971375800"/>
    <n v="3787"/>
    <n v="1.1953E-2"/>
    <n v="0.26533864541832652"/>
    <m/>
    <n v="0"/>
  </r>
  <r>
    <m/>
    <x v="1"/>
    <s v="IWMO"/>
    <s v="MSCI World Momentum"/>
    <s v="Grandes e médias, países desenvolvidos, fator momento"/>
    <s v="iSEMSCIWldMomentumFactUCITSETF (XLON:IWMO)"/>
    <n v="0.85550000000000004"/>
    <n v="67.040000000000006"/>
    <x v="3"/>
    <n v="0"/>
    <n v="67"/>
    <n v="8.319999999999709"/>
    <n v="3.0000000000000001E-3"/>
    <n v="2944044488.9000001"/>
    <n v="146287"/>
    <n v="1.3836999999999999E-2"/>
    <n v="0.1446132832508111"/>
    <m/>
    <n v="0"/>
  </r>
  <r>
    <m/>
    <x v="1"/>
    <s v="ACWD"/>
    <s v="MSCI ACWI"/>
    <s v="Grandes e médias, todas as geografias"/>
    <s v="SPDR MSCI ACWI UCITS ETF (XLON:ACWD)"/>
    <n v="0.98160000000000003"/>
    <n v="199.7"/>
    <x v="3"/>
    <n v="0"/>
    <n v="22"/>
    <n v="106.60000000000036"/>
    <n v="4.0000000000000001E-3"/>
    <n v="2905290838.7199998"/>
    <n v="44910"/>
    <n v="1.0064999999999999E-2"/>
    <n v="0.19359273205427044"/>
    <m/>
    <n v="0"/>
  </r>
  <r>
    <m/>
    <x v="0"/>
    <s v="IUVL"/>
    <s v="MSCI USA Value"/>
    <s v="Grandes e médias americanas, fator valor"/>
    <s v="iShEd MSCIUSA ValFct UCITS ETF (XLON:IUVL)"/>
    <n v="1.1440999999999999"/>
    <n v="9.3650000000000002"/>
    <x v="3"/>
    <n v="0"/>
    <n v="480"/>
    <n v="4.8000000000001819"/>
    <n v="2E-3"/>
    <n v="2893856702.75"/>
    <n v="176440"/>
    <n v="1.2159E-2"/>
    <n v="0.28728522336769757"/>
    <m/>
    <n v="0"/>
  </r>
  <r>
    <m/>
    <x v="4"/>
    <s v="CPXJ"/>
    <s v="MSCI Pacific ex Japan"/>
    <s v="Grandes e médias de países desenvolvidos da Asia e Oceania, exclui Japão"/>
    <s v="iS Core MSCI Pc ex Jp UCITSETF (XLON:CPXJ)"/>
    <n v="1.0452999999999999"/>
    <n v="173.31"/>
    <x v="3"/>
    <n v="0"/>
    <n v="25"/>
    <n v="167.25"/>
    <n v="2E-3"/>
    <n v="2829403235.7600002"/>
    <n v="26648"/>
    <n v="6.855E-3"/>
    <n v="5.1255610821302852E-2"/>
    <m/>
    <n v="0"/>
  </r>
  <r>
    <m/>
    <x v="1"/>
    <s v="XDWT"/>
    <s v="MSCI World IT"/>
    <s v="Grandes e médias de tecnologia, países desenvolvidos"/>
    <s v="X MSCI WORLD INFO TECH 1C (XLON:XDWT)"/>
    <n v="1.0307999999999999"/>
    <n v="67.45"/>
    <x v="3"/>
    <n v="0"/>
    <n v="66"/>
    <n v="48.300000000000182"/>
    <n v="2.5000000000000001E-3"/>
    <n v="2533774600"/>
    <n v="2350"/>
    <n v="1.0864E-2"/>
    <n v="0.30036630036630046"/>
    <m/>
    <n v="0"/>
  </r>
  <r>
    <m/>
    <x v="1"/>
    <s v="IWQU"/>
    <s v="MSCI World Quality"/>
    <s v="Grandes e médias, países desenvolvidos, fator qualidade"/>
    <s v="iSEMSCI Wld QltyFactorUCITSETF (XLON:IWQU)"/>
    <n v="0.95889999999999997"/>
    <n v="57.79"/>
    <x v="3"/>
    <n v="0"/>
    <n v="77"/>
    <n v="50.170000000000073"/>
    <n v="3.0000000000000001E-3"/>
    <n v="2452677966.48"/>
    <n v="151068"/>
    <n v="9.2560000000000003E-3"/>
    <n v="0.23879957127545554"/>
    <m/>
    <n v="0"/>
  </r>
  <r>
    <m/>
    <x v="1"/>
    <s v="WSML"/>
    <s v="MSCI World Small Cap"/>
    <s v="Empresas pequenas de países desenvolvidos"/>
    <s v="iShMSCIWrldSmallCapUCITSUSDAcc (XLON:WSML)"/>
    <n v="0.99990000000000001"/>
    <n v="7.3579999999999997"/>
    <x v="3"/>
    <n v="0"/>
    <n v="611"/>
    <n v="4.2620000000006257"/>
    <n v="3.4999999999999996E-3"/>
    <n v="2430045893.8800001"/>
    <n v="149783"/>
    <n v="1.2383E-2"/>
    <n v="0.14861067748985327"/>
    <m/>
    <n v="0"/>
  </r>
  <r>
    <m/>
    <x v="0"/>
    <s v="XRSU"/>
    <s v="Russell 2000"/>
    <s v="Empresas pequenas americanas"/>
    <s v="X RUSSELL 2000 1C (XLON:XRSU)"/>
    <n v="1.0150999999999999"/>
    <n v="318.16000000000003"/>
    <x v="3"/>
    <n v="0"/>
    <n v="14"/>
    <n v="45.759999999999309"/>
    <n v="3.0000000000000001E-3"/>
    <n v="1892680100"/>
    <n v="2680"/>
    <n v="1.2765E-2"/>
    <n v="0.1217233416186297"/>
    <m/>
    <n v="0"/>
  </r>
  <r>
    <m/>
    <x v="0"/>
    <s v="R2US"/>
    <s v="Russell 2000"/>
    <s v="Empresas pequenas americanas"/>
    <s v="SPDR Russell2000US SmCpETF (XLON:R2US)"/>
    <n v="1.0002"/>
    <n v="62.59"/>
    <x v="3"/>
    <n v="0"/>
    <n v="71"/>
    <n v="56.109999999999673"/>
    <n v="3.0000000000000001E-3"/>
    <n v="1828811332.4400001"/>
    <n v="28079"/>
    <n v="1.2292000000000001E-2"/>
    <n v="0.1261245052177043"/>
    <m/>
    <n v="0"/>
  </r>
  <r>
    <s v="x"/>
    <x v="2"/>
    <s v="SAEM"/>
    <s v="MSCI EM IMI ESG"/>
    <s v="Todos os tamannhos, países emergentes, filtro ESG"/>
    <s v="iShrsMSCI ESG USD Acc (XLON:SAEM)"/>
    <n v="0.999"/>
    <n v="6.8179999999999996"/>
    <x v="3"/>
    <n v="0"/>
    <n v="659"/>
    <n v="6.9380000000001019"/>
    <n v="1.8E-3"/>
    <n v="1817405136.49"/>
    <n v="19069"/>
    <n v="2.3519999999999999E-3"/>
    <n v="2.0576131687241837E-3"/>
    <m/>
    <n v="0"/>
  </r>
  <r>
    <m/>
    <x v="0"/>
    <s v="RIUS"/>
    <s v="Foxberry Sustainability Consensus US"/>
    <s v="Grandes e médias americanas, filtro sustentável"/>
    <s v="L&amp;G US Eq (Resp Excl) UETFUSDA (XLON:RIUS)"/>
    <s v=""/>
    <n v="16.425000000000001"/>
    <x v="3"/>
    <n v="0"/>
    <n v="273"/>
    <n v="15.974999999999454"/>
    <n v="1.1999999999999999E-3"/>
    <n v="1741846699.96"/>
    <n v="648"/>
    <n v="6.1460000000000004E-3"/>
    <n v="0.27079303675048355"/>
    <m/>
    <n v="0"/>
  </r>
  <r>
    <m/>
    <x v="2"/>
    <s v="CEMA"/>
    <s v="MSCI EM Asia"/>
    <s v="Grandes e médias, países emergentes da Asia"/>
    <s v="iS MSCI EM Asia UCITS ETF (XLON:CEMA)"/>
    <n v="0.96340000000000003"/>
    <n v="187.7"/>
    <x v="3"/>
    <n v="0"/>
    <n v="23"/>
    <n v="182.90000000000055"/>
    <n v="2E-3"/>
    <n v="1709221614.6199999"/>
    <n v="4141"/>
    <n v="7.3450000000000008E-3"/>
    <n v="-2.9070970411752561E-2"/>
    <m/>
    <n v="0"/>
  </r>
  <r>
    <m/>
    <x v="2"/>
    <s v="XZEM"/>
    <s v=" MSCI EM ESG"/>
    <s v="Grandes e médias, países emergentes, filtro ESG"/>
    <s v="X MSCI EM ESG (XLON:XZEM)"/>
    <s v=""/>
    <n v="52.204999999999998"/>
    <x v="3"/>
    <n v="0"/>
    <n v="86"/>
    <n v="10.369999999999891"/>
    <n v="2.5000000000000001E-3"/>
    <n v="1423468400"/>
    <n v="114"/>
    <n v="5.3159999999999995E-3"/>
    <n v="-0.10285272383571059"/>
    <m/>
    <n v="0"/>
  </r>
  <r>
    <m/>
    <x v="0"/>
    <s v="IUQA"/>
    <s v="MSCI USA Quality"/>
    <s v="Grandes e médias americanas, fator qualidade"/>
    <s v="iSh EdMSCI USAQltyFctUCITS ETF (XLON:IUQA)"/>
    <n v="1.0118"/>
    <n v="11.61"/>
    <x v="3"/>
    <n v="0"/>
    <n v="387"/>
    <n v="6.930000000000291"/>
    <n v="2E-3"/>
    <n v="1401011615.3199999"/>
    <n v="81324"/>
    <n v="1.1318999999999999E-2"/>
    <n v="0.27284487956760545"/>
    <m/>
    <n v="0"/>
  </r>
  <r>
    <m/>
    <x v="0"/>
    <s v="CUSS"/>
    <s v="MSCI USA Small Cap"/>
    <s v="Empresas pequenas americanas"/>
    <s v="iS MSCI USA SC UCITS ETF (XLON:CUSS)"/>
    <n v="0.99380000000000002"/>
    <n v="501.88"/>
    <x v="3"/>
    <n v="0"/>
    <n v="8"/>
    <n v="484.96000000000004"/>
    <n v="4.3E-3"/>
    <n v="1391373219.8199999"/>
    <n v="1294"/>
    <n v="5.5529999999999998E-3"/>
    <n v="0.17127587574972575"/>
    <m/>
    <n v="0"/>
  </r>
  <r>
    <m/>
    <x v="1"/>
    <s v="SAWD"/>
    <s v="MSCI World ESG"/>
    <s v="Grandes e médias, países desenvolvidos, filtro ESG"/>
    <s v="iShrs MSCI World ESG USD Acc (XLON:SAWD)"/>
    <n v="1.0025999999999999"/>
    <n v="8.2650000000000006"/>
    <x v="3"/>
    <n v="0"/>
    <n v="544"/>
    <n v="3.8400000000001455"/>
    <n v="2E-3"/>
    <n v="1378712413.3"/>
    <n v="218956"/>
    <n v="9.7130000000000011E-3"/>
    <n v="0.22698931116389562"/>
    <m/>
    <n v="0"/>
  </r>
  <r>
    <s v="x"/>
    <x v="1"/>
    <s v="SWRD"/>
    <s v="MSCI World"/>
    <s v="Grandes e médias, países desenvolvidos."/>
    <s v="SPDR MSCI World UCITS ETF USD (XLON:SWRD)"/>
    <s v=""/>
    <n v="32.202500000000001"/>
    <x v="5"/>
    <n v="4926.9825000000001"/>
    <n v="139"/>
    <n v="23.852499999999964"/>
    <n v="1.1999999999999999E-3"/>
    <n v="1306721900"/>
    <n v="35876"/>
    <n v="1.0345999999999999E-2"/>
    <n v="0.22338303732548195"/>
    <m/>
    <n v="2.3453636946906848E-2"/>
  </r>
  <r>
    <s v="x"/>
    <x v="2"/>
    <s v="IEMA"/>
    <s v="MSCI EM"/>
    <s v="Grandes e médias, países emergentes"/>
    <s v="iShs MSCI EM ETF USD A (XLON:IEMA)"/>
    <n v="1.0036"/>
    <n v="41.115000000000002"/>
    <x v="3"/>
    <n v="0"/>
    <n v="109"/>
    <n v="18.465000000000146"/>
    <n v="1.8E-3"/>
    <n v="1219453065.4100001"/>
    <n v="34661"/>
    <n v="3.9119999999999997E-3"/>
    <n v="-1.0231102551757274E-2"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A46CA-4F0F-4CAF-94B8-0A5EA5FDFF4A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3:B7" firstHeaderRow="1" firstDataRow="1" firstDataCol="1" rowPageCount="1" colPageCount="1"/>
  <pivotFields count="19">
    <pivotField showAll="0"/>
    <pivotField axis="axisRow" showAll="0">
      <items count="6">
        <item x="2"/>
        <item x="3"/>
        <item x="1"/>
        <item x="4"/>
        <item x="0"/>
        <item t="default"/>
      </items>
    </pivotField>
    <pivotField showAll="0"/>
    <pivotField showAll="0"/>
    <pivotField showAll="0"/>
    <pivotField showAll="0"/>
    <pivotField showAll="0"/>
    <pivotField numFmtId="168" showAll="0"/>
    <pivotField axis="axisPage" multipleItemSelectionAllowed="1" showAll="0">
      <items count="7">
        <item h="1" x="3"/>
        <item x="5"/>
        <item x="0"/>
        <item x="2"/>
        <item x="4"/>
        <item x="1"/>
        <item t="default"/>
      </items>
    </pivotField>
    <pivotField dataField="1" numFmtId="168" showAll="0"/>
    <pivotField showAll="0"/>
    <pivotField numFmtId="168" showAll="0"/>
    <pivotField numFmtId="10" showAll="0"/>
    <pivotField numFmtId="170" showAll="0"/>
    <pivotField numFmtId="3" showAll="0"/>
    <pivotField numFmtId="10" showAll="0"/>
    <pivotField numFmtId="171" showAll="0"/>
    <pivotField showAll="0"/>
    <pivotField numFmtId="9" showAll="0"/>
  </pivotFields>
  <rowFields count="1">
    <field x="1"/>
  </rowFields>
  <rowItems count="4">
    <i>
      <x/>
    </i>
    <i>
      <x v="2"/>
    </i>
    <i>
      <x v="4"/>
    </i>
    <i t="grand">
      <x/>
    </i>
  </rowItems>
  <colItems count="1">
    <i/>
  </colItems>
  <pageFields count="1">
    <pageField fld="8" hier="-1"/>
  </pageFields>
  <dataFields count="1">
    <dataField name="Sum of Valor de mercado" fld="9" baseField="0" baseItem="0" numFmtId="168"/>
  </dataFields>
  <formats count="2">
    <format dxfId="15">
      <pivotArea outline="0" collapsedLevelsAreSubtotals="1" fieldPosition="0"/>
    </format>
    <format dxfId="14">
      <pivotArea outline="0" collapsedLevelsAreSubtotals="1" fieldPosition="0"/>
    </format>
  </formats>
  <chartFormats count="4"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45">
  <a r="1" c="257">
    <v t="i">0</v>
    <v t="i">4</v>
    <v t="i">5</v>
    <v t="i">6</v>
    <v t="i">7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49</v>
    <v t="i">50</v>
    <v t="i">53</v>
    <v t="i">54</v>
    <v t="i">55</v>
    <v t="i">56</v>
    <v t="i">57</v>
    <v t="i">60</v>
    <v t="i">61</v>
    <v t="i">62</v>
    <v t="i">63</v>
    <v t="i">64</v>
    <v t="i">67</v>
    <v t="i">68</v>
    <v t="i">69</v>
    <v t="i">70</v>
    <v t="i">71</v>
    <v t="i">74</v>
    <v t="i">75</v>
    <v t="i">76</v>
    <v t="i">77</v>
    <v t="i">78</v>
    <v t="i">81</v>
    <v t="i">82</v>
    <v t="i">83</v>
    <v t="i">84</v>
    <v t="i">85</v>
    <v t="i">88</v>
    <v t="i">89</v>
    <v t="i">90</v>
    <v t="i">91</v>
    <v t="i">92</v>
    <v t="i">95</v>
    <v t="i">96</v>
    <v t="i">97</v>
    <v t="i">98</v>
    <v t="i">103</v>
    <v t="i">104</v>
    <v t="i">105</v>
    <v t="i">106</v>
    <v t="i">109</v>
    <v t="i">110</v>
    <v t="i">111</v>
    <v t="i">112</v>
    <v t="i">113</v>
    <v t="i">116</v>
    <v t="i">117</v>
    <v t="i">118</v>
    <v t="i">119</v>
    <v t="i">120</v>
    <v t="i">123</v>
    <v t="i">124</v>
    <v t="i">125</v>
    <v t="i">126</v>
    <v t="i">127</v>
    <v t="i">130</v>
    <v t="i">131</v>
    <v t="i">132</v>
    <v t="i">133</v>
    <v t="i">134</v>
    <v t="i">137</v>
    <v t="i">138</v>
    <v t="i">139</v>
    <v t="i">140</v>
    <v t="i">141</v>
    <v t="i">144</v>
    <v t="i">145</v>
    <v t="i">146</v>
    <v t="i">147</v>
    <v t="i">148</v>
    <v t="i">151</v>
    <v t="i">152</v>
    <v t="i">153</v>
    <v t="i">154</v>
    <v t="i">155</v>
    <v t="i">158</v>
    <v t="i">159</v>
    <v t="i">160</v>
    <v t="i">161</v>
    <v t="i">162</v>
    <v t="i">165</v>
    <v t="i">166</v>
    <v t="i">167</v>
    <v t="i">168</v>
    <v t="i">169</v>
    <v t="i">172</v>
    <v t="i">173</v>
    <v t="i">174</v>
    <v t="i">175</v>
    <v t="i">176</v>
    <v t="i">179</v>
    <v t="i">180</v>
    <v t="i">181</v>
    <v t="i">182</v>
    <v t="i">183</v>
    <v t="i">186</v>
    <v t="i">187</v>
    <v t="i">188</v>
    <v t="i">189</v>
    <v t="i">190</v>
    <v t="i">193</v>
    <v t="i">194</v>
    <v t="i">195</v>
    <v t="i">196</v>
    <v t="i">197</v>
    <v t="i">200</v>
    <v t="i">201</v>
    <v t="i">202</v>
    <v t="i">203</v>
    <v t="i">204</v>
    <v t="i">207</v>
    <v t="i">208</v>
    <v t="i">209</v>
    <v t="i">210</v>
    <v t="i">211</v>
    <v t="i">214</v>
    <v t="i">215</v>
    <v t="i">216</v>
    <v t="i">217</v>
    <v t="i">218</v>
    <v t="i">221</v>
    <v t="i">222</v>
    <v t="i">223</v>
    <v t="i">224</v>
    <v t="i">225</v>
    <v t="i">228</v>
    <v t="i">229</v>
    <v t="i">230</v>
    <v t="i">231</v>
    <v t="i">232</v>
    <v t="i">235</v>
    <v t="i">236</v>
    <v t="i">237</v>
    <v t="i">238</v>
    <v t="i">239</v>
    <v t="i">242</v>
    <v t="i">243</v>
    <v t="i">244</v>
    <v t="i">245</v>
    <v t="i">246</v>
    <v t="i">249</v>
    <v t="i">250</v>
    <v t="i">251</v>
    <v t="i">252</v>
    <v t="i">253</v>
    <v t="i">256</v>
    <v t="i">257</v>
    <v t="i">258</v>
    <v t="i">259</v>
    <v t="i">260</v>
    <v t="i">263</v>
    <v t="i">264</v>
    <v t="i">265</v>
    <v t="i">266</v>
    <v t="i">267</v>
    <v t="i">270</v>
    <v t="i">271</v>
    <v t="i">272</v>
    <v t="i">273</v>
    <v t="i">274</v>
    <v t="i">277</v>
    <v t="i">278</v>
    <v t="i">279</v>
    <v t="i">280</v>
    <v t="i">281</v>
    <v t="i">284</v>
    <v t="i">285</v>
    <v t="i">286</v>
    <v t="i">287</v>
    <v t="i">288</v>
    <v t="i">291</v>
    <v t="i">292</v>
    <v t="i">293</v>
    <v t="i">294</v>
    <v t="i">295</v>
    <v t="i">298</v>
    <v t="i">299</v>
    <v t="i">300</v>
    <v t="i">301</v>
    <v t="i">302</v>
    <v t="i">305</v>
    <v t="i">306</v>
    <v t="i">307</v>
    <v t="i">308</v>
    <v t="i">309</v>
    <v t="i">312</v>
    <v t="i">313</v>
    <v t="i">314</v>
    <v t="i">315</v>
    <v t="i">316</v>
    <v t="i">319</v>
    <v t="i">320</v>
    <v t="i">321</v>
    <v t="i">322</v>
    <v t="i">323</v>
    <v t="i">326</v>
    <v t="i">327</v>
    <v t="i">328</v>
    <v t="i">329</v>
    <v t="i">330</v>
    <v t="i">333</v>
    <v t="i">334</v>
    <v t="i">335</v>
    <v t="i">336</v>
    <v t="i">337</v>
    <v t="i">340</v>
    <v t="i">341</v>
    <v t="i">342</v>
    <v t="i">343</v>
    <v t="i">344</v>
    <v t="i">347</v>
    <v t="i">348</v>
    <v t="i">349</v>
    <v t="i">350</v>
    <v t="i">351</v>
    <v t="i">354</v>
    <v t="i">355</v>
    <v t="i">356</v>
    <v t="i">357</v>
    <v t="i">358</v>
    <v t="i">361</v>
    <v t="i">362</v>
    <v t="i">363</v>
    <v t="i">364</v>
  </a>
  <a r="1" c="257">
    <v>373.04</v>
    <v>376.85</v>
    <v>377.62</v>
    <v>377.55</v>
    <v>376.75</v>
    <v>373.71</v>
    <v>374.65</v>
    <v>380.69</v>
    <v>383.83</v>
    <v>384.77</v>
    <v>384.59</v>
    <v>383.81</v>
    <v>384.66</v>
    <v>385.16</v>
    <v>381.19</v>
    <v>381.12</v>
    <v>382</v>
    <v>387.67</v>
    <v>388.88</v>
    <v>387.74</v>
    <v>386.29</v>
    <v>389.18</v>
    <v>382.15</v>
    <v>385.06</v>
    <v>377.05</v>
    <v>379.56</v>
    <v>387.48</v>
    <v>386.87</v>
    <v>389.45</v>
    <v>392.66</v>
    <v>393.68</v>
    <v>395</v>
    <v>394.77</v>
    <v>395.94</v>
    <v>396.49</v>
    <v>399.73</v>
    <v>397.75</v>
    <v>395.09</v>
    <v>394.12</v>
    <v>397.16</v>
    <v>392.76</v>
    <v>390.25</v>
    <v>394.67</v>
    <v>393.26</v>
    <v>388.44</v>
    <v>393.98</v>
    <v>391.98</v>
    <v>390.86</v>
    <v>386.93</v>
    <v>378.23</v>
    <v>391.35</v>
    <v>393.4</v>
    <v>394.54</v>
    <v>399.98</v>
    <v>397.14</v>
    <v>398.84</v>
    <v>401.61</v>
    <v>399.16</v>
    <v>400.87</v>
    <v>396.97</v>
    <v>399.06</v>
    <v>398.45</v>
    <v>398.15</v>
    <v>393.92</v>
    <v>398.88</v>
    <v>400.52</v>
    <v>400.95</v>
    <v>402.94</v>
    <v>405.58</v>
    <v>413.2</v>
    <v>412.7</v>
    <v>414.32</v>
    <v>415.55</v>
    <v>417.24</v>
    <v>418.61</v>
    <v>419.67</v>
    <v>421.24</v>
    <v>423.1</v>
    <v>421.81</v>
    <v>417.36</v>
    <v>421.01</v>
    <v>423.36</v>
    <v>422.88</v>
    <v>424.48</v>
    <v>423.95</v>
    <v>424.46</v>
    <v>424.77</v>
    <v>423.81</v>
    <v>425.45</v>
    <v>419.33</v>
    <v>423.6</v>
    <v>423.29</v>
    <v>429.28</v>
    <v>428.93</v>
    <v>420.45</v>
    <v>415.09</v>
    <v>416.46</v>
    <v>422.1</v>
    <v>420.84</v>
    <v>421.57</v>
    <v>414.01</v>
    <v>421.77</v>
    <v>423.13</v>
    <v>426.15</v>
    <v>424.76</v>
    <v>425.41</v>
    <v>426.38</v>
    <v>427.35</v>
    <v>426.50349999999997</v>
    <v>426.72</v>
    <v>427.64</v>
    <v>425.79</v>
    <v>428.42</v>
    <v>428.02</v>
    <v>427.84</v>
    <v>429.26</v>
    <v>429.93</v>
    <v>430.11</v>
    <v>430.01</v>
    <v>430.43</v>
    <v>431.03</v>
    <v>429.03</v>
    <v>424.32</v>
    <v>427.83</v>
    <v>430.36</v>
    <v>430.92</v>
    <v>432.92</v>
    <v>434.46</v>
    <v>434.3</v>
    <v>436.15</v>
    <v>435.94</v>
    <v>437.5</v>
    <v>440.31</v>
    <v>442.06</v>
    <v>439.47</v>
    <v>441.53</v>
    <v>437.97</v>
    <v>443.05</v>
    <v>444.36</v>
    <v>445.99</v>
    <v>444.07</v>
    <v>443.39</v>
    <v>441.81</v>
    <v>433.06</v>
    <v>437.92</v>
    <v>441.64</v>
    <v>442.58</v>
    <v>447.4</v>
    <v>448.69</v>
    <v>445.5</v>
    <v>447.27</v>
    <v>449.43</v>
    <v>446.64</v>
    <v>448.51</v>
    <v>446.44</v>
    <v>447.64</v>
    <v>449.31</v>
    <v>450.47</v>
    <v>450.22</v>
    <v>450.9</v>
    <v>451.3</v>
    <v>452.13</v>
    <v>453.88</v>
    <v>452.47</v>
    <v>452.62</v>
    <v>451.53</v>
    <v>447.23</v>
    <v>450.92</v>
    <v>455.94</v>
    <v>456.16</v>
    <v>457.24</v>
    <v>455.7</v>
    <v>458.06</v>
    <v>461.178</v>
    <v>460.73</v>
    <v>460.9</v>
    <v>462.01</v>
    <v>461.26</v>
    <v>462.68</v>
    <v>459.75</v>
    <v>457.97</v>
    <v>459.36</v>
    <v>456.31</v>
    <v>454.33</v>
    <v>453.79</v>
    <v>453.37</v>
    <v>453.11</v>
    <v>451.96</v>
    <v>443.47</v>
    <v>445.27</v>
    <v>448.03</v>
    <v>453.03</v>
    <v>452.19</v>
    <v>452.85</v>
    <v>444.13</v>
    <v>445.14</v>
    <v>442.62</v>
    <v>440.52</v>
    <v>436.2</v>
    <v>444.24</v>
    <v>438.41</v>
    <v>450.57</v>
    <v>448.19</v>
    <v>449.08</v>
    <v>443.64</v>
    <v>441.86</v>
    <v>450.78</v>
    <v>454.89</v>
    <v>456.4</v>
    <v>459.59</v>
    <v>461.85</v>
    <v>461.16</v>
    <v>461.75</v>
    <v>464.62</v>
    <v>467.3</v>
    <v>466.02</v>
    <v>467.57</v>
    <v>468.21</v>
    <v>469.53</v>
    <v>471.81</v>
    <v>471.47</v>
    <v>475.8</v>
    <v>479.69</v>
    <v>479.17</v>
    <v>477.12</v>
    <v>476.95</v>
    <v>474.67</v>
    <v>477.08</v>
    <v>477.93</v>
    <v>479.96</v>
    <v>478.49</v>
    <v>478.87</v>
    <v>480.1</v>
    <v>482.47</v>
    <v>476.17</v>
    <v>478.16</v>
    <v>480.06</v>
    <v>468.65</v>
    <v>473.39</v>
    <v>467.74</v>
    <v>474.16</v>
    <v>464.56</v>
    <v>463.25</v>
    <v>467.61</v>
    <v>478.21</v>
    <v>477.47</v>
    <v>478.45</v>
    <v>477.74</v>
    <v>476.98</v>
    <v>471.31</v>
    <v>470.92</v>
    <v>480.14</v>
    <v>473.88</v>
    <v>462.78</v>
    <v>469.9</v>
    <v>478.09</v>
    <v>482.78</v>
  </a>
  <a r="1" c="255">
    <v t="i">0</v>
    <v t="i">4</v>
    <v t="i">5</v>
    <v t="i">6</v>
    <v t="i">7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49</v>
    <v t="i">50</v>
    <v t="i">53</v>
    <v t="i">54</v>
    <v t="i">55</v>
    <v t="i">56</v>
    <v t="i">57</v>
    <v t="i">60</v>
    <v t="i">61</v>
    <v t="i">62</v>
    <v t="i">63</v>
    <v t="i">64</v>
    <v t="i">67</v>
    <v t="i">68</v>
    <v t="i">69</v>
    <v t="i">70</v>
    <v t="i">71</v>
    <v t="i">74</v>
    <v t="i">75</v>
    <v t="i">76</v>
    <v t="i">77</v>
    <v t="i">78</v>
    <v t="i">81</v>
    <v t="i">82</v>
    <v t="i">83</v>
    <v t="i">84</v>
    <v t="i">85</v>
    <v t="i">88</v>
    <v t="i">89</v>
    <v t="i">90</v>
    <v t="i">91</v>
    <v t="i">92</v>
    <v t="i">95</v>
    <v t="i">96</v>
    <v t="i">97</v>
    <v t="i">98</v>
    <v t="i">103</v>
    <v t="i">104</v>
    <v t="i">105</v>
    <v t="i">106</v>
    <v t="i">109</v>
    <v t="i">110</v>
    <v t="i">111</v>
    <v t="i">112</v>
    <v t="i">113</v>
    <v t="i">116</v>
    <v t="i">117</v>
    <v t="i">118</v>
    <v t="i">119</v>
    <v t="i">120</v>
    <v t="i">123</v>
    <v t="i">124</v>
    <v t="i">125</v>
    <v t="i">126</v>
    <v t="i">127</v>
    <v t="i">130</v>
    <v t="i">131</v>
    <v t="i">132</v>
    <v t="i">133</v>
    <v t="i">134</v>
    <v t="i">137</v>
    <v t="i">138</v>
    <v t="i">139</v>
    <v t="i">140</v>
    <v t="i">141</v>
    <v t="i">145</v>
    <v t="i">147</v>
    <v t="i">148</v>
    <v t="i">151</v>
    <v t="i">152</v>
    <v t="i">153</v>
    <v t="i">154</v>
    <v t="i">155</v>
    <v t="i">158</v>
    <v t="i">159</v>
    <v t="i">160</v>
    <v t="i">161</v>
    <v t="i">162</v>
    <v t="i">165</v>
    <v t="i">166</v>
    <v t="i">167</v>
    <v t="i">168</v>
    <v t="i">169</v>
    <v t="i">172</v>
    <v t="i">173</v>
    <v t="i">174</v>
    <v t="i">175</v>
    <v t="i">176</v>
    <v t="i">179</v>
    <v t="i">180</v>
    <v t="i">181</v>
    <v t="i">182</v>
    <v t="i">183</v>
    <v t="i">186</v>
    <v t="i">187</v>
    <v t="i">188</v>
    <v t="i">189</v>
    <v t="i">190</v>
    <v t="i">193</v>
    <v t="i">194</v>
    <v t="i">195</v>
    <v t="i">196</v>
    <v t="i">197</v>
    <v t="i">200</v>
    <v t="i">201</v>
    <v t="i">202</v>
    <v t="i">203</v>
    <v t="i">204</v>
    <v t="i">207</v>
    <v t="i">208</v>
    <v t="i">209</v>
    <v t="i">210</v>
    <v t="i">211</v>
    <v t="i">214</v>
    <v t="i">215</v>
    <v t="i">216</v>
    <v t="i">217</v>
    <v t="i">218</v>
    <v t="i">221</v>
    <v t="i">222</v>
    <v t="i">223</v>
    <v t="i">224</v>
    <v t="i">225</v>
    <v t="i">228</v>
    <v t="i">229</v>
    <v t="i">230</v>
    <v t="i">231</v>
    <v t="i">232</v>
    <v t="i">235</v>
    <v t="i">236</v>
    <v t="i">237</v>
    <v t="i">238</v>
    <v t="i">239</v>
    <v t="i">242</v>
    <v t="i">243</v>
    <v t="i">244</v>
    <v t="i">245</v>
    <v t="i">246</v>
    <v t="i">249</v>
    <v t="i">250</v>
    <v t="i">251</v>
    <v t="i">252</v>
    <v t="i">253</v>
    <v t="i">256</v>
    <v t="i">257</v>
    <v t="i">258</v>
    <v t="i">259</v>
    <v t="i">260</v>
    <v t="i">263</v>
    <v t="i">264</v>
    <v t="i">265</v>
    <v t="i">266</v>
    <v t="i">267</v>
    <v t="i">270</v>
    <v t="i">271</v>
    <v t="i">272</v>
    <v t="i">273</v>
    <v t="i">274</v>
    <v t="i">277</v>
    <v t="i">278</v>
    <v t="i">279</v>
    <v t="i">280</v>
    <v t="i">281</v>
    <v t="i">284</v>
    <v t="i">285</v>
    <v t="i">286</v>
    <v t="i">287</v>
    <v t="i">288</v>
    <v t="i">291</v>
    <v t="i">292</v>
    <v t="i">293</v>
    <v t="i">294</v>
    <v t="i">295</v>
    <v t="i">298</v>
    <v t="i">299</v>
    <v t="i">300</v>
    <v t="i">301</v>
    <v t="i">302</v>
    <v t="i">305</v>
    <v t="i">306</v>
    <v t="i">307</v>
    <v t="i">308</v>
    <v t="i">309</v>
    <v t="i">312</v>
    <v t="i">313</v>
    <v t="i">314</v>
    <v t="i">315</v>
    <v t="i">316</v>
    <v t="i">319</v>
    <v t="i">320</v>
    <v t="i">321</v>
    <v t="i">322</v>
    <v t="i">323</v>
    <v t="i">326</v>
    <v t="i">327</v>
    <v t="i">328</v>
    <v t="i">329</v>
    <v t="i">330</v>
    <v t="i">333</v>
    <v t="i">334</v>
    <v t="i">335</v>
    <v t="i">336</v>
    <v t="i">337</v>
    <v t="i">340</v>
    <v t="i">341</v>
    <v t="i">342</v>
    <v t="i">343</v>
    <v t="i">344</v>
    <v t="i">347</v>
    <v t="i">348</v>
    <v t="i">349</v>
    <v t="i">350</v>
    <v t="i">351</v>
    <v t="i">354</v>
    <v t="i">355</v>
    <v t="i">356</v>
    <v t="i">357</v>
    <v t="i">358</v>
    <v t="i">361</v>
    <v t="i">362</v>
    <v t="i">363</v>
    <v t="i">364</v>
  </a>
  <a r="1" c="255">
    <v>28.215</v>
    <v>-99999901</v>
    <v>28.574999999999999</v>
    <v>28.612500000000001</v>
    <v>28.585000000000001</v>
    <v>28.537500000000001</v>
    <v>28.52</v>
    <v>28.99</v>
    <v>29.17</v>
    <v>29.352499999999999</v>
    <v>29.282499999999999</v>
    <v>29.23</v>
    <v>29.232500000000002</v>
    <v>29.33</v>
    <v>28.997499999999999</v>
    <v>29</v>
    <v>29.102499999999999</v>
    <v>29.442499999999999</v>
    <v>29.5275</v>
    <v>29.414999999999999</v>
    <v>29.22</v>
    <v>29.502500000000001</v>
    <v>29</v>
    <v>29.147500000000001</v>
    <v>28.645</v>
    <v>28.84</v>
    <v>29.36</v>
    <v>29.412500000000001</v>
    <v>29.572500000000002</v>
    <v>29.77</v>
    <v>29.927499999999998</v>
    <v>30</v>
    <v>29.97</v>
    <v>30.137499999999999</v>
    <v>30.234999999999999</v>
    <v>30.522500000000001</v>
    <v>30.357500000000002</v>
    <v>30.107500000000002</v>
    <v>30.037500000000001</v>
    <v>30.297499999999999</v>
    <v>29.987500000000001</v>
    <v>29.754999999999999</v>
    <v>29.95</v>
    <v>29.9375</v>
    <v>29.272500000000001</v>
    <v>29.822500000000002</v>
    <v>29.77</v>
    <v>29.637499999999999</v>
    <v>29.29</v>
    <v>28.645</v>
    <v>29.577500000000001</v>
    <v>29.737500000000001</v>
    <v>29.837499999999999</v>
    <v>30.1325</v>
    <v>29.98</v>
    <v>30.0625</v>
    <v>30.297499999999999</v>
    <v>30.155000000000001</v>
    <v>30.3325</v>
    <v>29.967500000000001</v>
    <v>30.13</v>
    <v>30.055</v>
    <v>30.002500000000001</v>
    <v>29.734999999999999</v>
    <v>30.0425</v>
    <v>30.13</v>
    <v>30.184999999999999</v>
    <v>30.267499999999998</v>
    <v>30.57</v>
    <v>31.0825</v>
    <v>31.024999999999999</v>
    <v>31.15</v>
    <v>31.23</v>
    <v>31.327500000000001</v>
    <v>31.38</v>
    <v>31.5425</v>
    <v>31.672499999999999</v>
    <v>31.85</v>
    <v>31.8125</v>
    <v>31.43</v>
    <v>31.662500000000001</v>
    <v>31.824999999999999</v>
    <v>31.824999999999999</v>
    <v>31.942499999999999</v>
    <v>31.82</v>
    <v>31.8825</v>
    <v>31.805</v>
    <v>31.664999999999999</v>
    <v>-99999901</v>
    <v>31.372499999999999</v>
    <v>31.712499999999999</v>
    <v>31.7</v>
    <v>32.200000000000003</v>
    <v>32.225000000000001</v>
    <v>31.5625</v>
    <v>31.2</v>
    <v>31.2</v>
    <v>31.647500000000001</v>
    <v>31.712499999999999</v>
    <v>31.712499999999999</v>
    <v>31.8325</v>
    <v>32.1</v>
    <v>32.07</v>
    <v>32.1</v>
    <v>32.085000000000001</v>
    <v>32.229999999999997</v>
    <v>-99999901</v>
    <v>32.177500000000002</v>
    <v>32.234999999999999</v>
    <v>32.082500000000003</v>
    <v>32.297499999999999</v>
    <v>32.369999999999997</v>
    <v>32.342500000000001</v>
    <v>32.454999999999998</v>
    <v>32.515000000000001</v>
    <v>32.547499999999999</v>
    <v>32.555</v>
    <v>32.627499999999998</v>
    <v>32.659999999999997</v>
    <v>32.395000000000003</v>
    <v>31.967500000000001</v>
    <v>32.31</v>
    <v>32.452500000000001</v>
    <v>32.47</v>
    <v>32.645000000000003</v>
    <v>32.792499999999997</v>
    <v>32.76</v>
    <v>32.869999999999997</v>
    <v>32.74</v>
    <v>32.825000000000003</v>
    <v>33.027500000000003</v>
    <v>33.185000000000002</v>
    <v>32.914999999999999</v>
    <v>33.082500000000003</v>
    <v>32.727499999999999</v>
    <v>33.08</v>
    <v>33.282499999999999</v>
    <v>33.375</v>
    <v>33.31</v>
    <v>33.145000000000003</v>
    <v>33.0075</v>
    <v>32.4</v>
    <v>32.707500000000003</v>
    <v>33.052500000000002</v>
    <v>33.17</v>
    <v>33.527500000000003</v>
    <v>33.547499999999999</v>
    <v>33.284999999999997</v>
    <v>33.494999999999997</v>
    <v>33.729999999999997</v>
    <v>33.54</v>
    <v>33.75</v>
    <v>33.587499999999999</v>
    <v>33.72</v>
    <v>33.909999999999997</v>
    <v>33.897500000000001</v>
    <v>33.914999999999999</v>
    <v>33.905000000000001</v>
    <v>34.005000000000003</v>
    <v>34.012500000000003</v>
    <v>34.212499999999999</v>
    <v>34.037500000000001</v>
    <v>33.92</v>
    <v>33.952500000000001</v>
    <v>33.645000000000003</v>
    <v>33.8825</v>
    <v>34.340000000000003</v>
    <v>34.3825</v>
    <v>34.42</v>
    <v>34.299999999999997</v>
    <v>34.442500000000003</v>
    <v>-99999901</v>
    <v>34.585000000000001</v>
    <v>34.627499999999998</v>
    <v>34.729999999999997</v>
    <v>34.734999999999999</v>
    <v>34.912500000000001</v>
    <v>34.604999999999997</v>
    <v>34.44</v>
    <v>34.49</v>
    <v>34.354999999999997</v>
    <v>34.255000000000003</v>
    <v>34.299999999999997</v>
    <v>34.265000000000001</v>
    <v>34.229999999999997</v>
    <v>34.06</v>
    <v>33.517499999999998</v>
    <v>33.590000000000003</v>
    <v>33.85</v>
    <v>34.21</v>
    <v>34.034999999999997</v>
    <v>34.017499999999998</v>
    <v>33.277500000000003</v>
    <v>33.287500000000001</v>
    <v>33.255000000000003</v>
    <v>32.945</v>
    <v>32.752499999999998</v>
    <v>33.234999999999999</v>
    <v>32.822499999999998</v>
    <v>33.627499999999998</v>
    <v>33.517499999999998</v>
    <v>33.590000000000003</v>
    <v>33.3125</v>
    <v>33.327500000000001</v>
    <v>33.902500000000003</v>
    <v>34.202500000000001</v>
    <v>34.244999999999997</v>
    <v>34.564999999999998</v>
    <v>34.619999999999997</v>
    <v>34.57</v>
    <v>34.69</v>
    <v>34.8675</v>
    <v>35.185000000000002</v>
    <v>35.18</v>
    <v>35.352499999999999</v>
    <v>35.43</v>
    <v>35.6325</v>
    <v>35.797499999999999</v>
    <v>35.784999999999997</v>
    <v>36.185000000000002</v>
    <v>36.344999999999999</v>
    <v>36.307499999999997</v>
    <v>36.115000000000002</v>
    <v>36.049999999999997</v>
    <v>35.872500000000002</v>
    <v>36.032499999999999</v>
    <v>36.064999999999998</v>
    <v>36.225000000000001</v>
    <v>36.049999999999997</v>
    <v>36.024999999999999</v>
    <v>36.094999999999999</v>
    <v>36.125</v>
    <v>35.587499999999999</v>
    <v>35.602499999999999</v>
    <v>35.777500000000003</v>
    <v>34.877499999999998</v>
    <v>35.112499999999997</v>
    <v>34.75</v>
    <v>35.292499999999997</v>
    <v>34.787500000000001</v>
    <v>34.407499999999999</v>
    <v>34.6175</v>
    <v>35.545000000000002</v>
    <v>35.549999999999997</v>
    <v>35.502499999999998</v>
    <v>35.42</v>
    <v>35.234999999999999</v>
    <v>34.76</v>
    <v>34.825000000000003</v>
    <v>35.43</v>
    <v>35.045000000000002</v>
    <v>34.234999999999999</v>
    <v>34.704999999999998</v>
    <v>35.347499999999997</v>
    <v>35.729999999999997</v>
  </a>
  <a r="1" c="255">
    <v>72.430000000000007</v>
    <v>73.033000000000001</v>
    <v>73.28</v>
    <v>73.319999999999993</v>
    <v>73.150000000000006</v>
    <v>72.75</v>
    <v>72.98</v>
    <v>74.02</v>
    <v>74.56</v>
    <v>74.87</v>
    <v>74.62</v>
    <v>74.52</v>
    <v>74.680000000000007</v>
    <v>75</v>
    <v>74.099999999999994</v>
    <v>74.11</v>
    <v>74.27</v>
    <v>75.13</v>
    <v>75.33</v>
    <v>75.040000000000006</v>
    <v>74.680000000000007</v>
    <v>75.19</v>
    <v>73.92</v>
    <v>74.23</v>
    <v>72.790000000000006</v>
    <v>73.36</v>
    <v>74.62</v>
    <v>74.680000000000007</v>
    <v>75.069999999999993</v>
    <v>75.67</v>
    <v>75.989999999999995</v>
    <v>76.3</v>
    <v>76.319999999999993</v>
    <v>76.56</v>
    <v>76.819999999999993</v>
    <v>77.53</v>
    <v>77.22</v>
    <v>76.45</v>
    <v>76.28</v>
    <v>76.930000000000007</v>
    <v>76.25</v>
    <v>75.78</v>
    <v>76.3</v>
    <v>76.13</v>
    <v>74.83</v>
    <v>75.95</v>
    <v>75.709999999999994</v>
    <v>75.540000000000006</v>
    <v>74.7</v>
    <v>73.040000000000006</v>
    <v>75.17</v>
    <v>75.67</v>
    <v>75.94</v>
    <v>76.83</v>
    <v>76.44</v>
    <v>76.78</v>
    <v>77.260000000000005</v>
    <v>76.8</v>
    <v>77.209999999999994</v>
    <v>76.52</v>
    <v>76.89</v>
    <v>76.55</v>
    <v>76.3</v>
    <v>75.7</v>
    <v>76.53</v>
    <v>76.72</v>
    <v>76.78</v>
    <v>77.069999999999993</v>
    <v>77.61</v>
    <v>78.849999999999994</v>
    <v>78.77</v>
    <v>79.08</v>
    <v>79.37</v>
    <v>79.53</v>
    <v>79.81</v>
    <v>80.09</v>
    <v>80.42</v>
    <v>80.790000000000006</v>
    <v>80.62</v>
    <v>79.510000000000005</v>
    <v>80.17</v>
    <v>80.69</v>
    <v>80.66</v>
    <v>80.989999999999995</v>
    <v>80.849999999999994</v>
    <v>80.98</v>
    <v>81.040000000000006</v>
    <v>80.58</v>
    <v>-99999901</v>
    <v>79.69</v>
    <v>80.67</v>
    <v>80.599999999999994</v>
    <v>81.81</v>
    <v>81.790000000000006</v>
    <v>80.260000000000005</v>
    <v>79.33</v>
    <v>79.400000000000006</v>
    <v>80.55</v>
    <v>80.709999999999994</v>
    <v>80.83</v>
    <v>81.040000000000006</v>
    <v>81.569999999999993</v>
    <v>81.400000000000006</v>
    <v>81.47</v>
    <v>81.63</v>
    <v>81.96</v>
    <v>-99999901</v>
    <v>81.97</v>
    <v>82.12</v>
    <v>81.66</v>
    <v>82.24</v>
    <v>82.31</v>
    <v>82.26</v>
    <v>82.45</v>
    <v>82.53</v>
    <v>82.63</v>
    <v>82.69</v>
    <v>82.82</v>
    <v>82.94</v>
    <v>82.4</v>
    <v>81.27</v>
    <v>81.94</v>
    <v>82.34</v>
    <v>82.36</v>
    <v>82.8</v>
    <v>83.07</v>
    <v>82.94</v>
    <v>83.2</v>
    <v>82.84</v>
    <v>83.06</v>
    <v>83.53</v>
    <v>83.85</v>
    <v>83.38</v>
    <v>83.74</v>
    <v>82.83</v>
    <v>83.9</v>
    <v>84.24</v>
    <v>84.36</v>
    <v>84.09</v>
    <v>83.76</v>
    <v>83.44</v>
    <v>81.78</v>
    <v>82.56</v>
    <v>83.39</v>
    <v>83.66</v>
    <v>84.49</v>
    <v>84.67</v>
    <v>84.03</v>
    <v>84.44</v>
    <v>85.05</v>
    <v>84.46</v>
    <v>84.94</v>
    <v>84.61</v>
    <v>84.86</v>
    <v>85.24</v>
    <v>85.18</v>
    <v>85.2</v>
    <v>85.25</v>
    <v>85.48</v>
    <v>85.6</v>
    <v>85.96</v>
    <v>85.56</v>
    <v>85.37</v>
    <v>85.26</v>
    <v>84.27</v>
    <v>84.71</v>
    <v>85.75</v>
    <v>85.93</v>
    <v>86.07</v>
    <v>85.78</v>
    <v>86.25</v>
    <v>86.25</v>
    <v>86.61</v>
    <v>86.9</v>
    <v>87.19</v>
    <v>87.18</v>
    <v>87.62</v>
    <v>87</v>
    <v>86.51</v>
    <v>86.74</v>
    <v>86.36</v>
    <v>86.13</v>
    <v>86.06</v>
    <v>85.79</v>
    <v>85.76</v>
    <v>85.38</v>
    <v>83.81</v>
    <v>84.37</v>
    <v>84.91</v>
    <v>85.73</v>
    <v>85.3</v>
    <v>85.37</v>
    <v>83.64</v>
    <v>83.78</v>
    <v>83.37</v>
    <v>82.98</v>
    <v>82.19</v>
    <v>83.52</v>
    <v>82.39</v>
    <v>84.45</v>
    <v>84.11</v>
    <v>84.34</v>
    <v>83.52</v>
    <v>83.5</v>
    <v>84.99</v>
    <v>85.74</v>
    <v>85.81</v>
    <v>86.48</v>
    <v>86.84</v>
    <v>86.63</v>
    <v>86.77</v>
    <v>87.12</v>
    <v>87.57</v>
    <v>87.22</v>
    <v>87.64</v>
    <v>87.52</v>
    <v>87.96</v>
    <v>88.17</v>
    <v>88.19</v>
    <v>88.83</v>
    <v>89.39</v>
    <v>89.37</v>
    <v>89.03</v>
    <v>88.94</v>
    <v>88.53</v>
    <v>88.97</v>
    <v>89.2</v>
    <v>89.32</v>
    <v>88.99</v>
    <v>89.02</v>
    <v>89.04</v>
    <v>89.06</v>
    <v>88.01</v>
    <v>88.15</v>
    <v>88.53</v>
    <v>86.3</v>
    <v>86.98</v>
    <v>85.89</v>
    <v>87.23</v>
    <v>85.58</v>
    <v>85.26</v>
    <v>86.08</v>
    <v>88.07</v>
    <v>88.06</v>
    <v>87.96</v>
    <v>87.68</v>
    <v>87.39</v>
    <v>86.45</v>
    <v>86.39</v>
    <v>88.05</v>
    <v>87.09</v>
    <v>85.28</v>
    <v>86.52</v>
    <v>87.89</v>
    <v>88.68</v>
  </a>
  <a r="1" c="255">
    <v>37.284999999999997</v>
    <v>-99999901</v>
    <v>37.667499999999997</v>
    <v>37.704999999999998</v>
    <v>37.700000000000003</v>
    <v>37.520000000000003</v>
    <v>37.515000000000001</v>
    <v>38.130000000000003</v>
    <v>38.537500000000001</v>
    <v>38.7575</v>
    <v>38.777500000000003</v>
    <v>38.677500000000002</v>
    <v>38.630000000000003</v>
    <v>38.615000000000002</v>
    <v>38.207500000000003</v>
    <v>38.222499999999997</v>
    <v>38.35</v>
    <v>39.037500000000001</v>
    <v>39.11</v>
    <v>38.979999999999997</v>
    <v>38.692500000000003</v>
    <v>39.082500000000003</v>
    <v>38.445</v>
    <v>38.717500000000001</v>
    <v>37.947499999999998</v>
    <v>38.234999999999999</v>
    <v>39.1</v>
    <v>39.204999999999998</v>
    <v>39.432499999999997</v>
    <v>39.729999999999997</v>
    <v>39.927500000000002</v>
    <v>39.965000000000003</v>
    <v>39.8675</v>
    <v>40.122500000000002</v>
    <v>40.119999999999997</v>
    <v>40.47</v>
    <v>40.232500000000002</v>
    <v>39.977499999999999</v>
    <v>39.96</v>
    <v>40.284999999999997</v>
    <v>39.74</v>
    <v>39.392499999999998</v>
    <v>39.880000000000003</v>
    <v>39.715000000000003</v>
    <v>38.982500000000002</v>
    <v>39.729999999999997</v>
    <v>39.564999999999998</v>
    <v>39.335000000000001</v>
    <v>38.79</v>
    <v>37.93</v>
    <v>39.450000000000003</v>
    <v>39.659999999999997</v>
    <v>39.777500000000003</v>
    <v>40.255000000000003</v>
    <v>39.935000000000002</v>
    <v>40.119999999999997</v>
    <v>40.405000000000001</v>
    <v>40.19</v>
    <v>40.3125</v>
    <v>39.755000000000003</v>
    <v>40.055</v>
    <v>40.042499999999997</v>
    <v>40.047499999999999</v>
    <v>39.567500000000003</v>
    <v>40.005000000000003</v>
    <v>40.157499999999999</v>
    <v>40.2575</v>
    <v>40.505000000000003</v>
    <v>40.93</v>
    <v>41.685000000000002</v>
    <v>41.73</v>
    <v>41.78</v>
    <v>41.837499999999999</v>
    <v>42.104999999999997</v>
    <v>42.232500000000002</v>
    <v>42.432499999999997</v>
    <v>42.602499999999999</v>
    <v>42.887500000000003</v>
    <v>42.704999999999998</v>
    <v>42.35</v>
    <v>42.655000000000001</v>
    <v>42.852499999999999</v>
    <v>42.92</v>
    <v>43.09</v>
    <v>42.9375</v>
    <v>42.945</v>
    <v>42.802500000000002</v>
    <v>42.692500000000003</v>
    <v>-99999901</v>
    <v>42.344999999999999</v>
    <v>42.734999999999999</v>
    <v>42.71</v>
    <v>43.335000000000001</v>
    <v>43.282499999999999</v>
    <v>42.375</v>
    <v>41.85</v>
    <v>41.884999999999998</v>
    <v>42.432499999999997</v>
    <v>42.332500000000003</v>
    <v>42.35</v>
    <v>42.505000000000003</v>
    <v>42.914999999999999</v>
    <v>42.832500000000003</v>
    <v>42.905000000000001</v>
    <v>42.897500000000001</v>
    <v>43.064999999999998</v>
    <v>-99999901</v>
    <v>42.927500000000002</v>
    <v>43.024999999999999</v>
    <v>42.857500000000002</v>
    <v>43.14</v>
    <v>43.1325</v>
    <v>43.102499999999999</v>
    <v>43.327500000000001</v>
    <v>43.41</v>
    <v>43.48</v>
    <v>43.44</v>
    <v>43.49</v>
    <v>43.5</v>
    <v>43.274999999999999</v>
    <v>42.847499999999997</v>
    <v>43.36</v>
    <v>43.567500000000003</v>
    <v>43.704999999999998</v>
    <v>43.962499999999999</v>
    <v>44.115000000000002</v>
    <v>44.16</v>
    <v>44.335000000000001</v>
    <v>44.3</v>
    <v>44.397500000000001</v>
    <v>44.76</v>
    <v>44.93</v>
    <v>44.597499999999997</v>
    <v>44.782499999999999</v>
    <v>44.392499999999998</v>
    <v>44.797499999999999</v>
    <v>45.045000000000002</v>
    <v>45.2425</v>
    <v>45.067500000000003</v>
    <v>44.967500000000001</v>
    <v>44.81</v>
    <v>44.12</v>
    <v>44.55</v>
    <v>44.93</v>
    <v>45.092500000000001</v>
    <v>45.657499999999999</v>
    <v>45.72</v>
    <v>45.34</v>
    <v>45.622500000000002</v>
    <v>45.877499999999998</v>
    <v>45.732500000000002</v>
    <v>45.93</v>
    <v>45.575000000000003</v>
    <v>45.772500000000001</v>
    <v>46</v>
    <v>46.122500000000002</v>
    <v>46.092500000000001</v>
    <v>46.104999999999997</v>
    <v>46.137500000000003</v>
    <v>46.255000000000003</v>
    <v>46.454999999999998</v>
    <v>46.23</v>
    <v>46.155000000000001</v>
    <v>46.237499999999997</v>
    <v>45.847499999999997</v>
    <v>46.43</v>
    <v>46.98</v>
    <v>47.01</v>
    <v>47.16</v>
    <v>46.93</v>
    <v>47.112499999999997</v>
    <v>-99999901</v>
    <v>47.4</v>
    <v>47.322499999999998</v>
    <v>47.3675</v>
    <v>47.38</v>
    <v>47.482500000000002</v>
    <v>47.075000000000003</v>
    <v>46.912500000000001</v>
    <v>47.06</v>
    <v>46.797499999999999</v>
    <v>46.4925</v>
    <v>46.622500000000002</v>
    <v>46.662500000000001</v>
    <v>46.61</v>
    <v>46.522500000000001</v>
    <v>45.715000000000003</v>
    <v>45.737499999999997</v>
    <v>46.112499999999997</v>
    <v>46.65</v>
    <v>46.537500000000001</v>
    <v>46.542499999999997</v>
    <v>45.52</v>
    <v>45.567500000000003</v>
    <v>45.497500000000002</v>
    <v>45.13</v>
    <v>44.782499999999999</v>
    <v>45.534999999999997</v>
    <v>45.045000000000002</v>
    <v>46.27</v>
    <v>46.01</v>
    <v>46.164999999999999</v>
    <v>45.74</v>
    <v>45.62</v>
    <v>46.57</v>
    <v>46.93</v>
    <v>47.077500000000001</v>
    <v>47.502499999999998</v>
    <v>47.59</v>
    <v>47.597499999999997</v>
    <v>47.765000000000001</v>
    <v>48.104999999999997</v>
    <v>48.692500000000003</v>
    <v>48.74</v>
    <v>48.897500000000001</v>
    <v>49.24</v>
    <v>49.417499999999997</v>
    <v>49.672499999999999</v>
    <v>49.55</v>
    <v>50.32</v>
    <v>50.6</v>
    <v>50.51</v>
    <v>50.19</v>
    <v>50.104999999999997</v>
    <v>49.84</v>
    <v>50.064999999999998</v>
    <v>50.085000000000001</v>
    <v>50.45</v>
    <v>50.25</v>
    <v>50.32</v>
    <v>50.375</v>
    <v>50.555</v>
    <v>49.704999999999998</v>
    <v>49.91</v>
    <v>50.164999999999999</v>
    <v>48.905000000000001</v>
    <v>49.48</v>
    <v>48.862499999999997</v>
    <v>49.447499999999998</v>
    <v>48.747500000000002</v>
    <v>48.134999999999998</v>
    <v>48.33</v>
    <v>49.71</v>
    <v>49.662500000000001</v>
    <v>49.734999999999999</v>
    <v>49.5625</v>
    <v>49.384999999999998</v>
    <v>48.55</v>
    <v>48.61</v>
    <v>49.38</v>
    <v>48.92</v>
    <v>47.62</v>
    <v>48.29</v>
    <v>49.337499999999999</v>
    <v>49.892499999999998</v>
  </a>
  <a r="1" c="256">
    <v t="i">0</v>
    <v t="i">4</v>
    <v t="i">5</v>
    <v t="i">6</v>
    <v t="i">7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49</v>
    <v t="i">50</v>
    <v t="i">53</v>
    <v t="i">54</v>
    <v t="i">55</v>
    <v t="i">56</v>
    <v t="i">57</v>
    <v t="i">60</v>
    <v t="i">61</v>
    <v t="i">62</v>
    <v t="i">63</v>
    <v t="i">64</v>
    <v t="i">67</v>
    <v t="i">68</v>
    <v t="i">69</v>
    <v t="i">70</v>
    <v t="i">71</v>
    <v t="i">74</v>
    <v t="i">75</v>
    <v t="i">76</v>
    <v t="i">77</v>
    <v t="i">78</v>
    <v t="i">81</v>
    <v t="i">82</v>
    <v t="i">83</v>
    <v t="i">84</v>
    <v t="i">85</v>
    <v t="i">88</v>
    <v t="i">89</v>
    <v t="i">90</v>
    <v t="i">91</v>
    <v t="i">92</v>
    <v t="i">95</v>
    <v t="i">96</v>
    <v t="i">97</v>
    <v t="i">98</v>
    <v t="i">103</v>
    <v t="i">104</v>
    <v t="i">105</v>
    <v t="i">106</v>
    <v t="i">109</v>
    <v t="i">110</v>
    <v t="i">111</v>
    <v t="i">112</v>
    <v t="i">113</v>
    <v t="i">116</v>
    <v t="i">117</v>
    <v t="i">118</v>
    <v t="i">119</v>
    <v t="i">120</v>
    <v t="i">123</v>
    <v t="i">124</v>
    <v t="i">125</v>
    <v t="i">126</v>
    <v t="i">127</v>
    <v t="i">130</v>
    <v t="i">131</v>
    <v t="i">132</v>
    <v t="i">133</v>
    <v t="i">134</v>
    <v t="i">137</v>
    <v t="i">138</v>
    <v t="i">139</v>
    <v t="i">140</v>
    <v t="i">141</v>
    <v t="i">145</v>
    <v t="i">146</v>
    <v t="i">147</v>
    <v t="i">148</v>
    <v t="i">151</v>
    <v t="i">152</v>
    <v t="i">153</v>
    <v t="i">154</v>
    <v t="i">155</v>
    <v t="i">158</v>
    <v t="i">159</v>
    <v t="i">160</v>
    <v t="i">161</v>
    <v t="i">162</v>
    <v t="i">165</v>
    <v t="i">166</v>
    <v t="i">167</v>
    <v t="i">168</v>
    <v t="i">169</v>
    <v t="i">172</v>
    <v t="i">173</v>
    <v t="i">174</v>
    <v t="i">175</v>
    <v t="i">176</v>
    <v t="i">179</v>
    <v t="i">180</v>
    <v t="i">181</v>
    <v t="i">182</v>
    <v t="i">183</v>
    <v t="i">186</v>
    <v t="i">187</v>
    <v t="i">188</v>
    <v t="i">189</v>
    <v t="i">190</v>
    <v t="i">193</v>
    <v t="i">194</v>
    <v t="i">195</v>
    <v t="i">196</v>
    <v t="i">197</v>
    <v t="i">200</v>
    <v t="i">201</v>
    <v t="i">202</v>
    <v t="i">203</v>
    <v t="i">204</v>
    <v t="i">207</v>
    <v t="i">208</v>
    <v t="i">209</v>
    <v t="i">210</v>
    <v t="i">211</v>
    <v t="i">214</v>
    <v t="i">215</v>
    <v t="i">216</v>
    <v t="i">217</v>
    <v t="i">218</v>
    <v t="i">221</v>
    <v t="i">222</v>
    <v t="i">223</v>
    <v t="i">224</v>
    <v t="i">225</v>
    <v t="i">228</v>
    <v t="i">229</v>
    <v t="i">230</v>
    <v t="i">231</v>
    <v t="i">232</v>
    <v t="i">235</v>
    <v t="i">236</v>
    <v t="i">237</v>
    <v t="i">238</v>
    <v t="i">239</v>
    <v t="i">242</v>
    <v t="i">243</v>
    <v t="i">244</v>
    <v t="i">245</v>
    <v t="i">246</v>
    <v t="i">249</v>
    <v t="i">250</v>
    <v t="i">251</v>
    <v t="i">252</v>
    <v t="i">253</v>
    <v t="i">256</v>
    <v t="i">257</v>
    <v t="i">258</v>
    <v t="i">259</v>
    <v t="i">260</v>
    <v t="i">263</v>
    <v t="i">264</v>
    <v t="i">265</v>
    <v t="i">266</v>
    <v t="i">267</v>
    <v t="i">270</v>
    <v t="i">271</v>
    <v t="i">272</v>
    <v t="i">273</v>
    <v t="i">274</v>
    <v t="i">277</v>
    <v t="i">278</v>
    <v t="i">279</v>
    <v t="i">280</v>
    <v t="i">281</v>
    <v t="i">284</v>
    <v t="i">285</v>
    <v t="i">286</v>
    <v t="i">287</v>
    <v t="i">288</v>
    <v t="i">291</v>
    <v t="i">292</v>
    <v t="i">293</v>
    <v t="i">294</v>
    <v t="i">295</v>
    <v t="i">298</v>
    <v t="i">299</v>
    <v t="i">300</v>
    <v t="i">301</v>
    <v t="i">302</v>
    <v t="i">305</v>
    <v t="i">306</v>
    <v t="i">307</v>
    <v t="i">308</v>
    <v t="i">309</v>
    <v t="i">312</v>
    <v t="i">313</v>
    <v t="i">314</v>
    <v t="i">315</v>
    <v t="i">316</v>
    <v t="i">319</v>
    <v t="i">320</v>
    <v t="i">321</v>
    <v t="i">322</v>
    <v t="i">323</v>
    <v t="i">326</v>
    <v t="i">327</v>
    <v t="i">328</v>
    <v t="i">329</v>
    <v t="i">330</v>
    <v t="i">333</v>
    <v t="i">334</v>
    <v t="i">335</v>
    <v t="i">336</v>
    <v t="i">337</v>
    <v t="i">340</v>
    <v t="i">341</v>
    <v t="i">342</v>
    <v t="i">343</v>
    <v t="i">344</v>
    <v t="i">347</v>
    <v t="i">348</v>
    <v t="i">349</v>
    <v t="i">350</v>
    <v t="i">351</v>
    <v t="i">354</v>
    <v t="i">355</v>
    <v t="i">356</v>
    <v t="i">357</v>
    <v t="i">358</v>
    <v t="i">361</v>
    <v t="i">362</v>
    <v t="i">363</v>
    <v t="i">364</v>
  </a>
  <a r="1" c="256">
    <v>65.23</v>
    <v>-99999901</v>
    <v>65.254999999999995</v>
    <v>65.495000000000005</v>
    <v>65.495000000000005</v>
    <v>65.03</v>
    <v>65.27</v>
    <v>67.180000000000007</v>
    <v>67.75</v>
    <v>67.87</v>
    <v>67.86</v>
    <v>68.275000000000006</v>
    <v>68.09</v>
    <v>68.459999999999994</v>
    <v>67.734999999999999</v>
    <v>67.930000000000007</v>
    <v>68.135000000000005</v>
    <v>68.33</v>
    <v>68.334999999999994</v>
    <v>67.685000000000002</v>
    <v>67.265000000000001</v>
    <v>67.685000000000002</v>
    <v>66.625</v>
    <v>66.825000000000003</v>
    <v>65.900000000000006</v>
    <v>65.88</v>
    <v>67.44</v>
    <v>67.099999999999994</v>
    <v>68</v>
    <v>68.61</v>
    <v>68.97</v>
    <v>69.099999999999994</v>
    <v>69.47</v>
    <v>69.5</v>
    <v>69.665000000000006</v>
    <v>70.37</v>
    <v>69.959999999999994</v>
    <v>69.545000000000002</v>
    <v>69.3</v>
    <v>70.224999999999994</v>
    <v>70.209999999999994</v>
    <v>69.8</v>
    <v>71.094999999999999</v>
    <v>70.915000000000006</v>
    <v>69.489999999999995</v>
    <v>71.010000000000005</v>
    <v>70.55</v>
    <v>70.83</v>
    <v>70.05</v>
    <v>68.760000000000005</v>
    <v>71.849999999999994</v>
    <v>71.88</v>
    <v>71.94</v>
    <v>72.924999999999997</v>
    <v>72.78</v>
    <v>73.25</v>
    <v>73.08</v>
    <v>73.02</v>
    <v>73.77</v>
    <v>72.95</v>
    <v>72.605000000000004</v>
    <v>72.27</v>
    <v>72.504999999999995</v>
    <v>71.864999999999995</v>
    <v>73.11</v>
    <v>73.33</v>
    <v>73.44</v>
    <v>73.5</v>
    <v>73.84</v>
    <v>75.11</v>
    <v>74.754999999999995</v>
    <v>74.72</v>
    <v>74.95</v>
    <v>75.290000000000006</v>
    <v>75.28</v>
    <v>75.77</v>
    <v>75.86</v>
    <v>76.290000000000006</v>
    <v>75.930000000000007</v>
    <v>75.260000000000005</v>
    <v>75.954999999999998</v>
    <v>76.48</v>
    <v>76.564999999999998</v>
    <v>77.03</v>
    <v>76.98</v>
    <v>77.105000000000004</v>
    <v>77.254999999999995</v>
    <v>76.94</v>
    <v>-99999901</v>
    <v>76.760000000000005</v>
    <v>77.405000000000001</v>
    <v>77.42</v>
    <v>78.430000000000007</v>
    <v>79.290000000000006</v>
    <v>77.385000000000005</v>
    <v>76.739999999999995</v>
    <v>76.555000000000007</v>
    <v>77.72</v>
    <v>77.78</v>
    <v>76.2</v>
    <v>77.45</v>
    <v>77.734999999999999</v>
    <v>78.025000000000006</v>
    <v>77.73</v>
    <v>77.760000000000005</v>
    <v>78.209999999999994</v>
    <v>78.39</v>
    <v>-99999901</v>
    <v>78.655000000000001</v>
    <v>78.83</v>
    <v>78.674999999999997</v>
    <v>78.75</v>
    <v>78.77</v>
    <v>78.650000000000006</v>
    <v>78.8</v>
    <v>78.694999999999993</v>
    <v>78.73</v>
    <v>78.489999999999995</v>
    <v>78.48</v>
    <v>78.62</v>
    <v>77.48</v>
    <v>76.5</v>
    <v>77.27</v>
    <v>77.69</v>
    <v>77.650000000000006</v>
    <v>77.83</v>
    <v>78.459999999999994</v>
    <v>78.099999999999994</v>
    <v>78.45</v>
    <v>78.23</v>
    <v>78.84</v>
    <v>78.989999999999995</v>
    <v>79.209999999999994</v>
    <v>78.14</v>
    <v>78.540000000000006</v>
    <v>77.98</v>
    <v>78.83</v>
    <v>79.14</v>
    <v>78.84</v>
    <v>78.44</v>
    <v>78.319999999999993</v>
    <v>78.13</v>
    <v>76.215000000000003</v>
    <v>77.489999999999995</v>
    <v>78.180000000000007</v>
    <v>78.069999999999993</v>
    <v>78.790000000000006</v>
    <v>78.98</v>
    <v>78.67</v>
    <v>78.77</v>
    <v>79.594999999999999</v>
    <v>79.430000000000007</v>
    <v>79.745000000000005</v>
    <v>79.400000000000006</v>
    <v>79.459999999999994</v>
    <v>79.650000000000006</v>
    <v>80.12</v>
    <v>79.84</v>
    <v>80.400000000000006</v>
    <v>80.400000000000006</v>
    <v>80.495000000000005</v>
    <v>80.78</v>
    <v>80.540000000000006</v>
    <v>80.099999999999994</v>
    <v>80.084999999999994</v>
    <v>78.91</v>
    <v>79.47</v>
    <v>80.36</v>
    <v>80.62</v>
    <v>80.974999999999994</v>
    <v>80.62</v>
    <v>81.25</v>
    <v>-99999901</v>
    <v>81.33</v>
    <v>81.11</v>
    <v>81.790000000000006</v>
    <v>81.484999999999999</v>
    <v>81.59</v>
    <v>80.89</v>
    <v>80.62</v>
    <v>80.88</v>
    <v>80.290000000000006</v>
    <v>80.290000000000006</v>
    <v>79.959999999999994</v>
    <v>80.08</v>
    <v>79.95</v>
    <v>79.69</v>
    <v>78.25</v>
    <v>78.39</v>
    <v>79.09</v>
    <v>80.2</v>
    <v>80.14</v>
    <v>80.69</v>
    <v>79.56</v>
    <v>79.650000000000006</v>
    <v>79.224999999999994</v>
    <v>78.47</v>
    <v>78.44</v>
    <v>79.67</v>
    <v>78.23</v>
    <v>80.459999999999994</v>
    <v>80.13</v>
    <v>80.22</v>
    <v>79.56</v>
    <v>79.224999999999994</v>
    <v>80.62</v>
    <v>81.349999999999994</v>
    <v>81.239999999999995</v>
    <v>81.55</v>
    <v>82.19</v>
    <v>81.95</v>
    <v>82.57</v>
    <v>82.974999999999994</v>
    <v>83.01</v>
    <v>82.194999999999993</v>
    <v>82.23</v>
    <v>82.42</v>
    <v>82.79</v>
    <v>83.11</v>
    <v>83.19</v>
    <v>83.454999999999998</v>
    <v>84.19</v>
    <v>84.245000000000005</v>
    <v>83.924999999999997</v>
    <v>84.185000000000002</v>
    <v>83.745000000000005</v>
    <v>84.19</v>
    <v>84.41</v>
    <v>84.605000000000004</v>
    <v>84.02</v>
    <v>83.674999999999997</v>
    <v>83.47</v>
    <v>83.99</v>
    <v>83.35</v>
    <v>83.63</v>
    <v>83.81</v>
    <v>81.34</v>
    <v>81.924999999999997</v>
    <v>80.760000000000005</v>
    <v>81.7</v>
    <v>80.37</v>
    <v>80.52</v>
    <v>81.83</v>
    <v>83.36</v>
    <v>83.155000000000001</v>
    <v>82.995000000000005</v>
    <v>82.844999999999999</v>
    <v>82.53</v>
    <v>82.29</v>
    <v>81.78</v>
    <v>83.76</v>
    <v>82.995000000000005</v>
    <v>80.319999999999993</v>
    <v>82.06</v>
    <v>83.004999999999995</v>
    <v>83.78</v>
  </a>
  <a r="1" c="257">
    <v>193.43</v>
    <v>-99999901</v>
    <v>195.22</v>
    <v>198.89500000000001</v>
    <v>200.2</v>
    <v>201.5</v>
    <v>204.77500000000001</v>
    <v>205.26</v>
    <v>205.05</v>
    <v>210.80500000000001</v>
    <v>210.32</v>
    <v>211.45</v>
    <v>211.05</v>
    <v>215.15</v>
    <v>211.3</v>
    <v>211.95500000000001</v>
    <v>215.035</v>
    <v>219.1</v>
    <v>220.965</v>
    <v>218.6</v>
    <v>220.81</v>
    <v>218.55</v>
    <v>214.46</v>
    <v>213.36</v>
    <v>209.61500000000001</v>
    <v>213.52</v>
    <v>217.85</v>
    <v>219.29</v>
    <v>217.61</v>
    <v>219.81</v>
    <v>219.95</v>
    <v>221.97499999999999</v>
    <v>223.89</v>
    <v>227.45</v>
    <v>227.155</v>
    <v>229.22499999999999</v>
    <v>227.77</v>
    <v>226.68</v>
    <v>222.82499999999999</v>
    <v>226.55</v>
    <v>220.34</v>
    <v>217.85499999999999</v>
    <v>216.38</v>
    <v>217.01</v>
    <v>210.13499999999999</v>
    <v>216.06</v>
    <v>213.55</v>
    <v>215.51</v>
    <v>211.87</v>
    <v>205.68</v>
    <v>204.64</v>
    <v>207.66</v>
    <v>205.80500000000001</v>
    <v>212.52</v>
    <v>208.3</v>
    <v>208.2</v>
    <v>210.185</v>
    <v>207.785</v>
    <v>208.505</v>
    <v>208.23</v>
    <v>209.02</v>
    <v>206.095</v>
    <v>201.67</v>
    <v>200.65</v>
    <v>202.34</v>
    <v>203.61</v>
    <v>204.7</v>
    <v>205.04</v>
    <v>208.55</v>
    <v>209.77</v>
    <v>206.38499999999999</v>
    <v>208.07</v>
    <v>205.595</v>
    <v>204.48500000000001</v>
    <v>205.745</v>
    <v>207.14500000000001</v>
    <v>207.19</v>
    <v>208.05</v>
    <v>207.10499999999999</v>
    <v>205.76499999999999</v>
    <v>206.13</v>
    <v>207.315</v>
    <v>209.54499999999999</v>
    <v>209.55</v>
    <v>210.10499999999999</v>
    <v>210.75</v>
    <v>209.91</v>
    <v>207.31</v>
    <v>-99999901</v>
    <v>203.505</v>
    <v>205.45500000000001</v>
    <v>206.15</v>
    <v>209.22</v>
    <v>204.92</v>
    <v>202.13499999999999</v>
    <v>198.4</v>
    <v>197.31</v>
    <v>200.405</v>
    <v>199.83</v>
    <v>204.05500000000001</v>
    <v>202.48500000000001</v>
    <v>204.33</v>
    <v>202.55500000000001</v>
    <v>203.84</v>
    <v>206.04499999999999</v>
    <v>207.43</v>
    <v>207.74</v>
    <v>209.01</v>
    <v>-99999901</v>
    <v>212.85</v>
    <v>212.82499999999999</v>
    <v>211.02500000000001</v>
    <v>212.06</v>
    <v>210.255</v>
    <v>209.345</v>
    <v>209.28</v>
    <v>210.595</v>
    <v>210.27</v>
    <v>210.98</v>
    <v>209.85</v>
    <v>209.42</v>
    <v>208.83500000000001</v>
    <v>207.29</v>
    <v>206.85</v>
    <v>205.88</v>
    <v>208.345</v>
    <v>209.72499999999999</v>
    <v>211.45</v>
    <v>212.215</v>
    <v>211.065</v>
    <v>210.82499999999999</v>
    <v>208.94</v>
    <v>208.07</v>
    <v>207.3</v>
    <v>205.99</v>
    <v>205.185</v>
    <v>200.47499999999999</v>
    <v>203.7</v>
    <v>203.685</v>
    <v>205.97499999999999</v>
    <v>205.41</v>
    <v>206.53</v>
    <v>204.595</v>
    <v>201.1</v>
    <v>201.155</v>
    <v>201.69</v>
    <v>203.10499999999999</v>
    <v>199.34</v>
    <v>195.22</v>
    <v>188.465</v>
    <v>194.435</v>
    <v>196.69</v>
    <v>194.74</v>
    <v>196.83</v>
    <v>196.08500000000001</v>
    <v>198.89500000000001</v>
    <v>198.64500000000001</v>
    <v>196.15</v>
    <v>197.82</v>
    <v>197.05</v>
    <v>197.26</v>
    <v>195.47499999999999</v>
    <v>194.45500000000001</v>
    <v>192.16499999999999</v>
    <v>189.52</v>
    <v>190.715</v>
    <v>186.10499999999999</v>
    <v>185.42</v>
    <v>187.72</v>
    <v>193.28</v>
    <v>193.94</v>
    <v>192.26</v>
    <v>193.43</v>
    <v>-99999901</v>
    <v>197.61</v>
    <v>200.61</v>
    <v>200.76</v>
    <v>200.69</v>
    <v>202.6</v>
    <v>202.24</v>
    <v>199.54</v>
    <v>199.30500000000001</v>
    <v>199.69</v>
    <v>198.86500000000001</v>
    <v>197.25</v>
    <v>195.32</v>
    <v>194.02500000000001</v>
    <v>193.95</v>
    <v>189.19</v>
    <v>189.285</v>
    <v>192.57</v>
    <v>193.02</v>
    <v>191.17500000000001</v>
    <v>192.08500000000001</v>
    <v>189.655</v>
    <v>189.64</v>
    <v>191.56</v>
    <v>188.91499999999999</v>
    <v>185.72</v>
    <v>188.18</v>
    <v>185.62</v>
    <v>191.83500000000001</v>
    <v>191.535</v>
    <v>192.69</v>
    <v>190.715</v>
    <v>192.87</v>
    <v>193.31</v>
    <v>196.095</v>
    <v>195.78</v>
    <v>198.76</v>
    <v>198.61</v>
    <v>197.51</v>
    <v>197.48500000000001</v>
    <v>198.23500000000001</v>
    <v>198.21</v>
    <v>196.05500000000001</v>
    <v>195.48</v>
    <v>192.995</v>
    <v>194.57499999999999</v>
    <v>192.67500000000001</v>
    <v>192.22</v>
    <v>192.285</v>
    <v>192.5</v>
    <v>193.83</v>
    <v>193.45500000000001</v>
    <v>194.39</v>
    <v>196.69499999999999</v>
    <v>197.68</v>
    <v>197.33</v>
    <v>197.68</v>
    <v>196.59</v>
    <v>194.13499999999999</v>
    <v>194.81</v>
    <v>194.21</v>
    <v>192.73500000000001</v>
    <v>192.35</v>
    <v>193.065</v>
    <v>185.77500000000001</v>
    <v>186.79499999999999</v>
    <v>185.99</v>
    <v>190.48500000000001</v>
    <v>189.8</v>
    <v>186.11</v>
    <v>186.71</v>
    <v>190.54</v>
    <v>191.67</v>
    <v>191.55500000000001</v>
    <v>190.85499999999999</v>
    <v>187.95500000000001</v>
    <v>187.02500000000001</v>
    <v>184.60499999999999</v>
    <v>187.245</v>
    <v>185.78</v>
    <v>181.65</v>
    <v>185.22</v>
    <v>186.52</v>
    <v>187.7</v>
  </a>
  <a r="1" c="257">
    <v>8.2424999999999997</v>
    <v>8.2243999999999993</v>
    <v>8.2949999999999999</v>
    <v>8.4275000000000002</v>
    <v>8.4774999999999991</v>
    <v>8.56</v>
    <v>8.5824999999999996</v>
    <v>8.6013000000000002</v>
    <v>8.6511999999999993</v>
    <v>8.9</v>
    <v>8.8475000000000001</v>
    <v>8.8825000000000003</v>
    <v>8.8987999999999996</v>
    <v>9.0325000000000006</v>
    <v>8.8224999999999998</v>
    <v>8.86</v>
    <v>8.9149999999999991</v>
    <v>9.06</v>
    <v>9.09</v>
    <v>9.08</v>
    <v>9.0824999999999996</v>
    <v>9.0374999999999996</v>
    <v>8.8338000000000001</v>
    <v>8.8450000000000006</v>
    <v>8.6649999999999991</v>
    <v>8.8125</v>
    <v>8.9700000000000006</v>
    <v>9.0425000000000004</v>
    <v>8.9700000000000006</v>
    <v>9.0749999999999993</v>
    <v>9.1050000000000004</v>
    <v>9.1824999999999992</v>
    <v>9.2575000000000003</v>
    <v>9.3574999999999999</v>
    <v>9.35</v>
    <v>9.4375</v>
    <v>9.3375000000000004</v>
    <v>9.23</v>
    <v>9.07</v>
    <v>9.1925000000000008</v>
    <v>8.8975000000000009</v>
    <v>8.8375000000000004</v>
    <v>8.8025000000000002</v>
    <v>8.73</v>
    <v>8.4375</v>
    <v>8.7050000000000001</v>
    <v>8.5525000000000002</v>
    <v>8.61</v>
    <v>8.5250000000000004</v>
    <v>8.2899999999999991</v>
    <v>8.2375000000000007</v>
    <v>8.3625000000000007</v>
    <v>8.4024999999999999</v>
    <v>8.68</v>
    <v>8.5388000000000002</v>
    <v>8.5225000000000009</v>
    <v>8.5649999999999995</v>
    <v>8.4774999999999991</v>
    <v>8.5225000000000009</v>
    <v>8.4975000000000005</v>
    <v>8.5150000000000006</v>
    <v>8.375</v>
    <v>8.25</v>
    <v>8.2449999999999992</v>
    <v>8.3450000000000006</v>
    <v>8.34</v>
    <v>8.4175000000000004</v>
    <v>8.42</v>
    <v>8.5449999999999999</v>
    <v>8.5824999999999996</v>
    <v>8.4749999999999996</v>
    <v>8.5449999999999999</v>
    <v>8.4674999999999994</v>
    <v>8.41</v>
    <v>8.4700000000000006</v>
    <v>8.58</v>
    <v>8.6425000000000001</v>
    <v>8.6824999999999992</v>
    <v>8.6624999999999996</v>
    <v>8.5875000000000004</v>
    <v>8.625</v>
    <v>8.6649999999999991</v>
    <v>8.7349999999999994</v>
    <v>8.7725000000000009</v>
    <v>8.7650000000000006</v>
    <v>8.8074999999999992</v>
    <v>8.7650000000000006</v>
    <v>8.6449999999999996</v>
    <v>-99999901</v>
    <v>8.4849999999999994</v>
    <v>8.5850000000000009</v>
    <v>8.6775000000000002</v>
    <v>8.7974999999999994</v>
    <v>8.7100000000000009</v>
    <v>8.6150000000000002</v>
    <v>8.3825000000000003</v>
    <v>8.3699999999999992</v>
    <v>8.4949999999999992</v>
    <v>8.4749999999999996</v>
    <v>8.6174999999999997</v>
    <v>8.5449999999999999</v>
    <v>8.6524999999999999</v>
    <v>8.6125000000000007</v>
    <v>8.6950000000000003</v>
    <v>8.7524999999999995</v>
    <v>8.8175000000000008</v>
    <v>8.81</v>
    <v>8.8674999999999997</v>
    <v>-99999901</v>
    <v>9.1225000000000005</v>
    <v>9.15</v>
    <v>9.06</v>
    <v>9.11</v>
    <v>9.0824999999999996</v>
    <v>9.09</v>
    <v>9.0850000000000009</v>
    <v>9.1524999999999999</v>
    <v>9.1524999999999999</v>
    <v>9.2149999999999999</v>
    <v>9.1349999999999998</v>
    <v>9.1374999999999993</v>
    <v>9.09</v>
    <v>9.0649999999999995</v>
    <v>9.0975000000000001</v>
    <v>9.0124999999999993</v>
    <v>9.1225000000000005</v>
    <v>9.19</v>
    <v>9.2324999999999999</v>
    <v>9.2575000000000003</v>
    <v>9.2349999999999994</v>
    <v>9.27</v>
    <v>9.2025000000000006</v>
    <v>9.1724999999999994</v>
    <v>9.1475000000000009</v>
    <v>9.0399999999999991</v>
    <v>9.02</v>
    <v>8.8625000000000007</v>
    <v>8.9875000000000007</v>
    <v>9.0225000000000009</v>
    <v>9.0274999999999999</v>
    <v>8.9924999999999997</v>
    <v>9.0250000000000004</v>
    <v>9.0024999999999995</v>
    <v>8.8450000000000006</v>
    <v>8.84</v>
    <v>8.89</v>
    <v>8.9324999999999992</v>
    <v>8.8275000000000006</v>
    <v>8.6649999999999991</v>
    <v>8.35</v>
    <v>8.6300000000000008</v>
    <v>8.7799999999999994</v>
    <v>8.6974999999999998</v>
    <v>8.8175000000000008</v>
    <v>8.7750000000000004</v>
    <v>8.8275000000000006</v>
    <v>8.8849999999999998</v>
    <v>8.7424999999999997</v>
    <v>8.8149999999999995</v>
    <v>8.8275000000000006</v>
    <v>8.83</v>
    <v>8.7650000000000006</v>
    <v>8.7524999999999995</v>
    <v>8.65</v>
    <v>8.5425000000000004</v>
    <v>8.5749999999999993</v>
    <v>8.4250000000000007</v>
    <v>8.4124999999999996</v>
    <v>8.4949999999999992</v>
    <v>8.6875</v>
    <v>8.6913</v>
    <v>8.6374999999999993</v>
    <v>8.7624999999999993</v>
    <v>-99999901</v>
    <v>8.9149999999999991</v>
    <v>8.9649999999999999</v>
    <v>8.9250000000000007</v>
    <v>8.9362999999999992</v>
    <v>9.0374999999999996</v>
    <v>9.0150000000000006</v>
    <v>8.8774999999999995</v>
    <v>8.8625000000000007</v>
    <v>8.8874999999999993</v>
    <v>8.875</v>
    <v>8.8574999999999999</v>
    <v>8.7575000000000003</v>
    <v>8.6850000000000005</v>
    <v>8.6575000000000006</v>
    <v>8.4625000000000004</v>
    <v>8.4849999999999994</v>
    <v>8.6374999999999993</v>
    <v>8.6675000000000004</v>
    <v>8.61</v>
    <v>8.6675000000000004</v>
    <v>8.5500000000000007</v>
    <v>8.5274999999999999</v>
    <v>8.5950000000000006</v>
    <v>8.5374999999999996</v>
    <v>8.3574999999999999</v>
    <v>8.4499999999999993</v>
    <v>8.3424999999999994</v>
    <v>8.6</v>
    <v>8.5549999999999997</v>
    <v>8.6150000000000002</v>
    <v>8.56</v>
    <v>8.6524999999999999</v>
    <v>8.6974999999999998</v>
    <v>8.85</v>
    <v>8.85</v>
    <v>8.9275000000000002</v>
    <v>8.94</v>
    <v>8.85</v>
    <v>8.8149999999999995</v>
    <v>8.9224999999999994</v>
    <v>8.9149999999999991</v>
    <v>8.8175000000000008</v>
    <v>8.7675000000000001</v>
    <v>8.69</v>
    <v>8.7249999999999996</v>
    <v>8.6850000000000005</v>
    <v>8.6724999999999994</v>
    <v>8.7249999999999996</v>
    <v>8.7524999999999995</v>
    <v>8.7974999999999994</v>
    <v>8.7899999999999991</v>
    <v>8.7925000000000004</v>
    <v>8.8849999999999998</v>
    <v>8.875</v>
    <v>8.84</v>
    <v>8.8550000000000004</v>
    <v>8.82</v>
    <v>8.77</v>
    <v>8.7750000000000004</v>
    <v>8.74</v>
    <v>8.66</v>
    <v>8.6824999999999992</v>
    <v>8.6850000000000005</v>
    <v>8.3275000000000006</v>
    <v>8.39</v>
    <v>8.3574999999999999</v>
    <v>8.5875000000000004</v>
    <v>8.4949999999999992</v>
    <v>8.3574999999999999</v>
    <v>8.3574999999999999</v>
    <v>8.49</v>
    <v>8.56</v>
    <v>8.5274999999999999</v>
    <v>8.5</v>
    <v>8.39</v>
    <v>8.3049999999999997</v>
    <v>8.1750000000000007</v>
    <v>8.3524999999999991</v>
    <v>8.2825000000000006</v>
    <v>8.0924999999999994</v>
    <v>8.2225000000000001</v>
    <v>8.2774999999999999</v>
    <v>8.3125</v>
  </a>
  <a r="1" c="255">
    <v>166.57</v>
    <v>168.3886</v>
    <v>169.18</v>
    <v>169.64</v>
    <v>169.35499999999999</v>
    <v>168.73</v>
    <v>169.22</v>
    <v>171.63</v>
    <v>172.72</v>
    <v>173.87</v>
    <v>173.3</v>
    <v>173.2</v>
    <v>173.58</v>
    <v>174.48500000000001</v>
    <v>172.35</v>
    <v>172.30500000000001</v>
    <v>172.95</v>
    <v>175.18</v>
    <v>175.64</v>
    <v>174.9</v>
    <v>174.5</v>
    <v>175.04</v>
    <v>171.99</v>
    <v>172.81</v>
    <v>169.41</v>
    <v>171.04</v>
    <v>173.84</v>
    <v>173.93</v>
    <v>174.79</v>
    <v>176.18</v>
    <v>176.9</v>
    <v>177.71</v>
    <v>177.98</v>
    <v>178.82</v>
    <v>179.12</v>
    <v>180.9</v>
    <v>180.04</v>
    <v>178.41</v>
    <v>177.74</v>
    <v>179.41</v>
    <v>177.41</v>
    <v>175.55</v>
    <v>177.36</v>
    <v>176.91499999999999</v>
    <v>173.64</v>
    <v>176.47</v>
    <v>176.06</v>
    <v>175.49</v>
    <v>173.73</v>
    <v>169.9</v>
    <v>173.87</v>
    <v>175.76</v>
    <v>175.88499999999999</v>
    <v>178.59</v>
    <v>176.92</v>
    <v>177.42</v>
    <v>179.22</v>
    <v>177.99</v>
    <v>179.09</v>
    <v>176.85</v>
    <v>178.35</v>
    <v>177.41</v>
    <v>176.46</v>
    <v>175.08</v>
    <v>176.96</v>
    <v>177.49</v>
    <v>177.77</v>
    <v>177.73</v>
    <v>179.43</v>
    <v>182.41</v>
    <v>181.43</v>
    <v>182.495</v>
    <v>182.4</v>
    <v>182.72499999999999</v>
    <v>183.26</v>
    <v>184.10499999999999</v>
    <v>184.9</v>
    <v>185.66</v>
    <v>185.92</v>
    <v>183.03</v>
    <v>184.26</v>
    <v>185.14500000000001</v>
    <v>185.6</v>
    <v>186.24</v>
    <v>186.1</v>
    <v>186.46</v>
    <v>186.24</v>
    <v>185.25</v>
    <v>-99999901</v>
    <v>183.11</v>
    <v>185.22</v>
    <v>185.46</v>
    <v>187.935</v>
    <v>187.73</v>
    <v>184.26</v>
    <v>181.88</v>
    <v>181.93</v>
    <v>184.69</v>
    <v>184.72</v>
    <v>186.05</v>
    <v>185.72</v>
    <v>187.16</v>
    <v>186.8</v>
    <v>187.14</v>
    <v>187.53</v>
    <v>188.38</v>
    <v>-99999901</v>
    <v>188.85</v>
    <v>189.25</v>
    <v>188.16</v>
    <v>189.46</v>
    <v>189.86</v>
    <v>189.25</v>
    <v>189.65</v>
    <v>189.95</v>
    <v>190</v>
    <v>190.35</v>
    <v>190.37</v>
    <v>190.58</v>
    <v>189.25</v>
    <v>186.74</v>
    <v>188.18</v>
    <v>188.9</v>
    <v>189.18</v>
    <v>190.245</v>
    <v>190.85499999999999</v>
    <v>190.62</v>
    <v>191.24</v>
    <v>190.44</v>
    <v>190.66499999999999</v>
    <v>191.59</v>
    <v>192.14</v>
    <v>190.84</v>
    <v>191.63</v>
    <v>189.32</v>
    <v>191.9</v>
    <v>192.58</v>
    <v>193.01</v>
    <v>192.47</v>
    <v>191.83</v>
    <v>191.01</v>
    <v>187.12</v>
    <v>188.87</v>
    <v>190.61</v>
    <v>191.26</v>
    <v>192.49</v>
    <v>192.4</v>
    <v>190.45</v>
    <v>191.94</v>
    <v>193.41</v>
    <v>192.09</v>
    <v>193.14</v>
    <v>192.46</v>
    <v>193.09</v>
    <v>193.88</v>
    <v>193.51</v>
    <v>193.61</v>
    <v>193.72</v>
    <v>194.15</v>
    <v>194.2</v>
    <v>194.9</v>
    <v>193.85</v>
    <v>193.24</v>
    <v>193.03</v>
    <v>190.61</v>
    <v>191.92</v>
    <v>193.73</v>
    <v>194.65</v>
    <v>194.99</v>
    <v>194.21</v>
    <v>195.39</v>
    <v>-99999901</v>
    <v>196.46</v>
    <v>197.32</v>
    <v>197.79</v>
    <v>197.84</v>
    <v>198.89</v>
    <v>197.67</v>
    <v>196.35</v>
    <v>196.68</v>
    <v>195.96</v>
    <v>195.62</v>
    <v>195.21</v>
    <v>194.56</v>
    <v>194.26</v>
    <v>193.26499999999999</v>
    <v>189.79</v>
    <v>190.85</v>
    <v>192.16499999999999</v>
    <v>194.01</v>
    <v>193.1</v>
    <v>193.28</v>
    <v>189.7</v>
    <v>189.98500000000001</v>
    <v>189.28</v>
    <v>187.76499999999999</v>
    <v>186.42</v>
    <v>189.44</v>
    <v>186.59</v>
    <v>191.42</v>
    <v>190.91499999999999</v>
    <v>191.42</v>
    <v>189.5</v>
    <v>189.64</v>
    <v>192.67500000000001</v>
    <v>194.62</v>
    <v>194.595</v>
    <v>196.23</v>
    <v>197.07</v>
    <v>196.36</v>
    <v>196.64</v>
    <v>197.56</v>
    <v>198.34</v>
    <v>197.3</v>
    <v>198.18</v>
    <v>197.63</v>
    <v>198.66499999999999</v>
    <v>198.92</v>
    <v>198.96</v>
    <v>200.29</v>
    <v>201.255</v>
    <v>201.54499999999999</v>
    <v>200.75</v>
    <v>200.72</v>
    <v>199.98</v>
    <v>201.03</v>
    <v>201.33</v>
    <v>201.65</v>
    <v>200.93</v>
    <v>200.7</v>
    <v>200.81</v>
    <v>200.71</v>
    <v>198.51</v>
    <v>198.79</v>
    <v>199.62</v>
    <v>194.33</v>
    <v>195.69</v>
    <v>193.77500000000001</v>
    <v>196.7</v>
    <v>193.87</v>
    <v>192.56</v>
    <v>194.035</v>
    <v>198.38</v>
    <v>198.72499999999999</v>
    <v>198.35</v>
    <v>197.85</v>
    <v>196.88</v>
    <v>194.83</v>
    <v>194.59</v>
    <v>198.4</v>
    <v>196</v>
    <v>191.96</v>
    <v>194.715</v>
    <v>197.71</v>
    <v>199.7</v>
  </a>
  <a r="1" c="257">
    <v>46.63</v>
    <v>-99999901</v>
    <v>47.39</v>
    <v>47.32</v>
    <v>47.21</v>
    <v>46.92</v>
    <v>47.005000000000003</v>
    <v>47.64</v>
    <v>47.86</v>
    <v>48.08</v>
    <v>47.96</v>
    <v>47.75</v>
    <v>47.84</v>
    <v>47.9</v>
    <v>47.39</v>
    <v>47.39</v>
    <v>47.5</v>
    <v>48.04</v>
    <v>48.18</v>
    <v>48.05</v>
    <v>47.83</v>
    <v>48.15</v>
    <v>47.4</v>
    <v>47.55</v>
    <v>46.45</v>
    <v>46.85</v>
    <v>47.63</v>
    <v>47.58</v>
    <v>47.8</v>
    <v>48.13</v>
    <v>48.23</v>
    <v>48.4</v>
    <v>48.325000000000003</v>
    <v>48.66</v>
    <v>48.74</v>
    <v>49.22</v>
    <v>49</v>
    <v>48.58</v>
    <v>48.56</v>
    <v>48.89</v>
    <v>48.37</v>
    <v>48.28</v>
    <v>48.48</v>
    <v>48.454999999999998</v>
    <v>47.67</v>
    <v>48.37</v>
    <v>48.22</v>
    <v>48.01</v>
    <v>47.5</v>
    <v>46.62</v>
    <v>48.04</v>
    <v>48.29</v>
    <v>48.27</v>
    <v>49.07</v>
    <v>48.634999999999998</v>
    <v>48.81</v>
    <v>49.26</v>
    <v>48.935000000000002</v>
    <v>48.99</v>
    <v>48.68</v>
    <v>48.89</v>
    <v>48.87</v>
    <v>48.82</v>
    <v>48.5</v>
    <v>49.11</v>
    <v>49.33</v>
    <v>49.2</v>
    <v>49.47</v>
    <v>49.86</v>
    <v>50.685000000000002</v>
    <v>50.54</v>
    <v>50.82</v>
    <v>51</v>
    <v>51.04</v>
    <v>51.09</v>
    <v>51.27</v>
    <v>51.55</v>
    <v>51.8</v>
    <v>51.75</v>
    <v>51.25</v>
    <v>51.73</v>
    <v>51.9</v>
    <v>51.99</v>
    <v>52.05</v>
    <v>51.99</v>
    <v>52.03</v>
    <v>52.19</v>
    <v>51.91</v>
    <v>52.150399999999998</v>
    <v>51.55</v>
    <v>52.16</v>
    <v>52.15</v>
    <v>52.82</v>
    <v>52.88</v>
    <v>51.9</v>
    <v>51.27</v>
    <v>51.38</v>
    <v>52.13</v>
    <v>52</v>
    <v>52.13</v>
    <v>51.37</v>
    <v>52.3</v>
    <v>52.51</v>
    <v>52.73</v>
    <v>52.77</v>
    <v>52.76</v>
    <v>52.86</v>
    <v>52.96</v>
    <v>-99999901</v>
    <v>52.94</v>
    <v>52.994999999999997</v>
    <v>52.795000000000002</v>
    <v>53.185000000000002</v>
    <v>53.15</v>
    <v>53.23</v>
    <v>53.3</v>
    <v>53.34</v>
    <v>53.46</v>
    <v>53.51</v>
    <v>53.58</v>
    <v>53.74</v>
    <v>53.25</v>
    <v>52.58</v>
    <v>53.08</v>
    <v>53.34</v>
    <v>53.34</v>
    <v>53.51</v>
    <v>53.88</v>
    <v>53.89</v>
    <v>54.09</v>
    <v>53.87</v>
    <v>54.04</v>
    <v>54.4</v>
    <v>54.625</v>
    <v>54.26</v>
    <v>54.65</v>
    <v>54.15</v>
    <v>54.69</v>
    <v>54.96</v>
    <v>55.11</v>
    <v>54.99</v>
    <v>54.78</v>
    <v>54.68</v>
    <v>53.725000000000001</v>
    <v>54.19</v>
    <v>54.72</v>
    <v>54.86</v>
    <v>55.55</v>
    <v>55.6</v>
    <v>55.12</v>
    <v>55.43</v>
    <v>55.72</v>
    <v>55.52</v>
    <v>55.82</v>
    <v>55.67</v>
    <v>55.89</v>
    <v>56.11</v>
    <v>56.01</v>
    <v>56.02</v>
    <v>56.094999999999999</v>
    <v>56.23</v>
    <v>56.24</v>
    <v>56.49</v>
    <v>56.39</v>
    <v>56.34</v>
    <v>56.15</v>
    <v>55.73</v>
    <v>56.17</v>
    <v>56.82</v>
    <v>56.78</v>
    <v>56.79</v>
    <v>56.52</v>
    <v>56.9</v>
    <v>-99999901</v>
    <v>57.03</v>
    <v>57.07</v>
    <v>57.29</v>
    <v>57.27</v>
    <v>57.53</v>
    <v>56.99</v>
    <v>56.62</v>
    <v>56.7</v>
    <v>56.56</v>
    <v>56.43</v>
    <v>56.36</v>
    <v>56.2</v>
    <v>56.14</v>
    <v>55.71</v>
    <v>54.71</v>
    <v>55.11</v>
    <v>55.34</v>
    <v>55.86</v>
    <v>55.45</v>
    <v>55.27</v>
    <v>53.93</v>
    <v>54.01</v>
    <v>53.78</v>
    <v>53.47</v>
    <v>52.94</v>
    <v>53.79</v>
    <v>53.09</v>
    <v>54.47</v>
    <v>54.22</v>
    <v>54.37</v>
    <v>53.91</v>
    <v>53.97</v>
    <v>55.01</v>
    <v>55.47</v>
    <v>55.62</v>
    <v>56.19</v>
    <v>56.29</v>
    <v>56.35</v>
    <v>56.48</v>
    <v>56.81</v>
    <v>56.94</v>
    <v>56.79</v>
    <v>57.09</v>
    <v>57.2</v>
    <v>57.35</v>
    <v>57.58</v>
    <v>57.54</v>
    <v>58.15</v>
    <v>58.41</v>
    <v>58.23</v>
    <v>58.22</v>
    <v>58.05</v>
    <v>57.865000000000002</v>
    <v>58.39</v>
    <v>58.57</v>
    <v>58.57</v>
    <v>58.24</v>
    <v>58.27</v>
    <v>58.54</v>
    <v>58.38</v>
    <v>57.58</v>
    <v>57.65</v>
    <v>58.03</v>
    <v>56.66</v>
    <v>57.17</v>
    <v>56.49</v>
    <v>57.23</v>
    <v>56.07</v>
    <v>55.89</v>
    <v>56.23</v>
    <v>57.64</v>
    <v>57.7</v>
    <v>57.72</v>
    <v>57.54</v>
    <v>57.43</v>
    <v>56.62</v>
    <v>56.765000000000001</v>
    <v>57.67</v>
    <v>56.87</v>
    <v>55.61</v>
    <v>56.4</v>
    <v>57.26</v>
    <v>57.79</v>
  </a>
  <a r="1" c="255">
    <v>55.72</v>
    <v>-99999901</v>
    <v>54.31</v>
    <v>54.85</v>
    <v>54.72</v>
    <v>53.91</v>
    <v>54.7</v>
    <v>56.98</v>
    <v>57.99</v>
    <v>58.03</v>
    <v>57.79</v>
    <v>58.78</v>
    <v>58.73</v>
    <v>59.71</v>
    <v>58.72</v>
    <v>59.094999999999999</v>
    <v>59.21</v>
    <v>59.81</v>
    <v>59.29</v>
    <v>59.18</v>
    <v>59.46</v>
    <v>59.7</v>
    <v>59.01</v>
    <v>58.36</v>
    <v>58.08</v>
    <v>57.94</v>
    <v>59.51</v>
    <v>59.21</v>
    <v>60.86</v>
    <v>61.79</v>
    <v>62.91</v>
    <v>63.38</v>
    <v>63.55</v>
    <v>63.73</v>
    <v>63.35</v>
    <v>63.94</v>
    <v>63.2</v>
    <v>61.89</v>
    <v>61.6</v>
    <v>63.03</v>
    <v>62.76</v>
    <v>61.134999999999998</v>
    <v>63.14</v>
    <v>62.47</v>
    <v>61.43</v>
    <v>62.86</v>
    <v>62.21</v>
    <v>62.54</v>
    <v>60.69</v>
    <v>58.24</v>
    <v>61.61</v>
    <v>62.6</v>
    <v>63.47</v>
    <v>64.680000000000007</v>
    <v>65.09</v>
    <v>65.260000000000005</v>
    <v>64.52</v>
    <v>63.89</v>
    <v>64.84</v>
    <v>63.75</v>
    <v>62.84</v>
    <v>61.72</v>
    <v>61.14</v>
    <v>60.02</v>
    <v>61.7</v>
    <v>60.43</v>
    <v>60.85</v>
    <v>61.42</v>
    <v>62.34</v>
    <v>63.13</v>
    <v>61.95</v>
    <v>61.86</v>
    <v>62.15</v>
    <v>62.02</v>
    <v>61.56</v>
    <v>62.96</v>
    <v>62.55</v>
    <v>62.85</v>
    <v>61.83</v>
    <v>60.39</v>
    <v>61.46</v>
    <v>62.82</v>
    <v>62.88</v>
    <v>63.87</v>
    <v>64.08</v>
    <v>63.88</v>
    <v>63.68</v>
    <v>63.26</v>
    <v>-99999901</v>
    <v>62.115000000000002</v>
    <v>62.615000000000002</v>
    <v>61.71</v>
    <v>63.07</v>
    <v>62.7</v>
    <v>61.09</v>
    <v>60.4</v>
    <v>59.97</v>
    <v>61.32</v>
    <v>62.11</v>
    <v>61.24</v>
    <v>61.73</v>
    <v>61.93</v>
    <v>61.57</v>
    <v>62.09</v>
    <v>62.98</v>
    <v>63.11</v>
    <v>-99999901</v>
    <v>63.54</v>
    <v>63.63</v>
    <v>63.104999999999997</v>
    <v>63.49</v>
    <v>64.25</v>
    <v>64.55</v>
    <v>65.03</v>
    <v>64.31</v>
    <v>64.52</v>
    <v>64.790000000000006</v>
    <v>64.16</v>
    <v>64.47</v>
    <v>63.79</v>
    <v>62.73</v>
    <v>63.37</v>
    <v>63.49</v>
    <v>64.05</v>
    <v>64.61</v>
    <v>65.28</v>
    <v>64.53</v>
    <v>64.72</v>
    <v>64.319999999999993</v>
    <v>64.709999999999994</v>
    <v>64.31</v>
    <v>64.38</v>
    <v>62.97</v>
    <v>62.76</v>
    <v>62.09</v>
    <v>63.14</v>
    <v>63.23</v>
    <v>62.64</v>
    <v>61.58</v>
    <v>61.08</v>
    <v>61.07</v>
    <v>59.75</v>
    <v>60.76</v>
    <v>61.98</v>
    <v>61.12</v>
    <v>61.33</v>
    <v>61.68</v>
    <v>60.55</v>
    <v>61.44</v>
    <v>62.71</v>
    <v>62.05</v>
    <v>62.2</v>
    <v>61.54</v>
    <v>61.55</v>
    <v>62.23</v>
    <v>62.56</v>
    <v>62.37</v>
    <v>62.41</v>
    <v>62.04</v>
    <v>62.274999999999999</v>
    <v>62.19</v>
    <v>61.64</v>
    <v>60.49</v>
    <v>60.89</v>
    <v>59.25</v>
    <v>60.04</v>
    <v>61.21</v>
    <v>61.81</v>
    <v>62.53</v>
    <v>61.93</v>
    <v>63.19</v>
    <v>-99999901</v>
    <v>63.24</v>
    <v>63.43</v>
    <v>64.19</v>
    <v>63.62</v>
    <v>63.865000000000002</v>
    <v>63.7</v>
    <v>62.63</v>
    <v>63.08</v>
    <v>62.454999999999998</v>
    <v>62.26</v>
    <v>62.07</v>
    <v>61.93</v>
    <v>61.97</v>
    <v>62.02</v>
    <v>60.6</v>
    <v>61.08</v>
    <v>62.02</v>
    <v>62.744999999999997</v>
    <v>62.79</v>
    <v>63.75</v>
    <v>62.49</v>
    <v>62.22</v>
    <v>62.05</v>
    <v>62.02</v>
    <v>61.64</v>
    <v>62.445</v>
    <v>60.96</v>
    <v>63</v>
    <v>62.66</v>
    <v>62.715000000000003</v>
    <v>62.2</v>
    <v>62.29</v>
    <v>63.3</v>
    <v>63.89</v>
    <v>63.13</v>
    <v>63.47</v>
    <v>63.89</v>
    <v>63.73</v>
    <v>63.73</v>
    <v>64.52</v>
    <v>64.489999999999995</v>
    <v>63.42</v>
    <v>63.75</v>
    <v>64.150000000000006</v>
    <v>65.53</v>
    <v>65.63</v>
    <v>66.66</v>
    <v>67.040000000000006</v>
    <v>68.06</v>
    <v>68.61</v>
    <v>67.739999999999995</v>
    <v>67.62</v>
    <v>67.155000000000001</v>
    <v>67.25</v>
    <v>67.13</v>
    <v>66.864999999999995</v>
    <v>66.38</v>
    <v>66.13</v>
    <v>65.709999999999994</v>
    <v>65.84</v>
    <v>64.650000000000006</v>
    <v>64.87</v>
    <v>65.209999999999994</v>
    <v>61.91</v>
    <v>62.35</v>
    <v>61.18</v>
    <v>62.74</v>
    <v>60.84</v>
    <v>60.68</v>
    <v>61.31</v>
    <v>63.38</v>
    <v>63.46</v>
    <v>62.73</v>
    <v>61.61</v>
    <v>60.725000000000001</v>
    <v>60.65</v>
    <v>59.6</v>
    <v>61.29</v>
    <v>60.83</v>
    <v>58.9</v>
    <v>60.99</v>
    <v>61.83</v>
    <v>62.59</v>
  </a>
  <a r="1" c="255">
    <v>51.72</v>
    <v>-99999901</v>
    <v>52.38</v>
    <v>52.28</v>
    <v>52.23</v>
    <v>51.575000000000003</v>
    <v>51.585000000000001</v>
    <v>51.65</v>
    <v>52.06</v>
    <v>52.515000000000001</v>
    <v>52.354999999999997</v>
    <v>52.11</v>
    <v>52.42</v>
    <v>52.54</v>
    <v>51.865000000000002</v>
    <v>51.65</v>
    <v>51.83</v>
    <v>53.155000000000001</v>
    <v>53.585000000000001</v>
    <v>53.575000000000003</v>
    <v>53.405000000000001</v>
    <v>53.914999999999999</v>
    <v>53.295000000000002</v>
    <v>53.23</v>
    <v>52.155000000000001</v>
    <v>52.84</v>
    <v>53.744999999999997</v>
    <v>53.704999999999998</v>
    <v>54.02</v>
    <v>54.314999999999998</v>
    <v>54.84</v>
    <v>55.164999999999999</v>
    <v>54.92</v>
    <v>55.7</v>
    <v>55.865000000000002</v>
    <v>56.314999999999998</v>
    <v>55.945</v>
    <v>54.76</v>
    <v>54.585000000000001</v>
    <v>55.414999999999999</v>
    <v>54.11</v>
    <v>53.005000000000003</v>
    <v>53.45</v>
    <v>53.335000000000001</v>
    <v>52.575000000000003</v>
    <v>53.76</v>
    <v>53.555</v>
    <v>52.814999999999998</v>
    <v>51.484999999999999</v>
    <v>49.645000000000003</v>
    <v>51.164999999999999</v>
    <v>51.64</v>
    <v>51.86</v>
    <v>52.765000000000001</v>
    <v>51.99</v>
    <v>52.445</v>
    <v>53.335000000000001</v>
    <v>52.664999999999999</v>
    <v>52.61</v>
    <v>51.9</v>
    <v>52.78</v>
    <v>52.65</v>
    <v>52.305</v>
    <v>51.52</v>
    <v>52.13</v>
    <v>52.3</v>
    <v>52.075000000000003</v>
    <v>52.895000000000003</v>
    <v>53.86</v>
    <v>55.015000000000001</v>
    <v>55.03</v>
    <v>55.73</v>
    <v>55.914999999999999</v>
    <v>56.03</v>
    <v>56.39</v>
    <v>56.424999999999997</v>
    <v>56.87</v>
    <v>56.884999999999998</v>
    <v>56.65</v>
    <v>55.795000000000002</v>
    <v>56.314999999999998</v>
    <v>56.685000000000002</v>
    <v>56.765000000000001</v>
    <v>57.21</v>
    <v>56.994999999999997</v>
    <v>56.685000000000002</v>
    <v>56.34</v>
    <v>55.905000000000001</v>
    <v>-99999901</v>
    <v>54.055</v>
    <v>54.83</v>
    <v>54.255000000000003</v>
    <v>55.515000000000001</v>
    <v>54.41</v>
    <v>53.47</v>
    <v>52.435000000000002</v>
    <v>52.61</v>
    <v>53.625</v>
    <v>53.765000000000001</v>
    <v>54.395000000000003</v>
    <v>54.325000000000003</v>
    <v>55.12</v>
    <v>55.15</v>
    <v>55.215000000000003</v>
    <v>55.244999999999997</v>
    <v>55.375</v>
    <v>-99999901</v>
    <v>55.064999999999998</v>
    <v>55.38</v>
    <v>54.895000000000003</v>
    <v>55.655000000000001</v>
    <v>55.61</v>
    <v>55.74</v>
    <v>55.95</v>
    <v>56.09</v>
    <v>56.505000000000003</v>
    <v>56.914999999999999</v>
    <v>57.05</v>
    <v>57.06</v>
    <v>57.384999999999998</v>
    <v>56.87</v>
    <v>57.3</v>
    <v>57.69</v>
    <v>57.82</v>
    <v>58.36</v>
    <v>58.265000000000001</v>
    <v>58.76</v>
    <v>59.03</v>
    <v>58.96</v>
    <v>58.634999999999998</v>
    <v>59.35</v>
    <v>59.564999999999998</v>
    <v>59.875</v>
    <v>60.024999999999999</v>
    <v>59.395000000000003</v>
    <v>60.13</v>
    <v>60.2</v>
    <v>60.86</v>
    <v>60.795000000000002</v>
    <v>60.36</v>
    <v>59.88</v>
    <v>58.875</v>
    <v>59.475000000000001</v>
    <v>60.174999999999997</v>
    <v>60.765000000000001</v>
    <v>61.39</v>
    <v>61.36</v>
    <v>60.48</v>
    <v>60.93</v>
    <v>61.35</v>
    <v>60.9</v>
    <v>61.55</v>
    <v>60.87</v>
    <v>61.365000000000002</v>
    <v>61.935000000000002</v>
    <v>61.74</v>
    <v>61.685000000000002</v>
    <v>61.234999999999999</v>
    <v>60.984999999999999</v>
    <v>61.39</v>
    <v>61.655000000000001</v>
    <v>61.23</v>
    <v>61.38</v>
    <v>61.24</v>
    <v>60.98</v>
    <v>61.58</v>
    <v>62.505000000000003</v>
    <v>62.814999999999998</v>
    <v>62.8</v>
    <v>62.615000000000002</v>
    <v>62.875</v>
    <v>-99999901</v>
    <v>63.47</v>
    <v>63.805</v>
    <v>63.655000000000001</v>
    <v>63.954999999999998</v>
    <v>64.245000000000005</v>
    <v>63.85</v>
    <v>63.46</v>
    <v>63.604999999999997</v>
    <v>63.22</v>
    <v>62.704999999999998</v>
    <v>63.145000000000003</v>
    <v>62.884999999999998</v>
    <v>62.945</v>
    <v>62.58</v>
    <v>61.48</v>
    <v>61.564999999999998</v>
    <v>62.134999999999998</v>
    <v>62.97</v>
    <v>62.61</v>
    <v>62.244999999999997</v>
    <v>60.49</v>
    <v>60.244999999999997</v>
    <v>60.335000000000001</v>
    <v>59.685000000000002</v>
    <v>58.74</v>
    <v>59.78</v>
    <v>59.27</v>
    <v>60.93</v>
    <v>60.604999999999997</v>
    <v>60.715000000000003</v>
    <v>59.935000000000002</v>
    <v>60.13</v>
    <v>61.52</v>
    <v>62.115000000000002</v>
    <v>62.47</v>
    <v>63.354999999999997</v>
    <v>63.234999999999999</v>
    <v>63.13</v>
    <v>63.26</v>
    <v>63.555</v>
    <v>64.06</v>
    <v>63.6</v>
    <v>64.105000000000004</v>
    <v>64</v>
    <v>64.11</v>
    <v>64.784999999999997</v>
    <v>64.67</v>
    <v>65.905000000000001</v>
    <v>66.400000000000006</v>
    <v>66.67</v>
    <v>66.525000000000006</v>
    <v>65.86</v>
    <v>65.644999999999996</v>
    <v>66.38</v>
    <v>66.41</v>
    <v>66.88</v>
    <v>67.040000000000006</v>
    <v>66.954999999999998</v>
    <v>67.915000000000006</v>
    <v>67.66</v>
    <v>65.974999999999994</v>
    <v>66.355000000000004</v>
    <v>66.935000000000002</v>
    <v>65.275000000000006</v>
    <v>66.22</v>
    <v>65.935000000000002</v>
    <v>67.06</v>
    <v>65.224999999999994</v>
    <v>64.245000000000005</v>
    <v>64.295000000000002</v>
    <v>67.06</v>
    <v>67.334999999999994</v>
    <v>67.394999999999996</v>
    <v>67.28</v>
    <v>67.22</v>
    <v>65.435000000000002</v>
    <v>65.45</v>
    <v>66.45</v>
    <v>65.7</v>
    <v>64.180000000000007</v>
    <v>65.155000000000001</v>
    <v>66.734999999999999</v>
    <v>67.45</v>
  </a>
  <a r="1" c="255">
    <v>34.78</v>
    <v>-99999901</v>
    <v>35.24</v>
    <v>35.75</v>
    <v>35.89</v>
    <v>36.08</v>
    <v>36.53</v>
    <v>36.630000000000003</v>
    <v>36.64</v>
    <v>37.58</v>
    <v>37.31</v>
    <v>37.549999999999997</v>
    <v>37.49</v>
    <v>38.17</v>
    <v>37.57</v>
    <v>37.619999999999997</v>
    <v>37.97</v>
    <v>38.520000000000003</v>
    <v>38.700000000000003</v>
    <v>38.299999999999997</v>
    <v>38.479999999999997</v>
    <v>38.270000000000003</v>
    <v>37.619999999999997</v>
    <v>37.520000000000003</v>
    <v>36.86</v>
    <v>37.44</v>
    <v>38.22</v>
    <v>38.42</v>
    <v>38.25</v>
    <v>38.68</v>
    <v>38.770000000000003</v>
    <v>39.08</v>
    <v>39.35</v>
    <v>39.909999999999997</v>
    <v>39.89</v>
    <v>40.21</v>
    <v>39.97</v>
    <v>39.74</v>
    <v>39.21</v>
    <v>39.92</v>
    <v>38.79</v>
    <v>38.54</v>
    <v>38.340000000000003</v>
    <v>38.35</v>
    <v>37.270000000000003</v>
    <v>38.24</v>
    <v>37.76</v>
    <v>38.04</v>
    <v>37.69</v>
    <v>36.75</v>
    <v>36.479999999999997</v>
    <v>36.9</v>
    <v>36.78</v>
    <v>37.909999999999997</v>
    <v>37.29</v>
    <v>37.32</v>
    <v>37.64</v>
    <v>37.25</v>
    <v>37.380000000000003</v>
    <v>37.35</v>
    <v>37.450000000000003</v>
    <v>36.85</v>
    <v>36.25</v>
    <v>36.01</v>
    <v>36.29</v>
    <v>36.5</v>
    <v>36.770000000000003</v>
    <v>36.869999999999997</v>
    <v>37.369999999999997</v>
    <v>37.64</v>
    <v>37.15</v>
    <v>37.479999999999997</v>
    <v>37.020000000000003</v>
    <v>36.83</v>
    <v>37.090000000000003</v>
    <v>37.369999999999997</v>
    <v>37.46</v>
    <v>37.64</v>
    <v>37.5</v>
    <v>37.21</v>
    <v>37.35</v>
    <v>37.5</v>
    <v>37.82</v>
    <v>37.89</v>
    <v>37.96</v>
    <v>38.130000000000003</v>
    <v>37.97</v>
    <v>37.53</v>
    <v>-99999901</v>
    <v>36.880000000000003</v>
    <v>37.28</v>
    <v>37.5</v>
    <v>38.1</v>
    <v>37.53</v>
    <v>37.14</v>
    <v>36.33</v>
    <v>36.19</v>
    <v>36.659999999999997</v>
    <v>37.229999999999997</v>
    <v>37.270000000000003</v>
    <v>37.020000000000003</v>
    <v>37.22</v>
    <v>37.53</v>
    <v>37.76</v>
    <v>37.869999999999997</v>
    <v>38.18</v>
    <v>38.394199999999998</v>
    <v>38.9</v>
    <v>38.950000000000003</v>
    <v>38.64</v>
    <v>38.85</v>
    <v>38.64</v>
    <v>38.54</v>
    <v>38.520000000000003</v>
    <v>38.76</v>
    <v>38.61</v>
    <v>38.82</v>
    <v>38.51</v>
    <v>38.53</v>
    <v>38.270000000000003</v>
    <v>37.94</v>
    <v>37.92</v>
    <v>37.840000000000003</v>
    <v>38.21</v>
    <v>38.5</v>
    <v>38.76</v>
    <v>38.799999999999997</v>
    <v>38.659999999999997</v>
    <v>38.590000000000003</v>
    <v>38.369999999999997</v>
    <v>38.31</v>
    <v>38.21</v>
    <v>37.89</v>
    <v>37.75</v>
    <v>37.04</v>
    <v>37.53</v>
    <v>37.61</v>
    <v>37.92</v>
    <v>37.950000000000003</v>
    <v>38.07</v>
    <v>37.79</v>
    <v>37.07</v>
    <v>37.1</v>
    <v>37.29</v>
    <v>37.450000000000003</v>
    <v>36.93</v>
    <v>36.46</v>
    <v>35.39</v>
    <v>36.340000000000003</v>
    <v>36.75</v>
    <v>36.520000000000003</v>
    <v>36.86</v>
    <v>36.67</v>
    <v>37.01</v>
    <v>37.090000000000003</v>
    <v>36.700000000000003</v>
    <v>36.86</v>
    <v>36.799999999999997</v>
    <v>36.799999999999997</v>
    <v>36.590000000000003</v>
    <v>36.35</v>
    <v>36.11</v>
    <v>35.61</v>
    <v>35.78</v>
    <v>34.99</v>
    <v>34.92</v>
    <v>35.32</v>
    <v>36.18</v>
    <v>36.31</v>
    <v>36.01</v>
    <v>36.39</v>
    <v>-99999901</v>
    <v>37.020000000000003</v>
    <v>37.53</v>
    <v>37.450000000000003</v>
    <v>37.47</v>
    <v>37.78</v>
    <v>37.71</v>
    <v>37.119999999999997</v>
    <v>37.08</v>
    <v>37.159999999999997</v>
    <v>37.18</v>
    <v>37</v>
    <v>36.65</v>
    <v>36.44</v>
    <v>36.369999999999997</v>
    <v>35.56</v>
    <v>35.69</v>
    <v>36.29</v>
    <v>36.42</v>
    <v>36.08</v>
    <v>36.29</v>
    <v>35.79</v>
    <v>35.659999999999997</v>
    <v>35.96</v>
    <v>35.659999999999997</v>
    <v>35.1</v>
    <v>35.590000000000003</v>
    <v>35.090000000000003</v>
    <v>36.03</v>
    <v>36.04</v>
    <v>36.25</v>
    <v>35.909999999999997</v>
    <v>36.18</v>
    <v>36.35</v>
    <v>36.869999999999997</v>
    <v>36.78</v>
    <v>37.17</v>
    <v>37.21</v>
    <v>36.79</v>
    <v>36.75</v>
    <v>37</v>
    <v>36.96</v>
    <v>36.65</v>
    <v>36.5</v>
    <v>36.1</v>
    <v>36.4</v>
    <v>36.08</v>
    <v>36.1</v>
    <v>36.159999999999997</v>
    <v>36.229999999999997</v>
    <v>36.5</v>
    <v>36.43</v>
    <v>36.53</v>
    <v>36.840000000000003</v>
    <v>36.979999999999997</v>
    <v>36.94</v>
    <v>36.909999999999997</v>
    <v>36.75</v>
    <v>36.340000000000003</v>
    <v>36.369999999999997</v>
    <v>36.11</v>
    <v>35.880000000000003</v>
    <v>35.82</v>
    <v>35.96</v>
    <v>34.56</v>
    <v>34.83</v>
    <v>34.61</v>
    <v>35.630000000000003</v>
    <v>35.44</v>
    <v>34.93</v>
    <v>35.049999999999997</v>
    <v>35.69</v>
    <v>35.86</v>
    <v>35.75</v>
    <v>35.61</v>
    <v>35.17</v>
    <v>34.979999999999997</v>
    <v>34.64</v>
    <v>35.14</v>
    <v>34.92</v>
    <v>34.17</v>
    <v>34.81</v>
    <v>34.99</v>
    <v>35.28</v>
  </a>
  <a r="1" c="257">
    <v>6.78</v>
    <v>-99999901</v>
    <v>6.9109999999999996</v>
    <v>7.0110000000000001</v>
    <v>7.0084999999999997</v>
    <v>7.0510000000000002</v>
    <v>7.1219999999999999</v>
    <v>7.1619999999999999</v>
    <v>7.1420000000000003</v>
    <v>7.3390000000000004</v>
    <v>7.274</v>
    <v>7.3334999999999999</v>
    <v>7.3310000000000004</v>
    <v>7.423</v>
    <v>7.3550000000000004</v>
    <v>7.37</v>
    <v>7.4489999999999998</v>
    <v>7.5640000000000001</v>
    <v>7.5880000000000001</v>
    <v>7.4989999999999997</v>
    <v>7.54</v>
    <v>7.5060000000000002</v>
    <v>7.3460000000000001</v>
    <v>7.3230000000000004</v>
    <v>7.2050000000000001</v>
    <v>7.31</v>
    <v>7.452</v>
    <v>7.4909999999999997</v>
    <v>7.4649999999999999</v>
    <v>7.5460000000000003</v>
    <v>7.5590000000000002</v>
    <v>7.6280000000000001</v>
    <v>7.6890000000000001</v>
    <v>7.79</v>
    <v>7.7869999999999999</v>
    <v>7.8579999999999997</v>
    <v>7.79</v>
    <v>7.758</v>
    <v>7.6349999999999998</v>
    <v>7.7670000000000003</v>
    <v>7.556</v>
    <v>7.5010000000000003</v>
    <v>7.4740000000000002</v>
    <v>7.4749999999999996</v>
    <v>7.2610000000000001</v>
    <v>7.4489999999999998</v>
    <v>7.343</v>
    <v>7.3979999999999997</v>
    <v>7.3570000000000002</v>
    <v>7.1524999999999999</v>
    <v>7.1070000000000002</v>
    <v>7.1989999999999998</v>
    <v>7.1870000000000003</v>
    <v>7.4059999999999997</v>
    <v>7.2755000000000001</v>
    <v>7.2830000000000004</v>
    <v>7.3464999999999998</v>
    <v>7.2539999999999996</v>
    <v>7.29</v>
    <v>7.2969999999999997</v>
    <v>7.2969999999999997</v>
    <v>7.2110000000000003</v>
    <v>7.09</v>
    <v>7.0460000000000003</v>
    <v>7.1020000000000003</v>
    <v>7.1289999999999996</v>
    <v>7.18</v>
    <v>7.2119999999999997</v>
    <v>7.2960000000000003</v>
    <v>7.3490000000000002</v>
    <v>7.2634999999999996</v>
    <v>7.3419999999999996</v>
    <v>7.2510000000000003</v>
    <v>7.2080000000000002</v>
    <v>7.2519999999999998</v>
    <v>7.3090000000000002</v>
    <v>7.3230000000000004</v>
    <v>7.3659999999999997</v>
    <v>7.3419999999999996</v>
    <v>7.2945000000000002</v>
    <v>7.319</v>
    <v>7.3460000000000001</v>
    <v>7.4095000000000004</v>
    <v>7.4175000000000004</v>
    <v>7.4470000000000001</v>
    <v>7.4829999999999997</v>
    <v>7.4530000000000003</v>
    <v>7.3620000000000001</v>
    <v>-99999901</v>
    <v>7.2320000000000002</v>
    <v>7.31</v>
    <v>7.343</v>
    <v>7.4539999999999997</v>
    <v>7.3310000000000004</v>
    <v>7.2279999999999998</v>
    <v>7.09</v>
    <v>7.0640000000000001</v>
    <v>7.1790000000000003</v>
    <v>7.1639999999999997</v>
    <v>7.2960000000000003</v>
    <v>7.2350000000000003</v>
    <v>7.3120000000000003</v>
    <v>7.242</v>
    <v>7.2925000000000004</v>
    <v>7.3579999999999997</v>
    <v>7.4119999999999999</v>
    <v>7.4340000000000002</v>
    <v>7.4889999999999999</v>
    <v>-99999901</v>
    <v>7.6180000000000003</v>
    <v>7.6349999999999998</v>
    <v>7.57</v>
    <v>7.6050000000000004</v>
    <v>7.5780000000000003</v>
    <v>7.556</v>
    <v>7.532</v>
    <v>7.5880000000000001</v>
    <v>7.5570000000000004</v>
    <v>7.5895000000000001</v>
    <v>7.5359999999999996</v>
    <v>7.5294999999999996</v>
    <v>7.492</v>
    <v>7.4269999999999996</v>
    <v>7.4130000000000003</v>
    <v>7.3860000000000001</v>
    <v>7.4740000000000002</v>
    <v>7.5129999999999999</v>
    <v>7.58</v>
    <v>7.5819999999999999</v>
    <v>7.5490000000000004</v>
    <v>7.5259999999999998</v>
    <v>7.4720000000000004</v>
    <v>7.4720000000000004</v>
    <v>7.4580000000000002</v>
    <v>7.3959999999999999</v>
    <v>7.3739999999999997</v>
    <v>7.2220000000000004</v>
    <v>7.3239999999999998</v>
    <v>7.33</v>
    <v>7.4109999999999996</v>
    <v>7.4</v>
    <v>7.4269999999999996</v>
    <v>7.3849999999999998</v>
    <v>7.2290000000000001</v>
    <v>7.2350000000000003</v>
    <v>7.282</v>
    <v>7.319</v>
    <v>7.2210000000000001</v>
    <v>7.1020000000000003</v>
    <v>6.9009999999999998</v>
    <v>7.0890000000000004</v>
    <v>7.1879999999999997</v>
    <v>7.1239999999999997</v>
    <v>7.1974999999999998</v>
    <v>7.1609999999999996</v>
    <v>7.242</v>
    <v>7.2560000000000002</v>
    <v>7.1639999999999997</v>
    <v>7.2054999999999998</v>
    <v>7.19</v>
    <v>7.1820000000000004</v>
    <v>7.14</v>
    <v>7.1055000000000001</v>
    <v>7.0529999999999999</v>
    <v>6.976</v>
    <v>6.9969999999999999</v>
    <v>6.8250000000000002</v>
    <v>6.8259999999999996</v>
    <v>6.907</v>
    <v>7.0759999999999996</v>
    <v>7.0970000000000004</v>
    <v>7.0439999999999996</v>
    <v>7.1029999999999998</v>
    <v>-99999901</v>
    <v>7.2350000000000003</v>
    <v>7.3360000000000003</v>
    <v>7.3259999999999996</v>
    <v>7.3090000000000002</v>
    <v>7.3795000000000002</v>
    <v>7.3559999999999999</v>
    <v>7.2409999999999997</v>
    <v>7.2389999999999999</v>
    <v>7.27</v>
    <v>7.2450000000000001</v>
    <v>7.2089999999999996</v>
    <v>7.1459999999999999</v>
    <v>7.1139999999999999</v>
    <v>7.1050000000000004</v>
    <v>6.9329999999999998</v>
    <v>6.95</v>
    <v>7.07</v>
    <v>7.0895000000000001</v>
    <v>7.0439999999999996</v>
    <v>7.0709999999999997</v>
    <v>6.9630000000000001</v>
    <v>6.9480000000000004</v>
    <v>7.01</v>
    <v>6.9459999999999997</v>
    <v>6.8259999999999996</v>
    <v>6.9180000000000001</v>
    <v>6.8129999999999997</v>
    <v>7.032</v>
    <v>7.008</v>
    <v>7.0549999999999997</v>
    <v>7</v>
    <v>7.056</v>
    <v>7.0839999999999996</v>
    <v>7.1784999999999997</v>
    <v>7.1680000000000001</v>
    <v>7.2430000000000003</v>
    <v>7.2569999999999997</v>
    <v>7.19</v>
    <v>7.165</v>
    <v>7.22</v>
    <v>7.21</v>
    <v>7.133</v>
    <v>7.1210000000000004</v>
    <v>7.0350000000000001</v>
    <v>7.085</v>
    <v>7.0449999999999999</v>
    <v>7.0419999999999998</v>
    <v>7.0540000000000003</v>
    <v>7.0739999999999998</v>
    <v>7.1159999999999997</v>
    <v>7.1120000000000001</v>
    <v>7.1349999999999998</v>
    <v>7.202</v>
    <v>7.2190000000000003</v>
    <v>7.2039999999999997</v>
    <v>7.2069999999999999</v>
    <v>7.1630000000000003</v>
    <v>7.0960000000000001</v>
    <v>7.093</v>
    <v>7.0549999999999997</v>
    <v>6.97</v>
    <v>7.0170000000000003</v>
    <v>7.0209999999999999</v>
    <v>6.7249999999999996</v>
    <v>6.7770000000000001</v>
    <v>6.7450000000000001</v>
    <v>6.9284999999999997</v>
    <v>6.8840000000000003</v>
    <v>6.7910000000000004</v>
    <v>6.8019999999999996</v>
    <v>6.9390000000000001</v>
    <v>6.9560000000000004</v>
    <v>6.9489999999999998</v>
    <v>6.9480000000000004</v>
    <v>6.8155000000000001</v>
    <v>6.7869999999999999</v>
    <v>6.7089999999999996</v>
    <v>6.819</v>
    <v>6.7480000000000002</v>
    <v>6.6050000000000004</v>
    <v>6.7190000000000003</v>
    <v>6.8019999999999996</v>
    <v>6.8179999999999996</v>
  </a>
  <a r="1" c="255">
    <v>284.58</v>
    <v>-99999901</v>
    <v>277.19</v>
    <v>279.875</v>
    <v>279.14999999999998</v>
    <v>275.16000000000003</v>
    <v>279.04000000000002</v>
    <v>290.69</v>
    <v>295.57499999999999</v>
    <v>296.45</v>
    <v>295.14999999999998</v>
    <v>299.83999999999997</v>
    <v>299.60500000000002</v>
    <v>304.04000000000002</v>
    <v>299.45999999999998</v>
    <v>301.60000000000002</v>
    <v>302.83999999999997</v>
    <v>304.95999999999998</v>
    <v>303.48</v>
    <v>301.08499999999998</v>
    <v>302.66000000000003</v>
    <v>304.53500000000003</v>
    <v>300.91000000000003</v>
    <v>295.72500000000002</v>
    <v>296.27</v>
    <v>295.72000000000003</v>
    <v>303.14</v>
    <v>301.95499999999998</v>
    <v>310.57</v>
    <v>315.14999999999998</v>
    <v>321</v>
    <v>323.15499999999997</v>
    <v>324.39</v>
    <v>324.54000000000002</v>
    <v>322.95</v>
    <v>326.33</v>
    <v>322.60000000000002</v>
    <v>315.58999999999997</v>
    <v>313.89</v>
    <v>321.37</v>
    <v>320.005</v>
    <v>311.77</v>
    <v>321.87</v>
    <v>319.15499999999997</v>
    <v>312.91000000000003</v>
    <v>319.73500000000001</v>
    <v>318.04000000000002</v>
    <v>318.69</v>
    <v>308.86</v>
    <v>295.85000000000002</v>
    <v>315.33499999999998</v>
    <v>318.74</v>
    <v>323.91000000000003</v>
    <v>329.43</v>
    <v>331.565</v>
    <v>332.08</v>
    <v>328.45499999999998</v>
    <v>325.82</v>
    <v>330.78500000000003</v>
    <v>324.58999999999997</v>
    <v>319.83999999999997</v>
    <v>314.39</v>
    <v>311.43</v>
    <v>305.60000000000002</v>
    <v>313.23</v>
    <v>307.42</v>
    <v>309.68</v>
    <v>312.70999999999998</v>
    <v>317.44</v>
    <v>321.33999999999997</v>
    <v>315.875</v>
    <v>314.61</v>
    <v>316.48500000000001</v>
    <v>315.76</v>
    <v>313.315</v>
    <v>320.81</v>
    <v>317.20999999999998</v>
    <v>319.16000000000003</v>
    <v>314.505</v>
    <v>307.74</v>
    <v>312.83</v>
    <v>319.05500000000001</v>
    <v>320.49</v>
    <v>325.14999999999998</v>
    <v>326.27</v>
    <v>325.33999999999997</v>
    <v>325.02999999999997</v>
    <v>321.89</v>
    <v>-99999901</v>
    <v>316.32</v>
    <v>318.85000000000002</v>
    <v>313.38</v>
    <v>320.54000000000002</v>
    <v>319.10000000000002</v>
    <v>311.3</v>
    <v>308.41000000000003</v>
    <v>304.95</v>
    <v>311.39</v>
    <v>316.22000000000003</v>
    <v>311.92</v>
    <v>314.20999999999998</v>
    <v>315.34500000000003</v>
    <v>313.92500000000001</v>
    <v>316.23</v>
    <v>320.68</v>
    <v>321.04000000000002</v>
    <v>-99999901</v>
    <v>323.58</v>
    <v>324.315</v>
    <v>321.37</v>
    <v>323.315</v>
    <v>326.60500000000002</v>
    <v>328.23</v>
    <v>331.34</v>
    <v>327.33499999999998</v>
    <v>328.49</v>
    <v>330.08</v>
    <v>326.95499999999998</v>
    <v>328.27</v>
    <v>324.87</v>
    <v>318.12</v>
    <v>322.39499999999998</v>
    <v>323.26499999999999</v>
    <v>325.81</v>
    <v>328.55</v>
    <v>331.89</v>
    <v>328.1</v>
    <v>329.47500000000002</v>
    <v>327.06</v>
    <v>329.45</v>
    <v>326.80500000000001</v>
    <v>327.33499999999998</v>
    <v>320.95</v>
    <v>319.05</v>
    <v>315.995</v>
    <v>321.02</v>
    <v>321.65499999999997</v>
    <v>318.77499999999998</v>
    <v>313.83999999999997</v>
    <v>310.66000000000003</v>
    <v>310.20999999999998</v>
    <v>304.07</v>
    <v>309.76499999999999</v>
    <v>314.69</v>
    <v>311.44</v>
    <v>311.95</v>
    <v>313.42</v>
    <v>308.13</v>
    <v>312.52999999999997</v>
    <v>318.76</v>
    <v>315.63</v>
    <v>316.67</v>
    <v>312.67500000000001</v>
    <v>313.64499999999998</v>
    <v>316.74</v>
    <v>318.25</v>
    <v>316.995</v>
    <v>317.495</v>
    <v>314.98500000000001</v>
    <v>317.03500000000003</v>
    <v>316.43</v>
    <v>313.01</v>
    <v>306.68</v>
    <v>309.64</v>
    <v>301.38</v>
    <v>305.07499999999999</v>
    <v>311.43</v>
    <v>314.52499999999998</v>
    <v>317.71499999999997</v>
    <v>315.51499999999999</v>
    <v>320.815</v>
    <v>-99999901</v>
    <v>321.61</v>
    <v>322.70499999999998</v>
    <v>326.79500000000002</v>
    <v>324.02999999999997</v>
    <v>324.89</v>
    <v>323.84500000000003</v>
    <v>318.87</v>
    <v>321.10000000000002</v>
    <v>317.69</v>
    <v>316.97000000000003</v>
    <v>315.85500000000002</v>
    <v>315.42500000000001</v>
    <v>314.83</v>
    <v>315.7</v>
    <v>309.25</v>
    <v>310.11</v>
    <v>314.83499999999998</v>
    <v>319.14</v>
    <v>319.87</v>
    <v>324.42</v>
    <v>318.05</v>
    <v>316.63</v>
    <v>316.78500000000003</v>
    <v>315.73</v>
    <v>313.67500000000001</v>
    <v>317.19</v>
    <v>310.21499999999997</v>
    <v>320.5</v>
    <v>318.54000000000002</v>
    <v>318.91000000000003</v>
    <v>316.27</v>
    <v>316.86500000000001</v>
    <v>321.71499999999997</v>
    <v>325.16000000000003</v>
    <v>320.67</v>
    <v>322.78500000000003</v>
    <v>324.86</v>
    <v>324.32</v>
    <v>324.39499999999998</v>
    <v>328.12</v>
    <v>329.09500000000003</v>
    <v>322.39999999999998</v>
    <v>323.92</v>
    <v>326.48</v>
    <v>333.58</v>
    <v>334.11</v>
    <v>338.67500000000001</v>
    <v>340.87</v>
    <v>346.48</v>
    <v>348.685</v>
    <v>344.47</v>
    <v>343.9</v>
    <v>341.48</v>
    <v>342</v>
    <v>341.26499999999999</v>
    <v>340.15499999999997</v>
    <v>337.505</v>
    <v>335.66500000000002</v>
    <v>333.84</v>
    <v>335.185</v>
    <v>328.35</v>
    <v>329.9</v>
    <v>331.47</v>
    <v>314.45999999999998</v>
    <v>316.82</v>
    <v>312.09500000000003</v>
    <v>319.31</v>
    <v>311.05</v>
    <v>307.55500000000001</v>
    <v>311.79000000000002</v>
    <v>321.31</v>
    <v>322.52999999999997</v>
    <v>318.64499999999998</v>
    <v>313.06</v>
    <v>308.52999999999997</v>
    <v>307.74</v>
    <v>303.14</v>
    <v>311.3</v>
    <v>309</v>
    <v>299.185</v>
    <v>310.10500000000002</v>
    <v>314.14999999999998</v>
    <v>318.16000000000003</v>
  </a>
  <a r="1" c="257">
    <v>687.62</v>
    <v>693.77909999999997</v>
    <v>696.05</v>
    <v>695.86</v>
    <v>694.31</v>
    <v>688.74</v>
    <v>690.43</v>
    <v>701.76</v>
    <v>707.33</v>
    <v>709.35</v>
    <v>709.31</v>
    <v>707.27</v>
    <v>709.01</v>
    <v>710.22</v>
    <v>702.94</v>
    <v>702.245</v>
    <v>703.98</v>
    <v>714.84</v>
    <v>716.78</v>
    <v>714.68</v>
    <v>712.04</v>
    <v>717.71</v>
    <v>704.74</v>
    <v>709.77</v>
    <v>695</v>
    <v>699.69</v>
    <v>714.11</v>
    <v>713</v>
    <v>718.19</v>
    <v>723.76</v>
    <v>725.85</v>
    <v>727.72500000000002</v>
    <v>727.71</v>
    <v>729.42</v>
    <v>731.17</v>
    <v>736.67</v>
    <v>733.12</v>
    <v>728.29</v>
    <v>726.77</v>
    <v>732.38</v>
    <v>723.89</v>
    <v>719.3</v>
    <v>727.91</v>
    <v>724.53</v>
    <v>715.94</v>
    <v>726.41</v>
    <v>722.84</v>
    <v>720.9</v>
    <v>713.43</v>
    <v>697.88</v>
    <v>721.55</v>
    <v>725.49</v>
    <v>727.51</v>
    <v>737.8</v>
    <v>732.52</v>
    <v>735.72</v>
    <v>740.07</v>
    <v>736.745</v>
    <v>739.46</v>
    <v>732.2</v>
    <v>735.98</v>
    <v>735.01</v>
    <v>734.65</v>
    <v>726.44</v>
    <v>735.5</v>
    <v>738.48</v>
    <v>739.12</v>
    <v>743.08</v>
    <v>747.93</v>
    <v>762.23</v>
    <v>761.12</v>
    <v>764.03</v>
    <v>766.28</v>
    <v>769.74</v>
    <v>772.11</v>
    <v>774.04</v>
    <v>777.07</v>
    <v>780.4</v>
    <v>777.82</v>
    <v>769.83</v>
    <v>776.42</v>
    <v>780.27</v>
    <v>779.8</v>
    <v>783.03</v>
    <v>781.9</v>
    <v>783.05</v>
    <v>783.4</v>
    <v>781.75</v>
    <v>-99999901</v>
    <v>773.68499999999995</v>
    <v>781.54</v>
    <v>780.77</v>
    <v>791.88</v>
    <v>790.9</v>
    <v>775.65</v>
    <v>765.86</v>
    <v>768.35</v>
    <v>778.87</v>
    <v>776.57</v>
    <v>777.92</v>
    <v>763.94</v>
    <v>778.14</v>
    <v>780.63</v>
    <v>786.32</v>
    <v>783.83</v>
    <v>784.87</v>
    <v>786.54</v>
    <v>788.46</v>
    <v>-99999901</v>
    <v>787.23</v>
    <v>789.47</v>
    <v>785.81</v>
    <v>790.36</v>
    <v>789.79</v>
    <v>789.37</v>
    <v>792.17</v>
    <v>793.27</v>
    <v>793.76</v>
    <v>793.6</v>
    <v>794.42</v>
    <v>795.24</v>
    <v>791.84</v>
    <v>783.14</v>
    <v>789.33</v>
    <v>794.13</v>
    <v>795.37</v>
    <v>798.95</v>
    <v>801.6</v>
    <v>801.39</v>
    <v>804.88</v>
    <v>804.38</v>
    <v>807.02</v>
    <v>812.26</v>
    <v>815.89</v>
    <v>811.11</v>
    <v>814.97</v>
    <v>807.8</v>
    <v>817.53</v>
    <v>820.11</v>
    <v>823.1</v>
    <v>819.66</v>
    <v>818.41</v>
    <v>815.36</v>
    <v>798.92</v>
    <v>808.43</v>
    <v>815.05</v>
    <v>816.84</v>
    <v>825.77</v>
    <v>827.96</v>
    <v>821.87</v>
    <v>825.48</v>
    <v>829.73</v>
    <v>823.81</v>
    <v>827.57</v>
    <v>824.19</v>
    <v>826.18</v>
    <v>829.38</v>
    <v>831.53</v>
    <v>830.95</v>
    <v>832.26</v>
    <v>833.08</v>
    <v>834.57</v>
    <v>837.86</v>
    <v>835.16</v>
    <v>835.31</v>
    <v>833.8</v>
    <v>825.6</v>
    <v>832.43</v>
    <v>841.71</v>
    <v>842.18</v>
    <v>844.02</v>
    <v>841.27</v>
    <v>844.73</v>
    <v>850.51179999999999</v>
    <v>850.66</v>
    <v>850.96</v>
    <v>853.06</v>
    <v>851.78</v>
    <v>854.09500000000003</v>
    <v>848.8</v>
    <v>845.52</v>
    <v>847.65499999999997</v>
    <v>842.36</v>
    <v>838.94</v>
    <v>837.71</v>
    <v>836.92</v>
    <v>836.43</v>
    <v>834.34</v>
    <v>818.88</v>
    <v>822.12</v>
    <v>827.33</v>
    <v>836.36</v>
    <v>834.94</v>
    <v>835.97</v>
    <v>820.31</v>
    <v>821.67</v>
    <v>817.41</v>
    <v>812.92</v>
    <v>805.56</v>
    <v>820.11</v>
    <v>809.71</v>
    <v>831.95</v>
    <v>827.29</v>
    <v>829.08</v>
    <v>819.36</v>
    <v>816.02</v>
    <v>832.26</v>
    <v>839.96</v>
    <v>842.38</v>
    <v>848.72</v>
    <v>852.94</v>
    <v>851.77</v>
    <v>852.84</v>
    <v>857.57</v>
    <v>862.85</v>
    <v>860.04</v>
    <v>863.31</v>
    <v>864.72</v>
    <v>867.07</v>
    <v>870.98</v>
    <v>870.32</v>
    <v>878.93</v>
    <v>885.99</v>
    <v>884.9</v>
    <v>880.84</v>
    <v>880.68</v>
    <v>876.05499999999995</v>
    <v>881.11</v>
    <v>882.54</v>
    <v>886.37</v>
    <v>883.51</v>
    <v>884.27</v>
    <v>886.58</v>
    <v>891.2</v>
    <v>879.61</v>
    <v>883.14</v>
    <v>886.62</v>
    <v>865.31</v>
    <v>874.15</v>
    <v>863.47</v>
    <v>875.69</v>
    <v>857.74</v>
    <v>855.34</v>
    <v>863.75</v>
    <v>883.63</v>
    <v>881.88</v>
    <v>883.75</v>
    <v>882.64</v>
    <v>880.98</v>
    <v>870.71</v>
    <v>869.96</v>
    <v>887.1</v>
    <v>875.71</v>
    <v>854.64</v>
    <v>867.92</v>
    <v>883.14</v>
    <v>891.87</v>
  </a>
  <a r="1" c="257">
    <v>7.2190000000000003</v>
    <v>7.2755000000000001</v>
    <v>7.2919999999999998</v>
    <v>7.2869999999999999</v>
    <v>7.2735000000000003</v>
    <v>7.2130000000000001</v>
    <v>7.2290000000000001</v>
    <v>7.3410000000000002</v>
    <v>7.4059999999999997</v>
    <v>7.4359999999999999</v>
    <v>7.43</v>
    <v>7.4219999999999997</v>
    <v>7.4459999999999997</v>
    <v>7.452</v>
    <v>7.3630000000000004</v>
    <v>7.3635000000000002</v>
    <v>7.38</v>
    <v>7.5030000000000001</v>
    <v>7.5220000000000002</v>
    <v>7.5110000000000001</v>
    <v>7.4809999999999999</v>
    <v>7.5330000000000004</v>
    <v>7.3879999999999999</v>
    <v>7.4279999999999999</v>
    <v>7.2839999999999998</v>
    <v>7.3410000000000002</v>
    <v>7.4880000000000004</v>
    <v>7.4889999999999999</v>
    <v>7.5250000000000004</v>
    <v>7.6070000000000002</v>
    <v>7.6369999999999996</v>
    <v>7.6520000000000001</v>
    <v>7.6589999999999998</v>
    <v>7.6784999999999997</v>
    <v>7.7039999999999997</v>
    <v>7.7709999999999999</v>
    <v>7.72</v>
    <v>7.65</v>
    <v>7.6340000000000003</v>
    <v>7.7060000000000004</v>
    <v>7.601</v>
    <v>7.5339999999999998</v>
    <v>7.6165000000000003</v>
    <v>7.5910000000000002</v>
    <v>7.4909999999999997</v>
    <v>7.6120000000000001</v>
    <v>7.5730000000000004</v>
    <v>7.5449999999999999</v>
    <v>7.4420000000000002</v>
    <v>7.2469999999999999</v>
    <v>7.5039999999999996</v>
    <v>7.5469999999999997</v>
    <v>7.5869999999999997</v>
    <v>7.6920000000000002</v>
    <v>7.6260000000000003</v>
    <v>7.6619999999999999</v>
    <v>7.7220000000000004</v>
    <v>7.6639999999999997</v>
    <v>7.6890000000000001</v>
    <v>7.6189999999999998</v>
    <v>7.6680000000000001</v>
    <v>7.6589999999999998</v>
    <v>7.6349999999999998</v>
    <v>7.5469999999999997</v>
    <v>7.6349999999999998</v>
    <v>7.6520000000000001</v>
    <v>7.6630000000000003</v>
    <v>7.7240000000000002</v>
    <v>7.7809999999999997</v>
    <v>7.93</v>
    <v>7.915</v>
    <v>7.95</v>
    <v>7.9710000000000001</v>
    <v>8.0109999999999992</v>
    <v>8.0399999999999991</v>
    <v>8.0630000000000006</v>
    <v>8.0909999999999993</v>
    <v>8.1289999999999996</v>
    <v>8.0939999999999994</v>
    <v>8.0109999999999992</v>
    <v>8.0809999999999995</v>
    <v>8.125</v>
    <v>8.1199999999999992</v>
    <v>8.1620000000000008</v>
    <v>8.1509999999999998</v>
    <v>8.1609999999999996</v>
    <v>8.1609999999999996</v>
    <v>8.1329999999999991</v>
    <v>-99999901</v>
    <v>8.0220000000000002</v>
    <v>8.1129999999999995</v>
    <v>8.0869999999999997</v>
    <v>8.2070000000000007</v>
    <v>8.1809999999999992</v>
    <v>8.0259999999999998</v>
    <v>7.9160000000000004</v>
    <v>7.94</v>
    <v>8.0579999999999998</v>
    <v>8.0310000000000006</v>
    <v>8.06</v>
    <v>7.9009999999999998</v>
    <v>8.07</v>
    <v>8.0860000000000003</v>
    <v>8.16</v>
    <v>8.1319999999999997</v>
    <v>8.14</v>
    <v>8.16</v>
    <v>8.1820000000000004</v>
    <v>-99999901</v>
    <v>8.1579999999999995</v>
    <v>8.1829999999999998</v>
    <v>8.141</v>
    <v>8.1890000000000001</v>
    <v>8.202</v>
    <v>8.1920000000000002</v>
    <v>8.218</v>
    <v>8.2379999999999995</v>
    <v>8.2439999999999998</v>
    <v>8.2539999999999996</v>
    <v>8.2569999999999997</v>
    <v>8.2629999999999999</v>
    <v>8.2490000000000006</v>
    <v>8.16</v>
    <v>8.2240000000000002</v>
    <v>8.2780000000000005</v>
    <v>8.2929999999999993</v>
    <v>8.3460000000000001</v>
    <v>8.3680000000000003</v>
    <v>8.3780000000000001</v>
    <v>8.4109999999999996</v>
    <v>8.4</v>
    <v>8.4239999999999995</v>
    <v>8.4819999999999993</v>
    <v>8.5180000000000007</v>
    <v>8.4779999999999998</v>
    <v>8.5109999999999992</v>
    <v>8.4260000000000002</v>
    <v>8.5289999999999999</v>
    <v>8.5540000000000003</v>
    <v>8.593</v>
    <v>8.5429999999999993</v>
    <v>8.5229999999999997</v>
    <v>8.5</v>
    <v>8.3369999999999997</v>
    <v>8.4390000000000001</v>
    <v>8.5150000000000006</v>
    <v>8.5399999999999991</v>
    <v>8.6359999999999992</v>
    <v>8.6609999999999996</v>
    <v>8.5760000000000005</v>
    <v>8.6219999999999999</v>
    <v>8.6720000000000006</v>
    <v>8.6010000000000009</v>
    <v>8.6489999999999991</v>
    <v>8.6050000000000004</v>
    <v>8.6370000000000005</v>
    <v>8.6790000000000003</v>
    <v>8.69</v>
    <v>8.6869999999999994</v>
    <v>8.6859999999999999</v>
    <v>8.6820000000000004</v>
    <v>8.7100000000000009</v>
    <v>8.7375000000000007</v>
    <v>8.702</v>
    <v>8.6950000000000003</v>
    <v>8.6940000000000008</v>
    <v>8.6059999999999999</v>
    <v>8.6820000000000004</v>
    <v>8.7789999999999999</v>
    <v>8.7889999999999997</v>
    <v>8.8130000000000006</v>
    <v>8.7850000000000001</v>
    <v>8.8209999999999997</v>
    <v>-99999901</v>
    <v>8.8800000000000008</v>
    <v>8.89</v>
    <v>8.9</v>
    <v>8.8919999999999995</v>
    <v>8.9250000000000007</v>
    <v>8.8710000000000004</v>
    <v>8.8309999999999995</v>
    <v>8.8565000000000005</v>
    <v>8.8019999999999996</v>
    <v>8.7509999999999994</v>
    <v>8.7469999999999999</v>
    <v>8.73</v>
    <v>8.7390000000000008</v>
    <v>8.7170000000000005</v>
    <v>8.5500000000000007</v>
    <v>8.59</v>
    <v>8.6470000000000002</v>
    <v>8.7430000000000003</v>
    <v>8.7230000000000008</v>
    <v>8.7319999999999993</v>
    <v>8.5500000000000007</v>
    <v>8.5640000000000001</v>
    <v>8.5250000000000004</v>
    <v>8.484</v>
    <v>8.3889999999999993</v>
    <v>8.5399999999999991</v>
    <v>8.4380000000000006</v>
    <v>8.6769999999999996</v>
    <v>8.6210000000000004</v>
    <v>8.6460000000000008</v>
    <v>8.5380000000000003</v>
    <v>8.5190000000000001</v>
    <v>8.6929999999999996</v>
    <v>8.77</v>
    <v>8.8030000000000008</v>
    <v>8.8740000000000006</v>
    <v>8.9109999999999996</v>
    <v>8.9030000000000005</v>
    <v>8.9</v>
    <v>8.9570000000000007</v>
    <v>9.0180000000000007</v>
    <v>8.9809999999999999</v>
    <v>9.0220000000000002</v>
    <v>9.0299999999999994</v>
    <v>9.0579999999999998</v>
    <v>9.0990000000000002</v>
    <v>9.0920000000000005</v>
    <v>9.1790000000000003</v>
    <v>9.2520000000000007</v>
    <v>9.2430000000000003</v>
    <v>9.2119999999999997</v>
    <v>9.2029999999999994</v>
    <v>9.1460000000000008</v>
    <v>9.202</v>
    <v>9.2200000000000006</v>
    <v>9.2639999999999993</v>
    <v>9.23</v>
    <v>9.2449999999999992</v>
    <v>9.2665000000000006</v>
    <v>9.2910000000000004</v>
    <v>9.1530000000000005</v>
    <v>9.2029999999999994</v>
    <v>9.2424999999999997</v>
    <v>9.0180000000000007</v>
    <v>9.109</v>
    <v>9.0060000000000002</v>
    <v>9.1170000000000009</v>
    <v>8.9220000000000006</v>
    <v>8.8800000000000008</v>
    <v>8.9540000000000006</v>
    <v>9.1869999999999994</v>
    <v>9.1709999999999994</v>
    <v>9.1869999999999994</v>
    <v>9.16</v>
    <v>9.1359999999999992</v>
    <v>9.0239999999999991</v>
    <v>9.0190000000000001</v>
    <v>9.1809999999999992</v>
    <v>9.0690000000000008</v>
    <v>8.8620000000000001</v>
    <v>8.9969999999999999</v>
    <v>9.1649999999999991</v>
    <v>9.2454999999999998</v>
  </a>
  <a r="1" c="257">
    <v>58.48</v>
    <v>-99999901</v>
    <v>58.95</v>
    <v>58.95</v>
    <v>58.94</v>
    <v>58.7</v>
    <v>58.865000000000002</v>
    <v>59.195</v>
    <v>59.97</v>
    <v>60.83</v>
    <v>60.51</v>
    <v>60.31</v>
    <v>60.55</v>
    <v>60.63</v>
    <v>59.79</v>
    <v>59.75</v>
    <v>59.89</v>
    <v>61.13</v>
    <v>61.71</v>
    <v>61.64</v>
    <v>61.61</v>
    <v>61.82</v>
    <v>60.48</v>
    <v>60.5</v>
    <v>59.55</v>
    <v>60.34</v>
    <v>61.65</v>
    <v>61.73</v>
    <v>61.76</v>
    <v>62.33</v>
    <v>62.56</v>
    <v>63.05</v>
    <v>62.75</v>
    <v>63.42</v>
    <v>63.63</v>
    <v>64.209999999999994</v>
    <v>63.82</v>
    <v>62.56</v>
    <v>62.67</v>
    <v>63.3</v>
    <v>61.47</v>
    <v>60</v>
    <v>60.314999999999998</v>
    <v>60.045000000000002</v>
    <v>59.23</v>
    <v>60.21</v>
    <v>59.94</v>
    <v>58.93</v>
    <v>57.39</v>
    <v>54.81</v>
    <v>56.67</v>
    <v>57.51</v>
    <v>57.73</v>
    <v>58.9</v>
    <v>58.22</v>
    <v>58.83</v>
    <v>59.435000000000002</v>
    <v>58.625</v>
    <v>58.62</v>
    <v>58.12</v>
    <v>59.314999999999998</v>
    <v>59.064999999999998</v>
    <v>58.42</v>
    <v>57.44</v>
    <v>57.98</v>
    <v>57.87</v>
    <v>58.01</v>
    <v>59.12</v>
    <v>60.04</v>
    <v>61.335000000000001</v>
    <v>61.15</v>
    <v>61.87</v>
    <v>62.02</v>
    <v>62.2</v>
    <v>63.1</v>
    <v>63.05</v>
    <v>63.48</v>
    <v>63.64</v>
    <v>63.1</v>
    <v>62.3</v>
    <v>62.93</v>
    <v>63.38</v>
    <v>63.53</v>
    <v>63.85</v>
    <v>64</v>
    <v>63.73</v>
    <v>63.45</v>
    <v>63.21</v>
    <v>63.342700000000001</v>
    <v>61.02</v>
    <v>62.08</v>
    <v>61.39</v>
    <v>62.61</v>
    <v>61.48</v>
    <v>60.61</v>
    <v>59.35</v>
    <v>59.18</v>
    <v>60.29</v>
    <v>59.95</v>
    <v>60.4</v>
    <v>59.36</v>
    <v>60.984999999999999</v>
    <v>61.14</v>
    <v>61.74</v>
    <v>61.95</v>
    <v>62.27</v>
    <v>62.35</v>
    <v>62.435000000000002</v>
    <v>-99999901</v>
    <v>62.7</v>
    <v>62.95</v>
    <v>62.604999999999997</v>
    <v>62.81</v>
    <v>63.1</v>
    <v>62.85</v>
    <v>62.77</v>
    <v>62.62</v>
    <v>62.75</v>
    <v>62.69</v>
    <v>62.52</v>
    <v>62.6</v>
    <v>61.96</v>
    <v>60.805</v>
    <v>61.57</v>
    <v>62.05</v>
    <v>62.39</v>
    <v>63</v>
    <v>63.27</v>
    <v>62.965000000000003</v>
    <v>63.25</v>
    <v>63.03</v>
    <v>63.2</v>
    <v>63.32</v>
    <v>63.575000000000003</v>
    <v>62.84</v>
    <v>62.92</v>
    <v>62.06</v>
    <v>63.22</v>
    <v>63.75</v>
    <v>63.71</v>
    <v>63.44</v>
    <v>63.29</v>
    <v>62.68</v>
    <v>61.18</v>
    <v>62.16</v>
    <v>63.075000000000003</v>
    <v>63.17</v>
    <v>63.844999999999999</v>
    <v>64.27</v>
    <v>63.33</v>
    <v>63.93</v>
    <v>64.7</v>
    <v>64.12</v>
    <v>64.67</v>
    <v>64.489999999999995</v>
    <v>64.98</v>
    <v>65.42</v>
    <v>65.459999999999994</v>
    <v>65.63</v>
    <v>66</v>
    <v>65.84</v>
    <v>66.02</v>
    <v>66.14</v>
    <v>65.34</v>
    <v>64.97</v>
    <v>64.900000000000006</v>
    <v>63.54</v>
    <v>63.79</v>
    <v>65</v>
    <v>65.37</v>
    <v>65.900000000000006</v>
    <v>65.665000000000006</v>
    <v>66.08</v>
    <v>-99999901</v>
    <v>66.22</v>
    <v>66.39</v>
    <v>66.849999999999994</v>
    <v>66.62</v>
    <v>67.055000000000007</v>
    <v>66.8</v>
    <v>66.06</v>
    <v>66.52</v>
    <v>66.47</v>
    <v>66.17</v>
    <v>66.13</v>
    <v>66.010000000000005</v>
    <v>66.040000000000006</v>
    <v>65.63</v>
    <v>63.98</v>
    <v>64.31</v>
    <v>65.16</v>
    <v>66.180000000000007</v>
    <v>66.010000000000005</v>
    <v>66.209999999999994</v>
    <v>64.61</v>
    <v>64.430000000000007</v>
    <v>64.069999999999993</v>
    <v>63.74</v>
    <v>63.13</v>
    <v>64.36</v>
    <v>63.24</v>
    <v>64.989999999999995</v>
    <v>64.7</v>
    <v>64.95</v>
    <v>64.290000000000006</v>
    <v>64.344999999999999</v>
    <v>65.459999999999994</v>
    <v>66.34</v>
    <v>66.525000000000006</v>
    <v>67.165000000000006</v>
    <v>67.260000000000005</v>
    <v>66.989999999999995</v>
    <v>67.22</v>
    <v>67.84</v>
    <v>68.349999999999994</v>
    <v>67.959999999999994</v>
    <v>68.37</v>
    <v>68.430000000000007</v>
    <v>68.905000000000001</v>
    <v>69</v>
    <v>68.98</v>
    <v>69.33</v>
    <v>69.61</v>
    <v>69.760000000000005</v>
    <v>68.91</v>
    <v>68.760000000000005</v>
    <v>68.599999999999994</v>
    <v>68.78</v>
    <v>68.87</v>
    <v>68.95</v>
    <v>68.84</v>
    <v>68.790000000000006</v>
    <v>68.599999999999994</v>
    <v>68.95</v>
    <v>68.069999999999993</v>
    <v>68.260000000000005</v>
    <v>68.444999999999993</v>
    <v>66.435000000000002</v>
    <v>67.010000000000005</v>
    <v>66.44</v>
    <v>67.540000000000006</v>
    <v>65.87</v>
    <v>65.06</v>
    <v>64.959999999999994</v>
    <v>67.099999999999994</v>
    <v>67.3</v>
    <v>67.16</v>
    <v>66.599999999999994</v>
    <v>66.150000000000006</v>
    <v>64.84</v>
    <v>65.13</v>
    <v>66.23</v>
    <v>65.31</v>
    <v>63.68</v>
    <v>64.55</v>
    <v>66.125</v>
    <v>67.040000000000006</v>
  </a>
  <a r="1" c="255">
    <v>12.904</v>
    <v>-99999901</v>
    <v>13.032</v>
    <v>13.021000000000001</v>
    <v>13.007</v>
    <v>12.898999999999999</v>
    <v>12.904999999999999</v>
    <v>13.093999999999999</v>
    <v>13.222</v>
    <v>13.278</v>
    <v>13.273999999999999</v>
    <v>13.237</v>
    <v>13.273</v>
    <v>13.288</v>
    <v>13.141</v>
    <v>13.128</v>
    <v>13.17</v>
    <v>13.37</v>
    <v>13.457000000000001</v>
    <v>13.401999999999999</v>
    <v>13.323</v>
    <v>13.445</v>
    <v>13.212</v>
    <v>13.266999999999999</v>
    <v>13.028</v>
    <v>13.122</v>
    <v>13.412000000000001</v>
    <v>13.397</v>
    <v>13.468999999999999</v>
    <v>13.565</v>
    <v>13.644</v>
    <v>13.667</v>
    <v>13.65</v>
    <v>13.721</v>
    <v>13.744999999999999</v>
    <v>13.87</v>
    <v>13.779</v>
    <v>13.648999999999999</v>
    <v>13.627000000000001</v>
    <v>13.749000000000001</v>
    <v>13.544</v>
    <v>13.395</v>
    <v>13.537000000000001</v>
    <v>13.489000000000001</v>
    <v>13.273999999999999</v>
    <v>13.519</v>
    <v>13.5</v>
    <v>13.401</v>
    <v>13.202999999999999</v>
    <v>12.826000000000001</v>
    <v>13.33</v>
    <v>13.395</v>
    <v>13.445</v>
    <v>13.624000000000001</v>
    <v>13.509</v>
    <v>13.58</v>
    <v>13.693</v>
    <v>13.602</v>
    <v>13.648999999999999</v>
    <v>13.491</v>
    <v>13.616</v>
    <v>13.592000000000001</v>
    <v>13.539</v>
    <v>13.302</v>
    <v>13.507</v>
    <v>13.554</v>
    <v>13.519</v>
    <v>13.627000000000001</v>
    <v>13.805999999999999</v>
    <v>14.085000000000001</v>
    <v>14.077</v>
    <v>14.135999999999999</v>
    <v>14.156000000000001</v>
    <v>14.237</v>
    <v>14.301</v>
    <v>14.32</v>
    <v>14.388999999999999</v>
    <v>14.445</v>
    <v>14.396000000000001</v>
    <v>14.243</v>
    <v>14.313000000000001</v>
    <v>14.414999999999999</v>
    <v>14.433</v>
    <v>14.438000000000001</v>
    <v>14.488</v>
    <v>14.494</v>
    <v>14.555999999999999</v>
    <v>14.51</v>
    <v>-99999901</v>
    <v>14.223000000000001</v>
    <v>14.334</v>
    <v>14.286</v>
    <v>14.518000000000001</v>
    <v>14.425000000000001</v>
    <v>14.19</v>
    <v>14.013</v>
    <v>14.051</v>
    <v>14.228</v>
    <v>14.247</v>
    <v>14.255000000000001</v>
    <v>14.298999999999999</v>
    <v>14.42</v>
    <v>14.396000000000001</v>
    <v>14.414</v>
    <v>14.385</v>
    <v>14.471</v>
    <v>-99999901</v>
    <v>14.438000000000001</v>
    <v>14.394</v>
    <v>14.337</v>
    <v>14.428000000000001</v>
    <v>14.49</v>
    <v>14.476000000000001</v>
    <v>14.487</v>
    <v>14.565</v>
    <v>14.59</v>
    <v>14.611000000000001</v>
    <v>14.615</v>
    <v>14.634</v>
    <v>14.596</v>
    <v>14.436</v>
    <v>14.505000000000001</v>
    <v>14.672000000000001</v>
    <v>14.635</v>
    <v>14.782999999999999</v>
    <v>14.805999999999999</v>
    <v>14.833</v>
    <v>14.904</v>
    <v>14.898</v>
    <v>14.916</v>
    <v>15.023</v>
    <v>15.082000000000001</v>
    <v>15.03</v>
    <v>15.103</v>
    <v>14.935</v>
    <v>15.141</v>
    <v>15.193</v>
    <v>15.253</v>
    <v>15.182</v>
    <v>15.132999999999999</v>
    <v>15.073</v>
    <v>14.808999999999999</v>
    <v>15.000999999999999</v>
    <v>15.11</v>
    <v>15.177</v>
    <v>15.351000000000001</v>
    <v>15.378</v>
    <v>15.19</v>
    <v>15.326000000000001</v>
    <v>15.395</v>
    <v>15.295999999999999</v>
    <v>15.349</v>
    <v>15.246</v>
    <v>15.324</v>
    <v>15.406000000000001</v>
    <v>15.43</v>
    <v>15.428000000000001</v>
    <v>15.432</v>
    <v>15.425000000000001</v>
    <v>15.465</v>
    <v>15.529</v>
    <v>15.446</v>
    <v>15.462</v>
    <v>15.465</v>
    <v>15.32</v>
    <v>15.428000000000001</v>
    <v>15.605</v>
    <v>15.644</v>
    <v>15.676</v>
    <v>15.627000000000001</v>
    <v>15.701000000000001</v>
    <v>-99999901</v>
    <v>15.85</v>
    <v>15.824999999999999</v>
    <v>15.852</v>
    <v>15.82</v>
    <v>15.949</v>
    <v>15.858000000000001</v>
    <v>15.744</v>
    <v>15.771000000000001</v>
    <v>15.653</v>
    <v>15.567</v>
    <v>15.577999999999999</v>
    <v>15.551</v>
    <v>15.553000000000001</v>
    <v>15.526</v>
    <v>15.262</v>
    <v>15.26</v>
    <v>15.301</v>
    <v>15.548999999999999</v>
    <v>15.497</v>
    <v>15.497</v>
    <v>15.183999999999999</v>
    <v>15.382999999999999</v>
    <v>15.175000000000001</v>
    <v>15.037000000000001</v>
    <v>14.895</v>
    <v>15.137</v>
    <v>14.978999999999999</v>
    <v>15.388999999999999</v>
    <v>15.308999999999999</v>
    <v>15.319000000000001</v>
    <v>15.167999999999999</v>
    <v>15.12</v>
    <v>15.423999999999999</v>
    <v>15.561999999999999</v>
    <v>15.59</v>
    <v>15.752000000000001</v>
    <v>15.804</v>
    <v>15.8</v>
    <v>15.819000000000001</v>
    <v>15.9</v>
    <v>16.042000000000002</v>
    <v>15.96</v>
    <v>16.023</v>
    <v>16.039000000000001</v>
    <v>16.093</v>
    <v>16.170999999999999</v>
    <v>16.155999999999999</v>
    <v>16.335000000000001</v>
    <v>16.445</v>
    <v>16.439</v>
    <v>16.356000000000002</v>
    <v>16.346</v>
    <v>16.251999999999999</v>
    <v>16.350999999999999</v>
    <v>16.379000000000001</v>
    <v>16.457000000000001</v>
    <v>16.411999999999999</v>
    <v>16.399000000000001</v>
    <v>16.492999999999999</v>
    <v>16.503</v>
    <v>16.276</v>
    <v>16.344999999999999</v>
    <v>16.41</v>
    <v>16.050999999999998</v>
    <v>16.190000000000001</v>
    <v>16.053000000000001</v>
    <v>16.202000000000002</v>
    <v>15.898999999999999</v>
    <v>15.75</v>
    <v>15.875</v>
    <v>16.297999999999998</v>
    <v>16.305</v>
    <v>16.331</v>
    <v>16.254999999999999</v>
    <v>16.225000000000001</v>
    <v>16.024999999999999</v>
    <v>16.010999999999999</v>
    <v>16.312999999999999</v>
    <v>16.164999999999999</v>
    <v>15.753</v>
    <v>15.976000000000001</v>
    <v>16.271999999999998</v>
    <v>16.425000000000001</v>
  </a>
  <a r="1" c="255">
    <v>26.322500000000002</v>
    <v>-99999901</v>
    <v>26.62</v>
    <v>26.612500000000001</v>
    <v>26.567499999999999</v>
    <v>26.442499999999999</v>
    <v>26.49</v>
    <v>26.914999999999999</v>
    <v>27.092500000000001</v>
    <v>27.202500000000001</v>
    <v>27.1175</v>
    <v>27.09</v>
    <v>27.137499999999999</v>
    <v>27.27</v>
    <v>26.912500000000001</v>
    <v>26.922499999999999</v>
    <v>27.012499999999999</v>
    <v>27.317499999999999</v>
    <v>27.395</v>
    <v>27.2775</v>
    <v>27.122499999999999</v>
    <v>27.37</v>
    <v>26.925000000000001</v>
    <v>26.984999999999999</v>
    <v>26.5</v>
    <v>26.672499999999999</v>
    <v>27.1525</v>
    <v>27.137499999999999</v>
    <v>27.2775</v>
    <v>27.475000000000001</v>
    <v>27.6525</v>
    <v>27.712499999999999</v>
    <v>27.717500000000001</v>
    <v>27.835000000000001</v>
    <v>27.927499999999998</v>
    <v>28.202500000000001</v>
    <v>28.06</v>
    <v>27.81</v>
    <v>27.732500000000002</v>
    <v>27.987500000000001</v>
    <v>27.734999999999999</v>
    <v>27.522500000000001</v>
    <v>27.727499999999999</v>
    <v>27.7075</v>
    <v>27.22</v>
    <v>27.607500000000002</v>
    <v>27.572500000000002</v>
    <v>27.4725</v>
    <v>27.184999999999999</v>
    <v>26.54</v>
    <v>27.38</v>
    <v>27.532499999999999</v>
    <v>27.63</v>
    <v>27.942499999999999</v>
    <v>27.795000000000002</v>
    <v>27.905000000000001</v>
    <v>28.0825</v>
    <v>27.934999999999999</v>
    <v>28.11</v>
    <v>27.8325</v>
    <v>27.9575</v>
    <v>27.864999999999998</v>
    <v>27.78</v>
    <v>27.517499999999998</v>
    <v>27.8125</v>
    <v>27.892499999999998</v>
    <v>27.94</v>
    <v>28.037500000000001</v>
    <v>28.227499999999999</v>
    <v>28.677499999999998</v>
    <v>28.65</v>
    <v>28.8</v>
    <v>28.855</v>
    <v>28.927499999999998</v>
    <v>29.024999999999999</v>
    <v>29.125</v>
    <v>29.232500000000002</v>
    <v>29.37</v>
    <v>29.342500000000001</v>
    <v>28.947500000000002</v>
    <v>29.122499999999999</v>
    <v>29.262499999999999</v>
    <v>29.31</v>
    <v>29.434999999999999</v>
    <v>29.395</v>
    <v>29.434999999999999</v>
    <v>29.44</v>
    <v>29.272500000000001</v>
    <v>-99999901</v>
    <v>28.97</v>
    <v>29.335000000000001</v>
    <v>29.26</v>
    <v>29.712499999999999</v>
    <v>29.7225</v>
    <v>29.1675</v>
    <v>28.875</v>
    <v>28.842500000000001</v>
    <v>29.2775</v>
    <v>29.38</v>
    <v>29.3475</v>
    <v>29.484999999999999</v>
    <v>29.657499999999999</v>
    <v>29.614999999999998</v>
    <v>29.6325</v>
    <v>29.672499999999999</v>
    <v>29.795000000000002</v>
    <v>-99999901</v>
    <v>29.795000000000002</v>
    <v>29.8475</v>
    <v>29.7225</v>
    <v>29.9025</v>
    <v>29.932500000000001</v>
    <v>29.94</v>
    <v>29.99</v>
    <v>29.995000000000001</v>
    <v>30.0425</v>
    <v>30.08</v>
    <v>30.12</v>
    <v>30.157499999999999</v>
    <v>29.912500000000001</v>
    <v>29.54</v>
    <v>29.772500000000001</v>
    <v>29.9375</v>
    <v>29.962499999999999</v>
    <v>30.1</v>
    <v>30.2</v>
    <v>30.147500000000001</v>
    <v>30.25</v>
    <v>30.135000000000002</v>
    <v>30.197500000000002</v>
    <v>30.36</v>
    <v>30.4925</v>
    <v>30.26</v>
    <v>30.4375</v>
    <v>30.12</v>
    <v>30.49</v>
    <v>30.635000000000002</v>
    <v>30.657499999999999</v>
    <v>30.58</v>
    <v>30.432500000000001</v>
    <v>30.287500000000001</v>
    <v>29.72</v>
    <v>30.0075</v>
    <v>30.33</v>
    <v>30.42</v>
    <v>30.712499999999999</v>
    <v>30.774999999999999</v>
    <v>30.574999999999999</v>
    <v>30.697500000000002</v>
    <v>30.912500000000001</v>
    <v>30.715</v>
    <v>30.85</v>
    <v>30.72</v>
    <v>30.824999999999999</v>
    <v>30.97</v>
    <v>30.97</v>
    <v>30.962499999999999</v>
    <v>31</v>
    <v>31.07</v>
    <v>31.09</v>
    <v>31.24</v>
    <v>31.09</v>
    <v>31.03</v>
    <v>30.984999999999999</v>
    <v>30.635000000000002</v>
    <v>30.762499999999999</v>
    <v>31.164999999999999</v>
    <v>31.234999999999999</v>
    <v>31.265000000000001</v>
    <v>31.195</v>
    <v>31.2925</v>
    <v>-99999901</v>
    <v>31.46</v>
    <v>31.574999999999999</v>
    <v>31.695</v>
    <v>31.692499999999999</v>
    <v>31.8475</v>
    <v>31.63</v>
    <v>31.454999999999998</v>
    <v>31.5075</v>
    <v>31.38</v>
    <v>31.285</v>
    <v>31.27</v>
    <v>31.17</v>
    <v>31.16</v>
    <v>31.035</v>
    <v>30.465</v>
    <v>30.547499999999999</v>
    <v>30.83</v>
    <v>31.155000000000001</v>
    <v>31.01</v>
    <v>31.017499999999998</v>
    <v>30.42</v>
    <v>30.465</v>
    <v>30.33</v>
    <v>30.16</v>
    <v>29.92</v>
    <v>30.352499999999999</v>
    <v>29.965</v>
    <v>30.7075</v>
    <v>30.602499999999999</v>
    <v>30.65</v>
    <v>30.39</v>
    <v>30.38</v>
    <v>30.897500000000001</v>
    <v>31.184999999999999</v>
    <v>31.164999999999999</v>
    <v>31.447500000000002</v>
    <v>31.587499999999999</v>
    <v>31.504999999999999</v>
    <v>31.577500000000001</v>
    <v>31.704999999999998</v>
    <v>31.86</v>
    <v>31.725000000000001</v>
    <v>31.875</v>
    <v>31.815000000000001</v>
    <v>31.982500000000002</v>
    <v>32.055</v>
    <v>32.0625</v>
    <v>32.314999999999998</v>
    <v>32.484999999999999</v>
    <v>32.545000000000002</v>
    <v>32.365000000000002</v>
    <v>32.337499999999999</v>
    <v>32.202500000000001</v>
    <v>32.35</v>
    <v>32.417499999999997</v>
    <v>32.484999999999999</v>
    <v>32.392499999999998</v>
    <v>32.302500000000002</v>
    <v>32.352499999999999</v>
    <v>32.365000000000002</v>
    <v>32</v>
    <v>32.085000000000001</v>
    <v>32.177500000000002</v>
    <v>31.37</v>
    <v>31.592500000000001</v>
    <v>31.25</v>
    <v>31.72</v>
    <v>31.19</v>
    <v>30.925000000000001</v>
    <v>31.2575</v>
    <v>32.01</v>
    <v>32.024999999999999</v>
    <v>31.984999999999999</v>
    <v>31.927499999999998</v>
    <v>31.815000000000001</v>
    <v>31.477499999999999</v>
    <v>31.425000000000001</v>
    <v>31.99</v>
    <v>31.712499999999999</v>
    <v>30.98</v>
    <v>31.412500000000001</v>
    <v>31.895</v>
    <v>32.202500000000001</v>
  </a>
  <a r="1" c="255">
    <v>151.04</v>
    <v>-99999901</v>
    <v>153.47999999999999</v>
    <v>153.24</v>
    <v>152.58000000000001</v>
    <v>153.41999999999999</v>
    <v>153.16</v>
    <v>155.22</v>
    <v>155.94999999999999</v>
    <v>156.66</v>
    <v>154.21</v>
    <v>154.16999999999999</v>
    <v>154.47</v>
    <v>155.04</v>
    <v>152.44999999999999</v>
    <v>152.65</v>
    <v>152.97</v>
    <v>153.85</v>
    <v>154.61000000000001</v>
    <v>153.54</v>
    <v>151.34</v>
    <v>153.44999999999999</v>
    <v>150.37</v>
    <v>151.04</v>
    <v>148.86000000000001</v>
    <v>150</v>
    <v>151.72999999999999</v>
    <v>152.43</v>
    <v>153.04</v>
    <v>154.18</v>
    <v>155.19999999999999</v>
    <v>155.26</v>
    <v>155.16999999999999</v>
    <v>155.91999999999999</v>
    <v>156.68</v>
    <v>158.56</v>
    <v>157.63</v>
    <v>155.79</v>
    <v>155.21</v>
    <v>157.44999999999999</v>
    <v>156.66</v>
    <v>156.04</v>
    <v>156.35</v>
    <v>157.51</v>
    <v>153.43</v>
    <v>155.66</v>
    <v>156.16999999999999</v>
    <v>156.24</v>
    <v>155.4</v>
    <v>152.25</v>
    <v>155.01</v>
    <v>156.33000000000001</v>
    <v>157.34</v>
    <v>159.38999999999999</v>
    <v>158.69999999999999</v>
    <v>158.62</v>
    <v>158.94</v>
    <v>158.84</v>
    <v>159.93</v>
    <v>158.41999999999999</v>
    <v>158.66</v>
    <v>157.46</v>
    <v>157.11000000000001</v>
    <v>156.06</v>
    <v>157.88999999999999</v>
    <v>158.04</v>
    <v>159.16</v>
    <v>158.97</v>
    <v>160.47999999999999</v>
    <v>162.65</v>
    <v>163</v>
    <v>163.62</v>
    <v>163.51</v>
    <v>163.5</v>
    <v>164.04</v>
    <v>164.93</v>
    <v>165.29</v>
    <v>167.1</v>
    <v>167.72</v>
    <v>164.41</v>
    <v>165.88</v>
    <v>166.87</v>
    <v>167.5</v>
    <v>168.3</v>
    <v>167.9</v>
    <v>168.76</v>
    <v>168.51</v>
    <v>166.66</v>
    <v>-99999901</v>
    <v>164.48</v>
    <v>167.3</v>
    <v>168.01</v>
    <v>171.12</v>
    <v>171.1</v>
    <v>167.75</v>
    <v>167.08</v>
    <v>166.84</v>
    <v>170.37</v>
    <v>171.69</v>
    <v>171.26</v>
    <v>171.92</v>
    <v>173.3</v>
    <v>173.46</v>
    <v>173.11</v>
    <v>173.01</v>
    <v>174.31</v>
    <v>-99999901</v>
    <v>175.38</v>
    <v>175.28</v>
    <v>174.19</v>
    <v>174.99</v>
    <v>176.35</v>
    <v>176.09</v>
    <v>176.02</v>
    <v>175.63</v>
    <v>175.94</v>
    <v>176.42</v>
    <v>177.05</v>
    <v>177.05</v>
    <v>174.12</v>
    <v>169.88</v>
    <v>172.02</v>
    <v>172.73</v>
    <v>171.87</v>
    <v>173.44</v>
    <v>174</v>
    <v>172.36</v>
    <v>172.85</v>
    <v>170.65</v>
    <v>171.08</v>
    <v>171.38</v>
    <v>171.81</v>
    <v>169.99</v>
    <v>170.72</v>
    <v>168.38</v>
    <v>170.92</v>
    <v>172.4</v>
    <v>171.46</v>
    <v>171.79</v>
    <v>169.95</v>
    <v>168.85</v>
    <v>164.6</v>
    <v>165.29</v>
    <v>168.7</v>
    <v>169.62</v>
    <v>171.39</v>
    <v>172.04</v>
    <v>171.11</v>
    <v>171.94</v>
    <v>173.9</v>
    <v>172.63</v>
    <v>173.98</v>
    <v>173.78</v>
    <v>174.62</v>
    <v>175.58</v>
    <v>174.88</v>
    <v>175.04</v>
    <v>175.06</v>
    <v>176.08</v>
    <v>176.64</v>
    <v>177.69</v>
    <v>176.21</v>
    <v>174.92</v>
    <v>174.98</v>
    <v>171.9</v>
    <v>172.39</v>
    <v>174.72</v>
    <v>174.89</v>
    <v>174.97</v>
    <v>174.72</v>
    <v>175.66</v>
    <v>-99999901</v>
    <v>175.62</v>
    <v>177.93</v>
    <v>178.57</v>
    <v>177.58</v>
    <v>178.71</v>
    <v>177.83</v>
    <v>175.86</v>
    <v>175.77</v>
    <v>175.38</v>
    <v>175.66</v>
    <v>175.9</v>
    <v>174.31</v>
    <v>174.24</v>
    <v>172.14</v>
    <v>169.31</v>
    <v>170.71</v>
    <v>172.74</v>
    <v>174.7</v>
    <v>172.81</v>
    <v>172.87</v>
    <v>168.84</v>
    <v>168.68</v>
    <v>167.78</v>
    <v>166.14</v>
    <v>165.79</v>
    <v>167.62</v>
    <v>164.53</v>
    <v>168.13</v>
    <v>167.43</v>
    <v>167.39</v>
    <v>166.54</v>
    <v>168</v>
    <v>170.58</v>
    <v>172.02</v>
    <v>171.06</v>
    <v>172.18</v>
    <v>172.68</v>
    <v>172.35</v>
    <v>173.31</v>
    <v>172.76</v>
    <v>173.96</v>
    <v>173.31</v>
    <v>175.18</v>
    <v>173.69</v>
    <v>175.57</v>
    <v>175.96</v>
    <v>176.63</v>
    <v>176.97</v>
    <v>177.67</v>
    <v>178.02</v>
    <v>177.52</v>
    <v>176.85</v>
    <v>176.21</v>
    <v>176.67</v>
    <v>176.66</v>
    <v>176.11</v>
    <v>175.58</v>
    <v>175.65</v>
    <v>174.59</v>
    <v>173.12</v>
    <v>171.01</v>
    <v>169.72</v>
    <v>170.63</v>
    <v>164.92</v>
    <v>165.24</v>
    <v>164.43</v>
    <v>168.06</v>
    <v>165.44</v>
    <v>163.91</v>
    <v>166.18</v>
    <v>170.41</v>
    <v>170.35</v>
    <v>168.77</v>
    <v>168.66</v>
    <v>167.64</v>
    <v>165.98</v>
    <v>166.48</v>
    <v>168.79</v>
    <v>166.94</v>
    <v>165.17</v>
    <v>167.06</v>
    <v>169.45</v>
    <v>171</v>
  </a>
  <a r="1" c="257">
    <v>31.27</v>
    <v>31.47</v>
    <v>31.45</v>
    <v>31.66</v>
    <v>31.47</v>
    <v>31.5</v>
    <v>31.695</v>
    <v>32.590000000000003</v>
    <v>32.83</v>
    <v>32.81</v>
    <v>32.67</v>
    <v>32.909999999999997</v>
    <v>33.07</v>
    <v>33.56</v>
    <v>33.130000000000003</v>
    <v>33.024999999999999</v>
    <v>33.159999999999997</v>
    <v>33.369999999999997</v>
    <v>33.369999999999997</v>
    <v>33.07</v>
    <v>32.67</v>
    <v>33</v>
    <v>32.57</v>
    <v>32.61</v>
    <v>32.090000000000003</v>
    <v>32.200000000000003</v>
    <v>32.590000000000003</v>
    <v>32.72</v>
    <v>33.04</v>
    <v>33.380000000000003</v>
    <v>33.58</v>
    <v>33.770000000000003</v>
    <v>33.76</v>
    <v>33.909999999999997</v>
    <v>34.06</v>
    <v>34.58</v>
    <v>34.409999999999997</v>
    <v>34.159999999999997</v>
    <v>33.979999999999997</v>
    <v>34.5</v>
    <v>34.49</v>
    <v>34.43</v>
    <v>34.72</v>
    <v>34.82</v>
    <v>34.020000000000003</v>
    <v>34.67</v>
    <v>34.43</v>
    <v>34.74</v>
    <v>34.51</v>
    <v>34.119999999999997</v>
    <v>35.14</v>
    <v>35.270000000000003</v>
    <v>35.44</v>
    <v>35.82</v>
    <v>35.799999999999997</v>
    <v>35.97</v>
    <v>36.25</v>
    <v>36.22</v>
    <v>36.700000000000003</v>
    <v>36.4</v>
    <v>36.47</v>
    <v>35.93</v>
    <v>35.69</v>
    <v>35.64</v>
    <v>36.08</v>
    <v>35.97</v>
    <v>36.01</v>
    <v>35.909999999999997</v>
    <v>35.97</v>
    <v>36.369999999999997</v>
    <v>36.35</v>
    <v>36.36</v>
    <v>36.35</v>
    <v>36.39</v>
    <v>36.24</v>
    <v>36.43</v>
    <v>36.46</v>
    <v>36.729999999999997</v>
    <v>36.65</v>
    <v>35.86</v>
    <v>36.090000000000003</v>
    <v>36.26</v>
    <v>36.25</v>
    <v>36.51</v>
    <v>36.36</v>
    <v>36.39</v>
    <v>36.36</v>
    <v>36.22</v>
    <v>-99999901</v>
    <v>36.090000000000003</v>
    <v>36.72</v>
    <v>36.94</v>
    <v>37.409999999999997</v>
    <v>37.75</v>
    <v>36.83</v>
    <v>36.549999999999997</v>
    <v>36.479999999999997</v>
    <v>37.04</v>
    <v>37.1</v>
    <v>37.15</v>
    <v>36.630000000000003</v>
    <v>37.049999999999997</v>
    <v>37.28</v>
    <v>37.39</v>
    <v>37.22</v>
    <v>37.19</v>
    <v>37.365000000000002</v>
    <v>37.51</v>
    <v>-99999901</v>
    <v>37.590000000000003</v>
    <v>37.854999999999997</v>
    <v>37.78</v>
    <v>38.01</v>
    <v>38.1</v>
    <v>37.909999999999997</v>
    <v>37.909999999999997</v>
    <v>37.94</v>
    <v>37.880000000000003</v>
    <v>37.71</v>
    <v>37.770000000000003</v>
    <v>37.799999999999997</v>
    <v>37.32</v>
    <v>36.43</v>
    <v>36.71</v>
    <v>36.880000000000003</v>
    <v>36.78</v>
    <v>36.93</v>
    <v>37.200000000000003</v>
    <v>36.979999999999997</v>
    <v>36.979999999999997</v>
    <v>36.68</v>
    <v>36.85</v>
    <v>36.83</v>
    <v>37.03</v>
    <v>36.47</v>
    <v>36.46</v>
    <v>36.1</v>
    <v>36.700000000000003</v>
    <v>36.81</v>
    <v>36.65</v>
    <v>36.65</v>
    <v>36.46</v>
    <v>36.28</v>
    <v>35.31</v>
    <v>35.74</v>
    <v>36.19</v>
    <v>36.200000000000003</v>
    <v>36.409999999999997</v>
    <v>36.56</v>
    <v>36.35</v>
    <v>36.520000000000003</v>
    <v>36.96</v>
    <v>36.6</v>
    <v>36.909999999999997</v>
    <v>36.935000000000002</v>
    <v>36.93</v>
    <v>36.86</v>
    <v>36.99</v>
    <v>36.979999999999997</v>
    <v>36.96</v>
    <v>37.28</v>
    <v>37.229999999999997</v>
    <v>37.36</v>
    <v>37.159999999999997</v>
    <v>36.9</v>
    <v>36.92</v>
    <v>36.14</v>
    <v>36.104999999999997</v>
    <v>36.58</v>
    <v>36.700000000000003</v>
    <v>36.76</v>
    <v>36.67</v>
    <v>36.81</v>
    <v>36.975299999999997</v>
    <v>36.92</v>
    <v>36.97</v>
    <v>37.15</v>
    <v>37.26</v>
    <v>37.61</v>
    <v>37.22</v>
    <v>37.01</v>
    <v>37.119999999999997</v>
    <v>37.01</v>
    <v>37.24</v>
    <v>37.119999999999997</v>
    <v>37.159999999999997</v>
    <v>37.06</v>
    <v>36.78</v>
    <v>36.03</v>
    <v>36.24</v>
    <v>36.549999999999997</v>
    <v>36.9</v>
    <v>36.799999999999997</v>
    <v>37.19</v>
    <v>36.744999999999997</v>
    <v>36.774999999999999</v>
    <v>36.47</v>
    <v>36.22</v>
    <v>36.1</v>
    <v>36.619999999999997</v>
    <v>35.89</v>
    <v>36.685000000000002</v>
    <v>36.630000000000003</v>
    <v>36.869999999999997</v>
    <v>36.49</v>
    <v>36.31</v>
    <v>36.799999999999997</v>
    <v>37.159999999999997</v>
    <v>37.020000000000003</v>
    <v>37.090000000000003</v>
    <v>37.26</v>
    <v>36.97</v>
    <v>36.86</v>
    <v>37.03</v>
    <v>36.96</v>
    <v>36.71</v>
    <v>36.76</v>
    <v>36.630000000000003</v>
    <v>37</v>
    <v>36.99</v>
    <v>37.090000000000003</v>
    <v>37.08</v>
    <v>37.35</v>
    <v>37.46</v>
    <v>37.200000000000003</v>
    <v>37.32</v>
    <v>37.270000000000003</v>
    <v>37.46</v>
    <v>37.44</v>
    <v>37.33</v>
    <v>37.119999999999997</v>
    <v>36.96</v>
    <v>36.83</v>
    <v>37.020000000000003</v>
    <v>36.86</v>
    <v>36.86</v>
    <v>36.880000000000003</v>
    <v>35.765000000000001</v>
    <v>35.92</v>
    <v>35.4</v>
    <v>36.19</v>
    <v>35.79</v>
    <v>35.96</v>
    <v>36.32</v>
    <v>36.97</v>
    <v>36.81</v>
    <v>36.659999999999997</v>
    <v>36.72</v>
    <v>36.6</v>
    <v>36.520000000000003</v>
    <v>36.5</v>
    <v>37.33</v>
    <v>37.04</v>
    <v>36.414999999999999</v>
    <v>36.99</v>
    <v>37.32</v>
    <v>37.72</v>
  </a>
  <a r="1" c="255">
    <v>79.265000000000001</v>
    <v>-99999901</v>
    <v>80.185000000000002</v>
    <v>80.260000000000005</v>
    <v>80.045000000000002</v>
    <v>79.69</v>
    <v>79.760000000000005</v>
    <v>81.045000000000002</v>
    <v>81.594999999999999</v>
    <v>81.91</v>
    <v>81.650000000000006</v>
    <v>81.534999999999997</v>
    <v>81.72</v>
    <v>82.084999999999994</v>
    <v>81.06</v>
    <v>81.045000000000002</v>
    <v>81.314999999999998</v>
    <v>82.174999999999997</v>
    <v>82.53</v>
    <v>82.09</v>
    <v>81.594999999999999</v>
    <v>82.334999999999994</v>
    <v>80.97</v>
    <v>81.150000000000006</v>
    <v>79.745000000000005</v>
    <v>80.23</v>
    <v>81.61</v>
    <v>81.61</v>
    <v>82.064999999999998</v>
    <v>82.694999999999993</v>
    <v>83.23</v>
    <v>83.385000000000005</v>
    <v>83.385000000000005</v>
    <v>83.745000000000005</v>
    <v>83.99</v>
    <v>84.875</v>
    <v>84.47</v>
    <v>83.69</v>
    <v>83.46</v>
    <v>84.23</v>
    <v>83.44</v>
    <v>82.814999999999998</v>
    <v>83.454999999999998</v>
    <v>83.355000000000004</v>
    <v>81.575000000000003</v>
    <v>83.075000000000003</v>
    <v>82.98</v>
    <v>82.655000000000001</v>
    <v>81.790000000000006</v>
    <v>79.83</v>
    <v>82.355000000000004</v>
    <v>82.79</v>
    <v>83.06</v>
    <v>84.034999999999997</v>
    <v>83.57</v>
    <v>83.915000000000006</v>
    <v>84.465000000000003</v>
    <v>84.07</v>
    <v>84.575000000000003</v>
    <v>83.71</v>
    <v>84.12</v>
    <v>83.81</v>
    <v>83.57</v>
    <v>82.784999999999997</v>
    <v>83.685000000000002</v>
    <v>83.894999999999996</v>
    <v>83.995000000000005</v>
    <v>84.28</v>
    <v>84.905000000000001</v>
    <v>86.234999999999999</v>
    <v>86.17</v>
    <v>86.584999999999994</v>
    <v>86.78</v>
    <v>87.02</v>
    <v>87.265000000000001</v>
    <v>87.605000000000004</v>
    <v>87.94</v>
    <v>88.325000000000003</v>
    <v>88.245000000000005</v>
    <v>87.05</v>
    <v>87.65</v>
    <v>88.075000000000003</v>
    <v>88.215000000000003</v>
    <v>88.58</v>
    <v>88.39</v>
    <v>88.55</v>
    <v>88.57</v>
    <v>88.075000000000003</v>
    <v>-99999901</v>
    <v>87.155000000000001</v>
    <v>88.19</v>
    <v>88.07</v>
    <v>89.435000000000002</v>
    <v>89.465000000000003</v>
    <v>87.72</v>
    <v>86.87</v>
    <v>86.765000000000001</v>
    <v>88.084999999999994</v>
    <v>88.24</v>
    <v>88.275000000000006</v>
    <v>88.564999999999998</v>
    <v>89.275000000000006</v>
    <v>89.094999999999999</v>
    <v>89.14</v>
    <v>89.27</v>
    <v>89.66</v>
    <v>-99999901</v>
    <v>89.63</v>
    <v>89.814999999999998</v>
    <v>89.42</v>
    <v>89.954999999999998</v>
    <v>90.034999999999997</v>
    <v>89.94</v>
    <v>90.23</v>
    <v>90.27</v>
    <v>90.38</v>
    <v>90.51</v>
    <v>90.635000000000005</v>
    <v>90.734999999999999</v>
    <v>90.045000000000002</v>
    <v>88.715000000000003</v>
    <v>89.61</v>
    <v>90.114999999999995</v>
    <v>90.15</v>
    <v>90.614999999999995</v>
    <v>90.894999999999996</v>
    <v>90.715000000000003</v>
    <v>91.03</v>
    <v>90.665000000000006</v>
    <v>90.91</v>
    <v>91.39</v>
    <v>91.73</v>
    <v>91.13</v>
    <v>91.59</v>
    <v>90.625</v>
    <v>91.765000000000001</v>
    <v>92.21</v>
    <v>92.32</v>
    <v>92.02</v>
    <v>91.65</v>
    <v>91.174999999999997</v>
    <v>89.31</v>
    <v>90.31</v>
    <v>91.24</v>
    <v>91.564999999999998</v>
    <v>92.46</v>
    <v>92.63</v>
    <v>92.045000000000002</v>
    <v>92.375</v>
    <v>93.075000000000003</v>
    <v>92.48</v>
    <v>92.96</v>
    <v>92.64</v>
    <v>92.834999999999994</v>
    <v>93.33</v>
    <v>93.24</v>
    <v>93.215000000000003</v>
    <v>93.32</v>
    <v>93.53</v>
    <v>93.614999999999995</v>
    <v>94.055000000000007</v>
    <v>93.504999999999995</v>
    <v>93.4</v>
    <v>93.27</v>
    <v>92.114999999999995</v>
    <v>92.61</v>
    <v>93.77</v>
    <v>94.02</v>
    <v>94.14</v>
    <v>93.89</v>
    <v>94.4</v>
    <v>-99999901</v>
    <v>94.74</v>
    <v>95.08</v>
    <v>95.37</v>
    <v>95.38</v>
    <v>95.82</v>
    <v>95.135000000000005</v>
    <v>94.69</v>
    <v>94.834999999999994</v>
    <v>94.36</v>
    <v>94.16</v>
    <v>94.13</v>
    <v>93.885000000000005</v>
    <v>93.834999999999994</v>
    <v>93.355000000000004</v>
    <v>91.81</v>
    <v>92.004999999999995</v>
    <v>92.9</v>
    <v>93.754999999999995</v>
    <v>93.35</v>
    <v>93.39</v>
    <v>91.504999999999995</v>
    <v>91.685000000000002</v>
    <v>91.47</v>
    <v>90.584999999999994</v>
    <v>89.88</v>
    <v>91.3</v>
    <v>90.114999999999995</v>
    <v>92.314999999999998</v>
    <v>91.97</v>
    <v>92.16</v>
    <v>91.37</v>
    <v>91.34</v>
    <v>92.924999999999997</v>
    <v>93.78</v>
    <v>93.795000000000002</v>
    <v>94.61</v>
    <v>94.96</v>
    <v>94.754999999999995</v>
    <v>95.01</v>
    <v>95.375</v>
    <v>95.995000000000005</v>
    <v>95.424999999999997</v>
    <v>95.864999999999995</v>
    <v>95.77</v>
    <v>96.254999999999995</v>
    <v>96.48</v>
    <v>96.48</v>
    <v>97.204999999999998</v>
    <v>97.79</v>
    <v>97.805000000000007</v>
    <v>97.314999999999998</v>
    <v>97.23</v>
    <v>96.8</v>
    <v>97.34</v>
    <v>97.525000000000006</v>
    <v>97.72</v>
    <v>97.37</v>
    <v>97.245000000000005</v>
    <v>97.46</v>
    <v>97.47</v>
    <v>96.364999999999995</v>
    <v>96.51</v>
    <v>96.894999999999996</v>
    <v>94.47</v>
    <v>95.09</v>
    <v>94.165000000000006</v>
    <v>95.45</v>
    <v>93.9</v>
    <v>93.155000000000001</v>
    <v>94.15</v>
    <v>96.305000000000007</v>
    <v>96.375</v>
    <v>96.25</v>
    <v>96.06</v>
    <v>95.625</v>
    <v>94.7</v>
    <v>94.63</v>
    <v>96.41</v>
    <v>95.28</v>
    <v>93.344999999999999</v>
    <v>94.62</v>
    <v>96.084999999999994</v>
    <v>97.05</v>
  </a>
  <a r="1" c="257">
    <v>62.865000000000002</v>
    <v>-99999901</v>
    <v>63.475000000000001</v>
    <v>63.655000000000001</v>
    <v>63.59</v>
    <v>63.31</v>
    <v>63.5</v>
    <v>64.41</v>
    <v>64.805000000000007</v>
    <v>65.295000000000002</v>
    <v>65.084999999999994</v>
    <v>65.08</v>
    <v>65.2</v>
    <v>65.58</v>
    <v>64.739999999999995</v>
    <v>64.760000000000005</v>
    <v>65.025000000000006</v>
    <v>65.8</v>
    <v>65.95</v>
    <v>65.674999999999997</v>
    <v>65.364999999999995</v>
    <v>65.8</v>
    <v>64.64</v>
    <v>64.86</v>
    <v>63.74</v>
    <v>64.19</v>
    <v>65.38</v>
    <v>65.44</v>
    <v>65.64</v>
    <v>66.209999999999994</v>
    <v>66.42</v>
    <v>66.75</v>
    <v>66.795000000000002</v>
    <v>67.17</v>
    <v>67.430000000000007</v>
    <v>68.03</v>
    <v>67.73</v>
    <v>67.06</v>
    <v>66.86</v>
    <v>67.400000000000006</v>
    <v>66.680000000000007</v>
    <v>66.17</v>
    <v>66.569999999999993</v>
    <v>66.44</v>
    <v>65.19</v>
    <v>66.2</v>
    <v>66.17</v>
    <v>65.930000000000007</v>
    <v>65.224999999999994</v>
    <v>63.75</v>
    <v>65.27</v>
    <v>65.78</v>
    <v>65.930000000000007</v>
    <v>66.94</v>
    <v>66.45</v>
    <v>66.655000000000001</v>
    <v>67.13</v>
    <v>66.61</v>
    <v>67.11</v>
    <v>66.459999999999994</v>
    <v>66.77</v>
    <v>66.430000000000007</v>
    <v>66.16</v>
    <v>65.58</v>
    <v>66.204999999999998</v>
    <v>66.37</v>
    <v>66.56</v>
    <v>66.81</v>
    <v>67.314999999999998</v>
    <v>68.31</v>
    <v>68.13</v>
    <v>68.5</v>
    <v>68.53</v>
    <v>68.605000000000004</v>
    <v>68.849999999999994</v>
    <v>69.12</v>
    <v>69.45</v>
    <v>69.709999999999994</v>
    <v>69.62</v>
    <v>68.72</v>
    <v>69.209999999999994</v>
    <v>69.53</v>
    <v>69.685000000000002</v>
    <v>69.900000000000006</v>
    <v>69.87</v>
    <v>69.959999999999994</v>
    <v>69.92</v>
    <v>69.5</v>
    <v>69.738</v>
    <v>68.66</v>
    <v>69.58</v>
    <v>69.58</v>
    <v>70.515000000000001</v>
    <v>70.349999999999994</v>
    <v>69.16</v>
    <v>68.28</v>
    <v>68.260000000000005</v>
    <v>69.319999999999993</v>
    <v>69.064999999999998</v>
    <v>69.48</v>
    <v>68.540000000000006</v>
    <v>69.67</v>
    <v>69.81</v>
    <v>70.209999999999994</v>
    <v>70.16</v>
    <v>70.28</v>
    <v>70.349999999999994</v>
    <v>70.7</v>
    <v>-99999901</v>
    <v>70.89</v>
    <v>71.015000000000001</v>
    <v>70.635000000000005</v>
    <v>71.099999999999994</v>
    <v>71.015000000000001</v>
    <v>70.98</v>
    <v>71.180000000000007</v>
    <v>71.27</v>
    <v>71.325000000000003</v>
    <v>71.459999999999994</v>
    <v>71.484999999999999</v>
    <v>71.55</v>
    <v>71.099999999999994</v>
    <v>70.16</v>
    <v>70.680000000000007</v>
    <v>70.95</v>
    <v>71.09</v>
    <v>71.459999999999994</v>
    <v>71.724999999999994</v>
    <v>71.59</v>
    <v>71.77</v>
    <v>71.489999999999995</v>
    <v>71.52</v>
    <v>71.91</v>
    <v>72.155000000000001</v>
    <v>71.635000000000005</v>
    <v>71.94</v>
    <v>71.069999999999993</v>
    <v>72.02</v>
    <v>72.284999999999997</v>
    <v>72.41</v>
    <v>72.239999999999995</v>
    <v>71.97</v>
    <v>71.7</v>
    <v>70.3</v>
    <v>70.86</v>
    <v>71.58</v>
    <v>71.77</v>
    <v>72.275000000000006</v>
    <v>72.23</v>
    <v>71.58</v>
    <v>72.069999999999993</v>
    <v>72.67</v>
    <v>72.12</v>
    <v>72.61</v>
    <v>72.319999999999993</v>
    <v>72.61</v>
    <v>72.930000000000007</v>
    <v>72.760000000000005</v>
    <v>72.8</v>
    <v>72.875</v>
    <v>73.02</v>
    <v>73.040000000000006</v>
    <v>73.265000000000001</v>
    <v>72.88</v>
    <v>72.66</v>
    <v>72.540000000000006</v>
    <v>71.7</v>
    <v>71.989999999999995</v>
    <v>72.84</v>
    <v>73.22</v>
    <v>73.34</v>
    <v>73.08</v>
    <v>73.459999999999994</v>
    <v>73.987499999999997</v>
    <v>73.959999999999994</v>
    <v>74.23</v>
    <v>74.47</v>
    <v>74.45</v>
    <v>74.87</v>
    <v>74.39</v>
    <v>73.84</v>
    <v>73.98</v>
    <v>73.75</v>
    <v>73.59</v>
    <v>73.45</v>
    <v>73.209999999999994</v>
    <v>73.11</v>
    <v>72.739999999999995</v>
    <v>71.39</v>
    <v>71.790000000000006</v>
    <v>72.41</v>
    <v>73.03</v>
    <v>72.650000000000006</v>
    <v>72.73</v>
    <v>71.31</v>
    <v>71.42</v>
    <v>71.13</v>
    <v>70.819999999999993</v>
    <v>70.14</v>
    <v>71.27</v>
    <v>70.28</v>
    <v>72.05</v>
    <v>71.81</v>
    <v>71.989999999999995</v>
    <v>71.34</v>
    <v>71.33</v>
    <v>72.489999999999995</v>
    <v>73.239999999999995</v>
    <v>73.31</v>
    <v>73.849999999999994</v>
    <v>74.14</v>
    <v>73.905000000000001</v>
    <v>73.959999999999994</v>
    <v>74.31</v>
    <v>74.64</v>
    <v>74.27</v>
    <v>74.56</v>
    <v>74.36</v>
    <v>74.739999999999995</v>
    <v>74.87</v>
    <v>74.86</v>
    <v>75.36</v>
    <v>75.8</v>
    <v>75.88</v>
    <v>75.59</v>
    <v>75.53</v>
    <v>75.33</v>
    <v>75.66</v>
    <v>75.87</v>
    <v>75.900000000000006</v>
    <v>75.64</v>
    <v>75.55</v>
    <v>75.599999999999994</v>
    <v>75.56</v>
    <v>74.680000000000007</v>
    <v>74.89</v>
    <v>75.150000000000006</v>
    <v>73.12</v>
    <v>73.650000000000006</v>
    <v>72.89</v>
    <v>74.040000000000006</v>
    <v>72.75</v>
    <v>72.44</v>
    <v>73.08</v>
    <v>74.680000000000007</v>
    <v>74.72</v>
    <v>74.63</v>
    <v>74.36</v>
    <v>74.02</v>
    <v>73.23</v>
    <v>73.12</v>
    <v>74.55</v>
    <v>73.7</v>
    <v>72.2</v>
    <v>73.239999999999995</v>
    <v>74.349999999999994</v>
    <v>74.94</v>
  </a>
  <a r="1" c="257">
    <v>41.45</v>
    <v>-99999901</v>
    <v>42.02</v>
    <v>42.61</v>
    <v>42.76</v>
    <v>42.97</v>
    <v>43.454999999999998</v>
    <v>43.655000000000001</v>
    <v>43.62</v>
    <v>44.795000000000002</v>
    <v>44.52</v>
    <v>44.88</v>
    <v>44.76</v>
    <v>45.515000000000001</v>
    <v>44.844999999999999</v>
    <v>44.96</v>
    <v>45.37</v>
    <v>46.1</v>
    <v>46.36</v>
    <v>45.835000000000001</v>
    <v>46.08</v>
    <v>45.81</v>
    <v>45</v>
    <v>44.86</v>
    <v>44.06</v>
    <v>44.825000000000003</v>
    <v>45.704999999999998</v>
    <v>45.94</v>
    <v>45.71</v>
    <v>46.21</v>
    <v>46.35</v>
    <v>46.73</v>
    <v>47.05</v>
    <v>47.695</v>
    <v>47.685000000000002</v>
    <v>48.18</v>
    <v>47.76</v>
    <v>47.54</v>
    <v>46.81</v>
    <v>47.58</v>
    <v>46.24</v>
    <v>45.94</v>
    <v>45.645000000000003</v>
    <v>45.69</v>
    <v>44.38</v>
    <v>45.44</v>
    <v>44.91</v>
    <v>45.25</v>
    <v>44.73</v>
    <v>43.47</v>
    <v>43.31</v>
    <v>43.975000000000001</v>
    <v>43.73</v>
    <v>45.04</v>
    <v>44.26</v>
    <v>44.32</v>
    <v>44.68</v>
    <v>44.215000000000003</v>
    <v>44.43</v>
    <v>44.284999999999997</v>
    <v>44.36</v>
    <v>43.78</v>
    <v>42.994999999999997</v>
    <v>42.734999999999999</v>
    <v>43.085000000000001</v>
    <v>43.43</v>
    <v>43.66</v>
    <v>43.86</v>
    <v>44.445</v>
    <v>44.77</v>
    <v>44.14</v>
    <v>44.48</v>
    <v>43.93</v>
    <v>43.725000000000001</v>
    <v>44.01</v>
    <v>44.335000000000001</v>
    <v>44.44</v>
    <v>44.645000000000003</v>
    <v>44.51</v>
    <v>44.14</v>
    <v>44.234999999999999</v>
    <v>44.51</v>
    <v>44.854999999999997</v>
    <v>44.92</v>
    <v>45.06</v>
    <v>45.24</v>
    <v>45.05</v>
    <v>44.52</v>
    <v>-99999901</v>
    <v>43.77</v>
    <v>44.21</v>
    <v>44.51</v>
    <v>45.155000000000001</v>
    <v>44.41</v>
    <v>43.924999999999997</v>
    <v>43.14</v>
    <v>42.89</v>
    <v>43.53</v>
    <v>43.454999999999998</v>
    <v>44.22</v>
    <v>43.835000000000001</v>
    <v>44.145000000000003</v>
    <v>43.835000000000001</v>
    <v>44.06</v>
    <v>44.5</v>
    <v>44.8</v>
    <v>44.92</v>
    <v>45.24</v>
    <v>-99999901</v>
    <v>46.12</v>
    <v>46.2</v>
    <v>45.79</v>
    <v>46.075000000000003</v>
    <v>45.83</v>
    <v>45.625</v>
    <v>45.66</v>
    <v>45.88</v>
    <v>45.715000000000003</v>
    <v>45.97</v>
    <v>45.615000000000002</v>
    <v>45.6</v>
    <v>45.34</v>
    <v>44.835000000000001</v>
    <v>44.89</v>
    <v>44.695</v>
    <v>45.25</v>
    <v>45.53</v>
    <v>45.875</v>
    <v>45.87</v>
    <v>45.67</v>
    <v>45.64</v>
    <v>45.215000000000003</v>
    <v>45.125</v>
    <v>45.02</v>
    <v>44.63</v>
    <v>44.48</v>
    <v>43.58</v>
    <v>44.24</v>
    <v>44.31</v>
    <v>44.7</v>
    <v>44.66</v>
    <v>44.854999999999997</v>
    <v>44.505000000000003</v>
    <v>43.564999999999998</v>
    <v>43.664999999999999</v>
    <v>43.814999999999998</v>
    <v>44.1</v>
    <v>43.43</v>
    <v>42.75</v>
    <v>41.52</v>
    <v>42.655000000000001</v>
    <v>43.234999999999999</v>
    <v>42.835000000000001</v>
    <v>43.295000000000002</v>
    <v>43.05</v>
    <v>43.505000000000003</v>
    <v>43.59</v>
    <v>43.06</v>
    <v>43.34</v>
    <v>43.3</v>
    <v>43.32</v>
    <v>43.005000000000003</v>
    <v>42.84</v>
    <v>42.47</v>
    <v>41.86</v>
    <v>42.094999999999999</v>
    <v>41.094999999999999</v>
    <v>40.994999999999997</v>
    <v>41.475000000000001</v>
    <v>42.61</v>
    <v>42.655000000000001</v>
    <v>42.4</v>
    <v>42.73</v>
    <v>42.95</v>
    <v>43.56</v>
    <v>44.08</v>
    <v>44.09</v>
    <v>44.104999999999997</v>
    <v>44.5</v>
    <v>44.44</v>
    <v>43.734999999999999</v>
    <v>43.59</v>
    <v>43.71</v>
    <v>43.72</v>
    <v>43.42</v>
    <v>43.06</v>
    <v>42.765000000000001</v>
    <v>42.64</v>
    <v>41.704999999999998</v>
    <v>41.69</v>
    <v>42.5</v>
    <v>42.58</v>
    <v>42.25</v>
    <v>42.39</v>
    <v>41.854999999999997</v>
    <v>41.76</v>
    <v>42.01</v>
    <v>41.65</v>
    <v>41</v>
    <v>41.65</v>
    <v>41.06</v>
    <v>42.22</v>
    <v>42.234999999999999</v>
    <v>42.52</v>
    <v>42.125</v>
    <v>42.5</v>
    <v>42.615000000000002</v>
    <v>43.25</v>
    <v>43.16</v>
    <v>43.63</v>
    <v>43.68</v>
    <v>43.28</v>
    <v>43.23</v>
    <v>43.51</v>
    <v>43.48</v>
    <v>43.05</v>
    <v>42.88</v>
    <v>42.4</v>
    <v>42.695</v>
    <v>42.36</v>
    <v>42.34</v>
    <v>42.38</v>
    <v>42.44</v>
    <v>42.734999999999999</v>
    <v>42.66</v>
    <v>42.82</v>
    <v>43.28</v>
    <v>43.33</v>
    <v>43.255000000000003</v>
    <v>43.28</v>
    <v>43.1</v>
    <v>42.52</v>
    <v>42.56</v>
    <v>42.28</v>
    <v>41.954999999999998</v>
    <v>41.954999999999998</v>
    <v>42.12</v>
    <v>40.435000000000002</v>
    <v>40.72</v>
    <v>40.57</v>
    <v>41.664999999999999</v>
    <v>41.59</v>
    <v>40.840000000000003</v>
    <v>40.96</v>
    <v>41.67</v>
    <v>41.905000000000001</v>
    <v>41.78</v>
    <v>41.645000000000003</v>
    <v>41.01</v>
    <v>40.844999999999999</v>
    <v>40.380000000000003</v>
    <v>41.08</v>
    <v>40.814999999999998</v>
    <v>39.905000000000001</v>
    <v>40.615000000000002</v>
    <v>40.9</v>
    <v>41.115000000000002</v>
  </a>
  <a r="1" c="257">
    <v>714.15499999999997</v>
    <v>-99999901</v>
    <v>725.7</v>
    <v>725.52</v>
    <v>724.68</v>
    <v>717.10500000000002</v>
    <v>718.54</v>
    <v>720.33</v>
    <v>727.43</v>
    <v>734.01</v>
    <v>731.95</v>
    <v>727.62</v>
    <v>731.91</v>
    <v>731.88</v>
    <v>724.99</v>
    <v>721.99</v>
    <v>725.47</v>
    <v>746.38</v>
    <v>753.37</v>
    <v>752.2</v>
    <v>753.73</v>
    <v>760.17499999999995</v>
    <v>747.12</v>
    <v>748.44</v>
    <v>732.73500000000001</v>
    <v>741.83500000000004</v>
    <v>757.19500000000005</v>
    <v>757.23500000000001</v>
    <v>758.125</v>
    <v>764.77</v>
    <v>767.45</v>
    <v>771.23500000000001</v>
    <v>768.47</v>
    <v>773.67499999999995</v>
    <v>774.97</v>
    <v>781.505</v>
    <v>777.18</v>
    <v>765.61</v>
    <v>763.80499999999995</v>
    <v>772.02</v>
    <v>751.59</v>
    <v>736.48</v>
    <v>743.15</v>
    <v>738.73500000000001</v>
    <v>729.27499999999998</v>
    <v>743.48</v>
    <v>741.74</v>
    <v>730.13</v>
    <v>716.12</v>
    <v>692.29</v>
    <v>712.06</v>
    <v>718.76</v>
    <v>722.75</v>
    <v>735.95</v>
    <v>723.82500000000005</v>
    <v>729.9</v>
    <v>744.68</v>
    <v>733.47</v>
    <v>731.79</v>
    <v>725.19500000000005</v>
    <v>741.33</v>
    <v>738.83</v>
    <v>731.91</v>
    <v>719.79</v>
    <v>724.26</v>
    <v>727.24</v>
    <v>728.25</v>
    <v>739.66</v>
    <v>750.04499999999996</v>
    <v>769.27</v>
    <v>767.03</v>
    <v>774.71500000000003</v>
    <v>775.47</v>
    <v>777.84</v>
    <v>785.04</v>
    <v>783.62</v>
    <v>788.22500000000002</v>
    <v>789.41499999999996</v>
    <v>783.77</v>
    <v>776.375</v>
    <v>782.27</v>
    <v>784.65499999999997</v>
    <v>785.2</v>
    <v>788.82500000000005</v>
    <v>787.51</v>
    <v>785.61</v>
    <v>785.95</v>
    <v>782.61500000000001</v>
    <v>783.47329999999999</v>
    <v>758.17</v>
    <v>766.91499999999996</v>
    <v>763.53</v>
    <v>778.36500000000001</v>
    <v>761.505</v>
    <v>751.06500000000005</v>
    <v>736.38</v>
    <v>739.19</v>
    <v>752.42</v>
    <v>748.46</v>
    <v>754.61</v>
    <v>740.71500000000003</v>
    <v>760.06</v>
    <v>758.39</v>
    <v>770.48</v>
    <v>768.66</v>
    <v>773.09500000000003</v>
    <v>772.36</v>
    <v>774.45</v>
    <v>771.3</v>
    <v>770.18</v>
    <v>772.88499999999999</v>
    <v>765.755</v>
    <v>776.61500000000001</v>
    <v>774.37</v>
    <v>776.91</v>
    <v>781.505</v>
    <v>785.14</v>
    <v>788.26499999999999</v>
    <v>791.78</v>
    <v>792.57</v>
    <v>793.19</v>
    <v>800.66</v>
    <v>792.54</v>
    <v>796.44500000000005</v>
    <v>802.23500000000001</v>
    <v>805.81500000000005</v>
    <v>812.79499999999996</v>
    <v>810.48500000000001</v>
    <v>817.23500000000001</v>
    <v>819.6</v>
    <v>821.34</v>
    <v>818.31</v>
    <v>826.78</v>
    <v>829.77499999999998</v>
    <v>832.42</v>
    <v>832.89</v>
    <v>826.21</v>
    <v>835.48</v>
    <v>837.84</v>
    <v>846.34</v>
    <v>842.32</v>
    <v>836.60500000000002</v>
    <v>830.59500000000003</v>
    <v>820.32</v>
    <v>827.71</v>
    <v>834.2</v>
    <v>840.7</v>
    <v>850.21500000000003</v>
    <v>853.01</v>
    <v>839.625</v>
    <v>847.84500000000003</v>
    <v>850.84500000000003</v>
    <v>843.36</v>
    <v>849.26499999999999</v>
    <v>840.61500000000001</v>
    <v>848.36</v>
    <v>855.88</v>
    <v>851.72</v>
    <v>853.37</v>
    <v>848.81</v>
    <v>846.64</v>
    <v>849.47500000000002</v>
    <v>853.27499999999998</v>
    <v>845.63</v>
    <v>846.03499999999997</v>
    <v>845.96</v>
    <v>842</v>
    <v>850.7</v>
    <v>863.11</v>
    <v>866.17499999999995</v>
    <v>867.28</v>
    <v>864.47</v>
    <v>868.49</v>
    <v>879.54399999999998</v>
    <v>879.17</v>
    <v>885.48</v>
    <v>883.625</v>
    <v>883.04</v>
    <v>886.36</v>
    <v>883.75</v>
    <v>878.78</v>
    <v>881.41499999999996</v>
    <v>878.06</v>
    <v>868.43499999999995</v>
    <v>872.01</v>
    <v>867.02499999999998</v>
    <v>868.83</v>
    <v>865.36</v>
    <v>849.64499999999998</v>
    <v>850.255</v>
    <v>856.43</v>
    <v>864.15</v>
    <v>859.36</v>
    <v>857.42</v>
    <v>835.56</v>
    <v>835.58</v>
    <v>838.14</v>
    <v>830.08</v>
    <v>814.65</v>
    <v>830.79</v>
    <v>825.19</v>
    <v>845.67</v>
    <v>838.37</v>
    <v>840.34</v>
    <v>828.5</v>
    <v>830.63499999999999</v>
    <v>847.15</v>
    <v>853.36</v>
    <v>858.495</v>
    <v>868.38</v>
    <v>870.1</v>
    <v>870.32</v>
    <v>866.59500000000003</v>
    <v>871.86500000000001</v>
    <v>881.78</v>
    <v>884.03</v>
    <v>889.18499999999995</v>
    <v>889.42</v>
    <v>895.82500000000005</v>
    <v>900.51</v>
    <v>902.82</v>
    <v>921.11500000000001</v>
    <v>927.67</v>
    <v>924.02</v>
    <v>917.16</v>
    <v>912.29</v>
    <v>907.98500000000001</v>
    <v>914.245</v>
    <v>913.05</v>
    <v>921</v>
    <v>924.02</v>
    <v>925.70500000000004</v>
    <v>938.04</v>
    <v>939.42</v>
    <v>917.73</v>
    <v>920.93</v>
    <v>926.48</v>
    <v>908.21</v>
    <v>921.83</v>
    <v>911.62</v>
    <v>926.16</v>
    <v>897.75</v>
    <v>887.35</v>
    <v>889.06</v>
    <v>919.63499999999999</v>
    <v>921.31</v>
    <v>922.72500000000002</v>
    <v>915.81</v>
    <v>912.96500000000003</v>
    <v>893.49</v>
    <v>891.94</v>
    <v>904.58</v>
    <v>895.1</v>
    <v>877.32500000000005</v>
    <v>888.94</v>
    <v>911.2</v>
    <v>921.75</v>
  </a>
  <a r="1" c="256">
    <v t="i">0</v>
    <v t="i">4</v>
    <v t="i">5</v>
    <v t="i">6</v>
    <v t="i">7</v>
    <v t="i">11</v>
    <v t="i">12</v>
    <v t="i">13</v>
    <v t="i">14</v>
    <v t="i">15</v>
    <v t="i">18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49</v>
    <v t="i">50</v>
    <v t="i">53</v>
    <v t="i">54</v>
    <v t="i">55</v>
    <v t="i">56</v>
    <v t="i">57</v>
    <v t="i">60</v>
    <v t="i">61</v>
    <v t="i">62</v>
    <v t="i">63</v>
    <v t="i">64</v>
    <v t="i">67</v>
    <v t="i">68</v>
    <v t="i">69</v>
    <v t="i">70</v>
    <v t="i">71</v>
    <v t="i">74</v>
    <v t="i">75</v>
    <v t="i">76</v>
    <v t="i">77</v>
    <v t="i">78</v>
    <v t="i">81</v>
    <v t="i">82</v>
    <v t="i">83</v>
    <v t="i">84</v>
    <v t="i">85</v>
    <v t="i">88</v>
    <v t="i">89</v>
    <v t="i">90</v>
    <v t="i">91</v>
    <v t="i">92</v>
    <v t="i">95</v>
    <v t="i">96</v>
    <v t="i">97</v>
    <v t="i">98</v>
    <v t="i">103</v>
    <v t="i">104</v>
    <v t="i">105</v>
    <v t="i">106</v>
    <v t="i">109</v>
    <v t="i">110</v>
    <v t="i">111</v>
    <v t="i">112</v>
    <v t="i">113</v>
    <v t="i">116</v>
    <v t="i">117</v>
    <v t="i">118</v>
    <v t="i">119</v>
    <v t="i">120</v>
    <v t="i">123</v>
    <v t="i">124</v>
    <v t="i">125</v>
    <v t="i">126</v>
    <v t="i">127</v>
    <v t="i">130</v>
    <v t="i">131</v>
    <v t="i">132</v>
    <v t="i">133</v>
    <v t="i">134</v>
    <v t="i">137</v>
    <v t="i">138</v>
    <v t="i">139</v>
    <v t="i">140</v>
    <v t="i">141</v>
    <v t="i">144</v>
    <v t="i">145</v>
    <v t="i">147</v>
    <v t="i">148</v>
    <v t="i">151</v>
    <v t="i">152</v>
    <v t="i">153</v>
    <v t="i">154</v>
    <v t="i">155</v>
    <v t="i">158</v>
    <v t="i">159</v>
    <v t="i">160</v>
    <v t="i">161</v>
    <v t="i">162</v>
    <v t="i">165</v>
    <v t="i">166</v>
    <v t="i">167</v>
    <v t="i">168</v>
    <v t="i">169</v>
    <v t="i">172</v>
    <v t="i">173</v>
    <v t="i">174</v>
    <v t="i">175</v>
    <v t="i">176</v>
    <v t="i">179</v>
    <v t="i">180</v>
    <v t="i">181</v>
    <v t="i">182</v>
    <v t="i">183</v>
    <v t="i">186</v>
    <v t="i">187</v>
    <v t="i">188</v>
    <v t="i">189</v>
    <v t="i">190</v>
    <v t="i">193</v>
    <v t="i">194</v>
    <v t="i">195</v>
    <v t="i">196</v>
    <v t="i">197</v>
    <v t="i">200</v>
    <v t="i">201</v>
    <v t="i">202</v>
    <v t="i">203</v>
    <v t="i">204</v>
    <v t="i">207</v>
    <v t="i">208</v>
    <v t="i">209</v>
    <v t="i">210</v>
    <v t="i">211</v>
    <v t="i">214</v>
    <v t="i">215</v>
    <v t="i">216</v>
    <v t="i">217</v>
    <v t="i">218</v>
    <v t="i">221</v>
    <v t="i">222</v>
    <v t="i">223</v>
    <v t="i">224</v>
    <v t="i">225</v>
    <v t="i">228</v>
    <v t="i">229</v>
    <v t="i">230</v>
    <v t="i">231</v>
    <v t="i">232</v>
    <v t="i">235</v>
    <v t="i">236</v>
    <v t="i">237</v>
    <v t="i">238</v>
    <v t="i">239</v>
    <v t="i">242</v>
    <v t="i">243</v>
    <v t="i">244</v>
    <v t="i">245</v>
    <v t="i">246</v>
    <v t="i">249</v>
    <v t="i">250</v>
    <v t="i">251</v>
    <v t="i">252</v>
    <v t="i">253</v>
    <v t="i">256</v>
    <v t="i">257</v>
    <v t="i">258</v>
    <v t="i">259</v>
    <v t="i">260</v>
    <v t="i">263</v>
    <v t="i">264</v>
    <v t="i">265</v>
    <v t="i">266</v>
    <v t="i">267</v>
    <v t="i">270</v>
    <v t="i">271</v>
    <v t="i">272</v>
    <v t="i">273</v>
    <v t="i">274</v>
    <v t="i">277</v>
    <v t="i">278</v>
    <v t="i">279</v>
    <v t="i">280</v>
    <v t="i">281</v>
    <v t="i">284</v>
    <v t="i">285</v>
    <v t="i">286</v>
    <v t="i">287</v>
    <v t="i">288</v>
    <v t="i">291</v>
    <v t="i">292</v>
    <v t="i">293</v>
    <v t="i">294</v>
    <v t="i">295</v>
    <v t="i">298</v>
    <v t="i">299</v>
    <v t="i">300</v>
    <v t="i">301</v>
    <v t="i">302</v>
    <v t="i">305</v>
    <v t="i">306</v>
    <v t="i">307</v>
    <v t="i">308</v>
    <v t="i">309</v>
    <v t="i">312</v>
    <v t="i">313</v>
    <v t="i">314</v>
    <v t="i">315</v>
    <v t="i">316</v>
    <v t="i">319</v>
    <v t="i">320</v>
    <v t="i">321</v>
    <v t="i">322</v>
    <v t="i">323</v>
    <v t="i">326</v>
    <v t="i">327</v>
    <v t="i">328</v>
    <v t="i">329</v>
    <v t="i">330</v>
    <v t="i">333</v>
    <v t="i">334</v>
    <v t="i">335</v>
    <v t="i">336</v>
    <v t="i">337</v>
    <v t="i">340</v>
    <v t="i">341</v>
    <v t="i">342</v>
    <v t="i">343</v>
    <v t="i">344</v>
    <v t="i">347</v>
    <v t="i">348</v>
    <v t="i">349</v>
    <v t="i">350</v>
    <v t="i">351</v>
    <v t="i">354</v>
    <v t="i">355</v>
    <v t="i">356</v>
    <v t="i">357</v>
    <v t="i">358</v>
    <v t="i">361</v>
    <v t="i">362</v>
    <v t="i">363</v>
    <v t="i">364</v>
  </a>
  <a r="1" c="256">
    <v>98.66</v>
    <v>-99999901</v>
    <v>99.76</v>
    <v>100.05500000000001</v>
    <v>99.85</v>
    <v>99.51</v>
    <v>99.93</v>
    <v>101.18</v>
    <v>101.78</v>
    <v>102.46</v>
    <v>102.13</v>
    <v>102.1</v>
    <v>102.36</v>
    <v>102.88</v>
    <v>101.6</v>
    <v>101.66</v>
    <v>102.04</v>
    <v>103.22</v>
    <v>103.54</v>
    <v>103.1</v>
    <v>102.54</v>
    <v>103.22</v>
    <v>101.5</v>
    <v>101.79</v>
    <v>99.84</v>
    <v>100.72</v>
    <v>102.52</v>
    <v>102.56</v>
    <v>103</v>
    <v>103.78</v>
    <v>104.32</v>
    <v>104.74</v>
    <v>104.82</v>
    <v>105.42</v>
    <v>105.66</v>
    <v>106.62</v>
    <v>106.16</v>
    <v>105.2</v>
    <v>104.82</v>
    <v>105.82</v>
    <v>104.58</v>
    <v>103.82</v>
    <v>104.6</v>
    <v>104.3</v>
    <v>102.02</v>
    <v>104.06</v>
    <v>103.58</v>
    <v>103.53</v>
    <v>102.51</v>
    <v>100.28</v>
    <v>102.64</v>
    <v>103.46</v>
    <v>103.62</v>
    <v>105.11</v>
    <v>104.33</v>
    <v>104.8</v>
    <v>105.4</v>
    <v>104.74</v>
    <v>105.46</v>
    <v>104.56</v>
    <v>104.94</v>
    <v>104.4</v>
    <v>103.96</v>
    <v>103.12</v>
    <v>104.22</v>
    <v>104.31</v>
    <v>104.58</v>
    <v>104.86</v>
    <v>105.82</v>
    <v>107.36</v>
    <v>107</v>
    <v>107.66</v>
    <v>107.67</v>
    <v>107.74</v>
    <v>108.09</v>
    <v>108.71</v>
    <v>109.09</v>
    <v>109.56</v>
    <v>109.32</v>
    <v>107.9</v>
    <v>108.72</v>
    <v>109.22</v>
    <v>109.44</v>
    <v>109.84</v>
    <v>109.73</v>
    <v>109.98</v>
    <v>109.84</v>
    <v>109.24</v>
    <v>-99999901</v>
    <v>107.98</v>
    <v>109.27</v>
    <v>109.08</v>
    <v>110.96</v>
    <v>110.75</v>
    <v>108.74</v>
    <v>107.32</v>
    <v>107.4</v>
    <v>108.95</v>
    <v>108.66</v>
    <v>109.34</v>
    <v>109.42</v>
    <v>109.57</v>
    <v>110.32</v>
    <v>110.28</v>
    <v>110.44</v>
    <v>110.71</v>
    <v>111.12</v>
    <v>-99999901</v>
    <v>111.35</v>
    <v>111.62</v>
    <v>110.98</v>
    <v>111.72</v>
    <v>111.72</v>
    <v>111.68</v>
    <v>111.85</v>
    <v>112.02</v>
    <v>112.06</v>
    <v>112.22</v>
    <v>112.24</v>
    <v>112.4</v>
    <v>111.64</v>
    <v>110.1</v>
    <v>110.92</v>
    <v>111.36</v>
    <v>111.48</v>
    <v>112.08</v>
    <v>112.56</v>
    <v>112.36</v>
    <v>112.62</v>
    <v>112.2</v>
    <v>112.44</v>
    <v>112.82</v>
    <v>113.17</v>
    <v>112.48</v>
    <v>112.81</v>
    <v>111.5</v>
    <v>112.93</v>
    <v>113.39</v>
    <v>113.62</v>
    <v>113.32</v>
    <v>113</v>
    <v>112.35</v>
    <v>110.26</v>
    <v>111.28</v>
    <v>112.26</v>
    <v>112.61</v>
    <v>113.41</v>
    <v>113.38</v>
    <v>112.2</v>
    <v>113.12</v>
    <v>113.96</v>
    <v>113.06</v>
    <v>113.78</v>
    <v>113.29</v>
    <v>113.74</v>
    <v>114.28</v>
    <v>114</v>
    <v>114.1</v>
    <v>114.17</v>
    <v>114.44</v>
    <v>114.41</v>
    <v>114.88</v>
    <v>114.24</v>
    <v>113.8</v>
    <v>113.74</v>
    <v>112.21</v>
    <v>112.73</v>
    <v>114.11</v>
    <v>114.72</v>
    <v>114.9</v>
    <v>114.46</v>
    <v>115.16</v>
    <v>-99999901</v>
    <v>115.78</v>
    <v>116.3</v>
    <v>116.66</v>
    <v>116.77</v>
    <v>117.25</v>
    <v>116.56</v>
    <v>115.78</v>
    <v>116</v>
    <v>115.62</v>
    <v>115.38</v>
    <v>115.16</v>
    <v>114.76</v>
    <v>114.63</v>
    <v>114.12</v>
    <v>111.98</v>
    <v>112.62</v>
    <v>113.46</v>
    <v>114.5</v>
    <v>113.9</v>
    <v>114.08</v>
    <v>111.9</v>
    <v>111.96</v>
    <v>111.62</v>
    <v>110.82</v>
    <v>109.92</v>
    <v>111.68</v>
    <v>110.1</v>
    <v>112.84</v>
    <v>112.46</v>
    <v>112.8</v>
    <v>111.74</v>
    <v>111.83</v>
    <v>113.58</v>
    <v>114.66</v>
    <v>114.7</v>
    <v>115.6</v>
    <v>116.06</v>
    <v>115.6</v>
    <v>115.86</v>
    <v>116.36</v>
    <v>116.82</v>
    <v>116.27</v>
    <v>116.66</v>
    <v>116.34</v>
    <v>117.06</v>
    <v>117.19</v>
    <v>117.14</v>
    <v>117.94</v>
    <v>118.6</v>
    <v>118.7</v>
    <v>118.2</v>
    <v>118.12</v>
    <v>117.82</v>
    <v>118.38</v>
    <v>118.74</v>
    <v>118.8</v>
    <v>118.3</v>
    <v>118.14</v>
    <v>118.24</v>
    <v>118.12</v>
    <v>116.82</v>
    <v>117.02</v>
    <v>117.48</v>
    <v>114.3</v>
    <v>115.14</v>
    <v>113.86</v>
    <v>115.78</v>
    <v>113.9</v>
    <v>113.24</v>
    <v>114.3</v>
    <v>116.86</v>
    <v>116.92</v>
    <v>116.74</v>
    <v>116.5</v>
    <v>115.96</v>
    <v>114.74</v>
    <v>114.52</v>
    <v>116.6</v>
    <v>115.44</v>
    <v>113.06</v>
    <v>114.74</v>
    <v>116.4</v>
    <v>117.46</v>
  </a>
  <a r="1" c="257">
    <v>7.2824999999999998</v>
    <v>-99999901</v>
    <v>7.2587999999999999</v>
    <v>7.3049999999999997</v>
    <v>7.29</v>
    <v>7.3063000000000002</v>
    <v>7.36</v>
    <v>7.6063000000000001</v>
    <v>7.6825000000000001</v>
    <v>7.665</v>
    <v>7.6924999999999999</v>
    <v>7.7925000000000004</v>
    <v>7.8150000000000004</v>
    <v>7.9574999999999996</v>
    <v>7.8849999999999998</v>
    <v>7.8650000000000002</v>
    <v>7.9387999999999996</v>
    <v>7.9313000000000002</v>
    <v>7.9938000000000002</v>
    <v>7.8624999999999998</v>
    <v>7.7938000000000001</v>
    <v>7.8487999999999998</v>
    <v>7.7613000000000003</v>
    <v>7.77</v>
    <v>7.6825000000000001</v>
    <v>7.6513</v>
    <v>7.8</v>
    <v>7.7812999999999999</v>
    <v>7.8875000000000002</v>
    <v>7.9625000000000004</v>
    <v>8.0024999999999995</v>
    <v>8.0525000000000002</v>
    <v>8.0525000000000002</v>
    <v>8.0787999999999993</v>
    <v>8.1538000000000004</v>
    <v>8.2212999999999994</v>
    <v>8.1762999999999995</v>
    <v>8.1325000000000003</v>
    <v>8.1212999999999997</v>
    <v>8.2349999999999994</v>
    <v>8.2475000000000005</v>
    <v>8.1487999999999996</v>
    <v>8.3038000000000007</v>
    <v>8.3074999999999992</v>
    <v>8.1511999999999993</v>
    <v>8.3475000000000001</v>
    <v>8.2949999999999999</v>
    <v>8.3475000000000001</v>
    <v>8.2312999999999992</v>
    <v>8.11</v>
    <v>8.4924999999999997</v>
    <v>8.5137999999999998</v>
    <v>8.56</v>
    <v>8.6775000000000002</v>
    <v>8.6687999999999992</v>
    <v>8.7125000000000004</v>
    <v>8.7637999999999998</v>
    <v>8.7624999999999993</v>
    <v>8.8774999999999995</v>
    <v>8.8012999999999995</v>
    <v>8.7799999999999994</v>
    <v>8.6687999999999992</v>
    <v>8.6425000000000001</v>
    <v>8.5512999999999995</v>
    <v>8.7025000000000006</v>
    <v>8.6925000000000008</v>
    <v>8.7225000000000001</v>
    <v>8.7200000000000006</v>
    <v>8.7624999999999993</v>
    <v>8.92</v>
    <v>8.8725000000000005</v>
    <v>8.8574999999999999</v>
    <v>8.89</v>
    <v>8.9149999999999991</v>
    <v>8.83</v>
    <v>8.8874999999999993</v>
    <v>8.8650000000000002</v>
    <v>8.9250000000000007</v>
    <v>8.86</v>
    <v>8.7449999999999992</v>
    <v>8.8049999999999997</v>
    <v>8.8788</v>
    <v>8.85</v>
    <v>8.92</v>
    <v>8.9011999999999993</v>
    <v>8.8874999999999993</v>
    <v>8.8975000000000009</v>
    <v>8.8637999999999995</v>
    <v>-99999901</v>
    <v>8.8550000000000004</v>
    <v>8.9812999999999992</v>
    <v>9.02</v>
    <v>9.1300000000000008</v>
    <v>9.2149999999999999</v>
    <v>8.9600000000000009</v>
    <v>8.8774999999999995</v>
    <v>8.8800000000000008</v>
    <v>9.0175000000000001</v>
    <v>9.0625</v>
    <v>9.0225000000000009</v>
    <v>8.84</v>
    <v>8.98</v>
    <v>9.0549999999999997</v>
    <v>9.1174999999999997</v>
    <v>9.0299999999999994</v>
    <v>9.0299999999999994</v>
    <v>9.1274999999999995</v>
    <v>9.1199999999999992</v>
    <v>-99999901</v>
    <v>9.1524999999999999</v>
    <v>9.1824999999999992</v>
    <v>9.1850000000000005</v>
    <v>9.2200000000000006</v>
    <v>9.2324999999999999</v>
    <v>9.1624999999999996</v>
    <v>9.1950000000000003</v>
    <v>9.15</v>
    <v>9.1475000000000009</v>
    <v>9.0913000000000004</v>
    <v>9.0950000000000006</v>
    <v>9.1</v>
    <v>8.9425000000000008</v>
    <v>8.77</v>
    <v>8.85</v>
    <v>8.89</v>
    <v>8.8874999999999993</v>
    <v>8.9224999999999994</v>
    <v>8.99</v>
    <v>8.9525000000000006</v>
    <v>8.9887999999999995</v>
    <v>8.94</v>
    <v>9.0050000000000008</v>
    <v>8.98</v>
    <v>9.01</v>
    <v>8.8375000000000004</v>
    <v>8.8674999999999997</v>
    <v>8.7899999999999991</v>
    <v>8.9049999999999994</v>
    <v>8.9450000000000003</v>
    <v>8.9149999999999991</v>
    <v>8.86</v>
    <v>8.8450000000000006</v>
    <v>8.82</v>
    <v>8.5675000000000008</v>
    <v>8.7375000000000007</v>
    <v>8.8350000000000009</v>
    <v>8.7725000000000009</v>
    <v>8.8175000000000008</v>
    <v>8.8588000000000005</v>
    <v>8.8025000000000002</v>
    <v>8.8350000000000009</v>
    <v>8.9600000000000009</v>
    <v>8.9075000000000006</v>
    <v>8.9550000000000001</v>
    <v>8.9474999999999998</v>
    <v>8.9175000000000004</v>
    <v>8.9113000000000007</v>
    <v>8.9674999999999994</v>
    <v>8.9525000000000006</v>
    <v>9.0024999999999995</v>
    <v>9.0374999999999996</v>
    <v>8.9949999999999992</v>
    <v>9.0374999999999996</v>
    <v>9.0075000000000003</v>
    <v>8.94</v>
    <v>8.9636999999999993</v>
    <v>8.7624999999999993</v>
    <v>8.82</v>
    <v>8.9</v>
    <v>8.9324999999999992</v>
    <v>9</v>
    <v>8.93</v>
    <v>8.9913000000000007</v>
    <v>8.9902999999999995</v>
    <v>8.9949999999999992</v>
    <v>8.8975000000000009</v>
    <v>8.9700000000000006</v>
    <v>8.9324999999999992</v>
    <v>8.9625000000000004</v>
    <v>8.8849999999999998</v>
    <v>8.8224999999999998</v>
    <v>8.8475000000000001</v>
    <v>8.81</v>
    <v>8.8437999999999999</v>
    <v>8.7899999999999991</v>
    <v>8.8350000000000009</v>
    <v>8.81</v>
    <v>8.7799999999999994</v>
    <v>8.5975000000000001</v>
    <v>8.61</v>
    <v>8.7050000000000001</v>
    <v>8.8063000000000002</v>
    <v>8.8025000000000002</v>
    <v>8.9</v>
    <v>8.81</v>
    <v>8.8025000000000002</v>
    <v>8.7688000000000006</v>
    <v>8.6649999999999991</v>
    <v>8.6925000000000008</v>
    <v>8.8000000000000007</v>
    <v>8.6174999999999997</v>
    <v>8.89</v>
    <v>8.8712999999999997</v>
    <v>8.8800000000000008</v>
    <v>8.7688000000000006</v>
    <v>8.69</v>
    <v>8.8550000000000004</v>
    <v>8.9425000000000008</v>
    <v>8.9324999999999992</v>
    <v>8.9350000000000005</v>
    <v>9.0449999999999999</v>
    <v>8.9625000000000004</v>
    <v>8.9525000000000006</v>
    <v>8.9824999999999999</v>
    <v>8.9425000000000008</v>
    <v>8.8262999999999998</v>
    <v>8.86</v>
    <v>8.8887999999999998</v>
    <v>8.9574999999999996</v>
    <v>8.98</v>
    <v>9.0363000000000007</v>
    <v>9.0525000000000002</v>
    <v>9.1675000000000004</v>
    <v>9.18</v>
    <v>9.1449999999999996</v>
    <v>9.2074999999999996</v>
    <v>9.1937999999999995</v>
    <v>9.25</v>
    <v>9.2624999999999993</v>
    <v>9.2225000000000001</v>
    <v>9.1649999999999991</v>
    <v>9.0824999999999996</v>
    <v>9.0649999999999995</v>
    <v>9.18</v>
    <v>9.1524999999999999</v>
    <v>9.1649999999999991</v>
    <v>9.18</v>
    <v>8.91</v>
    <v>8.9674999999999994</v>
    <v>8.8049999999999997</v>
    <v>8.98</v>
    <v>8.85</v>
    <v>8.9350000000000005</v>
    <v>9.0350000000000001</v>
    <v>9.1999999999999993</v>
    <v>9.1174999999999997</v>
    <v>9.1024999999999991</v>
    <v>9.11</v>
    <v>9.0749999999999993</v>
    <v>9.0425000000000004</v>
    <v>9.0013000000000005</v>
    <v>9.2799999999999994</v>
    <v>9.1649999999999991</v>
    <v>8.9250000000000007</v>
    <v>9.16</v>
    <v>9.2524999999999995</v>
    <v>9.3650000000000002</v>
  </a>
  <a r="1" c="256">
    <v>60.3</v>
    <v>-99999901</v>
    <v>61.024999999999999</v>
    <v>61.97</v>
    <v>62.18</v>
    <v>62.54</v>
    <v>63.32</v>
    <v>63.534999999999997</v>
    <v>63.52</v>
    <v>65.180000000000007</v>
    <v>64.825000000000003</v>
    <v>65.27</v>
    <v>65.165000000000006</v>
    <v>66.31</v>
    <v>65.290000000000006</v>
    <v>65.430000000000007</v>
    <v>66.12</v>
    <v>67.099999999999994</v>
    <v>67.45</v>
    <v>66.635000000000005</v>
    <v>67.02</v>
    <v>66.67</v>
    <v>65.42</v>
    <v>65.260000000000005</v>
    <v>64.135000000000005</v>
    <v>65.2</v>
    <v>66.489999999999995</v>
    <v>66.834999999999994</v>
    <v>66.540000000000006</v>
    <v>67.3</v>
    <v>67.45</v>
    <v>67.86</v>
    <v>68.424999999999997</v>
    <v>69.364999999999995</v>
    <v>69.364999999999995</v>
    <v>70.09</v>
    <v>69.53</v>
    <v>69.3</v>
    <v>68.09</v>
    <v>69.224999999999994</v>
    <v>67.22</v>
    <v>66.694999999999993</v>
    <v>66.355000000000004</v>
    <v>66.489999999999995</v>
    <v>64.375</v>
    <v>66.14</v>
    <v>65.435000000000002</v>
    <v>65.844999999999999</v>
    <v>65.155000000000001</v>
    <v>63.365000000000002</v>
    <v>63.07</v>
    <v>63.93</v>
    <v>63.65</v>
    <v>65.594999999999999</v>
    <v>64.489999999999995</v>
    <v>64.47</v>
    <v>65.069999999999993</v>
    <v>64.3</v>
    <v>64.59</v>
    <v>64.5</v>
    <v>64.510000000000005</v>
    <v>63.674999999999997</v>
    <v>62.43</v>
    <v>62.045000000000002</v>
    <v>62.56</v>
    <v>62.89</v>
    <v>63.36</v>
    <v>63.56</v>
    <v>64.47</v>
    <v>64.95</v>
    <v>64.015000000000001</v>
    <v>64.454999999999998</v>
    <v>63.715000000000003</v>
    <v>63.42</v>
    <v>63.76</v>
    <v>64.295000000000002</v>
    <v>64.47</v>
    <v>64.78</v>
    <v>64.62</v>
    <v>64.094999999999999</v>
    <v>64.2</v>
    <v>64.569999999999993</v>
    <v>65.099999999999994</v>
    <v>65.19</v>
    <v>65.36</v>
    <v>65.625</v>
    <v>65.41</v>
    <v>64.555000000000007</v>
    <v>-99999901</v>
    <v>63.585000000000001</v>
    <v>64.260000000000005</v>
    <v>64.605000000000004</v>
    <v>65.655000000000001</v>
    <v>64.59</v>
    <v>63.884999999999998</v>
    <v>62.695</v>
    <v>62.325000000000003</v>
    <v>63.26</v>
    <v>63.215000000000003</v>
    <v>64.400000000000006</v>
    <v>64.44</v>
    <v>63.93</v>
    <v>64.209999999999994</v>
    <v>64.77</v>
    <v>65.22</v>
    <v>65.31</v>
    <v>65.864999999999995</v>
    <v>-99999901</v>
    <v>67.08</v>
    <v>67.254999999999995</v>
    <v>66.69</v>
    <v>67.034999999999997</v>
    <v>66.635000000000005</v>
    <v>66.400000000000006</v>
    <v>66.41</v>
    <v>66.825000000000003</v>
    <v>66.489999999999995</v>
    <v>66.855000000000004</v>
    <v>66.33</v>
    <v>66.33</v>
    <v>65.989999999999995</v>
    <v>65.284999999999997</v>
    <v>65.39</v>
    <v>65.064999999999998</v>
    <v>65.88</v>
    <v>66.284999999999997</v>
    <v>66.760000000000005</v>
    <v>66.790000000000006</v>
    <v>66.510000000000005</v>
    <v>66.39</v>
    <v>65.930000000000007</v>
    <v>65.819999999999993</v>
    <v>65.53</v>
    <v>64.995000000000005</v>
    <v>64.790000000000006</v>
    <v>63.52</v>
    <v>64.38</v>
    <v>64.454999999999998</v>
    <v>65.010000000000005</v>
    <v>64.97</v>
    <v>65.275000000000006</v>
    <v>64.75</v>
    <v>63.424999999999997</v>
    <v>63.57</v>
    <v>63.81</v>
    <v>64.245000000000005</v>
    <v>63.28</v>
    <v>62.19</v>
    <v>60.564999999999998</v>
    <v>62.16</v>
    <v>62.9</v>
    <v>62.395000000000003</v>
    <v>63</v>
    <v>62.63</v>
    <v>63.295000000000002</v>
    <v>63.414999999999999</v>
    <v>62.615000000000002</v>
    <v>63.05</v>
    <v>62.954999999999998</v>
    <v>62.98</v>
    <v>62.545000000000002</v>
    <v>62.32</v>
    <v>61.72</v>
    <v>60.994999999999997</v>
    <v>61.19</v>
    <v>59.765000000000001</v>
    <v>59.65</v>
    <v>60.335000000000001</v>
    <v>61.99</v>
    <v>62.05</v>
    <v>61.664999999999999</v>
    <v>62.115000000000002</v>
    <v>-99999901</v>
    <v>63.28</v>
    <v>64.14</v>
    <v>64.075000000000003</v>
    <v>64.075000000000003</v>
    <v>64.504999999999995</v>
    <v>64.405000000000001</v>
    <v>63.424999999999997</v>
    <v>63.265000000000001</v>
    <v>63.41</v>
    <v>63.36</v>
    <v>63</v>
    <v>62.414999999999999</v>
    <v>62.01</v>
    <v>61.87</v>
    <v>60.5</v>
    <v>60.44</v>
    <v>61.505000000000003</v>
    <v>61.59</v>
    <v>61.08</v>
    <v>61.41</v>
    <v>60.6</v>
    <v>60.435000000000002</v>
    <v>60.965000000000003</v>
    <v>60.255000000000003</v>
    <v>59.41</v>
    <v>60.155000000000001</v>
    <v>59.34</v>
    <v>61.06</v>
    <v>61.05</v>
    <v>61.45</v>
    <v>60.91</v>
    <v>61.43</v>
    <v>61.71</v>
    <v>62.6</v>
    <v>62.58</v>
    <v>63.215000000000003</v>
    <v>63.4</v>
    <v>62.79</v>
    <v>62.725000000000001</v>
    <v>63.145000000000003</v>
    <v>63.104999999999997</v>
    <v>62.47</v>
    <v>62.195</v>
    <v>61.424999999999997</v>
    <v>61.89</v>
    <v>61.39</v>
    <v>61.365000000000002</v>
    <v>61.4</v>
    <v>61.594999999999999</v>
    <v>62.064999999999998</v>
    <v>61.93</v>
    <v>62.19</v>
    <v>62.835000000000001</v>
    <v>62.93</v>
    <v>62.85</v>
    <v>62.77</v>
    <v>62.47</v>
    <v>61.704999999999998</v>
    <v>61.79</v>
    <v>61.4</v>
    <v>60.954999999999998</v>
    <v>60.914999999999999</v>
    <v>61.115000000000002</v>
    <v>58.704999999999998</v>
    <v>59.11</v>
    <v>58.89</v>
    <v>60.524999999999999</v>
    <v>60.39</v>
    <v>59.274999999999999</v>
    <v>59.45</v>
    <v>60.534999999999997</v>
    <v>60.88</v>
    <v>60.75</v>
    <v>60.45</v>
    <v>59.61</v>
    <v>59.354999999999997</v>
    <v>58.704999999999998</v>
    <v>59.725000000000001</v>
    <v>59.295000000000002</v>
    <v>57.984999999999999</v>
    <v>59.045000000000002</v>
    <v>59.494999999999997</v>
    <v>59.82</v>
  </a>
  <a r="1" c="255">
    <v>57.195</v>
    <v>-99999901</v>
    <v>57.41</v>
    <v>58.49</v>
    <v>58.73</v>
    <v>58.67</v>
    <v>59.53</v>
    <v>59.84</v>
    <v>59.05</v>
    <v>61.2</v>
    <v>60.65</v>
    <v>60.94</v>
    <v>61.04</v>
    <v>62.62</v>
    <v>62.07</v>
    <v>62.594999999999999</v>
    <v>63</v>
    <v>64.495000000000005</v>
    <v>64.62</v>
    <v>64.37</v>
    <v>65.265000000000001</v>
    <v>64.849999999999994</v>
    <v>63.51</v>
    <v>63.6</v>
    <v>62.44</v>
    <v>63.81</v>
    <v>64.569999999999993</v>
    <v>65.430000000000007</v>
    <v>65.045000000000002</v>
    <v>65.474999999999994</v>
    <v>65.594999999999999</v>
    <v>66.27</v>
    <v>66.694999999999993</v>
    <v>67.650000000000006</v>
    <v>67.534999999999997</v>
    <v>68.150000000000006</v>
    <v>67.185000000000002</v>
    <v>67</v>
    <v>65.88</v>
    <v>66.69</v>
    <v>64.33</v>
    <v>63.8</v>
    <v>63.27</v>
    <v>63.1</v>
    <v>61.35</v>
    <v>62.85</v>
    <v>62.16</v>
    <v>62.76</v>
    <v>62.024999999999999</v>
    <v>60.16</v>
    <v>59.98</v>
    <v>61.03</v>
    <v>60.75</v>
    <v>62.76</v>
    <v>61.164999999999999</v>
    <v>61.06</v>
    <v>61.42</v>
    <v>60.844999999999999</v>
    <v>61.615000000000002</v>
    <v>61.594999999999999</v>
    <v>61.695</v>
    <v>61.034999999999997</v>
    <v>59.725000000000001</v>
    <v>59.234999999999999</v>
    <v>59.744999999999997</v>
    <v>59.98</v>
    <v>60.295000000000002</v>
    <v>60.66</v>
    <v>61.48</v>
    <v>61.895000000000003</v>
    <v>60.645000000000003</v>
    <v>61.16</v>
    <v>60.51</v>
    <v>60.604999999999997</v>
    <v>60.87</v>
    <v>61.21</v>
    <v>61.49</v>
    <v>61.77</v>
    <v>61.2</v>
    <v>60.66</v>
    <v>60.795000000000002</v>
    <v>61.39</v>
    <v>61.75</v>
    <v>61.524999999999999</v>
    <v>61.984999999999999</v>
    <v>62.255000000000003</v>
    <v>62</v>
    <v>61.25</v>
    <v>-99999901</v>
    <v>60.064999999999998</v>
    <v>60.72</v>
    <v>60.97</v>
    <v>61.88</v>
    <v>60.45</v>
    <v>59.94</v>
    <v>58.884999999999998</v>
    <v>58.33</v>
    <v>59.1</v>
    <v>60.29</v>
    <v>60.325000000000003</v>
    <v>59.61</v>
    <v>60.005000000000003</v>
    <v>60.59</v>
    <v>61.045000000000002</v>
    <v>61.01</v>
    <v>61.185000000000002</v>
    <v>-99999901</v>
    <v>62.534999999999997</v>
    <v>62.704999999999998</v>
    <v>62.005000000000003</v>
    <v>62.32</v>
    <v>61.965000000000003</v>
    <v>61.784999999999997</v>
    <v>61.744999999999997</v>
    <v>61.97</v>
    <v>61.725000000000001</v>
    <v>62.13</v>
    <v>61.6</v>
    <v>61.71</v>
    <v>61.54</v>
    <v>61.005000000000003</v>
    <v>61.07</v>
    <v>60.585000000000001</v>
    <v>61.44</v>
    <v>61.765000000000001</v>
    <v>62.39</v>
    <v>62.524999999999999</v>
    <v>62.25</v>
    <v>62.155000000000001</v>
    <v>61.61</v>
    <v>61.32</v>
    <v>60.515000000000001</v>
    <v>60.28</v>
    <v>60.08</v>
    <v>58.66</v>
    <v>59.674999999999997</v>
    <v>59.555</v>
    <v>60.284999999999997</v>
    <v>60.335000000000001</v>
    <v>60.774999999999999</v>
    <v>60.325000000000003</v>
    <v>58.975000000000001</v>
    <v>59.075000000000003</v>
    <v>59.335000000000001</v>
    <v>59.805</v>
    <v>58.65</v>
    <v>57.22</v>
    <v>55.02</v>
    <v>56.94</v>
    <v>57.825000000000003</v>
    <v>57.26</v>
    <v>57.825000000000003</v>
    <v>56.99</v>
    <v>57.73</v>
    <v>57.79</v>
    <v>56.984999999999999</v>
    <v>57.555</v>
    <v>57.835000000000001</v>
    <v>58.01</v>
    <v>57.52</v>
    <v>57.354999999999997</v>
    <v>56.424999999999997</v>
    <v>55.67</v>
    <v>56.06</v>
    <v>54.46</v>
    <v>54.5</v>
    <v>54.695</v>
    <v>56.685000000000002</v>
    <v>56.47</v>
    <v>56.104999999999997</v>
    <v>56.27</v>
    <v>-99999901</v>
    <v>57.53</v>
    <v>58.38</v>
    <v>58.314999999999998</v>
    <v>58.015000000000001</v>
    <v>58.505000000000003</v>
    <v>58.73</v>
    <v>57.704999999999998</v>
    <v>57.274999999999999</v>
    <v>57.375</v>
    <v>57.145000000000003</v>
    <v>56.695</v>
    <v>55.88</v>
    <v>55.564999999999998</v>
    <v>55.52</v>
    <v>54.145000000000003</v>
    <v>54</v>
    <v>55.1</v>
    <v>55.12</v>
    <v>54.555</v>
    <v>54.825000000000003</v>
    <v>54.23</v>
    <v>54.234999999999999</v>
    <v>54.645000000000003</v>
    <v>53.92</v>
    <v>53.015000000000001</v>
    <v>53.67</v>
    <v>53</v>
    <v>55.1</v>
    <v>55.26</v>
    <v>55.634999999999998</v>
    <v>55.164999999999999</v>
    <v>55.914999999999999</v>
    <v>55.96</v>
    <v>56.92</v>
    <v>56.84</v>
    <v>57.594999999999999</v>
    <v>57.905000000000001</v>
    <v>57.48</v>
    <v>57.32</v>
    <v>57.505000000000003</v>
    <v>57.255000000000003</v>
    <v>56.64</v>
    <v>56.42</v>
    <v>55.634999999999998</v>
    <v>56.21</v>
    <v>55.28</v>
    <v>55.6</v>
    <v>55.83</v>
    <v>55.615000000000002</v>
    <v>56.055</v>
    <v>55.825000000000003</v>
    <v>56.26</v>
    <v>56.96</v>
    <v>57.06</v>
    <v>57.13</v>
    <v>57.195</v>
    <v>56.84</v>
    <v>55.7</v>
    <v>55.625</v>
    <v>55.03</v>
    <v>54.435000000000002</v>
    <v>54.365000000000002</v>
    <v>54.615000000000002</v>
    <v>52.384999999999998</v>
    <v>52.52</v>
    <v>52.25</v>
    <v>53.524999999999999</v>
    <v>53.215000000000003</v>
    <v>51.88</v>
    <v>52.4</v>
    <v>53.37</v>
    <v>53.92</v>
    <v>53.555</v>
    <v>53.36</v>
    <v>52.585000000000001</v>
    <v>52.4</v>
    <v>51.65</v>
    <v>52.284999999999997</v>
    <v>51.984999999999999</v>
    <v>50.64</v>
    <v>51.655000000000001</v>
    <v>51.734999999999999</v>
    <v>52.204999999999998</v>
  </a>
  <a r="1" c="255">
    <v>66.924999999999997</v>
    <v>-99999901</v>
    <v>67.69</v>
    <v>67.644999999999996</v>
    <v>67.55</v>
    <v>66.98</v>
    <v>67.2</v>
    <v>68.27</v>
    <v>68.83</v>
    <v>69.010000000000005</v>
    <v>68.989999999999995</v>
    <v>68.844999999999999</v>
    <v>68.965000000000003</v>
    <v>69.099999999999994</v>
    <v>68.37</v>
    <v>68.3</v>
    <v>68.545000000000002</v>
    <v>69.489999999999995</v>
    <v>69.760000000000005</v>
    <v>69.504999999999995</v>
    <v>69.125</v>
    <v>69.81</v>
    <v>68.685000000000002</v>
    <v>69.010000000000005</v>
    <v>67.599999999999994</v>
    <v>68.05</v>
    <v>69.48</v>
    <v>69.36</v>
    <v>69.834999999999994</v>
    <v>70.349999999999994</v>
    <v>70.67</v>
    <v>70.849999999999994</v>
    <v>70.724999999999994</v>
    <v>70.944999999999993</v>
    <v>71.13</v>
    <v>71.709999999999994</v>
    <v>71.31</v>
    <v>70.864999999999995</v>
    <v>70.69</v>
    <v>71.245000000000005</v>
    <v>70.454999999999998</v>
    <v>69.855000000000004</v>
    <v>70.8</v>
    <v>70.545000000000002</v>
    <v>69.344999999999999</v>
    <v>70.61</v>
    <v>70.465000000000003</v>
    <v>70.165000000000006</v>
    <v>69.38</v>
    <v>67.754999999999995</v>
    <v>70.150000000000006</v>
    <v>70.56</v>
    <v>70.81</v>
    <v>71.739999999999995</v>
    <v>71.22</v>
    <v>71.484999999999999</v>
    <v>71.984999999999999</v>
    <v>71.635000000000005</v>
    <v>71.98</v>
    <v>71.174999999999997</v>
    <v>71.594999999999999</v>
    <v>71.510000000000005</v>
    <v>71.45</v>
    <v>70.650000000000006</v>
    <v>71.454999999999998</v>
    <v>71.790000000000006</v>
    <v>71.88</v>
    <v>72.28</v>
    <v>72.734999999999999</v>
    <v>74.13</v>
    <v>74.02</v>
    <v>74.305000000000007</v>
    <v>74.5</v>
    <v>74.855000000000004</v>
    <v>75.08</v>
    <v>75.265000000000001</v>
    <v>75.540000000000006</v>
    <v>75.84</v>
    <v>75.709999999999994</v>
    <v>74.89</v>
    <v>75.459999999999994</v>
    <v>75.775000000000006</v>
    <v>75.825000000000003</v>
    <v>76.13</v>
    <v>76.010000000000005</v>
    <v>76.14</v>
    <v>76.150000000000006</v>
    <v>75.965000000000003</v>
    <v>-99999901</v>
    <v>75.22</v>
    <v>75.989999999999995</v>
    <v>75.92</v>
    <v>76.98</v>
    <v>76.91</v>
    <v>75.39</v>
    <v>74.5</v>
    <v>74.644999999999996</v>
    <v>75.674999999999997</v>
    <v>75.62</v>
    <v>75.575000000000003</v>
    <v>75.855000000000004</v>
    <v>76.405000000000001</v>
    <v>76.2</v>
    <v>76.319999999999993</v>
    <v>76.459999999999994</v>
    <v>76.64</v>
    <v>-99999901</v>
    <v>76.534999999999997</v>
    <v>76.69</v>
    <v>76.44</v>
    <v>76.83</v>
    <v>76.75</v>
    <v>76.72</v>
    <v>77.025000000000006</v>
    <v>77.08</v>
    <v>77.150000000000006</v>
    <v>77.135000000000005</v>
    <v>77.2</v>
    <v>77.314999999999998</v>
    <v>76.930000000000007</v>
    <v>75.95</v>
    <v>76.72</v>
    <v>77.19</v>
    <v>77.325000000000003</v>
    <v>77.650000000000006</v>
    <v>77.905000000000001</v>
    <v>77.900000000000006</v>
    <v>78.234999999999999</v>
    <v>78.180000000000007</v>
    <v>78.444999999999993</v>
    <v>78.94</v>
    <v>79.27</v>
    <v>78.760000000000005</v>
    <v>79.19</v>
    <v>78.52</v>
    <v>79.424999999999997</v>
    <v>79.739999999999995</v>
    <v>79.97</v>
    <v>79.64</v>
    <v>79.53</v>
    <v>79.13</v>
    <v>77.680000000000007</v>
    <v>78.55</v>
    <v>79.099999999999994</v>
    <v>79.41</v>
    <v>80.23</v>
    <v>80.47</v>
    <v>79.86</v>
    <v>80.239999999999995</v>
    <v>80.61</v>
    <v>80.17</v>
    <v>80.430000000000007</v>
    <v>79.965000000000003</v>
    <v>80.245000000000005</v>
    <v>80.575000000000003</v>
    <v>80.760000000000005</v>
    <v>80.734999999999999</v>
    <v>80.844999999999999</v>
    <v>80.915000000000006</v>
    <v>81.08</v>
    <v>81.400000000000006</v>
    <v>81.069999999999993</v>
    <v>81.08</v>
    <v>81.025000000000006</v>
    <v>80.17</v>
    <v>80.775000000000006</v>
    <v>81.739999999999995</v>
    <v>81.819999999999993</v>
    <v>82</v>
    <v>81.745000000000005</v>
    <v>82.064999999999998</v>
    <v>-99999901</v>
    <v>82.64</v>
    <v>82.625</v>
    <v>82.855000000000004</v>
    <v>82.715000000000003</v>
    <v>82.97</v>
    <v>82.43</v>
    <v>82.2</v>
    <v>82.35</v>
    <v>81.739999999999995</v>
    <v>81.44</v>
    <v>81.400000000000006</v>
    <v>81.31</v>
    <v>81.25</v>
    <v>81.040000000000006</v>
    <v>79.674999999999997</v>
    <v>79.63</v>
    <v>80.275000000000006</v>
    <v>81.27</v>
    <v>81.08</v>
    <v>81.17</v>
    <v>79.614999999999995</v>
    <v>79.849999999999994</v>
    <v>79.400000000000006</v>
    <v>78.855000000000004</v>
    <v>78.25</v>
    <v>79.635000000000005</v>
    <v>78.650000000000006</v>
    <v>80.775000000000006</v>
    <v>80.37</v>
    <v>80.495000000000005</v>
    <v>79.599999999999994</v>
    <v>79.314999999999998</v>
    <v>80.825000000000003</v>
    <v>81.58</v>
    <v>81.83</v>
    <v>82.44</v>
    <v>82.84</v>
    <v>82.71</v>
    <v>82.83</v>
    <v>83.29</v>
    <v>83.79</v>
    <v>83.57</v>
    <v>83.86</v>
    <v>83.99</v>
    <v>84.22</v>
    <v>84.61</v>
    <v>84.54</v>
    <v>85.36</v>
    <v>86.05</v>
    <v>85.96</v>
    <v>85.57</v>
    <v>85.47</v>
    <v>85.084999999999994</v>
    <v>85.58</v>
    <v>85.674999999999997</v>
    <v>86.07</v>
    <v>85.82</v>
    <v>85.724999999999994</v>
    <v>86.105000000000004</v>
    <v>86.53</v>
    <v>85.43</v>
    <v>85.8</v>
    <v>86.105000000000004</v>
    <v>84.04</v>
    <v>84.94</v>
    <v>83.93</v>
    <v>85.03</v>
    <v>83.35</v>
    <v>83.06</v>
    <v>83.87</v>
    <v>85.79</v>
    <v>85.694999999999993</v>
    <v>85.825000000000003</v>
    <v>85.7</v>
    <v>85.58</v>
    <v>84.54</v>
    <v>84.44</v>
    <v>86.09</v>
    <v>85.01</v>
    <v>83.02</v>
    <v>84.29</v>
    <v>85.77</v>
    <v>86.61</v>
  </a>
  <a r="1" c="257">
    <v>10.62</v>
    <v>-99999901</v>
    <v>10.68</v>
    <v>10.695</v>
    <v>10.715</v>
    <v>10.68</v>
    <v>10.71</v>
    <v>10.935</v>
    <v>11.03</v>
    <v>11.13</v>
    <v>11.12</v>
    <v>11.14</v>
    <v>11.115</v>
    <v>11.09</v>
    <v>10.98</v>
    <v>10.99</v>
    <v>11.015000000000001</v>
    <v>11.11</v>
    <v>11.135</v>
    <v>11.1</v>
    <v>11.08</v>
    <v>11.125</v>
    <v>10.935</v>
    <v>11.02</v>
    <v>10.83</v>
    <v>10.865</v>
    <v>11.12</v>
    <v>11.035</v>
    <v>11.095000000000001</v>
    <v>11.18</v>
    <v>11.237500000000001</v>
    <v>11.24</v>
    <v>11.217499999999999</v>
    <v>11.265000000000001</v>
    <v>11.23</v>
    <v>11.31</v>
    <v>11.244999999999999</v>
    <v>11.154999999999999</v>
    <v>11.18</v>
    <v>11.265000000000001</v>
    <v>11.12</v>
    <v>11.02</v>
    <v>11.11</v>
    <v>11.045</v>
    <v>10.835000000000001</v>
    <v>11.02</v>
    <v>10.93</v>
    <v>10.9</v>
    <v>10.725</v>
    <v>10.494999999999999</v>
    <v>10.925000000000001</v>
    <v>11</v>
    <v>11.055</v>
    <v>11.164999999999999</v>
    <v>11.12</v>
    <v>11.21</v>
    <v>11.244999999999999</v>
    <v>11.215</v>
    <v>11.234999999999999</v>
    <v>11.1425</v>
    <v>11.22</v>
    <v>11.21</v>
    <v>11.205</v>
    <v>11.09</v>
    <v>11.25</v>
    <v>11.31</v>
    <v>11.335000000000001</v>
    <v>11.38</v>
    <v>11.432499999999999</v>
    <v>11.625</v>
    <v>11.57</v>
    <v>11.5725</v>
    <v>11.61</v>
    <v>11.695</v>
    <v>11.7425</v>
    <v>11.8</v>
    <v>11.86</v>
    <v>11.925000000000001</v>
    <v>11.87</v>
    <v>11.8</v>
    <v>11.92</v>
    <v>11.96</v>
    <v>11.95</v>
    <v>11.965</v>
    <v>11.935</v>
    <v>11.885</v>
    <v>11.87</v>
    <v>11.865</v>
    <v>-99999901</v>
    <v>11.855</v>
    <v>11.945</v>
    <v>11.92</v>
    <v>12.105</v>
    <v>12.195</v>
    <v>11.92</v>
    <v>11.785</v>
    <v>11.78</v>
    <v>11.904999999999999</v>
    <v>11.83</v>
    <v>11.815</v>
    <v>11.6</v>
    <v>11.835000000000001</v>
    <v>11.885</v>
    <v>11.96</v>
    <v>11.92</v>
    <v>11.93</v>
    <v>11.955</v>
    <v>12.005000000000001</v>
    <v>11.994400000000001</v>
    <v>11.994999999999999</v>
    <v>12.015000000000001</v>
    <v>11.98</v>
    <v>12.04</v>
    <v>12.03</v>
    <v>12.035</v>
    <v>12.085000000000001</v>
    <v>12.074999999999999</v>
    <v>12.085000000000001</v>
    <v>12.06</v>
    <v>12.055</v>
    <v>12.074999999999999</v>
    <v>12.005000000000001</v>
    <v>11.875</v>
    <v>11.95</v>
    <v>12.04</v>
    <v>12.06</v>
    <v>12.13</v>
    <v>12.18</v>
    <v>12.205</v>
    <v>12.244999999999999</v>
    <v>12.234999999999999</v>
    <v>12.3</v>
    <v>12.355</v>
    <v>12.395</v>
    <v>12.27</v>
    <v>12.324999999999999</v>
    <v>12.2</v>
    <v>12.345000000000001</v>
    <v>12.42</v>
    <v>12.445</v>
    <v>12.3575</v>
    <v>12.35</v>
    <v>12.324999999999999</v>
    <v>12.105</v>
    <v>12.25</v>
    <v>12.35</v>
    <v>12.335000000000001</v>
    <v>12.44</v>
    <v>12.4575</v>
    <v>12.375</v>
    <v>12.41</v>
    <v>12.525</v>
    <v>12.475</v>
    <v>12.55</v>
    <v>12.515000000000001</v>
    <v>12.51</v>
    <v>12.525</v>
    <v>12.56</v>
    <v>12.525</v>
    <v>12.555</v>
    <v>12.605</v>
    <v>12.615</v>
    <v>12.68</v>
    <v>12.625</v>
    <v>12.55</v>
    <v>12.574999999999999</v>
    <v>12.484999999999999</v>
    <v>12.615</v>
    <v>12.75</v>
    <v>12.74</v>
    <v>12.795</v>
    <v>12.72</v>
    <v>12.81</v>
    <v>-99999901</v>
    <v>12.87</v>
    <v>12.835000000000001</v>
    <v>12.895</v>
    <v>12.8925</v>
    <v>12.945</v>
    <v>12.82</v>
    <v>12.795</v>
    <v>12.83</v>
    <v>12.765000000000001</v>
    <v>12.725</v>
    <v>12.725</v>
    <v>12.725</v>
    <v>12.69</v>
    <v>12.664999999999999</v>
    <v>12.42</v>
    <v>12.465</v>
    <v>12.54</v>
    <v>12.664999999999999</v>
    <v>12.63</v>
    <v>12.664999999999999</v>
    <v>12.45</v>
    <v>12.445</v>
    <v>12.43</v>
    <v>12.3</v>
    <v>12.225</v>
    <v>12.42</v>
    <v>12.24</v>
    <v>12.615</v>
    <v>12.53</v>
    <v>12.59</v>
    <v>12.515000000000001</v>
    <v>12.455</v>
    <v>12.715</v>
    <v>12.83</v>
    <v>12.855</v>
    <v>12.93</v>
    <v>13.02</v>
    <v>13.045</v>
    <v>13.15</v>
    <v>13.265000000000001</v>
    <v>13.4</v>
    <v>13.39</v>
    <v>13.42</v>
    <v>13.484999999999999</v>
    <v>13.53</v>
    <v>13.58</v>
    <v>13.565</v>
    <v>13.76</v>
    <v>13.85</v>
    <v>13.805</v>
    <v>13.71</v>
    <v>13.71</v>
    <v>13.585000000000001</v>
    <v>13.63</v>
    <v>13.605</v>
    <v>13.744999999999999</v>
    <v>13.68</v>
    <v>13.705</v>
    <v>13.73</v>
    <v>13.914999999999999</v>
    <v>13.654999999999999</v>
    <v>13.72</v>
    <v>13.765000000000001</v>
    <v>13.44</v>
    <v>13.595000000000001</v>
    <v>13.41</v>
    <v>13.63</v>
    <v>13.395</v>
    <v>13.37</v>
    <v>13.48</v>
    <v>13.76</v>
    <v>13.69</v>
    <v>13.725</v>
    <v>13.7</v>
    <v>13.654999999999999</v>
    <v>13.535</v>
    <v>13.54</v>
    <v>13.75</v>
    <v>13.65</v>
    <v>13.28</v>
    <v>13.48</v>
    <v>13.7</v>
    <v>13.87</v>
  </a>
  <a r="1" c="255">
    <v>77.594999999999999</v>
    <v>-99999901</v>
    <v>78.45</v>
    <v>78.510000000000005</v>
    <v>78.349999999999994</v>
    <v>77.974999999999994</v>
    <v>78.05</v>
    <v>79.31</v>
    <v>79.84</v>
    <v>80.11</v>
    <v>79.885000000000005</v>
    <v>79.775000000000006</v>
    <v>79.959999999999994</v>
    <v>80.319999999999993</v>
    <v>79.319999999999993</v>
    <v>79.284999999999997</v>
    <v>79.534999999999997</v>
    <v>80.424999999999997</v>
    <v>80.784999999999997</v>
    <v>80.344999999999999</v>
    <v>79.864999999999995</v>
    <v>80.58</v>
    <v>79.239999999999995</v>
    <v>79.44</v>
    <v>78.064999999999998</v>
    <v>78.55</v>
    <v>79.91</v>
    <v>79.935000000000002</v>
    <v>80.355000000000004</v>
    <v>80.924999999999997</v>
    <v>81.430000000000007</v>
    <v>81.599999999999994</v>
    <v>81.625</v>
    <v>81.944999999999993</v>
    <v>82.2</v>
    <v>82.96</v>
    <v>82.64</v>
    <v>81.900000000000006</v>
    <v>81.665000000000006</v>
    <v>82.405000000000001</v>
    <v>81.655000000000001</v>
    <v>81.03</v>
    <v>81.644999999999996</v>
    <v>81.605000000000004</v>
    <v>79.834999999999994</v>
    <v>81.28</v>
    <v>81.174999999999997</v>
    <v>80.900000000000006</v>
    <v>80.069999999999993</v>
    <v>78.150000000000006</v>
    <v>80.64</v>
    <v>81.05</v>
    <v>81.34</v>
    <v>82.275000000000006</v>
    <v>81.819999999999993</v>
    <v>82.15</v>
    <v>82.68</v>
    <v>82.28</v>
    <v>82.8</v>
    <v>81.944999999999993</v>
    <v>82.34</v>
    <v>82.05</v>
    <v>81.795000000000002</v>
    <v>81.02</v>
    <v>81.93</v>
    <v>82.135000000000005</v>
    <v>82.224999999999994</v>
    <v>82.525000000000006</v>
    <v>83.13</v>
    <v>84.465000000000003</v>
    <v>84.385000000000005</v>
    <v>84.8</v>
    <v>84.974999999999994</v>
    <v>85.194999999999993</v>
    <v>85.484999999999999</v>
    <v>85.775000000000006</v>
    <v>86.11</v>
    <v>86.46</v>
    <v>86.31</v>
    <v>85.144999999999996</v>
    <v>85.87</v>
    <v>86.165000000000006</v>
    <v>86.28</v>
    <v>86.674999999999997</v>
    <v>86.484999999999999</v>
    <v>86.66</v>
    <v>86.7</v>
    <v>86.23</v>
    <v>-99999901</v>
    <v>85.314999999999998</v>
    <v>86.23</v>
    <v>86.15</v>
    <v>87.49</v>
    <v>87.545000000000002</v>
    <v>85.825000000000003</v>
    <v>84.995000000000005</v>
    <v>84.85</v>
    <v>86.194999999999993</v>
    <v>86.48</v>
    <v>86.364999999999995</v>
    <v>86.68</v>
    <v>87.14</v>
    <v>87.17</v>
    <v>87.22</v>
    <v>87.364999999999995</v>
    <v>87.754999999999995</v>
    <v>-99999901</v>
    <v>87.7</v>
    <v>87.93</v>
    <v>87.53</v>
    <v>88.05</v>
    <v>88.144999999999996</v>
    <v>88.055000000000007</v>
    <v>88.35</v>
    <v>88.36</v>
    <v>88.47</v>
    <v>88.61</v>
    <v>88.72</v>
    <v>88.825000000000003</v>
    <v>88.14</v>
    <v>86.834999999999994</v>
    <v>87.724999999999994</v>
    <v>88.194999999999993</v>
    <v>88.25</v>
    <v>88.674999999999997</v>
    <v>88.95</v>
    <v>88.8</v>
    <v>89.094999999999999</v>
    <v>88.76</v>
    <v>88.954999999999998</v>
    <v>89.43</v>
    <v>89.81</v>
    <v>88.825000000000003</v>
    <v>89.67</v>
    <v>88.74</v>
    <v>89.85</v>
    <v>90.24</v>
    <v>90.34</v>
    <v>90.04</v>
    <v>89.644999999999996</v>
    <v>89.234999999999999</v>
    <v>87.39</v>
    <v>88.385000000000005</v>
    <v>89.31</v>
    <v>89.63</v>
    <v>90.525000000000006</v>
    <v>90.665000000000006</v>
    <v>90.1</v>
    <v>90.43</v>
    <v>91.11</v>
    <v>90.515000000000001</v>
    <v>90.98</v>
    <v>90.54</v>
    <v>90.844999999999999</v>
    <v>91.314999999999998</v>
    <v>91.284999999999997</v>
    <v>91.284999999999997</v>
    <v>91.35</v>
    <v>91.534999999999997</v>
    <v>91.665000000000006</v>
    <v>92.1</v>
    <v>91.555000000000007</v>
    <v>91.364999999999995</v>
    <v>91.28</v>
    <v>90.174999999999997</v>
    <v>90.66</v>
    <v>91.77</v>
    <v>92.02</v>
    <v>92.13</v>
    <v>91.91</v>
    <v>92.32</v>
    <v>-99999901</v>
    <v>92.674999999999997</v>
    <v>93.025000000000006</v>
    <v>93.375</v>
    <v>93.355000000000004</v>
    <v>93.834999999999994</v>
    <v>93.155000000000001</v>
    <v>92.644999999999996</v>
    <v>92.795000000000002</v>
    <v>92.355000000000004</v>
    <v>92.144999999999996</v>
    <v>92.12</v>
    <v>91.9</v>
    <v>91.84</v>
    <v>91.37</v>
    <v>89.86</v>
    <v>90.05</v>
    <v>90.83</v>
    <v>91.754999999999995</v>
    <v>91.314999999999998</v>
    <v>91.394999999999996</v>
    <v>89.555000000000007</v>
    <v>89.734999999999999</v>
    <v>89.564999999999998</v>
    <v>88.685000000000002</v>
    <v>88.05</v>
    <v>89.44</v>
    <v>88.284999999999997</v>
    <v>90.42</v>
    <v>90.11</v>
    <v>90.254999999999995</v>
    <v>89.465000000000003</v>
    <v>89.465000000000003</v>
    <v>91.015000000000001</v>
    <v>91.844999999999999</v>
    <v>91.885000000000005</v>
    <v>92.674999999999997</v>
    <v>93.004999999999995</v>
    <v>92.795000000000002</v>
    <v>93.04</v>
    <v>93.39</v>
    <v>93.84</v>
    <v>93.454999999999998</v>
    <v>93.864999999999995</v>
    <v>93.71</v>
    <v>94.22</v>
    <v>94.46</v>
    <v>94.45</v>
    <v>95.194999999999993</v>
    <v>95.715000000000003</v>
    <v>95.784999999999997</v>
    <v>95.305000000000007</v>
    <v>95.234999999999999</v>
    <v>94.78</v>
    <v>95.28</v>
    <v>95.495000000000005</v>
    <v>95.69</v>
    <v>95.78</v>
    <v>95.23</v>
    <v>95.46</v>
    <v>95.465000000000003</v>
    <v>94.38</v>
    <v>94.5</v>
    <v>94.87</v>
    <v>92.495000000000005</v>
    <v>93.1</v>
    <v>92.204999999999998</v>
    <v>93.48</v>
    <v>91.965000000000003</v>
    <v>91.234999999999999</v>
    <v>92.13</v>
    <v>94.334999999999994</v>
    <v>94.394999999999996</v>
    <v>94.26</v>
    <v>94.07</v>
    <v>93.665000000000006</v>
    <v>92.754999999999995</v>
    <v>92.7</v>
    <v>94.44</v>
    <v>93.515000000000001</v>
    <v>91.37</v>
    <v>92.665000000000006</v>
    <v>94.055000000000007</v>
    <v>94.97</v>
  </a>
  <a r="1" c="257">
    <v>166.63</v>
    <v>-99999901</v>
    <v>166.7</v>
    <v>168.67</v>
    <v>167.04</v>
    <v>168.25</v>
    <v>169.79</v>
    <v>171.48</v>
    <v>172.11</v>
    <v>173.03</v>
    <v>170.86</v>
    <v>171.45</v>
    <v>171.84</v>
    <v>173.05</v>
    <v>171.71</v>
    <v>171.51</v>
    <v>173.07</v>
    <v>175.08</v>
    <v>175.78</v>
    <v>173.63</v>
    <v>173.88</v>
    <v>174.07</v>
    <v>171.74</v>
    <v>171.13</v>
    <v>167.22</v>
    <v>168.37</v>
    <v>171.17</v>
    <v>170.87</v>
    <v>170.82</v>
    <v>172.73</v>
    <v>173.79</v>
    <v>173.83</v>
    <v>174.5</v>
    <v>176.09</v>
    <v>176.24</v>
    <v>177.04</v>
    <v>177.22</v>
    <v>176.21</v>
    <v>176.31</v>
    <v>177.39</v>
    <v>177.11</v>
    <v>180.04</v>
    <v>179.13</v>
    <v>178.84</v>
    <v>173.08</v>
    <v>177.28</v>
    <v>175.14</v>
    <v>176.72</v>
    <v>177.24</v>
    <v>173.72</v>
    <v>175.3</v>
    <v>176.27</v>
    <v>175.52</v>
    <v>177.13</v>
    <v>175.94</v>
    <v>176.53</v>
    <v>177.19</v>
    <v>176.21</v>
    <v>177.11</v>
    <v>174.88</v>
    <v>176.21</v>
    <v>174.44</v>
    <v>173.77</v>
    <v>173.82</v>
    <v>175.4</v>
    <v>175.42</v>
    <v>175.54</v>
    <v>174.95</v>
    <v>176.39</v>
    <v>177.7</v>
    <v>177.11</v>
    <v>178.81</v>
    <v>178.47</v>
    <v>177.57</v>
    <v>178.58</v>
    <v>181.04</v>
    <v>182.41</v>
    <v>182.64</v>
    <v>182.44</v>
    <v>179.63</v>
    <v>181.36</v>
    <v>181.97</v>
    <v>182.84</v>
    <v>183.91</v>
    <v>183.1</v>
    <v>184.1</v>
    <v>184.11</v>
    <v>181.6</v>
    <v>-99999901</v>
    <v>180.52</v>
    <v>183.53</v>
    <v>183.74</v>
    <v>186</v>
    <v>187.89</v>
    <v>183.75</v>
    <v>182.27</v>
    <v>180.74</v>
    <v>182.99</v>
    <v>182.32</v>
    <v>183.96</v>
    <v>180.17</v>
    <v>183.89</v>
    <v>183.19</v>
    <v>183.81</v>
    <v>184.67</v>
    <v>185.3</v>
    <v>186.32</v>
    <v>186.98</v>
    <v>185.32</v>
    <v>187.1</v>
    <v>187.7</v>
    <v>186.1</v>
    <v>187.77</v>
    <v>187.31</v>
    <v>187.41</v>
    <v>186.88</v>
    <v>187.61</v>
    <v>186.99</v>
    <v>187.52</v>
    <v>187.03</v>
    <v>187.83</v>
    <v>185.33</v>
    <v>182.35</v>
    <v>183.27</v>
    <v>182.92</v>
    <v>182.83</v>
    <v>183.6</v>
    <v>184.27</v>
    <v>183.29</v>
    <v>183.34</v>
    <v>182.37</v>
    <v>181.39</v>
    <v>182.01</v>
    <v>183.01</v>
    <v>181.31</v>
    <v>182.78</v>
    <v>179.75</v>
    <v>182.08</v>
    <v>182.63</v>
    <v>182.785</v>
    <v>182.53</v>
    <v>181.45</v>
    <v>181.62</v>
    <v>177.47</v>
    <v>178.13</v>
    <v>180.43</v>
    <v>181.33</v>
    <v>181.74</v>
    <v>181.19</v>
    <v>178.96</v>
    <v>179.14</v>
    <v>181.34</v>
    <v>180.59</v>
    <v>181.96</v>
    <v>181.72</v>
    <v>182.53</v>
    <v>183.36</v>
    <v>182.54</v>
    <v>182.59</v>
    <v>182.72</v>
    <v>183.68</v>
    <v>182.68</v>
    <v>184.34</v>
    <v>183.04</v>
    <v>179.84</v>
    <v>179.84</v>
    <v>177.72</v>
    <v>177.41</v>
    <v>179.17</v>
    <v>180.18</v>
    <v>180.74</v>
    <v>179.625</v>
    <v>180.76499999999999</v>
    <v>-99999901</v>
    <v>180.8</v>
    <v>182.41</v>
    <v>183.41</v>
    <v>183.38</v>
    <v>185.14</v>
    <v>183.62</v>
    <v>182.61</v>
    <v>181.47</v>
    <v>181.43</v>
    <v>181.65</v>
    <v>179.96</v>
    <v>178.78</v>
    <v>177.8</v>
    <v>176.12</v>
    <v>171.18</v>
    <v>173.73</v>
    <v>175.69</v>
    <v>176.48</v>
    <v>173.95</v>
    <v>175.02</v>
    <v>171.06</v>
    <v>172.17</v>
    <v>173.2</v>
    <v>172.02</v>
    <v>172.53</v>
    <v>175.07</v>
    <v>172.24</v>
    <v>176.2</v>
    <v>176.05</v>
    <v>176.72</v>
    <v>176.18</v>
    <v>176.45</v>
    <v>178.36</v>
    <v>179.28</v>
    <v>178.91</v>
    <v>181.62</v>
    <v>182.9</v>
    <v>181.1</v>
    <v>181.34</v>
    <v>183.06</v>
    <v>182.96</v>
    <v>182.09</v>
    <v>182.88</v>
    <v>181.17</v>
    <v>181.09</v>
    <v>179.92</v>
    <v>179.51</v>
    <v>179.82</v>
    <v>181.47</v>
    <v>182.25</v>
    <v>179.92</v>
    <v>180.01</v>
    <v>178.62</v>
    <v>178.95</v>
    <v>180.32</v>
    <v>179.56</v>
    <v>176.83</v>
    <v>176.35</v>
    <v>176.27</v>
    <v>176.36</v>
    <v>176.48</v>
    <v>176.32</v>
    <v>176.67</v>
    <v>170.23</v>
    <v>170.64</v>
    <v>168.03</v>
    <v>171</v>
    <v>169.61</v>
    <v>168.24</v>
    <v>170.44</v>
    <v>173.33</v>
    <v>173.59</v>
    <v>173.02</v>
    <v>173.03</v>
    <v>171.22</v>
    <v>169.85</v>
    <v>169.2</v>
    <v>171.56</v>
    <v>169.99</v>
    <v>168.15</v>
    <v>170.44</v>
    <v>172.13</v>
    <v>173.31</v>
  </a>
  <a r="1" c="257">
    <v>9.1137999999999995</v>
    <v>-99999901</v>
    <v>9.2088000000000001</v>
    <v>9.2263000000000002</v>
    <v>9.2074999999999996</v>
    <v>9.1199999999999992</v>
    <v>9.1163000000000007</v>
    <v>9.2375000000000007</v>
    <v>9.2949999999999999</v>
    <v>9.3149999999999995</v>
    <v>9.3287999999999993</v>
    <v>9.2925000000000004</v>
    <v>9.3025000000000002</v>
    <v>9.3025000000000002</v>
    <v>9.1925000000000008</v>
    <v>9.2025000000000006</v>
    <v>9.2200000000000006</v>
    <v>9.3375000000000004</v>
    <v>9.3475000000000001</v>
    <v>9.3175000000000008</v>
    <v>9.2513000000000005</v>
    <v>9.3350000000000009</v>
    <v>9.1762999999999995</v>
    <v>9.26</v>
    <v>9.0638000000000005</v>
    <v>9.0975000000000001</v>
    <v>9.2837999999999994</v>
    <v>9.2475000000000005</v>
    <v>9.3149999999999995</v>
    <v>9.4024999999999999</v>
    <v>9.4275000000000002</v>
    <v>9.4600000000000009</v>
    <v>9.4625000000000004</v>
    <v>9.5175000000000001</v>
    <v>9.5299999999999994</v>
    <v>9.6074999999999999</v>
    <v>9.5399999999999991</v>
    <v>9.4875000000000007</v>
    <v>9.4725000000000001</v>
    <v>9.5488</v>
    <v>9.4337999999999997</v>
    <v>9.4149999999999991</v>
    <v>9.5124999999999993</v>
    <v>9.4525000000000006</v>
    <v>9.3149999999999995</v>
    <v>9.4924999999999997</v>
    <v>9.4537999999999993</v>
    <v>9.4149999999999991</v>
    <v>9.3112999999999992</v>
    <v>9.1300000000000008</v>
    <v>9.4849999999999994</v>
    <v>9.5337999999999994</v>
    <v>9.5512999999999995</v>
    <v>9.6662999999999997</v>
    <v>9.5875000000000004</v>
    <v>9.6449999999999996</v>
    <v>9.7174999999999994</v>
    <v>9.6724999999999994</v>
    <v>9.6862999999999992</v>
    <v>9.5749999999999993</v>
    <v>9.6174999999999997</v>
    <v>9.6300000000000008</v>
    <v>9.6387999999999998</v>
    <v>9.5137999999999998</v>
    <v>9.6549999999999994</v>
    <v>9.74</v>
    <v>9.7225000000000001</v>
    <v>9.7550000000000008</v>
    <v>9.8249999999999993</v>
    <v>9.9938000000000002</v>
    <v>9.9663000000000004</v>
    <v>10.0038</v>
    <v>10.025</v>
    <v>10.077500000000001</v>
    <v>10.065</v>
    <v>10.085000000000001</v>
    <v>10.17</v>
    <v>10.199999999999999</v>
    <v>10.18</v>
    <v>10.095000000000001</v>
    <v>10.175000000000001</v>
    <v>10.205</v>
    <v>10.202500000000001</v>
    <v>10.227499999999999</v>
    <v>10.199999999999999</v>
    <v>10.2125</v>
    <v>10.25</v>
    <v>10.215</v>
    <v>-99999901</v>
    <v>10.1625</v>
    <v>10.237500000000001</v>
    <v>10.234999999999999</v>
    <v>10.375</v>
    <v>10.3825</v>
    <v>10.175000000000001</v>
    <v>10.067500000000001</v>
    <v>10.08</v>
    <v>10.234999999999999</v>
    <v>10.172499999999999</v>
    <v>10.19</v>
    <v>10.025</v>
    <v>10.210000000000001</v>
    <v>10.2325</v>
    <v>10.31</v>
    <v>10.29</v>
    <v>10.305</v>
    <v>10.315</v>
    <v>10.342499999999999</v>
    <v>-99999901</v>
    <v>10.307499999999999</v>
    <v>10.352499999999999</v>
    <v>10.33</v>
    <v>10.41</v>
    <v>10.404999999999999</v>
    <v>10.395</v>
    <v>10.435</v>
    <v>10.44</v>
    <v>10.45</v>
    <v>10.452500000000001</v>
    <v>10.465</v>
    <v>10.47</v>
    <v>10.395</v>
    <v>10.295</v>
    <v>10.41</v>
    <v>10.46</v>
    <v>10.465</v>
    <v>10.494999999999999</v>
    <v>10.595000000000001</v>
    <v>10.6225</v>
    <v>10.6775</v>
    <v>10.664999999999999</v>
    <v>10.715</v>
    <v>10.772500000000001</v>
    <v>10.824999999999999</v>
    <v>10.74</v>
    <v>10.824999999999999</v>
    <v>10.74</v>
    <v>10.835000000000001</v>
    <v>10.8775</v>
    <v>10.904999999999999</v>
    <v>10.865</v>
    <v>10.835000000000001</v>
    <v>10.805</v>
    <v>10.6325</v>
    <v>10.7475</v>
    <v>10.83</v>
    <v>10.86</v>
    <v>11.015000000000001</v>
    <v>11.035</v>
    <v>10.952500000000001</v>
    <v>11</v>
    <v>11.045</v>
    <v>11.01</v>
    <v>11.06</v>
    <v>11.015000000000001</v>
    <v>11.0625</v>
    <v>11.115</v>
    <v>11.135</v>
    <v>11.125</v>
    <v>11.135</v>
    <v>11.135</v>
    <v>11.135</v>
    <v>11.185</v>
    <v>11.2</v>
    <v>11.18</v>
    <v>11.145</v>
    <v>11.085000000000001</v>
    <v>11.1675</v>
    <v>11.295</v>
    <v>11.275</v>
    <v>11.297499999999999</v>
    <v>11.234999999999999</v>
    <v>11.2925</v>
    <v>-99999901</v>
    <v>11.3475</v>
    <v>11.335000000000001</v>
    <v>11.34</v>
    <v>11.35</v>
    <v>11.3725</v>
    <v>11.255000000000001</v>
    <v>11.2225</v>
    <v>11.234999999999999</v>
    <v>11.172499999999999</v>
    <v>11.115</v>
    <v>11.1075</v>
    <v>11.095000000000001</v>
    <v>11.08</v>
    <v>11.02</v>
    <v>10.85</v>
    <v>10.842499999999999</v>
    <v>10.904999999999999</v>
    <v>11.0175</v>
    <v>10.965</v>
    <v>10.9475</v>
    <v>10.72</v>
    <v>10.755000000000001</v>
    <v>10.734999999999999</v>
    <v>10.62</v>
    <v>10.52</v>
    <v>10.692500000000001</v>
    <v>10.57</v>
    <v>10.855</v>
    <v>10.795</v>
    <v>10.824999999999999</v>
    <v>10.71</v>
    <v>10.702500000000001</v>
    <v>10.93</v>
    <v>11.025</v>
    <v>11.065</v>
    <v>11.17</v>
    <v>11.217499999999999</v>
    <v>11.21</v>
    <v>11.244999999999999</v>
    <v>11.327500000000001</v>
    <v>11.362500000000001</v>
    <v>11.275</v>
    <v>11.31</v>
    <v>11.39</v>
    <v>11.395</v>
    <v>11.455</v>
    <v>11.445</v>
    <v>11.605</v>
    <v>11.685</v>
    <v>11.65</v>
    <v>11.647500000000001</v>
    <v>11.625</v>
    <v>11.58</v>
    <v>11.692500000000001</v>
    <v>11.71</v>
    <v>11.77</v>
    <v>11.675000000000001</v>
    <v>11.64</v>
    <v>11.734999999999999</v>
    <v>11.725</v>
    <v>11.57</v>
    <v>11.61</v>
    <v>11.6875</v>
    <v>11.4375</v>
    <v>11.535</v>
    <v>11.41</v>
    <v>11.5075</v>
    <v>11.3125</v>
    <v>11.23</v>
    <v>11.272500000000001</v>
    <v>11.5975</v>
    <v>11.57</v>
    <v>11.59</v>
    <v>11.5375</v>
    <v>11.525</v>
    <v>11.37</v>
    <v>11.41</v>
    <v>11.625</v>
    <v>11.4725</v>
    <v>11.157500000000001</v>
    <v>11.31</v>
    <v>11.484999999999999</v>
    <v>11.61</v>
  </a>
  <a r="1" c="255">
    <v>105.37</v>
    <v>-99999901</v>
    <v>106.24</v>
    <v>106.31</v>
    <v>106.12</v>
    <v>105.245</v>
    <v>105.39</v>
    <v>107.105</v>
    <v>108.06</v>
    <v>108.41</v>
    <v>108.42</v>
    <v>108.19</v>
    <v>108.4</v>
    <v>108.645</v>
    <v>107.43</v>
    <v>107.375</v>
    <v>107.72</v>
    <v>109.28</v>
    <v>109.75</v>
    <v>109.25</v>
    <v>108.61499999999999</v>
    <v>109.61499999999999</v>
    <v>107.78</v>
    <v>108.22</v>
    <v>106.18</v>
    <v>106.9</v>
    <v>109.235</v>
    <v>109.11</v>
    <v>109.83</v>
    <v>110.685</v>
    <v>111.215</v>
    <v>111.53</v>
    <v>111.44</v>
    <v>111.80500000000001</v>
    <v>112.03</v>
    <v>112.95</v>
    <v>112.4</v>
    <v>111.38</v>
    <v>111.22</v>
    <v>112.2</v>
    <v>110.77</v>
    <v>109.645</v>
    <v>111.08</v>
    <v>110.61499999999999</v>
    <v>109.16</v>
    <v>110.79</v>
    <v>110.535</v>
    <v>109.84</v>
    <v>108.39</v>
    <v>105.76</v>
    <v>109.63500000000001</v>
    <v>110.11</v>
    <v>110.46</v>
    <v>112.005</v>
    <v>111.19</v>
    <v>111.81</v>
    <v>112.58</v>
    <v>111.79</v>
    <v>112.345</v>
    <v>111.095</v>
    <v>111.83</v>
    <v>111.69</v>
    <v>111.44499999999999</v>
    <v>110.1</v>
    <v>111.37</v>
    <v>111.755</v>
    <v>111.895</v>
    <v>112.675</v>
    <v>113.47499999999999</v>
    <v>115.57</v>
    <v>115.59</v>
    <v>115.955</v>
    <v>116.235</v>
    <v>116.81</v>
    <v>117.215</v>
    <v>117.5</v>
    <v>118.02500000000001</v>
    <v>118.355</v>
    <v>118.13500000000001</v>
    <v>116.77</v>
    <v>117.77500000000001</v>
    <v>118.33499999999999</v>
    <v>118.425</v>
    <v>118.93</v>
    <v>118.82</v>
    <v>118.925</v>
    <v>118.89</v>
    <v>118.565</v>
    <v>-99999901</v>
    <v>117.13</v>
    <v>118.31</v>
    <v>117.77</v>
    <v>119.63</v>
    <v>119.39</v>
    <v>117.175</v>
    <v>115.68</v>
    <v>115.935</v>
    <v>117.6</v>
    <v>117.765</v>
    <v>117.68</v>
    <v>117.97499999999999</v>
    <v>118.88500000000001</v>
    <v>118.655</v>
    <v>118.78</v>
    <v>119</v>
    <v>119.34</v>
    <v>-99999901</v>
    <v>119.105</v>
    <v>119.39</v>
    <v>118.925</v>
    <v>119.575</v>
    <v>119.57</v>
    <v>119.41500000000001</v>
    <v>119.96</v>
    <v>120.07</v>
    <v>120.28</v>
    <v>120.325</v>
    <v>120.44499999999999</v>
    <v>120.54</v>
    <v>120.18</v>
    <v>118.88</v>
    <v>119.83</v>
    <v>120.645</v>
    <v>120.89</v>
    <v>121.455</v>
    <v>121.80500000000001</v>
    <v>121.88</v>
    <v>122.44</v>
    <v>122.315</v>
    <v>122.62</v>
    <v>123.395</v>
    <v>123.89</v>
    <v>123.205</v>
    <v>123.855</v>
    <v>122.74</v>
    <v>124.19</v>
    <v>124.545</v>
    <v>124.91500000000001</v>
    <v>124.3</v>
    <v>124.035</v>
    <v>123.67</v>
    <v>121.14</v>
    <v>122.89</v>
    <v>123.78</v>
    <v>124.21</v>
    <v>125.595</v>
    <v>125.88</v>
    <v>125</v>
    <v>125.52</v>
    <v>126.13</v>
    <v>125.36</v>
    <v>125.82</v>
    <v>125.2</v>
    <v>125.51</v>
    <v>126.14</v>
    <v>126.4</v>
    <v>126.27500000000001</v>
    <v>126.455</v>
    <v>126.455</v>
    <v>126.71</v>
    <v>127.19499999999999</v>
    <v>126.57</v>
    <v>126.535</v>
    <v>126.545</v>
    <v>125.215</v>
    <v>126.105</v>
    <v>127.63500000000001</v>
    <v>127.82</v>
    <v>128.125</v>
    <v>127.7</v>
    <v>128.29</v>
    <v>-99999901</v>
    <v>129.06</v>
    <v>129.16</v>
    <v>129.51</v>
    <v>129.29</v>
    <v>129.73500000000001</v>
    <v>128.79</v>
    <v>128.435</v>
    <v>128.76499999999999</v>
    <v>127.74</v>
    <v>127.22</v>
    <v>127.22</v>
    <v>126.97</v>
    <v>127.005</v>
    <v>126.78</v>
    <v>124.58</v>
    <v>124.545</v>
    <v>125.65</v>
    <v>127.005</v>
    <v>126.65</v>
    <v>126.82</v>
    <v>124.32</v>
    <v>124.58</v>
    <v>123.92</v>
    <v>123.12</v>
    <v>121.97</v>
    <v>124.17</v>
    <v>122.7</v>
    <v>126.05500000000001</v>
    <v>125.505</v>
    <v>125.58499999999999</v>
    <v>124.22</v>
    <v>123.89</v>
    <v>126.33</v>
    <v>127.495</v>
    <v>127.77500000000001</v>
    <v>128.88</v>
    <v>129.44</v>
    <v>129.37</v>
    <v>129.35</v>
    <v>130.13</v>
    <v>131.23500000000001</v>
    <v>130.43</v>
    <v>130.83000000000001</v>
    <v>130.97</v>
    <v>131.43</v>
    <v>131.97999999999999</v>
    <v>131.89500000000001</v>
    <v>133.185</v>
    <v>134.13999999999999</v>
    <v>134.07</v>
    <v>133.46</v>
    <v>133.43</v>
    <v>132.67500000000001</v>
    <v>133.405</v>
    <v>133.74</v>
    <v>134.29</v>
    <v>133.86000000000001</v>
    <v>133.93</v>
    <v>134.33000000000001</v>
    <v>134.56</v>
    <v>132.875</v>
    <v>133.48500000000001</v>
    <v>133.97499999999999</v>
    <v>130.9</v>
    <v>132.06</v>
    <v>130.685</v>
    <v>132.19</v>
    <v>129.77000000000001</v>
    <v>128.68</v>
    <v>129.87</v>
    <v>133.10499999999999</v>
    <v>133.13999999999999</v>
    <v>133.16999999999999</v>
    <v>132.82</v>
    <v>132.5</v>
    <v>131.035</v>
    <v>130.80500000000001</v>
    <v>133.375</v>
    <v>132.10499999999999</v>
    <v>128.61000000000001</v>
    <v>130.52000000000001</v>
    <v>132.82</v>
    <v>134.065</v>
  </a>
  <a r="1" c="257">
    <v>16.145</v>
    <v>-99999901</v>
    <v>16.425000000000001</v>
    <v>16.385000000000002</v>
    <v>16.34</v>
    <v>16.11</v>
    <v>16.105</v>
    <v>16.155000000000001</v>
    <v>16.295000000000002</v>
    <v>16.355</v>
    <v>16.350000000000001</v>
    <v>16.22</v>
    <v>16.337499999999999</v>
    <v>16.309999999999999</v>
    <v>16.11</v>
    <v>16.024999999999999</v>
    <v>16.085000000000001</v>
    <v>16.535</v>
    <v>16.655000000000001</v>
    <v>16.7</v>
    <v>16.645</v>
    <v>16.844999999999999</v>
    <v>16.614999999999998</v>
    <v>16.695</v>
    <v>16.295000000000002</v>
    <v>16.53</v>
    <v>16.78</v>
    <v>16.795000000000002</v>
    <v>16.885000000000002</v>
    <v>16.975000000000001</v>
    <v>17.07</v>
    <v>17.170000000000002</v>
    <v>17.09</v>
    <v>17.309999999999999</v>
    <v>17.350000000000001</v>
    <v>17.48</v>
    <v>17.36</v>
    <v>17.010000000000002</v>
    <v>16.954999999999998</v>
    <v>17.190000000000001</v>
    <v>16.760000000000002</v>
    <v>16.484999999999999</v>
    <v>16.695</v>
    <v>16.625</v>
    <v>16.515000000000001</v>
    <v>16.824999999999999</v>
    <v>16.695</v>
    <v>16.504999999999999</v>
    <v>16.195</v>
    <v>15.71</v>
    <v>16.085000000000001</v>
    <v>16.3</v>
    <v>16.315000000000001</v>
    <v>16.6325</v>
    <v>16.37</v>
    <v>16.52</v>
    <v>16.824999999999999</v>
    <v>16.579999999999998</v>
    <v>16.515000000000001</v>
    <v>16.335000000000001</v>
    <v>16.61</v>
    <v>16.559999999999999</v>
    <v>16.445</v>
    <v>16.190000000000001</v>
    <v>16.440000000000001</v>
    <v>16.55</v>
    <v>16.422499999999999</v>
    <v>16.690000000000001</v>
    <v>16.965</v>
    <v>17.364999999999998</v>
    <v>17.36</v>
    <v>17.594999999999999</v>
    <v>17.675000000000001</v>
    <v>17.71</v>
    <v>17.8</v>
    <v>17.795000000000002</v>
    <v>17.96</v>
    <v>17.975000000000001</v>
    <v>17.824999999999999</v>
    <v>17.647500000000001</v>
    <v>17.82</v>
    <v>17.895</v>
    <v>17.89</v>
    <v>18.015000000000001</v>
    <v>17.96</v>
    <v>17.815000000000001</v>
    <v>17.704999999999998</v>
    <v>17.614999999999998</v>
    <v>-99999901</v>
    <v>17.059999999999999</v>
    <v>17.3</v>
    <v>17.204999999999998</v>
    <v>17.545000000000002</v>
    <v>17.225000000000001</v>
    <v>16.940000000000001</v>
    <v>16.574999999999999</v>
    <v>16.72</v>
    <v>17.004999999999999</v>
    <v>16.8825</v>
    <v>16.975000000000001</v>
    <v>16.715</v>
    <v>17.184999999999999</v>
    <v>17.164999999999999</v>
    <v>17.414999999999999</v>
    <v>17.399999999999999</v>
    <v>17.385000000000002</v>
    <v>17.41</v>
    <v>17.434999999999999</v>
    <v>-99999901</v>
    <v>17.34</v>
    <v>17.475000000000001</v>
    <v>17.285</v>
    <v>17.559999999999999</v>
    <v>17.54</v>
    <v>17.579999999999998</v>
    <v>17.642499999999998</v>
    <v>17.675000000000001</v>
    <v>17.8</v>
    <v>17.875</v>
    <v>17.93</v>
    <v>17.920000000000002</v>
    <v>18.059999999999999</v>
    <v>17.86</v>
    <v>17.97</v>
    <v>18.11</v>
    <v>18.155000000000001</v>
    <v>18.315000000000001</v>
    <v>18.309999999999999</v>
    <v>18.45</v>
    <v>18.545000000000002</v>
    <v>18.574999999999999</v>
    <v>18.504999999999999</v>
    <v>18.7425</v>
    <v>18.84</v>
    <v>18.89</v>
    <v>18.932500000000001</v>
    <v>18.765000000000001</v>
    <v>18.975000000000001</v>
    <v>19.004999999999999</v>
    <v>19.234999999999999</v>
    <v>19.232500000000002</v>
    <v>19.149999999999999</v>
    <v>18.9925</v>
    <v>18.715</v>
    <v>18.844999999999999</v>
    <v>19.045000000000002</v>
    <v>19.195</v>
    <v>19.399999999999999</v>
    <v>19.392499999999998</v>
    <v>19.085000000000001</v>
    <v>19.260000000000002</v>
    <v>19.315000000000001</v>
    <v>19.22</v>
    <v>19.385000000000002</v>
    <v>19.18</v>
    <v>19.305</v>
    <v>19.465</v>
    <v>19.462499999999999</v>
    <v>19.405000000000001</v>
    <v>19.260000000000002</v>
    <v>19.22</v>
    <v>19.36</v>
    <v>19.434999999999999</v>
    <v>19.355</v>
    <v>19.420000000000002</v>
    <v>19.3325</v>
    <v>19.232500000000002</v>
    <v>19.53</v>
    <v>19.765000000000001</v>
    <v>19.7925</v>
    <v>19.8</v>
    <v>19.695</v>
    <v>19.78</v>
    <v>19.887799999999999</v>
    <v>19.989999999999998</v>
    <v>20.09</v>
    <v>19.989999999999998</v>
    <v>20.065000000000001</v>
    <v>20.114999999999998</v>
    <v>20.010000000000002</v>
    <v>19.89</v>
    <v>19.96</v>
    <v>19.805</v>
    <v>19.64</v>
    <v>19.745000000000001</v>
    <v>19.664999999999999</v>
    <v>19.675000000000001</v>
    <v>19.535</v>
    <v>19.175000000000001</v>
    <v>19.295000000000002</v>
    <v>19.420000000000002</v>
    <v>19.684999999999999</v>
    <v>19.61</v>
    <v>19.52</v>
    <v>19.065000000000001</v>
    <v>18.96</v>
    <v>18.975000000000001</v>
    <v>18.864999999999998</v>
    <v>18.565000000000001</v>
    <v>18.940000000000001</v>
    <v>18.77</v>
    <v>19.305</v>
    <v>19.175000000000001</v>
    <v>19.23</v>
    <v>18.945</v>
    <v>18.899999999999999</v>
    <v>19.350000000000001</v>
    <v>19.555</v>
    <v>19.670000000000002</v>
    <v>19.95</v>
    <v>19.940000000000001</v>
    <v>19.87</v>
    <v>19.914999999999999</v>
    <v>19.984999999999999</v>
    <v>20.14</v>
    <v>20.079999999999998</v>
    <v>20.195</v>
    <v>20.190000000000001</v>
    <v>20.237500000000001</v>
    <v>20.454999999999998</v>
    <v>20.434999999999999</v>
    <v>20.824999999999999</v>
    <v>21.03</v>
    <v>21.11</v>
    <v>21.06</v>
    <v>20.844999999999999</v>
    <v>20.81</v>
    <v>21.035</v>
    <v>21.035</v>
    <v>21.2</v>
    <v>21.23</v>
    <v>21.274999999999999</v>
    <v>21.56</v>
    <v>21.655000000000001</v>
    <v>21.07</v>
    <v>21.245000000000001</v>
    <v>21.44</v>
    <v>20.87</v>
    <v>21.25</v>
    <v>21.09</v>
    <v>21.54</v>
    <v>20.885000000000002</v>
    <v>20.73</v>
    <v>20.73</v>
    <v>21.61</v>
    <v>21.645</v>
    <v>21.684999999999999</v>
    <v>21.695</v>
    <v>21.727499999999999</v>
    <v>21.11</v>
    <v>21.135000000000002</v>
    <v>21.42</v>
    <v>21.085000000000001</v>
    <v>20.66</v>
    <v>20.96</v>
    <v>21.5</v>
    <v>21.79</v>
  </a>
  <a r="1" c="257">
    <v>431.86</v>
    <v>-99999901</v>
    <v>421.6</v>
    <v>425.51499999999999</v>
    <v>424.73</v>
    <v>419.07499999999999</v>
    <v>424.08</v>
    <v>439.60500000000002</v>
    <v>446.77499999999998</v>
    <v>448.14499999999998</v>
    <v>446.93</v>
    <v>453.95</v>
    <v>453.03500000000003</v>
    <v>458.7</v>
    <v>452.16</v>
    <v>454.45</v>
    <v>457.41</v>
    <v>459.97</v>
    <v>458.89499999999998</v>
    <v>455.27</v>
    <v>455.58499999999998</v>
    <v>457.61</v>
    <v>451.82</v>
    <v>445.74</v>
    <v>446.01</v>
    <v>444.29500000000002</v>
    <v>454.28500000000003</v>
    <v>453.56</v>
    <v>463.6</v>
    <v>469.63</v>
    <v>477.44</v>
    <v>479.75</v>
    <v>480.56</v>
    <v>482.995</v>
    <v>481.84</v>
    <v>487.91500000000002</v>
    <v>482.08</v>
    <v>474.35500000000002</v>
    <v>469.39</v>
    <v>479.59</v>
    <v>478.89</v>
    <v>469.75</v>
    <v>484.12</v>
    <v>480.39</v>
    <v>469.02</v>
    <v>481.02499999999998</v>
    <v>478.08</v>
    <v>478.79500000000002</v>
    <v>466.005</v>
    <v>448.51499999999999</v>
    <v>477.13499999999999</v>
    <v>480.1</v>
    <v>484.34500000000003</v>
    <v>492.815</v>
    <v>495.55500000000001</v>
    <v>498.44499999999999</v>
    <v>494.10500000000002</v>
    <v>491.16500000000002</v>
    <v>498.23500000000001</v>
    <v>489.255</v>
    <v>483.59500000000003</v>
    <v>475.59</v>
    <v>473</v>
    <v>467.03</v>
    <v>479.24</v>
    <v>468.99</v>
    <v>473.78</v>
    <v>478.80500000000001</v>
    <v>482.69499999999999</v>
    <v>489.79</v>
    <v>484.87</v>
    <v>483.88</v>
    <v>485.81</v>
    <v>486.495</v>
    <v>484.27</v>
    <v>493.505</v>
    <v>490.02499999999998</v>
    <v>493.42</v>
    <v>488.255</v>
    <v>478.53</v>
    <v>485.17500000000001</v>
    <v>493.625</v>
    <v>494.755</v>
    <v>501.89</v>
    <v>503.46499999999997</v>
    <v>503.75</v>
    <v>502.67500000000001</v>
    <v>498.10500000000002</v>
    <v>-99999901</v>
    <v>490.96</v>
    <v>495.15</v>
    <v>488.66</v>
    <v>497.98500000000001</v>
    <v>498.61</v>
    <v>486.46</v>
    <v>481.71499999999997</v>
    <v>476.65</v>
    <v>486.005</v>
    <v>487.435</v>
    <v>489.44</v>
    <v>478.67500000000001</v>
    <v>482.75</v>
    <v>487.47500000000002</v>
    <v>490.5</v>
    <v>487.4</v>
    <v>489.7</v>
    <v>495.2</v>
    <v>495.55</v>
    <v>-99999901</v>
    <v>498.58499999999998</v>
    <v>500.22500000000002</v>
    <v>497.11</v>
    <v>497.54</v>
    <v>505.26</v>
    <v>504.18</v>
    <v>508.54</v>
    <v>504.01</v>
    <v>504.90499999999997</v>
    <v>506.63</v>
    <v>501.82499999999999</v>
    <v>503.10500000000002</v>
    <v>497</v>
    <v>490.11</v>
    <v>494.33</v>
    <v>495.69</v>
    <v>501.16</v>
    <v>503.07</v>
    <v>507.64</v>
    <v>503.79500000000002</v>
    <v>505.57</v>
    <v>502.10500000000002</v>
    <v>504.97500000000002</v>
    <v>503.02499999999998</v>
    <v>503.91500000000002</v>
    <v>494.64</v>
    <v>493.755</v>
    <v>489.185</v>
    <v>496.39</v>
    <v>498.245</v>
    <v>493.96</v>
    <v>486.85500000000002</v>
    <v>483.1</v>
    <v>481.83499999999998</v>
    <v>469.8</v>
    <v>480.60500000000002</v>
    <v>487.99</v>
    <v>483.40499999999997</v>
    <v>487.23</v>
    <v>488.34500000000003</v>
    <v>482.36</v>
    <v>487.76</v>
    <v>495.995</v>
    <v>492.73500000000001</v>
    <v>494.31</v>
    <v>490.06</v>
    <v>491.48</v>
    <v>493.88</v>
    <v>496.57499999999999</v>
    <v>493.85500000000002</v>
    <v>495.88499999999999</v>
    <v>493.185</v>
    <v>495.56</v>
    <v>495.14</v>
    <v>491.02</v>
    <v>482.4</v>
    <v>486</v>
    <v>473.68</v>
    <v>479.48</v>
    <v>487.24</v>
    <v>493.23</v>
    <v>497.74</v>
    <v>494.90499999999997</v>
    <v>502.59500000000003</v>
    <v>-99999901</v>
    <v>502.45499999999998</v>
    <v>502.69499999999999</v>
    <v>509.6</v>
    <v>505.745</v>
    <v>506.86500000000001</v>
    <v>503.78</v>
    <v>497.755</v>
    <v>500.82</v>
    <v>496.20499999999998</v>
    <v>495.59</v>
    <v>493.65</v>
    <v>493.55</v>
    <v>493.75</v>
    <v>493.755</v>
    <v>484.06</v>
    <v>484.35</v>
    <v>492.745</v>
    <v>499.35500000000002</v>
    <v>498.52499999999998</v>
    <v>505.52</v>
    <v>497.13</v>
    <v>495.565</v>
    <v>492.69</v>
    <v>490.71</v>
    <v>491.005</v>
    <v>495.9</v>
    <v>485.29500000000002</v>
    <v>501.12</v>
    <v>498.34</v>
    <v>498.75</v>
    <v>495.05500000000001</v>
    <v>496.34</v>
    <v>503.44499999999999</v>
    <v>508.53</v>
    <v>503.31</v>
    <v>507.02</v>
    <v>509.71</v>
    <v>508.02</v>
    <v>510.70499999999998</v>
    <v>515.505</v>
    <v>516.26</v>
    <v>506.935</v>
    <v>508.05500000000001</v>
    <v>511.29500000000002</v>
    <v>520.84500000000003</v>
    <v>521.16</v>
    <v>527.04</v>
    <v>529.12</v>
    <v>534.87</v>
    <v>537.67999999999995</v>
    <v>532.79499999999996</v>
    <v>532.17999999999995</v>
    <v>528.55499999999995</v>
    <v>529.92999999999995</v>
    <v>529.89</v>
    <v>529.26499999999999</v>
    <v>524.21500000000003</v>
    <v>522.23500000000001</v>
    <v>519.82500000000005</v>
    <v>522.09</v>
    <v>513.44000000000005</v>
    <v>515.15</v>
    <v>517.60500000000002</v>
    <v>493.58499999999998</v>
    <v>496.97500000000002</v>
    <v>490.17</v>
    <v>499.51499999999999</v>
    <v>487.34</v>
    <v>483.65</v>
    <v>491.1</v>
    <v>504.47</v>
    <v>505.09</v>
    <v>500.86500000000001</v>
    <v>493.36500000000001</v>
    <v>487.38</v>
    <v>487.245</v>
    <v>479.74</v>
    <v>492.69</v>
    <v>487.35</v>
    <v>473.21</v>
    <v>488.24</v>
    <v>495.01499999999999</v>
    <v>501.88</v>
  </a>
  <a r="1" c="256">
    <v>103.95</v>
    <v>-99999901</v>
    <v>104.84</v>
    <v>104.82</v>
    <v>104.67</v>
    <v>103.785</v>
    <v>103.96</v>
    <v>105.62</v>
    <v>106.54</v>
    <v>106.935</v>
    <v>106.93</v>
    <v>106.68</v>
    <v>106.905</v>
    <v>107.13500000000001</v>
    <v>105.96</v>
    <v>105.82</v>
    <v>106.21</v>
    <v>107.705</v>
    <v>108.19</v>
    <v>107.7</v>
    <v>107.11</v>
    <v>108.105</v>
    <v>106.255</v>
    <v>106.69499999999999</v>
    <v>104.78</v>
    <v>105.38500000000001</v>
    <v>107.685</v>
    <v>107.61499999999999</v>
    <v>108.345</v>
    <v>109.19</v>
    <v>109.75</v>
    <v>109.92</v>
    <v>109.86</v>
    <v>110.27500000000001</v>
    <v>110.505</v>
    <v>111.47499999999999</v>
    <v>110.83499999999999</v>
    <v>109.94</v>
    <v>109.74</v>
    <v>110.69499999999999</v>
    <v>109.27500000000001</v>
    <v>108.155</v>
    <v>109.455</v>
    <v>109.13</v>
    <v>107.235</v>
    <v>109.215</v>
    <v>109.13500000000001</v>
    <v>108.35</v>
    <v>106.94</v>
    <v>104.075</v>
    <v>108.16</v>
    <v>108.63</v>
    <v>109.02500000000001</v>
    <v>110.48</v>
    <v>109.7</v>
    <v>110.24</v>
    <v>110.985</v>
    <v>110.37</v>
    <v>110.38</v>
    <v>109.30500000000001</v>
    <v>110.35</v>
    <v>110.21</v>
    <v>109.965</v>
    <v>109.17</v>
    <v>109.845</v>
    <v>110.22</v>
    <v>111.035</v>
    <v>111.11</v>
    <v>111.905</v>
    <v>114.36499999999999</v>
    <v>113.88500000000001</v>
    <v>114.39</v>
    <v>114.67</v>
    <v>115.245</v>
    <v>115.64</v>
    <v>115.955</v>
    <v>116.465</v>
    <v>116.465</v>
    <v>116.59</v>
    <v>115.42</v>
    <v>116.185</v>
    <v>116.745</v>
    <v>116.855</v>
    <v>117.015</v>
    <v>117.27</v>
    <v>117.37</v>
    <v>117.39</v>
    <v>117.64</v>
    <v>-99999901</v>
    <v>115.69</v>
    <v>116.67</v>
    <v>116.26</v>
    <v>118.7</v>
    <v>117.515</v>
    <v>115.625</v>
    <v>114.91500000000001</v>
    <v>114.36</v>
    <v>116.035</v>
    <v>115.985</v>
    <v>114.04</v>
    <v>116.05500000000001</v>
    <v>116.48</v>
    <v>117.395</v>
    <v>117.125</v>
    <v>116.91500000000001</v>
    <v>117.13</v>
    <v>117.69499999999999</v>
    <v>-99999901</v>
    <v>117.55500000000001</v>
    <v>118.16500000000001</v>
    <v>117.06</v>
    <v>117.7</v>
    <v>117.97</v>
    <v>117.83499999999999</v>
    <v>118.745</v>
    <v>118.515</v>
    <v>118.68</v>
    <v>118.8</v>
    <v>118.86499999999999</v>
    <v>118.99</v>
    <v>118.465</v>
    <v>117.11499999999999</v>
    <v>118.065</v>
    <v>119.065</v>
    <v>119.685</v>
    <v>119.95</v>
    <v>120.285</v>
    <v>120.32</v>
    <v>120.88</v>
    <v>120.79</v>
    <v>121.01</v>
    <v>121.815</v>
    <v>122.3</v>
    <v>121.61499999999999</v>
    <v>122.22499999999999</v>
    <v>120.96</v>
    <v>122.52</v>
    <v>122.955</v>
    <v>123.29</v>
    <v>122.78</v>
    <v>122.435</v>
    <v>121.935</v>
    <v>119.375</v>
    <v>121.27</v>
    <v>122.17</v>
    <v>122.59</v>
    <v>123.95</v>
    <v>124.24</v>
    <v>123.73</v>
    <v>123.84</v>
    <v>124.485</v>
    <v>123.765</v>
    <v>124.515</v>
    <v>123.4</v>
    <v>123.91</v>
    <v>124.565</v>
    <v>124.75</v>
    <v>124.7</v>
    <v>124.85</v>
    <v>124.82</v>
    <v>125.105</v>
    <v>125.59</v>
    <v>124.985</v>
    <v>124.99</v>
    <v>124.955</v>
    <v>123.65</v>
    <v>124.54</v>
    <v>126.015</v>
    <v>126.26</v>
    <v>126.53</v>
    <v>126.215</v>
    <v>126.93</v>
    <v>-99999901</v>
    <v>127.12</v>
    <v>127.56</v>
    <v>127.905</v>
    <v>127.245</v>
    <v>128.65</v>
    <v>127.16</v>
    <v>126.88</v>
    <v>127.11499999999999</v>
    <v>126.245</v>
    <v>125.64</v>
    <v>125.645</v>
    <v>125.49</v>
    <v>125.44499999999999</v>
    <v>125.18</v>
    <v>122.855</v>
    <v>122.87</v>
    <v>123.41</v>
    <v>125.455</v>
    <v>125.08499999999999</v>
    <v>125.245</v>
    <v>122.925</v>
    <v>123.255</v>
    <v>123.38</v>
    <v>121.52</v>
    <v>120.685</v>
    <v>122.61499999999999</v>
    <v>121.265</v>
    <v>124.53</v>
    <v>123.81</v>
    <v>124.075</v>
    <v>122.785</v>
    <v>122.43</v>
    <v>124.8</v>
    <v>125.93</v>
    <v>126.27</v>
    <v>127.375</v>
    <v>127.875</v>
    <v>127.765</v>
    <v>127.94499999999999</v>
    <v>128.59</v>
    <v>129.625</v>
    <v>128.88499999999999</v>
    <v>129.28</v>
    <v>129.38999999999999</v>
    <v>129.86000000000001</v>
    <v>130.38499999999999</v>
    <v>130.32</v>
    <v>131.61000000000001</v>
    <v>132.53</v>
    <v>132.5</v>
    <v>131.83500000000001</v>
    <v>131.77500000000001</v>
    <v>131.065</v>
    <v>131.77500000000001</v>
    <v>132.05500000000001</v>
    <v>132.63499999999999</v>
    <v>132.255</v>
    <v>132.125</v>
    <v>132.66499999999999</v>
    <v>132.96</v>
    <v>131.285</v>
    <v>131.88999999999999</v>
    <v>132.345</v>
    <v>129.30000000000001</v>
    <v>130.42500000000001</v>
    <v>129.185</v>
    <v>130.61000000000001</v>
    <v>128.20500000000001</v>
    <v>127.17</v>
    <v>128.30000000000001</v>
    <v>131.47</v>
    <v>131.535</v>
    <v>131.68</v>
    <v>131.285</v>
    <v>130.93</v>
    <v>129.5</v>
    <v>129.29</v>
    <v>131.81</v>
    <v>130.535</v>
    <v>127.1</v>
    <v>128.97499999999999</v>
    <v>131.255</v>
    <v>132.52000000000001</v>
  </a>
  <a r="1" c="257">
    <v>6.7160000000000002</v>
    <v>-99999901</v>
    <v>6.8109999999999999</v>
    <v>6.8170000000000002</v>
    <v>6.7969999999999997</v>
    <v>6.7530000000000001</v>
    <v>6.7910000000000004</v>
    <v>6.9119999999999999</v>
    <v>6.9160000000000004</v>
    <v>6.9690000000000003</v>
    <v>6.9424999999999999</v>
    <v>6.9234999999999998</v>
    <v>6.952</v>
    <v>6.9615</v>
    <v>6.8765000000000001</v>
    <v>6.88</v>
    <v>6.89</v>
    <v>6.9820000000000002</v>
    <v>7.0019999999999998</v>
    <v>6.9740000000000002</v>
    <v>6.9059999999999997</v>
    <v>7.0110000000000001</v>
    <v>6.8689999999999998</v>
    <v>6.8929999999999998</v>
    <v>6.78</v>
    <v>6.8159999999999998</v>
    <v>6.9329999999999998</v>
    <v>6.9349999999999996</v>
    <v>6.99</v>
    <v>7.04</v>
    <v>7.0750000000000002</v>
    <v>7.101</v>
    <v>7.1050000000000004</v>
    <v>7.13</v>
    <v>7.1539999999999999</v>
    <v>7.2169999999999996</v>
    <v>7.1840000000000002</v>
    <v>7.1150000000000002</v>
    <v>7.0869999999999997</v>
    <v>7.1609999999999996</v>
    <v>7.0750000000000002</v>
    <v>7.0279999999999996</v>
    <v>7.0865</v>
    <v>7.0780000000000003</v>
    <v>6.9459999999999997</v>
    <v>7.0709999999999997</v>
    <v>7.048</v>
    <v>7.024</v>
    <v>6.9610000000000003</v>
    <v>6.7930000000000001</v>
    <v>6.9779999999999998</v>
    <v>7.0140000000000002</v>
    <v>7.0579999999999998</v>
    <v>7.1509999999999998</v>
    <v>7.0990000000000002</v>
    <v>7.1289999999999996</v>
    <v>7.1749999999999998</v>
    <v>7.1289999999999996</v>
    <v>7.1779999999999999</v>
    <v>7.1340000000000003</v>
    <v>7.15</v>
    <v>7.1180000000000003</v>
    <v>7.0949999999999998</v>
    <v>7.0330000000000004</v>
    <v>7.1109999999999998</v>
    <v>7.1239999999999997</v>
    <v>7.1189999999999998</v>
    <v>7.1849999999999996</v>
    <v>7.2089999999999996</v>
    <v>7.3330000000000002</v>
    <v>7.3179999999999996</v>
    <v>7.3490000000000002</v>
    <v>7.3739999999999997</v>
    <v>7.3940000000000001</v>
    <v>7.415</v>
    <v>7.4409999999999998</v>
    <v>7.4640000000000004</v>
    <v>7.5049999999999999</v>
    <v>7.484</v>
    <v>7.3869999999999996</v>
    <v>7.452</v>
    <v>7.4779999999999998</v>
    <v>7.4950000000000001</v>
    <v>7.5229999999999997</v>
    <v>7.5140000000000002</v>
    <v>7.5270000000000001</v>
    <v>7.5250000000000004</v>
    <v>7.4805000000000001</v>
    <v>-99999901</v>
    <v>7.4</v>
    <v>7.4835000000000003</v>
    <v>7.468</v>
    <v>7.5940000000000003</v>
    <v>7.5839999999999996</v>
    <v>7.4329999999999998</v>
    <v>7.35</v>
    <v>7.3520000000000003</v>
    <v>7.4710000000000001</v>
    <v>7.4465000000000003</v>
    <v>7.4820000000000002</v>
    <v>7.3570000000000002</v>
    <v>7.5</v>
    <v>7.5129999999999999</v>
    <v>7.5750000000000002</v>
    <v>7.5570000000000004</v>
    <v>7.5625</v>
    <v>7.5780000000000003</v>
    <v>7.6109999999999998</v>
    <v>-99999901</v>
    <v>7.6040000000000001</v>
    <v>7.6239999999999997</v>
    <v>7.58</v>
    <v>7.6230000000000002</v>
    <v>7.6420000000000003</v>
    <v>7.64</v>
    <v>7.6520000000000001</v>
    <v>7.6680000000000001</v>
    <v>7.673</v>
    <v>7.68</v>
    <v>7.69</v>
    <v>7.702</v>
    <v>7.649</v>
    <v>7.5529999999999999</v>
    <v>7.609</v>
    <v>7.6559999999999997</v>
    <v>7.6580000000000004</v>
    <v>7.7030000000000003</v>
    <v>7.7290000000000001</v>
    <v>7.7160000000000002</v>
    <v>7.7389999999999999</v>
    <v>7.7080000000000002</v>
    <v>7.7290000000000001</v>
    <v>7.766</v>
    <v>7.8029999999999999</v>
    <v>7.7569999999999997</v>
    <v>7.79</v>
    <v>7.6959999999999997</v>
    <v>7.7960000000000003</v>
    <v>7.8220000000000001</v>
    <v>7.8520000000000003</v>
    <v>7.8224999999999998</v>
    <v>7.7859999999999996</v>
    <v>7.758</v>
    <v>7.5960000000000001</v>
    <v>7.6740000000000004</v>
    <v>7.7610000000000001</v>
    <v>7.7830000000000004</v>
    <v>7.8650000000000002</v>
    <v>7.8789999999999996</v>
    <v>7.8090000000000002</v>
    <v>7.8460000000000001</v>
    <v>7.9130000000000003</v>
    <v>7.8520000000000003</v>
    <v>7.8970000000000002</v>
    <v>7.867</v>
    <v>7.8920000000000003</v>
    <v>7.931</v>
    <v>7.9240000000000004</v>
    <v>7.9240000000000004</v>
    <v>7.9290000000000003</v>
    <v>7.9409999999999998</v>
    <v>7.9610000000000003</v>
    <v>7.9935</v>
    <v>7.9560000000000004</v>
    <v>7.9314999999999998</v>
    <v>7.9314999999999998</v>
    <v>7.8390000000000004</v>
    <v>7.8890000000000002</v>
    <v>7.9770000000000003</v>
    <v>8</v>
    <v>8.0139999999999993</v>
    <v>7.9885000000000002</v>
    <v>8.032</v>
    <v>-99999901</v>
    <v>8.0630000000000006</v>
    <v>8.0920000000000005</v>
    <v>8.1189999999999998</v>
    <v>8.1120000000000001</v>
    <v>8.1539999999999999</v>
    <v>8.1</v>
    <v>8.0530000000000008</v>
    <v>8.077</v>
    <v>8.0419999999999998</v>
    <v>8.0129999999999999</v>
    <v>8.01</v>
    <v>7.992</v>
    <v>7.99</v>
    <v>7.9545000000000003</v>
    <v>7.8</v>
    <v>7.8540000000000001</v>
    <v>7.9059999999999997</v>
    <v>7.9889999999999999</v>
    <v>7.9489999999999998</v>
    <v>7.9509999999999996</v>
    <v>7.782</v>
    <v>7.7910000000000004</v>
    <v>7.7889999999999997</v>
    <v>7.7270000000000003</v>
    <v>7.6529999999999996</v>
    <v>7.7679999999999998</v>
    <v>7.6619999999999999</v>
    <v>7.8579999999999997</v>
    <v>7.8140000000000001</v>
    <v>7.8360000000000003</v>
    <v>7.766</v>
    <v>7.7640000000000002</v>
    <v>7.9</v>
    <v>7.9729999999999999</v>
    <v>7.9770000000000003</v>
    <v>8.0459999999999994</v>
    <v>8.0730000000000004</v>
    <v>8.06</v>
    <v>8.0739999999999998</v>
    <v>8.1080000000000005</v>
    <v>8.1539999999999999</v>
    <v>8.1140000000000008</v>
    <v>8.1679999999999993</v>
    <v>8.1470000000000002</v>
    <v>8.1910000000000007</v>
    <v>8.2219999999999995</v>
    <v>8.2240000000000002</v>
    <v>8.2880000000000003</v>
    <v>8.3339999999999996</v>
    <v>8.3335000000000008</v>
    <v>8.3040000000000003</v>
    <v>8.2880000000000003</v>
    <v>8.2449999999999992</v>
    <v>8.2910000000000004</v>
    <v>8.3119999999999994</v>
    <v>8.327</v>
    <v>8.2959999999999994</v>
    <v>8.3030000000000008</v>
    <v>8.3119999999999994</v>
    <v>8.3149999999999995</v>
    <v>8.2059999999999995</v>
    <v>8.218</v>
    <v>8.2584999999999997</v>
    <v>8.0470000000000006</v>
    <v>8.109</v>
    <v>8.0079999999999991</v>
    <v>8.1404999999999994</v>
    <v>7.98</v>
    <v>7.944</v>
    <v>8.0220000000000002</v>
    <v>8.2170000000000005</v>
    <v>8.2029999999999994</v>
    <v>8.2025000000000006</v>
    <v>8.1850000000000005</v>
    <v>8.1509999999999998</v>
    <v>8.06</v>
    <v>8.0589999999999993</v>
    <v>8.2059999999999995</v>
    <v>8.11</v>
    <v>7.95</v>
    <v>8.0649999999999995</v>
    <v>8.1950000000000003</v>
    <v>8.2650000000000006</v>
  </a>
  <a r="1" c="255">
    <v>53.185000000000002</v>
    <v>-99999901</v>
    <v>53.78</v>
    <v>53.84</v>
    <v>53.66</v>
    <v>53.55</v>
    <v>53.46</v>
    <v>53.98</v>
    <v>54.06</v>
    <v>54.25</v>
    <v>54.16</v>
    <v>53.87</v>
    <v>53.93</v>
    <v>54.015000000000001</v>
    <v>53.76</v>
    <v>53.79</v>
    <v>53.85</v>
    <v>54.11</v>
    <v>54.03</v>
    <v>53.97</v>
    <v>54.06</v>
    <v>54.29</v>
    <v>53.88</v>
    <v>53.9</v>
    <v>53</v>
    <v>53.16</v>
    <v>53.65</v>
    <v>53.45</v>
    <v>53.51</v>
    <v>53.79</v>
    <v>54.13</v>
    <v>54.09</v>
    <v>54.19</v>
    <v>54.2</v>
    <v>54.17</v>
    <v>54.45</v>
    <v>53.93</v>
    <v>53.6</v>
    <v>53.58</v>
    <v>53.58</v>
    <v>53</v>
    <v>53.02</v>
    <v>53.16</v>
    <v>53.07</v>
    <v>52.21</v>
    <v>52.72</v>
    <v>52.51</v>
    <v>52.25</v>
    <v>52.23</v>
    <v>51.64</v>
    <v>52.81</v>
    <v>53.12</v>
    <v>53.3</v>
    <v>53.59</v>
    <v>53.454999999999998</v>
    <v>53.89</v>
    <v>54.244999999999997</v>
    <v>54.15</v>
    <v>54.11</v>
    <v>53.95</v>
    <v>54.3</v>
    <v>54.29</v>
    <v>54.22</v>
    <v>54.11</v>
    <v>54.53</v>
    <v>55.07</v>
    <v>54.6</v>
    <v>54.67</v>
    <v>54.78</v>
    <v>55.36</v>
    <v>55.28</v>
    <v>55.53</v>
    <v>55.52</v>
    <v>55.58</v>
    <v>55.61</v>
    <v>55.73</v>
    <v>56.18</v>
    <v>56.49</v>
    <v>56.47</v>
    <v>56.34</v>
    <v>56.72</v>
    <v>56.78</v>
    <v>56.78</v>
    <v>56.56</v>
    <v>56.4</v>
    <v>56.2</v>
    <v>56.18</v>
    <v>56.09</v>
    <v>-99999901</v>
    <v>56.14</v>
    <v>56.4</v>
    <v>56.7</v>
    <v>57.32</v>
    <v>57.73</v>
    <v>56.81</v>
    <v>56.22</v>
    <v>56.33</v>
    <v>57.01</v>
    <v>56.9</v>
    <v>57.31</v>
    <v>57.28</v>
    <v>57.39</v>
    <v>57.14</v>
    <v>57.21</v>
    <v>57.13</v>
    <v>57.39</v>
    <v>-99999901</v>
    <v>57.09</v>
    <v>57.17</v>
    <v>57.11</v>
    <v>57.53</v>
    <v>57.66</v>
    <v>57.57</v>
    <v>57.86</v>
    <v>58.08</v>
    <v>57.9</v>
    <v>57.84</v>
    <v>58.04</v>
    <v>58.08</v>
    <v>57.55</v>
    <v>56.93</v>
    <v>57.34</v>
    <v>57.56</v>
    <v>57.32</v>
    <v>57.44</v>
    <v>57.68</v>
    <v>57.78</v>
    <v>57.92</v>
    <v>57.67</v>
    <v>57.79</v>
    <v>58.12</v>
    <v>58.21</v>
    <v>58.03</v>
    <v>58.51</v>
    <v>58.16</v>
    <v>58.48</v>
    <v>58.67</v>
    <v>58.77</v>
    <v>58.69</v>
    <v>58.61</v>
    <v>58.85</v>
    <v>58.21</v>
    <v>58.57</v>
    <v>58.69</v>
    <v>58.7</v>
    <v>59.12</v>
    <v>59.22</v>
    <v>59.08</v>
    <v>59.17</v>
    <v>59.41</v>
    <v>59.36</v>
    <v>59.57</v>
    <v>59.53</v>
    <v>59.47</v>
    <v>59.52</v>
    <v>59.45</v>
    <v>59.51</v>
    <v>59.51</v>
    <v>59.78</v>
    <v>59.77</v>
    <v>60.145000000000003</v>
    <v>60.24</v>
    <v>60.38</v>
    <v>60.2</v>
    <v>59.94</v>
    <v>60.35</v>
    <v>60.68</v>
    <v>60.43</v>
    <v>60.24</v>
    <v>60.1</v>
    <v>60.29</v>
    <v>60.249600000000001</v>
    <v>60.39</v>
    <v>60.57</v>
    <v>60.77</v>
    <v>60.965000000000003</v>
    <v>61.24</v>
    <v>60.59</v>
    <v>60.62</v>
    <v>60.55</v>
    <v>60.12</v>
    <v>60.02</v>
    <v>60</v>
    <v>59.91</v>
    <v>59.67</v>
    <v>59.2</v>
    <v>58.88</v>
    <v>59.19</v>
    <v>59.22</v>
    <v>59.44</v>
    <v>59.07</v>
    <v>58.72</v>
    <v>57.63</v>
    <v>57.98</v>
    <v>57.77</v>
    <v>57.33</v>
    <v>56.96</v>
    <v>57.56</v>
    <v>56.94</v>
    <v>58.06</v>
    <v>57.73</v>
    <v>57.92</v>
    <v>57.61</v>
    <v>57.6</v>
    <v>58.52</v>
    <v>58.78</v>
    <v>58.62</v>
    <v>58.83</v>
    <v>59.21</v>
    <v>59.13</v>
    <v>59.41</v>
    <v>59.59</v>
    <v>59.55</v>
    <v>59.21</v>
    <v>59.4</v>
    <v>59.4</v>
    <v>59.38</v>
    <v>59.67</v>
    <v>59.685000000000002</v>
    <v>59.98</v>
    <v>59.77</v>
    <v>59.59</v>
    <v>59.75</v>
    <v>60</v>
    <v>59.76</v>
    <v>60.12</v>
    <v>60.25</v>
    <v>60.24</v>
    <v>59.93</v>
    <v>59.83</v>
    <v>60.01</v>
    <v>59.97</v>
    <v>59.51</v>
    <v>59.44</v>
    <v>59.62</v>
    <v>58.97</v>
    <v>59.17</v>
    <v>58.53</v>
    <v>59.02</v>
    <v>58.43</v>
    <v>58.42</v>
    <v>59.01</v>
    <v>59.62</v>
    <v>59.44</v>
    <v>59.61</v>
    <v>59.86</v>
    <v>60.09</v>
    <v>59.73</v>
    <v>59.94</v>
    <v>60.96</v>
    <v>60.49</v>
    <v>59.6</v>
    <v>59.92</v>
    <v>60.47</v>
    <v>60.83</v>
  </a>
  <a r="1" c="257">
    <v>6.4284999999999997</v>
    <v>6.4813999999999998</v>
    <v>6.3869999999999996</v>
    <v>6.4295</v>
    <v>6.4195000000000002</v>
    <v>6.3704999999999998</v>
    <v>6.431</v>
    <v>6.5789999999999997</v>
    <v>6.66</v>
    <v>6.6779999999999999</v>
    <v>6.63</v>
    <v>6.7009999999999996</v>
    <v>6.7074999999999996</v>
    <v>6.7705000000000002</v>
    <v>6.673</v>
    <v>6.6905000000000001</v>
    <v>6.7229999999999999</v>
    <v>6.7770000000000001</v>
    <v>6.7619999999999996</v>
    <v>6.7290000000000001</v>
    <v>6.7080000000000002</v>
    <v>6.7539999999999996</v>
    <v>6.6524999999999999</v>
    <v>6.6180000000000003</v>
    <v>6.5940000000000003</v>
    <v>6.5910000000000002</v>
    <v>6.7145000000000001</v>
    <v>6.72</v>
    <v>6.8064999999999998</v>
    <v>6.9039999999999999</v>
    <v>6.9885000000000002</v>
    <v>7.0125000000000002</v>
    <v>7.0205000000000002</v>
    <v>7.05</v>
    <v>7.0564999999999998</v>
    <v>7.1340000000000003</v>
    <v>7.0650000000000004</v>
    <v>6.96</v>
    <v>6.9130000000000003</v>
    <v>7.0229999999999997</v>
    <v>7.0209999999999999</v>
    <v>6.9215</v>
    <v>7.048</v>
    <v>7.0350000000000001</v>
    <v>6.8789999999999996</v>
    <v>7.0155000000000003</v>
    <v>6.9779999999999998</v>
    <v>6.9779999999999998</v>
    <v>6.8605</v>
    <v>6.6425000000000001</v>
    <v>6.9210000000000003</v>
    <v>6.9969999999999999</v>
    <v>7.0309999999999997</v>
    <v>7.1539999999999999</v>
    <v>7.1665000000000001</v>
    <v>7.2115</v>
    <v>7.1924999999999999</v>
    <v>7.1509999999999998</v>
    <v>7.2370000000000001</v>
    <v>7.1485000000000003</v>
    <v>7.1</v>
    <v>6.99</v>
    <v>6.9504999999999999</v>
    <v>6.867</v>
    <v>7.0179999999999998</v>
    <v>6.9249999999999998</v>
    <v>6.9539999999999997</v>
    <v>7.0010000000000003</v>
    <v>7.069</v>
    <v>7.1760000000000002</v>
    <v>7.1470000000000002</v>
    <v>7.1440000000000001</v>
    <v>7.17</v>
    <v>7.1529999999999996</v>
    <v>7.1660000000000004</v>
    <v>7.2619999999999996</v>
    <v>7.2344999999999997</v>
    <v>7.2789999999999999</v>
    <v>7.2140000000000004</v>
    <v>7.0934999999999997</v>
    <v>7.1654999999999998</v>
    <v>7.2530000000000001</v>
    <v>7.2744999999999997</v>
    <v>7.3570000000000002</v>
    <v>7.3689999999999998</v>
    <v>7.3594999999999997</v>
    <v>7.3390000000000004</v>
    <v>7.2945000000000002</v>
    <v>-99999901</v>
    <v>7.1950000000000003</v>
    <v>7.27</v>
    <v>7.2140000000000004</v>
    <v>7.351</v>
    <v>7.3680000000000003</v>
    <v>7.1965000000000003</v>
    <v>7.1210000000000004</v>
    <v>7.048</v>
    <v>7.1760000000000002</v>
    <v>7.1840000000000002</v>
    <v>7.2569999999999997</v>
    <v>7.0960000000000001</v>
    <v>7.1790000000000003</v>
    <v>7.22</v>
    <v>7.2510000000000003</v>
    <v>7.23</v>
    <v>7.2450000000000001</v>
    <v>7.3010000000000002</v>
    <v>7.335</v>
    <v>7.3277000000000001</v>
    <v>7.38</v>
    <v>7.3944999999999999</v>
    <v>7.3455000000000004</v>
    <v>7.3795000000000002</v>
    <v>7.39</v>
    <v>7.4359999999999999</v>
    <v>7.4634999999999998</v>
    <v>7.4329999999999998</v>
    <v>7.4429999999999996</v>
    <v>7.4654999999999996</v>
    <v>7.4055</v>
    <v>7.4260000000000002</v>
    <v>7.3090000000000002</v>
    <v>7.1989999999999998</v>
    <v>7.2694999999999999</v>
    <v>7.2949999999999999</v>
    <v>7.3230000000000004</v>
    <v>7.3594999999999997</v>
    <v>7.4249999999999998</v>
    <v>7.3745000000000003</v>
    <v>7.3920000000000003</v>
    <v>7.3384999999999998</v>
    <v>7.3789999999999996</v>
    <v>7.3719999999999999</v>
    <v>7.4055</v>
    <v>7.2915000000000001</v>
    <v>7.2990000000000004</v>
    <v>7.2134999999999998</v>
    <v>7.3185000000000002</v>
    <v>7.35</v>
    <v>7.3085000000000004</v>
    <v>7.2530000000000001</v>
    <v>7.1829999999999998</v>
    <v>7.141</v>
    <v>6.9459999999999997</v>
    <v>7.0730000000000004</v>
    <v>7.1879999999999997</v>
    <v>7.1669999999999998</v>
    <v>7.21</v>
    <v>7.2424999999999997</v>
    <v>7.1835000000000004</v>
    <v>7.2350000000000003</v>
    <v>7.3460000000000001</v>
    <v>7.2965</v>
    <v>7.3380000000000001</v>
    <v>7.2830000000000004</v>
    <v>7.3</v>
    <v>7.3449999999999998</v>
    <v>7.3419999999999996</v>
    <v>7.32</v>
    <v>7.3380000000000001</v>
    <v>7.3310000000000004</v>
    <v>7.3559999999999999</v>
    <v>7.3685</v>
    <v>7.3239999999999998</v>
    <v>7.1994999999999996</v>
    <v>7.2534999999999998</v>
    <v>7.1029999999999998</v>
    <v>7.1395</v>
    <v>7.2595000000000001</v>
    <v>7.3289999999999997</v>
    <v>7.391</v>
    <v>7.3520000000000003</v>
    <v>7.4390000000000001</v>
    <v>7.4836999999999998</v>
    <v>7.4560000000000004</v>
    <v>7.4939999999999998</v>
    <v>7.5730000000000004</v>
    <v>7.5549999999999997</v>
    <v>7.59</v>
    <v>7.5410000000000004</v>
    <v>7.444</v>
    <v>7.4889999999999999</v>
    <v>7.4550000000000001</v>
    <v>7.4560000000000004</v>
    <v>7.43</v>
    <v>7.4180000000000001</v>
    <v>7.4119999999999999</v>
    <v>7.3849999999999998</v>
    <v>7.2549999999999999</v>
    <v>7.2705000000000002</v>
    <v>7.367</v>
    <v>7.4640000000000004</v>
    <v>7.43</v>
    <v>7.4794999999999998</v>
    <v>7.3440000000000003</v>
    <v>7.2930000000000001</v>
    <v>7.2880000000000003</v>
    <v>7.2560000000000002</v>
    <v>7.2329999999999997</v>
    <v>7.298</v>
    <v>7.1444999999999999</v>
    <v>7.3339999999999996</v>
    <v>7.3220000000000001</v>
    <v>7.3164999999999996</v>
    <v>7.2750000000000004</v>
    <v>7.306</v>
    <v>7.43</v>
    <v>7.492</v>
    <v>7.4465000000000003</v>
    <v>7.4889999999999999</v>
    <v>7.5179999999999998</v>
    <v>7.4880000000000004</v>
    <v>7.5049999999999999</v>
    <v>7.5839999999999996</v>
    <v>7.5659999999999998</v>
    <v>7.4865000000000004</v>
    <v>7.52</v>
    <v>7.53</v>
    <v>7.6369999999999996</v>
    <v>7.6230000000000002</v>
    <v>7.681</v>
    <v>7.7160000000000002</v>
    <v>7.7839999999999998</v>
    <v>7.8159999999999998</v>
    <v>7.7619999999999996</v>
    <v>7.7439999999999998</v>
    <v>7.6989999999999998</v>
    <v>7.7140000000000004</v>
    <v>7.7190000000000003</v>
    <v>7.6989999999999998</v>
    <v>7.6349999999999998</v>
    <v>7.6159999999999997</v>
    <v>7.5810000000000004</v>
    <v>7.5839999999999996</v>
    <v>7.4669999999999996</v>
    <v>7.4660000000000002</v>
    <v>7.5090000000000003</v>
    <v>7.2210000000000001</v>
    <v>7.2670000000000003</v>
    <v>7.1719999999999997</v>
    <v>7.2960000000000003</v>
    <v>7.1539999999999999</v>
    <v>7.0984999999999996</v>
    <v>7.1849999999999996</v>
    <v>7.383</v>
    <v>7.3730000000000002</v>
    <v>7.3220000000000001</v>
    <v>7.2484999999999999</v>
    <v>7.165</v>
    <v>7.1440000000000001</v>
    <v>7.069</v>
    <v>7.2240000000000002</v>
    <v>7.1719999999999997</v>
    <v>6.9814999999999996</v>
    <v>7.1580000000000004</v>
    <v>7.2679999999999998</v>
    <v>7.3579999999999997</v>
  </a>
</arrayData>
</file>

<file path=xl/richData/rdrichvalue.xml><?xml version="1.0" encoding="utf-8"?>
<rvData xmlns="http://schemas.microsoft.com/office/spreadsheetml/2017/richdata" count="8800">
  <rv s="0">
    <v>https://www.bing.com/financeapi/forcetrigger?t=ao7ia2&amp;q=XLON%3aCSPX&amp;form=skydnc</v>
    <v>Learn more on Bing</v>
  </rv>
  <rv s="1">
    <v>en-US</v>
    <v>ao7ia2</v>
    <v>268435456</v>
    <v>1</v>
    <v>Powered by Refinitiv</v>
    <v>0</v>
    <v>iShs CoreS&amp;P500 U ETF USD A (XLON:CSPX)</v>
    <v>2</v>
    <v>3</v>
    <v>Finance</v>
    <v>4</v>
    <v>483.77</v>
    <v>168</v>
    <v>1.0024999999999999</v>
    <v>0.99</v>
    <v>2.0509999999999999E-3</v>
    <v>USD</v>
    <v>London Stock Exchange</v>
    <v>XLON</v>
    <v>7.000000000000001E-4</v>
    <v>483.77</v>
    <v>ETF</v>
    <v>44554.398663032029</v>
    <v>0</v>
    <v>481.87</v>
    <v>54696727357.699997</v>
    <v>iShs CoreS&amp;P500 U ETF USD A</v>
    <v>481.87</v>
    <v>482.78</v>
    <v>483.77</v>
    <v>CSPX</v>
    <v>iShs CoreS&amp;P500 U ETF USD A (XLON:CSPX)</v>
    <v>9806</v>
  </rv>
  <rv s="2">
    <v>1</v>
  </rv>
  <rv s="3">
    <fb>373.04</fb>
    <v>5</v>
  </rv>
  <rv s="3">
    <fb>376.85</fb>
    <v>5</v>
  </rv>
  <rv s="3">
    <fb>377.62</fb>
    <v>5</v>
  </rv>
  <rv s="3">
    <fb>377.55</fb>
    <v>5</v>
  </rv>
  <rv s="3">
    <fb>376.75</fb>
    <v>5</v>
  </rv>
  <rv s="3">
    <fb>373.71</fb>
    <v>5</v>
  </rv>
  <rv s="3">
    <fb>374.65</fb>
    <v>5</v>
  </rv>
  <rv s="3">
    <fb>380.69</fb>
    <v>5</v>
  </rv>
  <rv s="3">
    <fb>383.83</fb>
    <v>5</v>
  </rv>
  <rv s="3">
    <fb>384.77</fb>
    <v>5</v>
  </rv>
  <rv s="3">
    <fb>384.59</fb>
    <v>5</v>
  </rv>
  <rv s="3">
    <fb>383.81</fb>
    <v>5</v>
  </rv>
  <rv s="3">
    <fb>384.66</fb>
    <v>5</v>
  </rv>
  <rv s="3">
    <fb>385.16</fb>
    <v>5</v>
  </rv>
  <rv s="3">
    <fb>381.19</fb>
    <v>5</v>
  </rv>
  <rv s="3">
    <fb>381.12</fb>
    <v>5</v>
  </rv>
  <rv s="3">
    <fb>382</fb>
    <v>5</v>
  </rv>
  <rv s="3">
    <fb>387.67</fb>
    <v>5</v>
  </rv>
  <rv s="3">
    <fb>388.88</fb>
    <v>5</v>
  </rv>
  <rv s="3">
    <fb>387.74</fb>
    <v>5</v>
  </rv>
  <rv s="3">
    <fb>386.29</fb>
    <v>5</v>
  </rv>
  <rv s="3">
    <fb>389.18</fb>
    <v>5</v>
  </rv>
  <rv s="3">
    <fb>382.15</fb>
    <v>5</v>
  </rv>
  <rv s="3">
    <fb>385.06</fb>
    <v>5</v>
  </rv>
  <rv s="3">
    <fb>377.05</fb>
    <v>5</v>
  </rv>
  <rv s="3">
    <fb>379.56</fb>
    <v>5</v>
  </rv>
  <rv s="3">
    <fb>387.48</fb>
    <v>5</v>
  </rv>
  <rv s="3">
    <fb>386.87</fb>
    <v>5</v>
  </rv>
  <rv s="3">
    <fb>389.45</fb>
    <v>5</v>
  </rv>
  <rv s="3">
    <fb>392.66</fb>
    <v>5</v>
  </rv>
  <rv s="3">
    <fb>393.68</fb>
    <v>5</v>
  </rv>
  <rv s="3">
    <fb>395</fb>
    <v>5</v>
  </rv>
  <rv s="3">
    <fb>394.77</fb>
    <v>5</v>
  </rv>
  <rv s="3">
    <fb>395.94</fb>
    <v>5</v>
  </rv>
  <rv s="3">
    <fb>396.49</fb>
    <v>5</v>
  </rv>
  <rv s="3">
    <fb>399.73</fb>
    <v>5</v>
  </rv>
  <rv s="3">
    <fb>397.75</fb>
    <v>5</v>
  </rv>
  <rv s="3">
    <fb>395.09</fb>
    <v>5</v>
  </rv>
  <rv s="3">
    <fb>394.12</fb>
    <v>5</v>
  </rv>
  <rv s="3">
    <fb>397.16</fb>
    <v>5</v>
  </rv>
  <rv s="3">
    <fb>392.76</fb>
    <v>5</v>
  </rv>
  <rv s="3">
    <fb>390.25</fb>
    <v>5</v>
  </rv>
  <rv s="3">
    <fb>394.67</fb>
    <v>5</v>
  </rv>
  <rv s="3">
    <fb>393.26</fb>
    <v>5</v>
  </rv>
  <rv s="3">
    <fb>388.44</fb>
    <v>5</v>
  </rv>
  <rv s="3">
    <fb>393.98</fb>
    <v>5</v>
  </rv>
  <rv s="3">
    <fb>391.98</fb>
    <v>5</v>
  </rv>
  <rv s="3">
    <fb>390.86</fb>
    <v>5</v>
  </rv>
  <rv s="3">
    <fb>386.93</fb>
    <v>5</v>
  </rv>
  <rv s="3">
    <fb>378.23</fb>
    <v>5</v>
  </rv>
  <rv s="3">
    <fb>391.35</fb>
    <v>5</v>
  </rv>
  <rv s="3">
    <fb>393.4</fb>
    <v>5</v>
  </rv>
  <rv s="3">
    <fb>394.54</fb>
    <v>5</v>
  </rv>
  <rv s="3">
    <fb>399.98</fb>
    <v>5</v>
  </rv>
  <rv s="3">
    <fb>397.14</fb>
    <v>5</v>
  </rv>
  <rv s="3">
    <fb>398.84</fb>
    <v>5</v>
  </rv>
  <rv s="3">
    <fb>401.61</fb>
    <v>5</v>
  </rv>
  <rv s="3">
    <fb>399.16</fb>
    <v>5</v>
  </rv>
  <rv s="3">
    <fb>400.87</fb>
    <v>5</v>
  </rv>
  <rv s="3">
    <fb>396.97</fb>
    <v>5</v>
  </rv>
  <rv s="3">
    <fb>399.06</fb>
    <v>5</v>
  </rv>
  <rv s="3">
    <fb>398.45</fb>
    <v>5</v>
  </rv>
  <rv s="3">
    <fb>398.15</fb>
    <v>5</v>
  </rv>
  <rv s="3">
    <fb>393.92</fb>
    <v>5</v>
  </rv>
  <rv s="3">
    <fb>398.88</fb>
    <v>5</v>
  </rv>
  <rv s="3">
    <fb>400.52</fb>
    <v>5</v>
  </rv>
  <rv s="3">
    <fb>400.95</fb>
    <v>5</v>
  </rv>
  <rv s="3">
    <fb>402.94</fb>
    <v>5</v>
  </rv>
  <rv s="3">
    <fb>405.58</fb>
    <v>5</v>
  </rv>
  <rv s="3">
    <fb>413.2</fb>
    <v>5</v>
  </rv>
  <rv s="3">
    <fb>412.7</fb>
    <v>5</v>
  </rv>
  <rv s="3">
    <fb>414.32</fb>
    <v>5</v>
  </rv>
  <rv s="3">
    <fb>415.55</fb>
    <v>5</v>
  </rv>
  <rv s="3">
    <fb>417.24</fb>
    <v>5</v>
  </rv>
  <rv s="3">
    <fb>418.61</fb>
    <v>5</v>
  </rv>
  <rv s="3">
    <fb>419.67</fb>
    <v>5</v>
  </rv>
  <rv s="3">
    <fb>421.24</fb>
    <v>5</v>
  </rv>
  <rv s="3">
    <fb>423.1</fb>
    <v>5</v>
  </rv>
  <rv s="3">
    <fb>421.81</fb>
    <v>5</v>
  </rv>
  <rv s="3">
    <fb>417.36</fb>
    <v>5</v>
  </rv>
  <rv s="3">
    <fb>421.01</fb>
    <v>5</v>
  </rv>
  <rv s="3">
    <fb>423.36</fb>
    <v>5</v>
  </rv>
  <rv s="3">
    <fb>422.88</fb>
    <v>5</v>
  </rv>
  <rv s="3">
    <fb>424.48</fb>
    <v>5</v>
  </rv>
  <rv s="3">
    <fb>423.95</fb>
    <v>5</v>
  </rv>
  <rv s="3">
    <fb>424.46</fb>
    <v>5</v>
  </rv>
  <rv s="3">
    <fb>424.77</fb>
    <v>5</v>
  </rv>
  <rv s="3">
    <fb>423.81</fb>
    <v>5</v>
  </rv>
  <rv s="3">
    <fb>425.45</fb>
    <v>5</v>
  </rv>
  <rv s="3">
    <fb>419.33</fb>
    <v>5</v>
  </rv>
  <rv s="3">
    <fb>423.6</fb>
    <v>5</v>
  </rv>
  <rv s="3">
    <fb>423.29</fb>
    <v>5</v>
  </rv>
  <rv s="3">
    <fb>429.28</fb>
    <v>5</v>
  </rv>
  <rv s="3">
    <fb>428.93</fb>
    <v>5</v>
  </rv>
  <rv s="3">
    <fb>420.45</fb>
    <v>5</v>
  </rv>
  <rv s="3">
    <fb>415.09</fb>
    <v>5</v>
  </rv>
  <rv s="3">
    <fb>416.46</fb>
    <v>5</v>
  </rv>
  <rv s="3">
    <fb>422.1</fb>
    <v>5</v>
  </rv>
  <rv s="3">
    <fb>420.84</fb>
    <v>5</v>
  </rv>
  <rv s="3">
    <fb>421.57</fb>
    <v>5</v>
  </rv>
  <rv s="3">
    <fb>414.01</fb>
    <v>5</v>
  </rv>
  <rv s="3">
    <fb>421.77</fb>
    <v>5</v>
  </rv>
  <rv s="3">
    <fb>423.13</fb>
    <v>5</v>
  </rv>
  <rv s="3">
    <fb>426.15</fb>
    <v>5</v>
  </rv>
  <rv s="3">
    <fb>424.76</fb>
    <v>5</v>
  </rv>
  <rv s="3">
    <fb>425.41</fb>
    <v>5</v>
  </rv>
  <rv s="3">
    <fb>426.38</fb>
    <v>5</v>
  </rv>
  <rv s="3">
    <fb>427.35</fb>
    <v>5</v>
  </rv>
  <rv s="3">
    <fb>426.50349999999997</fb>
    <v>5</v>
  </rv>
  <rv s="3">
    <fb>426.72</fb>
    <v>5</v>
  </rv>
  <rv s="3">
    <fb>427.64</fb>
    <v>5</v>
  </rv>
  <rv s="3">
    <fb>425.79</fb>
    <v>5</v>
  </rv>
  <rv s="3">
    <fb>428.42</fb>
    <v>5</v>
  </rv>
  <rv s="3">
    <fb>428.02</fb>
    <v>5</v>
  </rv>
  <rv s="3">
    <fb>427.84</fb>
    <v>5</v>
  </rv>
  <rv s="3">
    <fb>429.26</fb>
    <v>5</v>
  </rv>
  <rv s="3">
    <fb>429.93</fb>
    <v>5</v>
  </rv>
  <rv s="3">
    <fb>430.11</fb>
    <v>5</v>
  </rv>
  <rv s="3">
    <fb>430.01</fb>
    <v>5</v>
  </rv>
  <rv s="3">
    <fb>430.43</fb>
    <v>5</v>
  </rv>
  <rv s="3">
    <fb>431.03</fb>
    <v>5</v>
  </rv>
  <rv s="3">
    <fb>429.03</fb>
    <v>5</v>
  </rv>
  <rv s="3">
    <fb>424.32</fb>
    <v>5</v>
  </rv>
  <rv s="3">
    <fb>427.83</fb>
    <v>5</v>
  </rv>
  <rv s="3">
    <fb>430.36</fb>
    <v>5</v>
  </rv>
  <rv s="3">
    <fb>430.92</fb>
    <v>5</v>
  </rv>
  <rv s="3">
    <fb>432.92</fb>
    <v>5</v>
  </rv>
  <rv s="3">
    <fb>434.46</fb>
    <v>5</v>
  </rv>
  <rv s="3">
    <fb>434.3</fb>
    <v>5</v>
  </rv>
  <rv s="3">
    <fb>436.15</fb>
    <v>5</v>
  </rv>
  <rv s="3">
    <fb>435.94</fb>
    <v>5</v>
  </rv>
  <rv s="3">
    <fb>437.5</fb>
    <v>5</v>
  </rv>
  <rv s="3">
    <fb>440.31</fb>
    <v>5</v>
  </rv>
  <rv s="3">
    <fb>442.06</fb>
    <v>5</v>
  </rv>
  <rv s="3">
    <fb>439.47</fb>
    <v>5</v>
  </rv>
  <rv s="3">
    <fb>441.53</fb>
    <v>5</v>
  </rv>
  <rv s="3">
    <fb>437.97</fb>
    <v>5</v>
  </rv>
  <rv s="3">
    <fb>443.05</fb>
    <v>5</v>
  </rv>
  <rv s="3">
    <fb>444.36</fb>
    <v>5</v>
  </rv>
  <rv s="3">
    <fb>445.99</fb>
    <v>5</v>
  </rv>
  <rv s="3">
    <fb>444.07</fb>
    <v>5</v>
  </rv>
  <rv s="3">
    <fb>443.39</fb>
    <v>5</v>
  </rv>
  <rv s="3">
    <fb>441.81</fb>
    <v>5</v>
  </rv>
  <rv s="3">
    <fb>433.06</fb>
    <v>5</v>
  </rv>
  <rv s="3">
    <fb>437.92</fb>
    <v>5</v>
  </rv>
  <rv s="3">
    <fb>441.64</fb>
    <v>5</v>
  </rv>
  <rv s="3">
    <fb>442.58</fb>
    <v>5</v>
  </rv>
  <rv s="3">
    <fb>447.4</fb>
    <v>5</v>
  </rv>
  <rv s="3">
    <fb>448.69</fb>
    <v>5</v>
  </rv>
  <rv s="3">
    <fb>445.5</fb>
    <v>5</v>
  </rv>
  <rv s="3">
    <fb>447.27</fb>
    <v>5</v>
  </rv>
  <rv s="3">
    <fb>449.43</fb>
    <v>5</v>
  </rv>
  <rv s="3">
    <fb>446.64</fb>
    <v>5</v>
  </rv>
  <rv s="3">
    <fb>448.51</fb>
    <v>5</v>
  </rv>
  <rv s="3">
    <fb>446.44</fb>
    <v>5</v>
  </rv>
  <rv s="3">
    <fb>447.64</fb>
    <v>5</v>
  </rv>
  <rv s="3">
    <fb>449.31</fb>
    <v>5</v>
  </rv>
  <rv s="3">
    <fb>450.47</fb>
    <v>5</v>
  </rv>
  <rv s="3">
    <fb>450.22</fb>
    <v>5</v>
  </rv>
  <rv s="3">
    <fb>450.9</fb>
    <v>5</v>
  </rv>
  <rv s="3">
    <fb>451.3</fb>
    <v>5</v>
  </rv>
  <rv s="3">
    <fb>452.13</fb>
    <v>5</v>
  </rv>
  <rv s="3">
    <fb>453.88</fb>
    <v>5</v>
  </rv>
  <rv s="3">
    <fb>452.47</fb>
    <v>5</v>
  </rv>
  <rv s="3">
    <fb>452.62</fb>
    <v>5</v>
  </rv>
  <rv s="3">
    <fb>451.53</fb>
    <v>5</v>
  </rv>
  <rv s="3">
    <fb>447.23</fb>
    <v>5</v>
  </rv>
  <rv s="3">
    <fb>450.92</fb>
    <v>5</v>
  </rv>
  <rv s="3">
    <fb>455.94</fb>
    <v>5</v>
  </rv>
  <rv s="3">
    <fb>456.16</fb>
    <v>5</v>
  </rv>
  <rv s="3">
    <fb>457.24</fb>
    <v>5</v>
  </rv>
  <rv s="3">
    <fb>455.7</fb>
    <v>5</v>
  </rv>
  <rv s="3">
    <fb>458.06</fb>
    <v>5</v>
  </rv>
  <rv s="3">
    <fb>461.178</fb>
    <v>5</v>
  </rv>
  <rv s="3">
    <fb>460.73</fb>
    <v>5</v>
  </rv>
  <rv s="3">
    <fb>460.9</fb>
    <v>5</v>
  </rv>
  <rv s="3">
    <fb>462.01</fb>
    <v>5</v>
  </rv>
  <rv s="3">
    <fb>461.26</fb>
    <v>5</v>
  </rv>
  <rv s="3">
    <fb>462.68</fb>
    <v>5</v>
  </rv>
  <rv s="3">
    <fb>459.75</fb>
    <v>5</v>
  </rv>
  <rv s="3">
    <fb>457.97</fb>
    <v>5</v>
  </rv>
  <rv s="3">
    <fb>459.36</fb>
    <v>5</v>
  </rv>
  <rv s="3">
    <fb>456.31</fb>
    <v>5</v>
  </rv>
  <rv s="3">
    <fb>454.33</fb>
    <v>5</v>
  </rv>
  <rv s="3">
    <fb>453.79</fb>
    <v>5</v>
  </rv>
  <rv s="3">
    <fb>453.37</fb>
    <v>5</v>
  </rv>
  <rv s="3">
    <fb>453.11</fb>
    <v>5</v>
  </rv>
  <rv s="3">
    <fb>451.96</fb>
    <v>5</v>
  </rv>
  <rv s="3">
    <fb>443.47</fb>
    <v>5</v>
  </rv>
  <rv s="3">
    <fb>445.27</fb>
    <v>5</v>
  </rv>
  <rv s="3">
    <fb>448.03</fb>
    <v>5</v>
  </rv>
  <rv s="3">
    <fb>453.03</fb>
    <v>5</v>
  </rv>
  <rv s="3">
    <fb>452.19</fb>
    <v>5</v>
  </rv>
  <rv s="3">
    <fb>452.85</fb>
    <v>5</v>
  </rv>
  <rv s="3">
    <fb>444.13</fb>
    <v>5</v>
  </rv>
  <rv s="3">
    <fb>445.14</fb>
    <v>5</v>
  </rv>
  <rv s="3">
    <fb>442.62</fb>
    <v>5</v>
  </rv>
  <rv s="3">
    <fb>440.52</fb>
    <v>5</v>
  </rv>
  <rv s="3">
    <fb>436.2</fb>
    <v>5</v>
  </rv>
  <rv s="3">
    <fb>444.24</fb>
    <v>5</v>
  </rv>
  <rv s="3">
    <fb>438.41</fb>
    <v>5</v>
  </rv>
  <rv s="3">
    <fb>450.57</fb>
    <v>5</v>
  </rv>
  <rv s="3">
    <fb>448.19</fb>
    <v>5</v>
  </rv>
  <rv s="3">
    <fb>449.08</fb>
    <v>5</v>
  </rv>
  <rv s="3">
    <fb>443.64</fb>
    <v>5</v>
  </rv>
  <rv s="3">
    <fb>441.86</fb>
    <v>5</v>
  </rv>
  <rv s="3">
    <fb>450.78</fb>
    <v>5</v>
  </rv>
  <rv s="3">
    <fb>454.89</fb>
    <v>5</v>
  </rv>
  <rv s="3">
    <fb>456.4</fb>
    <v>5</v>
  </rv>
  <rv s="3">
    <fb>459.59</fb>
    <v>5</v>
  </rv>
  <rv s="3">
    <fb>461.85</fb>
    <v>5</v>
  </rv>
  <rv s="3">
    <fb>461.16</fb>
    <v>5</v>
  </rv>
  <rv s="3">
    <fb>461.75</fb>
    <v>5</v>
  </rv>
  <rv s="3">
    <fb>464.62</fb>
    <v>5</v>
  </rv>
  <rv s="3">
    <fb>467.3</fb>
    <v>5</v>
  </rv>
  <rv s="3">
    <fb>466.02</fb>
    <v>5</v>
  </rv>
  <rv s="3">
    <fb>467.57</fb>
    <v>5</v>
  </rv>
  <rv s="3">
    <fb>468.21</fb>
    <v>5</v>
  </rv>
  <rv s="3">
    <fb>469.53</fb>
    <v>5</v>
  </rv>
  <rv s="3">
    <fb>471.81</fb>
    <v>5</v>
  </rv>
  <rv s="3">
    <fb>471.47</fb>
    <v>5</v>
  </rv>
  <rv s="3">
    <fb>475.8</fb>
    <v>5</v>
  </rv>
  <rv s="3">
    <fb>479.69</fb>
    <v>5</v>
  </rv>
  <rv s="3">
    <fb>479.17</fb>
    <v>5</v>
  </rv>
  <rv s="3">
    <fb>477.12</fb>
    <v>5</v>
  </rv>
  <rv s="3">
    <fb>476.95</fb>
    <v>5</v>
  </rv>
  <rv s="3">
    <fb>474.67</fb>
    <v>5</v>
  </rv>
  <rv s="3">
    <fb>477.08</fb>
    <v>5</v>
  </rv>
  <rv s="3">
    <fb>477.93</fb>
    <v>5</v>
  </rv>
  <rv s="3">
    <fb>479.96</fb>
    <v>5</v>
  </rv>
  <rv s="3">
    <fb>478.49</fb>
    <v>5</v>
  </rv>
  <rv s="3">
    <fb>478.87</fb>
    <v>5</v>
  </rv>
  <rv s="3">
    <fb>480.1</fb>
    <v>5</v>
  </rv>
  <rv s="3">
    <fb>482.47</fb>
    <v>5</v>
  </rv>
  <rv s="3">
    <fb>476.17</fb>
    <v>5</v>
  </rv>
  <rv s="3">
    <fb>478.16</fb>
    <v>5</v>
  </rv>
  <rv s="3">
    <fb>480.06</fb>
    <v>5</v>
  </rv>
  <rv s="3">
    <fb>468.65</fb>
    <v>5</v>
  </rv>
  <rv s="3">
    <fb>473.39</fb>
    <v>5</v>
  </rv>
  <rv s="3">
    <fb>467.74</fb>
    <v>5</v>
  </rv>
  <rv s="3">
    <fb>474.16</fb>
    <v>5</v>
  </rv>
  <rv s="3">
    <fb>464.56</fb>
    <v>5</v>
  </rv>
  <rv s="3">
    <fb>463.25</fb>
    <v>5</v>
  </rv>
  <rv s="3">
    <fb>467.61</fb>
    <v>5</v>
  </rv>
  <rv s="3">
    <fb>478.21</fb>
    <v>5</v>
  </rv>
  <rv s="3">
    <fb>477.47</fb>
    <v>5</v>
  </rv>
  <rv s="3">
    <fb>478.45</fb>
    <v>5</v>
  </rv>
  <rv s="3">
    <fb>477.74</fb>
    <v>5</v>
  </rv>
  <rv s="3">
    <fb>476.98</fb>
    <v>5</v>
  </rv>
  <rv s="3">
    <fb>471.31</fb>
    <v>5</v>
  </rv>
  <rv s="3">
    <fb>470.92</fb>
    <v>5</v>
  </rv>
  <rv s="3">
    <fb>480.14</fb>
    <v>5</v>
  </rv>
  <rv s="3">
    <fb>473.88</fb>
    <v>5</v>
  </rv>
  <rv s="3">
    <fb>462.78</fb>
    <v>5</v>
  </rv>
  <rv s="3">
    <fb>469.9</fb>
    <v>5</v>
  </rv>
  <rv s="3">
    <fb>478.09</fb>
    <v>5</v>
  </rv>
  <rv s="3">
    <fb>482.78</fb>
    <v>5</v>
  </rv>
  <rv s="0">
    <v>https://www.bing.com/financeapi/forcetrigger?t=aoamz2&amp;q=XLON%3aIWDA&amp;form=skydnc</v>
    <v>Learn more on Bing</v>
  </rv>
  <rv s="1">
    <v>en-US</v>
    <v>aoamz2</v>
    <v>268435456</v>
    <v>1</v>
    <v>Powered by Refinitiv</v>
    <v>0</v>
    <v>iShs CoreMSCI Wld ETF USD A (XLON:IWDA)</v>
    <v>2</v>
    <v>3</v>
    <v>Finance</v>
    <v>4</v>
    <v>89.51</v>
    <v>0</v>
    <v>1.0025999999999999</v>
    <v>0.28000000000000003</v>
    <v>3.1569999999999997E-3</v>
    <v>USD</v>
    <v>London Stock Exchange</v>
    <v>XLON</v>
    <v>2E-3</v>
    <v>88.96</v>
    <v>ETF</v>
    <v>44554.396745786718</v>
    <v>260</v>
    <v>88.51</v>
    <v>44924706864.519997</v>
    <v>iShs CoreMSCI Wld ETF USD A</v>
    <v>88.59</v>
    <v>88.68</v>
    <v>88.96</v>
    <v>IWDA</v>
    <v>iShs CoreMSCI Wld ETF USD A (XLON:IWDA)</v>
    <v>11045</v>
  </rv>
  <rv s="2">
    <v>261</v>
  </rv>
  <rv s="3">
    <fb>72.430000000000007</fb>
    <v>5</v>
  </rv>
  <rv s="3">
    <fb>73.033000000000001</fb>
    <v>5</v>
  </rv>
  <rv s="3">
    <fb>73.28</fb>
    <v>5</v>
  </rv>
  <rv s="3">
    <fb>73.319999999999993</fb>
    <v>5</v>
  </rv>
  <rv s="3">
    <fb>73.150000000000006</fb>
    <v>5</v>
  </rv>
  <rv s="3">
    <fb>72.75</fb>
    <v>5</v>
  </rv>
  <rv s="3">
    <fb>72.98</fb>
    <v>5</v>
  </rv>
  <rv s="3">
    <fb>74.02</fb>
    <v>5</v>
  </rv>
  <rv s="3">
    <fb>74.56</fb>
    <v>5</v>
  </rv>
  <rv s="3">
    <fb>74.87</fb>
    <v>5</v>
  </rv>
  <rv s="3">
    <fb>74.62</fb>
    <v>5</v>
  </rv>
  <rv s="3">
    <fb>74.52</fb>
    <v>5</v>
  </rv>
  <rv s="3">
    <fb>74.680000000000007</fb>
    <v>5</v>
  </rv>
  <rv s="3">
    <fb>75</fb>
    <v>5</v>
  </rv>
  <rv s="3">
    <fb>74.099999999999994</fb>
    <v>5</v>
  </rv>
  <rv s="3">
    <fb>74.11</fb>
    <v>5</v>
  </rv>
  <rv s="3">
    <fb>74.27</fb>
    <v>5</v>
  </rv>
  <rv s="3">
    <fb>75.13</fb>
    <v>5</v>
  </rv>
  <rv s="3">
    <fb>75.33</fb>
    <v>5</v>
  </rv>
  <rv s="3">
    <fb>75.040000000000006</fb>
    <v>5</v>
  </rv>
  <rv s="3">
    <fb>75.19</fb>
    <v>5</v>
  </rv>
  <rv s="3">
    <fb>73.92</fb>
    <v>5</v>
  </rv>
  <rv s="3">
    <fb>74.23</fb>
    <v>5</v>
  </rv>
  <rv s="3">
    <fb>72.790000000000006</fb>
    <v>5</v>
  </rv>
  <rv s="3">
    <fb>73.36</fb>
    <v>5</v>
  </rv>
  <rv s="3">
    <fb>75.069999999999993</fb>
    <v>5</v>
  </rv>
  <rv s="3">
    <fb>75.67</fb>
    <v>5</v>
  </rv>
  <rv s="3">
    <fb>75.989999999999995</fb>
    <v>5</v>
  </rv>
  <rv s="3">
    <fb>76.3</fb>
    <v>5</v>
  </rv>
  <rv s="3">
    <fb>76.319999999999993</fb>
    <v>5</v>
  </rv>
  <rv s="3">
    <fb>76.56</fb>
    <v>5</v>
  </rv>
  <rv s="3">
    <fb>76.819999999999993</fb>
    <v>5</v>
  </rv>
  <rv s="3">
    <fb>77.53</fb>
    <v>5</v>
  </rv>
  <rv s="3">
    <fb>77.22</fb>
    <v>5</v>
  </rv>
  <rv s="3">
    <fb>76.45</fb>
    <v>5</v>
  </rv>
  <rv s="3">
    <fb>76.28</fb>
    <v>5</v>
  </rv>
  <rv s="3">
    <fb>76.930000000000007</fb>
    <v>5</v>
  </rv>
  <rv s="3">
    <fb>76.25</fb>
    <v>5</v>
  </rv>
  <rv s="3">
    <fb>75.78</fb>
    <v>5</v>
  </rv>
  <rv s="3">
    <fb>76.13</fb>
    <v>5</v>
  </rv>
  <rv s="3">
    <fb>74.83</fb>
    <v>5</v>
  </rv>
  <rv s="3">
    <fb>75.95</fb>
    <v>5</v>
  </rv>
  <rv s="3">
    <fb>75.709999999999994</fb>
    <v>5</v>
  </rv>
  <rv s="3">
    <fb>75.540000000000006</fb>
    <v>5</v>
  </rv>
  <rv s="3">
    <fb>74.7</fb>
    <v>5</v>
  </rv>
  <rv s="3">
    <fb>73.040000000000006</fb>
    <v>5</v>
  </rv>
  <rv s="3">
    <fb>75.17</fb>
    <v>5</v>
  </rv>
  <rv s="3">
    <fb>75.94</fb>
    <v>5</v>
  </rv>
  <rv s="3">
    <fb>76.83</fb>
    <v>5</v>
  </rv>
  <rv s="3">
    <fb>76.44</fb>
    <v>5</v>
  </rv>
  <rv s="3">
    <fb>76.78</fb>
    <v>5</v>
  </rv>
  <rv s="3">
    <fb>77.260000000000005</fb>
    <v>5</v>
  </rv>
  <rv s="3">
    <fb>76.8</fb>
    <v>5</v>
  </rv>
  <rv s="3">
    <fb>77.209999999999994</fb>
    <v>5</v>
  </rv>
  <rv s="3">
    <fb>76.52</fb>
    <v>5</v>
  </rv>
  <rv s="3">
    <fb>76.89</fb>
    <v>5</v>
  </rv>
  <rv s="3">
    <fb>76.55</fb>
    <v>5</v>
  </rv>
  <rv s="3">
    <fb>75.7</fb>
    <v>5</v>
  </rv>
  <rv s="3">
    <fb>76.53</fb>
    <v>5</v>
  </rv>
  <rv s="3">
    <fb>76.72</fb>
    <v>5</v>
  </rv>
  <rv s="3">
    <fb>77.069999999999993</fb>
    <v>5</v>
  </rv>
  <rv s="3">
    <fb>77.61</fb>
    <v>5</v>
  </rv>
  <rv s="3">
    <fb>78.849999999999994</fb>
    <v>5</v>
  </rv>
  <rv s="3">
    <fb>78.77</fb>
    <v>5</v>
  </rv>
  <rv s="3">
    <fb>79.08</fb>
    <v>5</v>
  </rv>
  <rv s="3">
    <fb>79.37</fb>
    <v>5</v>
  </rv>
  <rv s="3">
    <fb>79.53</fb>
    <v>5</v>
  </rv>
  <rv s="3">
    <fb>79.81</fb>
    <v>5</v>
  </rv>
  <rv s="3">
    <fb>80.09</fb>
    <v>5</v>
  </rv>
  <rv s="3">
    <fb>80.42</fb>
    <v>5</v>
  </rv>
  <rv s="3">
    <fb>80.790000000000006</fb>
    <v>5</v>
  </rv>
  <rv s="3">
    <fb>80.62</fb>
    <v>5</v>
  </rv>
  <rv s="3">
    <fb>79.510000000000005</fb>
    <v>5</v>
  </rv>
  <rv s="3">
    <fb>80.17</fb>
    <v>5</v>
  </rv>
  <rv s="3">
    <fb>80.69</fb>
    <v>5</v>
  </rv>
  <rv s="3">
    <fb>80.66</fb>
    <v>5</v>
  </rv>
  <rv s="3">
    <fb>80.989999999999995</fb>
    <v>5</v>
  </rv>
  <rv s="3">
    <fb>80.849999999999994</fb>
    <v>5</v>
  </rv>
  <rv s="3">
    <fb>80.98</fb>
    <v>5</v>
  </rv>
  <rv s="3">
    <fb>81.040000000000006</fb>
    <v>5</v>
  </rv>
  <rv s="3">
    <fb>80.58</fb>
    <v>5</v>
  </rv>
  <rv s="4">
    <fb t="e">#N/A</fb>
    <v>6</v>
    <v>4</v>
  </rv>
  <rv s="3">
    <fb>79.69</fb>
    <v>5</v>
  </rv>
  <rv s="3">
    <fb>80.67</fb>
    <v>5</v>
  </rv>
  <rv s="3">
    <fb>80.599999999999994</fb>
    <v>5</v>
  </rv>
  <rv s="3">
    <fb>81.81</fb>
    <v>5</v>
  </rv>
  <rv s="3">
    <fb>81.790000000000006</fb>
    <v>5</v>
  </rv>
  <rv s="3">
    <fb>80.260000000000005</fb>
    <v>5</v>
  </rv>
  <rv s="3">
    <fb>79.33</fb>
    <v>5</v>
  </rv>
  <rv s="3">
    <fb>79.400000000000006</fb>
    <v>5</v>
  </rv>
  <rv s="3">
    <fb>80.55</fb>
    <v>5</v>
  </rv>
  <rv s="3">
    <fb>80.709999999999994</fb>
    <v>5</v>
  </rv>
  <rv s="3">
    <fb>80.83</fb>
    <v>5</v>
  </rv>
  <rv s="3">
    <fb>81.569999999999993</fb>
    <v>5</v>
  </rv>
  <rv s="3">
    <fb>81.400000000000006</fb>
    <v>5</v>
  </rv>
  <rv s="3">
    <fb>81.47</fb>
    <v>5</v>
  </rv>
  <rv s="3">
    <fb>81.63</fb>
    <v>5</v>
  </rv>
  <rv s="3">
    <fb>81.96</fb>
    <v>5</v>
  </rv>
  <rv s="3">
    <fb>81.97</fb>
    <v>5</v>
  </rv>
  <rv s="3">
    <fb>82.12</fb>
    <v>5</v>
  </rv>
  <rv s="3">
    <fb>81.66</fb>
    <v>5</v>
  </rv>
  <rv s="3">
    <fb>82.24</fb>
    <v>5</v>
  </rv>
  <rv s="3">
    <fb>82.31</fb>
    <v>5</v>
  </rv>
  <rv s="3">
    <fb>82.26</fb>
    <v>5</v>
  </rv>
  <rv s="3">
    <fb>82.45</fb>
    <v>5</v>
  </rv>
  <rv s="3">
    <fb>82.53</fb>
    <v>5</v>
  </rv>
  <rv s="3">
    <fb>82.63</fb>
    <v>5</v>
  </rv>
  <rv s="3">
    <fb>82.69</fb>
    <v>5</v>
  </rv>
  <rv s="3">
    <fb>82.82</fb>
    <v>5</v>
  </rv>
  <rv s="3">
    <fb>82.94</fb>
    <v>5</v>
  </rv>
  <rv s="3">
    <fb>82.4</fb>
    <v>5</v>
  </rv>
  <rv s="3">
    <fb>81.27</fb>
    <v>5</v>
  </rv>
  <rv s="3">
    <fb>81.94</fb>
    <v>5</v>
  </rv>
  <rv s="3">
    <fb>82.34</fb>
    <v>5</v>
  </rv>
  <rv s="3">
    <fb>82.36</fb>
    <v>5</v>
  </rv>
  <rv s="3">
    <fb>82.8</fb>
    <v>5</v>
  </rv>
  <rv s="3">
    <fb>83.07</fb>
    <v>5</v>
  </rv>
  <rv s="3">
    <fb>83.2</fb>
    <v>5</v>
  </rv>
  <rv s="3">
    <fb>82.84</fb>
    <v>5</v>
  </rv>
  <rv s="3">
    <fb>83.06</fb>
    <v>5</v>
  </rv>
  <rv s="3">
    <fb>83.53</fb>
    <v>5</v>
  </rv>
  <rv s="3">
    <fb>83.85</fb>
    <v>5</v>
  </rv>
  <rv s="3">
    <fb>83.38</fb>
    <v>5</v>
  </rv>
  <rv s="3">
    <fb>83.74</fb>
    <v>5</v>
  </rv>
  <rv s="3">
    <fb>82.83</fb>
    <v>5</v>
  </rv>
  <rv s="3">
    <fb>83.9</fb>
    <v>5</v>
  </rv>
  <rv s="3">
    <fb>84.24</fb>
    <v>5</v>
  </rv>
  <rv s="3">
    <fb>84.36</fb>
    <v>5</v>
  </rv>
  <rv s="3">
    <fb>84.09</fb>
    <v>5</v>
  </rv>
  <rv s="3">
    <fb>83.76</fb>
    <v>5</v>
  </rv>
  <rv s="3">
    <fb>83.44</fb>
    <v>5</v>
  </rv>
  <rv s="3">
    <fb>81.78</fb>
    <v>5</v>
  </rv>
  <rv s="3">
    <fb>82.56</fb>
    <v>5</v>
  </rv>
  <rv s="3">
    <fb>83.39</fb>
    <v>5</v>
  </rv>
  <rv s="3">
    <fb>83.66</fb>
    <v>5</v>
  </rv>
  <rv s="3">
    <fb>84.49</fb>
    <v>5</v>
  </rv>
  <rv s="3">
    <fb>84.67</fb>
    <v>5</v>
  </rv>
  <rv s="3">
    <fb>84.03</fb>
    <v>5</v>
  </rv>
  <rv s="3">
    <fb>84.44</fb>
    <v>5</v>
  </rv>
  <rv s="3">
    <fb>85.05</fb>
    <v>5</v>
  </rv>
  <rv s="3">
    <fb>84.46</fb>
    <v>5</v>
  </rv>
  <rv s="3">
    <fb>84.94</fb>
    <v>5</v>
  </rv>
  <rv s="3">
    <fb>84.61</fb>
    <v>5</v>
  </rv>
  <rv s="3">
    <fb>84.86</fb>
    <v>5</v>
  </rv>
  <rv s="3">
    <fb>85.24</fb>
    <v>5</v>
  </rv>
  <rv s="3">
    <fb>85.18</fb>
    <v>5</v>
  </rv>
  <rv s="3">
    <fb>85.2</fb>
    <v>5</v>
  </rv>
  <rv s="3">
    <fb>85.25</fb>
    <v>5</v>
  </rv>
  <rv s="3">
    <fb>85.48</fb>
    <v>5</v>
  </rv>
  <rv s="3">
    <fb>85.6</fb>
    <v>5</v>
  </rv>
  <rv s="3">
    <fb>85.96</fb>
    <v>5</v>
  </rv>
  <rv s="3">
    <fb>85.56</fb>
    <v>5</v>
  </rv>
  <rv s="3">
    <fb>85.37</fb>
    <v>5</v>
  </rv>
  <rv s="3">
    <fb>85.26</fb>
    <v>5</v>
  </rv>
  <rv s="3">
    <fb>84.27</fb>
    <v>5</v>
  </rv>
  <rv s="3">
    <fb>84.71</fb>
    <v>5</v>
  </rv>
  <rv s="3">
    <fb>85.75</fb>
    <v>5</v>
  </rv>
  <rv s="3">
    <fb>85.93</fb>
    <v>5</v>
  </rv>
  <rv s="3">
    <fb>86.07</fb>
    <v>5</v>
  </rv>
  <rv s="3">
    <fb>85.78</fb>
    <v>5</v>
  </rv>
  <rv s="3">
    <fb>86.25</fb>
    <v>5</v>
  </rv>
  <rv s="3">
    <fb>86.61</fb>
    <v>5</v>
  </rv>
  <rv s="3">
    <fb>86.9</fb>
    <v>5</v>
  </rv>
  <rv s="3">
    <fb>87.19</fb>
    <v>5</v>
  </rv>
  <rv s="3">
    <fb>87.18</fb>
    <v>5</v>
  </rv>
  <rv s="3">
    <fb>87.62</fb>
    <v>5</v>
  </rv>
  <rv s="3">
    <fb>87</fb>
    <v>5</v>
  </rv>
  <rv s="3">
    <fb>86.51</fb>
    <v>5</v>
  </rv>
  <rv s="3">
    <fb>86.74</fb>
    <v>5</v>
  </rv>
  <rv s="3">
    <fb>86.36</fb>
    <v>5</v>
  </rv>
  <rv s="3">
    <fb>86.13</fb>
    <v>5</v>
  </rv>
  <rv s="3">
    <fb>86.06</fb>
    <v>5</v>
  </rv>
  <rv s="3">
    <fb>85.79</fb>
    <v>5</v>
  </rv>
  <rv s="3">
    <fb>85.76</fb>
    <v>5</v>
  </rv>
  <rv s="3">
    <fb>85.38</fb>
    <v>5</v>
  </rv>
  <rv s="3">
    <fb>83.81</fb>
    <v>5</v>
  </rv>
  <rv s="3">
    <fb>84.37</fb>
    <v>5</v>
  </rv>
  <rv s="3">
    <fb>84.91</fb>
    <v>5</v>
  </rv>
  <rv s="3">
    <fb>85.73</fb>
    <v>5</v>
  </rv>
  <rv s="3">
    <fb>85.3</fb>
    <v>5</v>
  </rv>
  <rv s="3">
    <fb>83.64</fb>
    <v>5</v>
  </rv>
  <rv s="3">
    <fb>83.78</fb>
    <v>5</v>
  </rv>
  <rv s="3">
    <fb>83.37</fb>
    <v>5</v>
  </rv>
  <rv s="3">
    <fb>82.98</fb>
    <v>5</v>
  </rv>
  <rv s="3">
    <fb>82.19</fb>
    <v>5</v>
  </rv>
  <rv s="3">
    <fb>83.52</fb>
    <v>5</v>
  </rv>
  <rv s="3">
    <fb>82.39</fb>
    <v>5</v>
  </rv>
  <rv s="3">
    <fb>84.45</fb>
    <v>5</v>
  </rv>
  <rv s="3">
    <fb>84.11</fb>
    <v>5</v>
  </rv>
  <rv s="3">
    <fb>84.34</fb>
    <v>5</v>
  </rv>
  <rv s="3">
    <fb>83.5</fb>
    <v>5</v>
  </rv>
  <rv s="3">
    <fb>84.99</fb>
    <v>5</v>
  </rv>
  <rv s="3">
    <fb>85.74</fb>
    <v>5</v>
  </rv>
  <rv s="3">
    <fb>85.81</fb>
    <v>5</v>
  </rv>
  <rv s="3">
    <fb>86.48</fb>
    <v>5</v>
  </rv>
  <rv s="3">
    <fb>86.84</fb>
    <v>5</v>
  </rv>
  <rv s="3">
    <fb>86.63</fb>
    <v>5</v>
  </rv>
  <rv s="3">
    <fb>86.77</fb>
    <v>5</v>
  </rv>
  <rv s="3">
    <fb>87.12</fb>
    <v>5</v>
  </rv>
  <rv s="3">
    <fb>87.57</fb>
    <v>5</v>
  </rv>
  <rv s="3">
    <fb>87.22</fb>
    <v>5</v>
  </rv>
  <rv s="3">
    <fb>87.64</fb>
    <v>5</v>
  </rv>
  <rv s="3">
    <fb>87.52</fb>
    <v>5</v>
  </rv>
  <rv s="3">
    <fb>87.96</fb>
    <v>5</v>
  </rv>
  <rv s="3">
    <fb>88.17</fb>
    <v>5</v>
  </rv>
  <rv s="3">
    <fb>88.19</fb>
    <v>5</v>
  </rv>
  <rv s="3">
    <fb>88.83</fb>
    <v>5</v>
  </rv>
  <rv s="3">
    <fb>89.39</fb>
    <v>5</v>
  </rv>
  <rv s="3">
    <fb>89.37</fb>
    <v>5</v>
  </rv>
  <rv s="3">
    <fb>89.03</fb>
    <v>5</v>
  </rv>
  <rv s="3">
    <fb>88.94</fb>
    <v>5</v>
  </rv>
  <rv s="3">
    <fb>88.53</fb>
    <v>5</v>
  </rv>
  <rv s="3">
    <fb>88.97</fb>
    <v>5</v>
  </rv>
  <rv s="3">
    <fb>89.2</fb>
    <v>5</v>
  </rv>
  <rv s="3">
    <fb>89.32</fb>
    <v>5</v>
  </rv>
  <rv s="3">
    <fb>88.99</fb>
    <v>5</v>
  </rv>
  <rv s="3">
    <fb>89.02</fb>
    <v>5</v>
  </rv>
  <rv s="3">
    <fb>89.04</fb>
    <v>5</v>
  </rv>
  <rv s="3">
    <fb>89.06</fb>
    <v>5</v>
  </rv>
  <rv s="3">
    <fb>88.01</fb>
    <v>5</v>
  </rv>
  <rv s="3">
    <fb>88.15</fb>
    <v>5</v>
  </rv>
  <rv s="3">
    <fb>86.3</fb>
    <v>5</v>
  </rv>
  <rv s="3">
    <fb>86.98</fb>
    <v>5</v>
  </rv>
  <rv s="3">
    <fb>85.89</fb>
    <v>5</v>
  </rv>
  <rv s="3">
    <fb>87.23</fb>
    <v>5</v>
  </rv>
  <rv s="3">
    <fb>85.58</fb>
    <v>5</v>
  </rv>
  <rv s="3">
    <fb>86.08</fb>
    <v>5</v>
  </rv>
  <rv s="3">
    <fb>88.07</fb>
    <v>5</v>
  </rv>
  <rv s="3">
    <fb>88.06</fb>
    <v>5</v>
  </rv>
  <rv s="3">
    <fb>87.68</fb>
    <v>5</v>
  </rv>
  <rv s="3">
    <fb>87.39</fb>
    <v>5</v>
  </rv>
  <rv s="3">
    <fb>86.45</fb>
    <v>5</v>
  </rv>
  <rv s="3">
    <fb>86.39</fb>
    <v>5</v>
  </rv>
  <rv s="3">
    <fb>88.05</fb>
    <v>5</v>
  </rv>
  <rv s="3">
    <fb>87.09</fb>
    <v>5</v>
  </rv>
  <rv s="3">
    <fb>85.28</fb>
    <v>5</v>
  </rv>
  <rv s="3">
    <fb>86.52</fb>
    <v>5</v>
  </rv>
  <rv s="3">
    <fb>87.89</fb>
    <v>5</v>
  </rv>
  <rv s="3">
    <fb>88.68</fb>
    <v>5</v>
  </rv>
  <rv s="0">
    <v>https://www.bing.com/financeapi/forcetrigger?t=ao83fr&amp;q=XLON%3aEIMI&amp;form=skydnc</v>
    <v>Learn more on Bing</v>
  </rv>
  <rv s="1">
    <v>en-US</v>
    <v>ao83fr</v>
    <v>268435456</v>
    <v>1</v>
    <v>Powered by Refinitiv</v>
    <v>0</v>
    <v>iShs Cr MSCI EM IMI ETFUSDA (XLON:EIMI)</v>
    <v>2</v>
    <v>3</v>
    <v>Finance</v>
    <v>4</v>
    <v>35.200000000000003</v>
    <v>13.81</v>
    <v>1.0116000000000001</v>
    <v>-0.16</v>
    <v>-4.535E-3</v>
    <v>USD</v>
    <v>London Stock Exchange</v>
    <v>XLON</v>
    <v>1.8E-3</v>
    <v>35.200000000000003</v>
    <v>ETF</v>
    <v>44554.385194941409</v>
    <v>502</v>
    <v>35.119999999999997</v>
    <v>17376798186.549999</v>
    <v>iShs Cr MSCI EM IMI ETFUSDA</v>
    <v>35.200000000000003</v>
    <v>35.28</v>
    <v>35.119999999999997</v>
    <v>EIMI</v>
    <v>iShs Cr MSCI EM IMI ETFUSDA (XLON:EIMI)</v>
    <v>11769</v>
  </rv>
  <rv s="2">
    <v>503</v>
  </rv>
  <rv s="3">
    <fb>34.78</fb>
    <v>5</v>
  </rv>
  <rv s="3">
    <fb>35.24</fb>
    <v>5</v>
  </rv>
  <rv s="3">
    <fb>35.75</fb>
    <v>5</v>
  </rv>
  <rv s="3">
    <fb>35.89</fb>
    <v>5</v>
  </rv>
  <rv s="3">
    <fb>36.08</fb>
    <v>5</v>
  </rv>
  <rv s="3">
    <fb>36.53</fb>
    <v>5</v>
  </rv>
  <rv s="3">
    <fb>36.630000000000003</fb>
    <v>5</v>
  </rv>
  <rv s="3">
    <fb>36.64</fb>
    <v>5</v>
  </rv>
  <rv s="3">
    <fb>37.58</fb>
    <v>5</v>
  </rv>
  <rv s="3">
    <fb>37.31</fb>
    <v>5</v>
  </rv>
  <rv s="3">
    <fb>37.549999999999997</fb>
    <v>5</v>
  </rv>
  <rv s="3">
    <fb>37.49</fb>
    <v>5</v>
  </rv>
  <rv s="3">
    <fb>38.17</fb>
    <v>5</v>
  </rv>
  <rv s="3">
    <fb>37.57</fb>
    <v>5</v>
  </rv>
  <rv s="3">
    <fb>37.619999999999997</fb>
    <v>5</v>
  </rv>
  <rv s="3">
    <fb>37.97</fb>
    <v>5</v>
  </rv>
  <rv s="3">
    <fb>38.520000000000003</fb>
    <v>5</v>
  </rv>
  <rv s="3">
    <fb>38.700000000000003</fb>
    <v>5</v>
  </rv>
  <rv s="3">
    <fb>38.299999999999997</fb>
    <v>5</v>
  </rv>
  <rv s="3">
    <fb>38.479999999999997</fb>
    <v>5</v>
  </rv>
  <rv s="3">
    <fb>38.270000000000003</fb>
    <v>5</v>
  </rv>
  <rv s="3">
    <fb>37.520000000000003</fb>
    <v>5</v>
  </rv>
  <rv s="3">
    <fb>36.86</fb>
    <v>5</v>
  </rv>
  <rv s="3">
    <fb>37.44</fb>
    <v>5</v>
  </rv>
  <rv s="3">
    <fb>38.22</fb>
    <v>5</v>
  </rv>
  <rv s="3">
    <fb>38.42</fb>
    <v>5</v>
  </rv>
  <rv s="3">
    <fb>38.25</fb>
    <v>5</v>
  </rv>
  <rv s="3">
    <fb>38.68</fb>
    <v>5</v>
  </rv>
  <rv s="3">
    <fb>38.770000000000003</fb>
    <v>5</v>
  </rv>
  <rv s="3">
    <fb>39.08</fb>
    <v>5</v>
  </rv>
  <rv s="3">
    <fb>39.35</fb>
    <v>5</v>
  </rv>
  <rv s="3">
    <fb>39.909999999999997</fb>
    <v>5</v>
  </rv>
  <rv s="3">
    <fb>39.89</fb>
    <v>5</v>
  </rv>
  <rv s="3">
    <fb>40.21</fb>
    <v>5</v>
  </rv>
  <rv s="3">
    <fb>39.97</fb>
    <v>5</v>
  </rv>
  <rv s="3">
    <fb>39.74</fb>
    <v>5</v>
  </rv>
  <rv s="3">
    <fb>39.21</fb>
    <v>5</v>
  </rv>
  <rv s="3">
    <fb>39.92</fb>
    <v>5</v>
  </rv>
  <rv s="3">
    <fb>38.79</fb>
    <v>5</v>
  </rv>
  <rv s="3">
    <fb>38.54</fb>
    <v>5</v>
  </rv>
  <rv s="3">
    <fb>38.340000000000003</fb>
    <v>5</v>
  </rv>
  <rv s="3">
    <fb>38.35</fb>
    <v>5</v>
  </rv>
  <rv s="3">
    <fb>37.270000000000003</fb>
    <v>5</v>
  </rv>
  <rv s="3">
    <fb>38.24</fb>
    <v>5</v>
  </rv>
  <rv s="3">
    <fb>37.76</fb>
    <v>5</v>
  </rv>
  <rv s="3">
    <fb>38.04</fb>
    <v>5</v>
  </rv>
  <rv s="3">
    <fb>37.69</fb>
    <v>5</v>
  </rv>
  <rv s="3">
    <fb>36.75</fb>
    <v>5</v>
  </rv>
  <rv s="3">
    <fb>36.479999999999997</fb>
    <v>5</v>
  </rv>
  <rv s="3">
    <fb>36.9</fb>
    <v>5</v>
  </rv>
  <rv s="3">
    <fb>36.78</fb>
    <v>5</v>
  </rv>
  <rv s="3">
    <fb>37.909999999999997</fb>
    <v>5</v>
  </rv>
  <rv s="3">
    <fb>37.29</fb>
    <v>5</v>
  </rv>
  <rv s="3">
    <fb>37.32</fb>
    <v>5</v>
  </rv>
  <rv s="3">
    <fb>37.64</fb>
    <v>5</v>
  </rv>
  <rv s="3">
    <fb>37.25</fb>
    <v>5</v>
  </rv>
  <rv s="3">
    <fb>37.380000000000003</fb>
    <v>5</v>
  </rv>
  <rv s="3">
    <fb>37.35</fb>
    <v>5</v>
  </rv>
  <rv s="3">
    <fb>37.450000000000003</fb>
    <v>5</v>
  </rv>
  <rv s="3">
    <fb>36.85</fb>
    <v>5</v>
  </rv>
  <rv s="3">
    <fb>36.25</fb>
    <v>5</v>
  </rv>
  <rv s="3">
    <fb>36.01</fb>
    <v>5</v>
  </rv>
  <rv s="3">
    <fb>36.29</fb>
    <v>5</v>
  </rv>
  <rv s="3">
    <fb>36.5</fb>
    <v>5</v>
  </rv>
  <rv s="3">
    <fb>36.770000000000003</fb>
    <v>5</v>
  </rv>
  <rv s="3">
    <fb>36.869999999999997</fb>
    <v>5</v>
  </rv>
  <rv s="3">
    <fb>37.369999999999997</fb>
    <v>5</v>
  </rv>
  <rv s="3">
    <fb>37.15</fb>
    <v>5</v>
  </rv>
  <rv s="3">
    <fb>37.479999999999997</fb>
    <v>5</v>
  </rv>
  <rv s="3">
    <fb>37.020000000000003</fb>
    <v>5</v>
  </rv>
  <rv s="3">
    <fb>36.83</fb>
    <v>5</v>
  </rv>
  <rv s="3">
    <fb>37.090000000000003</fb>
    <v>5</v>
  </rv>
  <rv s="3">
    <fb>37.46</fb>
    <v>5</v>
  </rv>
  <rv s="3">
    <fb>37.5</fb>
    <v>5</v>
  </rv>
  <rv s="3">
    <fb>37.21</fb>
    <v>5</v>
  </rv>
  <rv s="3">
    <fb>37.82</fb>
    <v>5</v>
  </rv>
  <rv s="3">
    <fb>37.89</fb>
    <v>5</v>
  </rv>
  <rv s="3">
    <fb>37.96</fb>
    <v>5</v>
  </rv>
  <rv s="3">
    <fb>38.130000000000003</fb>
    <v>5</v>
  </rv>
  <rv s="3">
    <fb>37.53</fb>
    <v>5</v>
  </rv>
  <rv s="3">
    <fb>36.880000000000003</fb>
    <v>5</v>
  </rv>
  <rv s="3">
    <fb>37.28</fb>
    <v>5</v>
  </rv>
  <rv s="3">
    <fb>38.1</fb>
    <v>5</v>
  </rv>
  <rv s="3">
    <fb>37.14</fb>
    <v>5</v>
  </rv>
  <rv s="3">
    <fb>36.33</fb>
    <v>5</v>
  </rv>
  <rv s="3">
    <fb>36.19</fb>
    <v>5</v>
  </rv>
  <rv s="3">
    <fb>36.659999999999997</fb>
    <v>5</v>
  </rv>
  <rv s="3">
    <fb>37.229999999999997</fb>
    <v>5</v>
  </rv>
  <rv s="3">
    <fb>37.22</fb>
    <v>5</v>
  </rv>
  <rv s="3">
    <fb>37.869999999999997</fb>
    <v>5</v>
  </rv>
  <rv s="3">
    <fb>38.18</fb>
    <v>5</v>
  </rv>
  <rv s="3">
    <fb>38.394199999999998</fb>
    <v>5</v>
  </rv>
  <rv s="3">
    <fb>38.9</fb>
    <v>5</v>
  </rv>
  <rv s="3">
    <fb>38.950000000000003</fb>
    <v>5</v>
  </rv>
  <rv s="3">
    <fb>38.64</fb>
    <v>5</v>
  </rv>
  <rv s="3">
    <fb>38.85</fb>
    <v>5</v>
  </rv>
  <rv s="3">
    <fb>38.76</fb>
    <v>5</v>
  </rv>
  <rv s="3">
    <fb>38.61</fb>
    <v>5</v>
  </rv>
  <rv s="3">
    <fb>38.82</fb>
    <v>5</v>
  </rv>
  <rv s="3">
    <fb>38.51</fb>
    <v>5</v>
  </rv>
  <rv s="3">
    <fb>38.53</fb>
    <v>5</v>
  </rv>
  <rv s="3">
    <fb>37.94</fb>
    <v>5</v>
  </rv>
  <rv s="3">
    <fb>37.92</fb>
    <v>5</v>
  </rv>
  <rv s="3">
    <fb>37.840000000000003</fb>
    <v>5</v>
  </rv>
  <rv s="3">
    <fb>38.21</fb>
    <v>5</v>
  </rv>
  <rv s="3">
    <fb>38.5</fb>
    <v>5</v>
  </rv>
  <rv s="3">
    <fb>38.799999999999997</fb>
    <v>5</v>
  </rv>
  <rv s="3">
    <fb>38.659999999999997</fb>
    <v>5</v>
  </rv>
  <rv s="3">
    <fb>38.590000000000003</fb>
    <v>5</v>
  </rv>
  <rv s="3">
    <fb>38.369999999999997</fb>
    <v>5</v>
  </rv>
  <rv s="3">
    <fb>38.31</fb>
    <v>5</v>
  </rv>
  <rv s="3">
    <fb>37.75</fb>
    <v>5</v>
  </rv>
  <rv s="3">
    <fb>37.04</fb>
    <v>5</v>
  </rv>
  <rv s="3">
    <fb>37.61</fb>
    <v>5</v>
  </rv>
  <rv s="3">
    <fb>37.950000000000003</fb>
    <v>5</v>
  </rv>
  <rv s="3">
    <fb>38.07</fb>
    <v>5</v>
  </rv>
  <rv s="3">
    <fb>37.79</fb>
    <v>5</v>
  </rv>
  <rv s="3">
    <fb>37.07</fb>
    <v>5</v>
  </rv>
  <rv s="3">
    <fb>37.1</fb>
    <v>5</v>
  </rv>
  <rv s="3">
    <fb>36.93</fb>
    <v>5</v>
  </rv>
  <rv s="3">
    <fb>36.46</fb>
    <v>5</v>
  </rv>
  <rv s="3">
    <fb>35.39</fb>
    <v>5</v>
  </rv>
  <rv s="3">
    <fb>36.340000000000003</fb>
    <v>5</v>
  </rv>
  <rv s="3">
    <fb>36.520000000000003</fb>
    <v>5</v>
  </rv>
  <rv s="3">
    <fb>36.67</fb>
    <v>5</v>
  </rv>
  <rv s="3">
    <fb>37.01</fb>
    <v>5</v>
  </rv>
  <rv s="3">
    <fb>36.700000000000003</fb>
    <v>5</v>
  </rv>
  <rv s="3">
    <fb>36.799999999999997</fb>
    <v>5</v>
  </rv>
  <rv s="3">
    <fb>36.590000000000003</fb>
    <v>5</v>
  </rv>
  <rv s="3">
    <fb>36.35</fb>
    <v>5</v>
  </rv>
  <rv s="3">
    <fb>36.11</fb>
    <v>5</v>
  </rv>
  <rv s="3">
    <fb>35.61</fb>
    <v>5</v>
  </rv>
  <rv s="3">
    <fb>35.78</fb>
    <v>5</v>
  </rv>
  <rv s="3">
    <fb>34.99</fb>
    <v>5</v>
  </rv>
  <rv s="3">
    <fb>34.92</fb>
    <v>5</v>
  </rv>
  <rv s="3">
    <fb>35.32</fb>
    <v>5</v>
  </rv>
  <rv s="3">
    <fb>36.18</fb>
    <v>5</v>
  </rv>
  <rv s="3">
    <fb>36.31</fb>
    <v>5</v>
  </rv>
  <rv s="3">
    <fb>36.39</fb>
    <v>5</v>
  </rv>
  <rv s="3">
    <fb>37.47</fb>
    <v>5</v>
  </rv>
  <rv s="3">
    <fb>37.78</fb>
    <v>5</v>
  </rv>
  <rv s="3">
    <fb>37.71</fb>
    <v>5</v>
  </rv>
  <rv s="3">
    <fb>37.119999999999997</fb>
    <v>5</v>
  </rv>
  <rv s="3">
    <fb>37.08</fb>
    <v>5</v>
  </rv>
  <rv s="3">
    <fb>37.159999999999997</fb>
    <v>5</v>
  </rv>
  <rv s="3">
    <fb>37.18</fb>
    <v>5</v>
  </rv>
  <rv s="3">
    <fb>37</fb>
    <v>5</v>
  </rv>
  <rv s="3">
    <fb>36.65</fb>
    <v>5</v>
  </rv>
  <rv s="3">
    <fb>36.44</fb>
    <v>5</v>
  </rv>
  <rv s="3">
    <fb>36.369999999999997</fb>
    <v>5</v>
  </rv>
  <rv s="3">
    <fb>35.56</fb>
    <v>5</v>
  </rv>
  <rv s="3">
    <fb>35.69</fb>
    <v>5</v>
  </rv>
  <rv s="3">
    <fb>36.42</fb>
    <v>5</v>
  </rv>
  <rv s="3">
    <fb>35.79</fb>
    <v>5</v>
  </rv>
  <rv s="3">
    <fb>35.659999999999997</fb>
    <v>5</v>
  </rv>
  <rv s="3">
    <fb>35.96</fb>
    <v>5</v>
  </rv>
  <rv s="3">
    <fb>35.1</fb>
    <v>5</v>
  </rv>
  <rv s="3">
    <fb>35.590000000000003</fb>
    <v>5</v>
  </rv>
  <rv s="3">
    <fb>35.090000000000003</fb>
    <v>5</v>
  </rv>
  <rv s="3">
    <fb>36.03</fb>
    <v>5</v>
  </rv>
  <rv s="3">
    <fb>36.04</fb>
    <v>5</v>
  </rv>
  <rv s="3">
    <fb>35.909999999999997</fb>
    <v>5</v>
  </rv>
  <rv s="3">
    <fb>37.17</fb>
    <v>5</v>
  </rv>
  <rv s="3">
    <fb>36.79</fb>
    <v>5</v>
  </rv>
  <rv s="3">
    <fb>36.96</fb>
    <v>5</v>
  </rv>
  <rv s="3">
    <fb>36.1</fb>
    <v>5</v>
  </rv>
  <rv s="3">
    <fb>36.4</fb>
    <v>5</v>
  </rv>
  <rv s="3">
    <fb>36.159999999999997</fb>
    <v>5</v>
  </rv>
  <rv s="3">
    <fb>36.229999999999997</fb>
    <v>5</v>
  </rv>
  <rv s="3">
    <fb>36.43</fb>
    <v>5</v>
  </rv>
  <rv s="3">
    <fb>36.840000000000003</fb>
    <v>5</v>
  </rv>
  <rv s="3">
    <fb>36.979999999999997</fb>
    <v>5</v>
  </rv>
  <rv s="3">
    <fb>36.94</fb>
    <v>5</v>
  </rv>
  <rv s="3">
    <fb>36.909999999999997</fb>
    <v>5</v>
  </rv>
  <rv s="3">
    <fb>35.880000000000003</fb>
    <v>5</v>
  </rv>
  <rv s="3">
    <fb>35.82</fb>
    <v>5</v>
  </rv>
  <rv s="3">
    <fb>34.56</fb>
    <v>5</v>
  </rv>
  <rv s="3">
    <fb>34.83</fb>
    <v>5</v>
  </rv>
  <rv s="3">
    <fb>34.61</fb>
    <v>5</v>
  </rv>
  <rv s="3">
    <fb>35.630000000000003</fb>
    <v>5</v>
  </rv>
  <rv s="3">
    <fb>35.44</fb>
    <v>5</v>
  </rv>
  <rv s="3">
    <fb>34.93</fb>
    <v>5</v>
  </rv>
  <rv s="3">
    <fb>35.049999999999997</fb>
    <v>5</v>
  </rv>
  <rv s="3">
    <fb>35.86</fb>
    <v>5</v>
  </rv>
  <rv s="3">
    <fb>35.17</fb>
    <v>5</v>
  </rv>
  <rv s="3">
    <fb>34.979999999999997</fb>
    <v>5</v>
  </rv>
  <rv s="3">
    <fb>34.64</fb>
    <v>5</v>
  </rv>
  <rv s="3">
    <fb>35.14</fb>
    <v>5</v>
  </rv>
  <rv s="3">
    <fb>34.17</fb>
    <v>5</v>
  </rv>
  <rv s="3">
    <fb>34.81</fb>
    <v>5</v>
  </rv>
  <rv s="3">
    <fb>35.28</fb>
    <v>5</v>
  </rv>
  <rv s="0">
    <v>https://www.bing.com/financeapi/forcetrigger?t=aodx6h&amp;q=XLON%3aSPXS&amp;form=skydnc</v>
    <v>Learn more on Bing</v>
  </rv>
  <rv s="1">
    <v>en-US</v>
    <v>aodx6h</v>
    <v>268435456</v>
    <v>1</v>
    <v>Powered by Refinitiv</v>
    <v>0</v>
    <v>Invesco S&amp;P 500 UCITSETFAcc (XLON:SPXS)</v>
    <v>2</v>
    <v>3</v>
    <v>Finance</v>
    <v>4</v>
    <v>894.21</v>
    <v>429.38</v>
    <v>1.0001</v>
    <v>2.34</v>
    <v>2.624E-3</v>
    <v>USD</v>
    <v>London Stock Exchange</v>
    <v>XLON</v>
    <v>5.0000000000000001E-4</v>
    <v>894.21</v>
    <v>ETF</v>
    <v>44554.377512082814</v>
    <v>696</v>
    <v>888.1</v>
    <v>15785778778</v>
    <v>Invesco S&amp;P 500 UCITSETFAcc</v>
    <v>888.1</v>
    <v>891.87</v>
    <v>894.21</v>
    <v>SPXS</v>
    <v>Invesco S&amp;P 500 UCITSETFAcc (XLON:SPXS)</v>
    <v>316</v>
  </rv>
  <rv s="2">
    <v>697</v>
  </rv>
  <rv s="3">
    <fb>687.62</fb>
    <v>5</v>
  </rv>
  <rv s="3">
    <fb>693.77909999999997</fb>
    <v>5</v>
  </rv>
  <rv s="3">
    <fb>696.05</fb>
    <v>5</v>
  </rv>
  <rv s="3">
    <fb>695.86</fb>
    <v>5</v>
  </rv>
  <rv s="3">
    <fb>694.31</fb>
    <v>5</v>
  </rv>
  <rv s="3">
    <fb>688.74</fb>
    <v>5</v>
  </rv>
  <rv s="3">
    <fb>690.43</fb>
    <v>5</v>
  </rv>
  <rv s="3">
    <fb>701.76</fb>
    <v>5</v>
  </rv>
  <rv s="3">
    <fb>707.33</fb>
    <v>5</v>
  </rv>
  <rv s="3">
    <fb>709.35</fb>
    <v>5</v>
  </rv>
  <rv s="3">
    <fb>709.31</fb>
    <v>5</v>
  </rv>
  <rv s="3">
    <fb>707.27</fb>
    <v>5</v>
  </rv>
  <rv s="3">
    <fb>709.01</fb>
    <v>5</v>
  </rv>
  <rv s="3">
    <fb>710.22</fb>
    <v>5</v>
  </rv>
  <rv s="3">
    <fb>702.94</fb>
    <v>5</v>
  </rv>
  <rv s="3">
    <fb>702.245</fb>
    <v>5</v>
  </rv>
  <rv s="3">
    <fb>703.98</fb>
    <v>5</v>
  </rv>
  <rv s="3">
    <fb>714.84</fb>
    <v>5</v>
  </rv>
  <rv s="3">
    <fb>716.78</fb>
    <v>5</v>
  </rv>
  <rv s="3">
    <fb>714.68</fb>
    <v>5</v>
  </rv>
  <rv s="3">
    <fb>712.04</fb>
    <v>5</v>
  </rv>
  <rv s="3">
    <fb>717.71</fb>
    <v>5</v>
  </rv>
  <rv s="3">
    <fb>704.74</fb>
    <v>5</v>
  </rv>
  <rv s="3">
    <fb>709.77</fb>
    <v>5</v>
  </rv>
  <rv s="3">
    <fb>695</fb>
    <v>5</v>
  </rv>
  <rv s="3">
    <fb>699.69</fb>
    <v>5</v>
  </rv>
  <rv s="3">
    <fb>714.11</fb>
    <v>5</v>
  </rv>
  <rv s="3">
    <fb>713</fb>
    <v>5</v>
  </rv>
  <rv s="3">
    <fb>718.19</fb>
    <v>5</v>
  </rv>
  <rv s="3">
    <fb>723.76</fb>
    <v>5</v>
  </rv>
  <rv s="3">
    <fb>725.85</fb>
    <v>5</v>
  </rv>
  <rv s="3">
    <fb>727.72500000000002</fb>
    <v>5</v>
  </rv>
  <rv s="3">
    <fb>727.71</fb>
    <v>5</v>
  </rv>
  <rv s="3">
    <fb>729.42</fb>
    <v>5</v>
  </rv>
  <rv s="3">
    <fb>731.17</fb>
    <v>5</v>
  </rv>
  <rv s="3">
    <fb>736.67</fb>
    <v>5</v>
  </rv>
  <rv s="3">
    <fb>733.12</fb>
    <v>5</v>
  </rv>
  <rv s="3">
    <fb>728.29</fb>
    <v>5</v>
  </rv>
  <rv s="3">
    <fb>726.77</fb>
    <v>5</v>
  </rv>
  <rv s="3">
    <fb>732.38</fb>
    <v>5</v>
  </rv>
  <rv s="3">
    <fb>723.89</fb>
    <v>5</v>
  </rv>
  <rv s="3">
    <fb>719.3</fb>
    <v>5</v>
  </rv>
  <rv s="3">
    <fb>727.91</fb>
    <v>5</v>
  </rv>
  <rv s="3">
    <fb>724.53</fb>
    <v>5</v>
  </rv>
  <rv s="3">
    <fb>715.94</fb>
    <v>5</v>
  </rv>
  <rv s="3">
    <fb>726.41</fb>
    <v>5</v>
  </rv>
  <rv s="3">
    <fb>722.84</fb>
    <v>5</v>
  </rv>
  <rv s="3">
    <fb>720.9</fb>
    <v>5</v>
  </rv>
  <rv s="3">
    <fb>713.43</fb>
    <v>5</v>
  </rv>
  <rv s="3">
    <fb>697.88</fb>
    <v>5</v>
  </rv>
  <rv s="3">
    <fb>721.55</fb>
    <v>5</v>
  </rv>
  <rv s="3">
    <fb>725.49</fb>
    <v>5</v>
  </rv>
  <rv s="3">
    <fb>727.51</fb>
    <v>5</v>
  </rv>
  <rv s="3">
    <fb>737.8</fb>
    <v>5</v>
  </rv>
  <rv s="3">
    <fb>732.52</fb>
    <v>5</v>
  </rv>
  <rv s="3">
    <fb>735.72</fb>
    <v>5</v>
  </rv>
  <rv s="3">
    <fb>740.07</fb>
    <v>5</v>
  </rv>
  <rv s="3">
    <fb>736.745</fb>
    <v>5</v>
  </rv>
  <rv s="3">
    <fb>739.46</fb>
    <v>5</v>
  </rv>
  <rv s="3">
    <fb>732.2</fb>
    <v>5</v>
  </rv>
  <rv s="3">
    <fb>735.98</fb>
    <v>5</v>
  </rv>
  <rv s="3">
    <fb>735.01</fb>
    <v>5</v>
  </rv>
  <rv s="3">
    <fb>734.65</fb>
    <v>5</v>
  </rv>
  <rv s="3">
    <fb>726.44</fb>
    <v>5</v>
  </rv>
  <rv s="3">
    <fb>735.5</fb>
    <v>5</v>
  </rv>
  <rv s="3">
    <fb>738.48</fb>
    <v>5</v>
  </rv>
  <rv s="3">
    <fb>739.12</fb>
    <v>5</v>
  </rv>
  <rv s="3">
    <fb>743.08</fb>
    <v>5</v>
  </rv>
  <rv s="3">
    <fb>747.93</fb>
    <v>5</v>
  </rv>
  <rv s="3">
    <fb>762.23</fb>
    <v>5</v>
  </rv>
  <rv s="3">
    <fb>761.12</fb>
    <v>5</v>
  </rv>
  <rv s="3">
    <fb>764.03</fb>
    <v>5</v>
  </rv>
  <rv s="3">
    <fb>766.28</fb>
    <v>5</v>
  </rv>
  <rv s="3">
    <fb>769.74</fb>
    <v>5</v>
  </rv>
  <rv s="3">
    <fb>772.11</fb>
    <v>5</v>
  </rv>
  <rv s="3">
    <fb>774.04</fb>
    <v>5</v>
  </rv>
  <rv s="3">
    <fb>777.07</fb>
    <v>5</v>
  </rv>
  <rv s="3">
    <fb>780.4</fb>
    <v>5</v>
  </rv>
  <rv s="3">
    <fb>777.82</fb>
    <v>5</v>
  </rv>
  <rv s="3">
    <fb>769.83</fb>
    <v>5</v>
  </rv>
  <rv s="3">
    <fb>776.42</fb>
    <v>5</v>
  </rv>
  <rv s="3">
    <fb>780.27</fb>
    <v>5</v>
  </rv>
  <rv s="3">
    <fb>779.8</fb>
    <v>5</v>
  </rv>
  <rv s="3">
    <fb>783.03</fb>
    <v>5</v>
  </rv>
  <rv s="3">
    <fb>781.9</fb>
    <v>5</v>
  </rv>
  <rv s="3">
    <fb>783.05</fb>
    <v>5</v>
  </rv>
  <rv s="3">
    <fb>783.4</fb>
    <v>5</v>
  </rv>
  <rv s="3">
    <fb>781.75</fb>
    <v>5</v>
  </rv>
  <rv s="3">
    <fb>773.68499999999995</fb>
    <v>5</v>
  </rv>
  <rv s="3">
    <fb>781.54</fb>
    <v>5</v>
  </rv>
  <rv s="3">
    <fb>780.77</fb>
    <v>5</v>
  </rv>
  <rv s="3">
    <fb>791.88</fb>
    <v>5</v>
  </rv>
  <rv s="3">
    <fb>790.9</fb>
    <v>5</v>
  </rv>
  <rv s="3">
    <fb>775.65</fb>
    <v>5</v>
  </rv>
  <rv s="3">
    <fb>765.86</fb>
    <v>5</v>
  </rv>
  <rv s="3">
    <fb>768.35</fb>
    <v>5</v>
  </rv>
  <rv s="3">
    <fb>778.87</fb>
    <v>5</v>
  </rv>
  <rv s="3">
    <fb>776.57</fb>
    <v>5</v>
  </rv>
  <rv s="3">
    <fb>777.92</fb>
    <v>5</v>
  </rv>
  <rv s="3">
    <fb>763.94</fb>
    <v>5</v>
  </rv>
  <rv s="3">
    <fb>778.14</fb>
    <v>5</v>
  </rv>
  <rv s="3">
    <fb>780.63</fb>
    <v>5</v>
  </rv>
  <rv s="3">
    <fb>786.32</fb>
    <v>5</v>
  </rv>
  <rv s="3">
    <fb>783.83</fb>
    <v>5</v>
  </rv>
  <rv s="3">
    <fb>784.87</fb>
    <v>5</v>
  </rv>
  <rv s="3">
    <fb>786.54</fb>
    <v>5</v>
  </rv>
  <rv s="3">
    <fb>788.46</fb>
    <v>5</v>
  </rv>
  <rv s="3">
    <fb>787.23</fb>
    <v>5</v>
  </rv>
  <rv s="3">
    <fb>789.47</fb>
    <v>5</v>
  </rv>
  <rv s="3">
    <fb>785.81</fb>
    <v>5</v>
  </rv>
  <rv s="3">
    <fb>790.36</fb>
    <v>5</v>
  </rv>
  <rv s="3">
    <fb>789.79</fb>
    <v>5</v>
  </rv>
  <rv s="3">
    <fb>789.37</fb>
    <v>5</v>
  </rv>
  <rv s="3">
    <fb>792.17</fb>
    <v>5</v>
  </rv>
  <rv s="3">
    <fb>793.27</fb>
    <v>5</v>
  </rv>
  <rv s="3">
    <fb>793.76</fb>
    <v>5</v>
  </rv>
  <rv s="3">
    <fb>793.6</fb>
    <v>5</v>
  </rv>
  <rv s="3">
    <fb>794.42</fb>
    <v>5</v>
  </rv>
  <rv s="3">
    <fb>795.24</fb>
    <v>5</v>
  </rv>
  <rv s="3">
    <fb>791.84</fb>
    <v>5</v>
  </rv>
  <rv s="3">
    <fb>783.14</fb>
    <v>5</v>
  </rv>
  <rv s="3">
    <fb>789.33</fb>
    <v>5</v>
  </rv>
  <rv s="3">
    <fb>794.13</fb>
    <v>5</v>
  </rv>
  <rv s="3">
    <fb>795.37</fb>
    <v>5</v>
  </rv>
  <rv s="3">
    <fb>798.95</fb>
    <v>5</v>
  </rv>
  <rv s="3">
    <fb>801.6</fb>
    <v>5</v>
  </rv>
  <rv s="3">
    <fb>801.39</fb>
    <v>5</v>
  </rv>
  <rv s="3">
    <fb>804.88</fb>
    <v>5</v>
  </rv>
  <rv s="3">
    <fb>804.38</fb>
    <v>5</v>
  </rv>
  <rv s="3">
    <fb>807.02</fb>
    <v>5</v>
  </rv>
  <rv s="3">
    <fb>812.26</fb>
    <v>5</v>
  </rv>
  <rv s="3">
    <fb>815.89</fb>
    <v>5</v>
  </rv>
  <rv s="3">
    <fb>811.11</fb>
    <v>5</v>
  </rv>
  <rv s="3">
    <fb>814.97</fb>
    <v>5</v>
  </rv>
  <rv s="3">
    <fb>807.8</fb>
    <v>5</v>
  </rv>
  <rv s="3">
    <fb>817.53</fb>
    <v>5</v>
  </rv>
  <rv s="3">
    <fb>820.11</fb>
    <v>5</v>
  </rv>
  <rv s="3">
    <fb>823.1</fb>
    <v>5</v>
  </rv>
  <rv s="3">
    <fb>819.66</fb>
    <v>5</v>
  </rv>
  <rv s="3">
    <fb>818.41</fb>
    <v>5</v>
  </rv>
  <rv s="3">
    <fb>815.36</fb>
    <v>5</v>
  </rv>
  <rv s="3">
    <fb>798.92</fb>
    <v>5</v>
  </rv>
  <rv s="3">
    <fb>808.43</fb>
    <v>5</v>
  </rv>
  <rv s="3">
    <fb>815.05</fb>
    <v>5</v>
  </rv>
  <rv s="3">
    <fb>816.84</fb>
    <v>5</v>
  </rv>
  <rv s="3">
    <fb>825.77</fb>
    <v>5</v>
  </rv>
  <rv s="3">
    <fb>827.96</fb>
    <v>5</v>
  </rv>
  <rv s="3">
    <fb>821.87</fb>
    <v>5</v>
  </rv>
  <rv s="3">
    <fb>825.48</fb>
    <v>5</v>
  </rv>
  <rv s="3">
    <fb>829.73</fb>
    <v>5</v>
  </rv>
  <rv s="3">
    <fb>823.81</fb>
    <v>5</v>
  </rv>
  <rv s="3">
    <fb>827.57</fb>
    <v>5</v>
  </rv>
  <rv s="3">
    <fb>824.19</fb>
    <v>5</v>
  </rv>
  <rv s="3">
    <fb>826.18</fb>
    <v>5</v>
  </rv>
  <rv s="3">
    <fb>829.38</fb>
    <v>5</v>
  </rv>
  <rv s="3">
    <fb>831.53</fb>
    <v>5</v>
  </rv>
  <rv s="3">
    <fb>830.95</fb>
    <v>5</v>
  </rv>
  <rv s="3">
    <fb>832.26</fb>
    <v>5</v>
  </rv>
  <rv s="3">
    <fb>833.08</fb>
    <v>5</v>
  </rv>
  <rv s="3">
    <fb>834.57</fb>
    <v>5</v>
  </rv>
  <rv s="3">
    <fb>837.86</fb>
    <v>5</v>
  </rv>
  <rv s="3">
    <fb>835.16</fb>
    <v>5</v>
  </rv>
  <rv s="3">
    <fb>835.31</fb>
    <v>5</v>
  </rv>
  <rv s="3">
    <fb>833.8</fb>
    <v>5</v>
  </rv>
  <rv s="3">
    <fb>825.6</fb>
    <v>5</v>
  </rv>
  <rv s="3">
    <fb>832.43</fb>
    <v>5</v>
  </rv>
  <rv s="3">
    <fb>841.71</fb>
    <v>5</v>
  </rv>
  <rv s="3">
    <fb>842.18</fb>
    <v>5</v>
  </rv>
  <rv s="3">
    <fb>844.02</fb>
    <v>5</v>
  </rv>
  <rv s="3">
    <fb>841.27</fb>
    <v>5</v>
  </rv>
  <rv s="3">
    <fb>844.73</fb>
    <v>5</v>
  </rv>
  <rv s="3">
    <fb>850.51179999999999</fb>
    <v>5</v>
  </rv>
  <rv s="3">
    <fb>850.66</fb>
    <v>5</v>
  </rv>
  <rv s="3">
    <fb>850.96</fb>
    <v>5</v>
  </rv>
  <rv s="3">
    <fb>853.06</fb>
    <v>5</v>
  </rv>
  <rv s="3">
    <fb>851.78</fb>
    <v>5</v>
  </rv>
  <rv s="3">
    <fb>854.09500000000003</fb>
    <v>5</v>
  </rv>
  <rv s="3">
    <fb>848.8</fb>
    <v>5</v>
  </rv>
  <rv s="3">
    <fb>845.52</fb>
    <v>5</v>
  </rv>
  <rv s="3">
    <fb>847.65499999999997</fb>
    <v>5</v>
  </rv>
  <rv s="3">
    <fb>842.36</fb>
    <v>5</v>
  </rv>
  <rv s="3">
    <fb>838.94</fb>
    <v>5</v>
  </rv>
  <rv s="3">
    <fb>837.71</fb>
    <v>5</v>
  </rv>
  <rv s="3">
    <fb>836.92</fb>
    <v>5</v>
  </rv>
  <rv s="3">
    <fb>836.43</fb>
    <v>5</v>
  </rv>
  <rv s="3">
    <fb>834.34</fb>
    <v>5</v>
  </rv>
  <rv s="3">
    <fb>818.88</fb>
    <v>5</v>
  </rv>
  <rv s="3">
    <fb>822.12</fb>
    <v>5</v>
  </rv>
  <rv s="3">
    <fb>827.33</fb>
    <v>5</v>
  </rv>
  <rv s="3">
    <fb>836.36</fb>
    <v>5</v>
  </rv>
  <rv s="3">
    <fb>834.94</fb>
    <v>5</v>
  </rv>
  <rv s="3">
    <fb>835.97</fb>
    <v>5</v>
  </rv>
  <rv s="3">
    <fb>820.31</fb>
    <v>5</v>
  </rv>
  <rv s="3">
    <fb>821.67</fb>
    <v>5</v>
  </rv>
  <rv s="3">
    <fb>817.41</fb>
    <v>5</v>
  </rv>
  <rv s="3">
    <fb>812.92</fb>
    <v>5</v>
  </rv>
  <rv s="3">
    <fb>805.56</fb>
    <v>5</v>
  </rv>
  <rv s="3">
    <fb>809.71</fb>
    <v>5</v>
  </rv>
  <rv s="3">
    <fb>831.95</fb>
    <v>5</v>
  </rv>
  <rv s="3">
    <fb>827.29</fb>
    <v>5</v>
  </rv>
  <rv s="3">
    <fb>829.08</fb>
    <v>5</v>
  </rv>
  <rv s="3">
    <fb>819.36</fb>
    <v>5</v>
  </rv>
  <rv s="3">
    <fb>816.02</fb>
    <v>5</v>
  </rv>
  <rv s="3">
    <fb>839.96</fb>
    <v>5</v>
  </rv>
  <rv s="3">
    <fb>842.38</fb>
    <v>5</v>
  </rv>
  <rv s="3">
    <fb>848.72</fb>
    <v>5</v>
  </rv>
  <rv s="3">
    <fb>852.94</fb>
    <v>5</v>
  </rv>
  <rv s="3">
    <fb>851.77</fb>
    <v>5</v>
  </rv>
  <rv s="3">
    <fb>852.84</fb>
    <v>5</v>
  </rv>
  <rv s="3">
    <fb>857.57</fb>
    <v>5</v>
  </rv>
  <rv s="3">
    <fb>862.85</fb>
    <v>5</v>
  </rv>
  <rv s="3">
    <fb>860.04</fb>
    <v>5</v>
  </rv>
  <rv s="3">
    <fb>863.31</fb>
    <v>5</v>
  </rv>
  <rv s="3">
    <fb>864.72</fb>
    <v>5</v>
  </rv>
  <rv s="3">
    <fb>867.07</fb>
    <v>5</v>
  </rv>
  <rv s="3">
    <fb>870.98</fb>
    <v>5</v>
  </rv>
  <rv s="3">
    <fb>870.32</fb>
    <v>5</v>
  </rv>
  <rv s="3">
    <fb>878.93</fb>
    <v>5</v>
  </rv>
  <rv s="3">
    <fb>885.99</fb>
    <v>5</v>
  </rv>
  <rv s="3">
    <fb>884.9</fb>
    <v>5</v>
  </rv>
  <rv s="3">
    <fb>880.84</fb>
    <v>5</v>
  </rv>
  <rv s="3">
    <fb>880.68</fb>
    <v>5</v>
  </rv>
  <rv s="3">
    <fb>876.05499999999995</fb>
    <v>5</v>
  </rv>
  <rv s="3">
    <fb>881.11</fb>
    <v>5</v>
  </rv>
  <rv s="3">
    <fb>882.54</fb>
    <v>5</v>
  </rv>
  <rv s="3">
    <fb>886.37</fb>
    <v>5</v>
  </rv>
  <rv s="3">
    <fb>883.51</fb>
    <v>5</v>
  </rv>
  <rv s="3">
    <fb>884.27</fb>
    <v>5</v>
  </rv>
  <rv s="3">
    <fb>886.58</fb>
    <v>5</v>
  </rv>
  <rv s="3">
    <fb>891.2</fb>
    <v>5</v>
  </rv>
  <rv s="3">
    <fb>879.61</fb>
    <v>5</v>
  </rv>
  <rv s="3">
    <fb>883.14</fb>
    <v>5</v>
  </rv>
  <rv s="3">
    <fb>886.62</fb>
    <v>5</v>
  </rv>
  <rv s="3">
    <fb>865.31</fb>
    <v>5</v>
  </rv>
  <rv s="3">
    <fb>874.15</fb>
    <v>5</v>
  </rv>
  <rv s="3">
    <fb>863.47</fb>
    <v>5</v>
  </rv>
  <rv s="3">
    <fb>875.69</fb>
    <v>5</v>
  </rv>
  <rv s="3">
    <fb>857.74</fb>
    <v>5</v>
  </rv>
  <rv s="3">
    <fb>855.34</fb>
    <v>5</v>
  </rv>
  <rv s="3">
    <fb>863.75</fb>
    <v>5</v>
  </rv>
  <rv s="3">
    <fb>883.63</fb>
    <v>5</v>
  </rv>
  <rv s="3">
    <fb>881.88</fb>
    <v>5</v>
  </rv>
  <rv s="3">
    <fb>883.75</fb>
    <v>5</v>
  </rv>
  <rv s="3">
    <fb>882.64</fb>
    <v>5</v>
  </rv>
  <rv s="3">
    <fb>880.98</fb>
    <v>5</v>
  </rv>
  <rv s="3">
    <fb>870.71</fb>
    <v>5</v>
  </rv>
  <rv s="3">
    <fb>869.96</fb>
    <v>5</v>
  </rv>
  <rv s="3">
    <fb>887.1</fb>
    <v>5</v>
  </rv>
  <rv s="3">
    <fb>875.71</fb>
    <v>5</v>
  </rv>
  <rv s="3">
    <fb>854.64</fb>
    <v>5</v>
  </rv>
  <rv s="3">
    <fb>867.92</fb>
    <v>5</v>
  </rv>
  <rv s="3">
    <fb>891.87</fb>
    <v>5</v>
  </rv>
  <rv s="0">
    <v>https://www.bing.com/financeapi/forcetrigger?t=aoflm7&amp;q=XLON%3aXDWD&amp;form=skydnc</v>
    <v>Learn more on Bing</v>
  </rv>
  <rv s="1">
    <v>en-US</v>
    <v>aoflm7</v>
    <v>268435456</v>
    <v>1</v>
    <v>Powered by Refinitiv</v>
    <v>0</v>
    <v>X MSCI WORLD 1C (XLON:XDWD)</v>
    <v>2</v>
    <v>3</v>
    <v>Finance</v>
    <v>4</v>
    <v>97.12</v>
    <v>46.82</v>
    <v>1.0125</v>
    <v>7.0000000000000007E-2</v>
    <v>7.2130000000000002E-4</v>
    <v>USD</v>
    <v>London Stock Exchange</v>
    <v>XLON</v>
    <v>1.9E-3</v>
    <v>97.12</v>
    <v>ETF</v>
    <v>44554.340115138279</v>
    <v>951</v>
    <v>97.11</v>
    <v>8887282700</v>
    <v>X MSCI WORLD 1C</v>
    <v>97.11</v>
    <v>97.05</v>
    <v>97.12</v>
    <v>XDWD</v>
    <v>X MSCI WORLD 1C (XLON:XDWD)</v>
    <v>33</v>
  </rv>
  <rv s="2">
    <v>952</v>
  </rv>
  <rv s="3">
    <fb>79.265000000000001</fb>
    <v>5</v>
  </rv>
  <rv s="3">
    <fb>80.185000000000002</fb>
    <v>5</v>
  </rv>
  <rv s="3">
    <fb>80.045000000000002</fb>
    <v>5</v>
  </rv>
  <rv s="3">
    <fb>79.760000000000005</fb>
    <v>5</v>
  </rv>
  <rv s="3">
    <fb>81.045000000000002</fb>
    <v>5</v>
  </rv>
  <rv s="3">
    <fb>81.594999999999999</fb>
    <v>5</v>
  </rv>
  <rv s="3">
    <fb>81.91</fb>
    <v>5</v>
  </rv>
  <rv s="3">
    <fb>81.650000000000006</fb>
    <v>5</v>
  </rv>
  <rv s="3">
    <fb>81.534999999999997</fb>
    <v>5</v>
  </rv>
  <rv s="3">
    <fb>81.72</fb>
    <v>5</v>
  </rv>
  <rv s="3">
    <fb>82.084999999999994</fb>
    <v>5</v>
  </rv>
  <rv s="3">
    <fb>81.06</fb>
    <v>5</v>
  </rv>
  <rv s="3">
    <fb>81.314999999999998</fb>
    <v>5</v>
  </rv>
  <rv s="3">
    <fb>82.174999999999997</fb>
    <v>5</v>
  </rv>
  <rv s="3">
    <fb>82.09</fb>
    <v>5</v>
  </rv>
  <rv s="3">
    <fb>82.334999999999994</fb>
    <v>5</v>
  </rv>
  <rv s="3">
    <fb>80.97</fb>
    <v>5</v>
  </rv>
  <rv s="3">
    <fb>81.150000000000006</fb>
    <v>5</v>
  </rv>
  <rv s="3">
    <fb>79.745000000000005</fb>
    <v>5</v>
  </rv>
  <rv s="3">
    <fb>80.23</fb>
    <v>5</v>
  </rv>
  <rv s="3">
    <fb>81.61</fb>
    <v>5</v>
  </rv>
  <rv s="3">
    <fb>82.064999999999998</fb>
    <v>5</v>
  </rv>
  <rv s="3">
    <fb>82.694999999999993</fb>
    <v>5</v>
  </rv>
  <rv s="3">
    <fb>83.23</fb>
    <v>5</v>
  </rv>
  <rv s="3">
    <fb>83.385000000000005</fb>
    <v>5</v>
  </rv>
  <rv s="3">
    <fb>83.745000000000005</fb>
    <v>5</v>
  </rv>
  <rv s="3">
    <fb>83.99</fb>
    <v>5</v>
  </rv>
  <rv s="3">
    <fb>84.875</fb>
    <v>5</v>
  </rv>
  <rv s="3">
    <fb>84.47</fb>
    <v>5</v>
  </rv>
  <rv s="3">
    <fb>83.69</fb>
    <v>5</v>
  </rv>
  <rv s="3">
    <fb>83.46</fb>
    <v>5</v>
  </rv>
  <rv s="3">
    <fb>84.23</fb>
    <v>5</v>
  </rv>
  <rv s="3">
    <fb>82.814999999999998</fb>
    <v>5</v>
  </rv>
  <rv s="3">
    <fb>83.454999999999998</fb>
    <v>5</v>
  </rv>
  <rv s="3">
    <fb>83.355000000000004</fb>
    <v>5</v>
  </rv>
  <rv s="3">
    <fb>81.575000000000003</fb>
    <v>5</v>
  </rv>
  <rv s="3">
    <fb>83.075000000000003</fb>
    <v>5</v>
  </rv>
  <rv s="3">
    <fb>82.655000000000001</fb>
    <v>5</v>
  </rv>
  <rv s="3">
    <fb>79.83</fb>
    <v>5</v>
  </rv>
  <rv s="3">
    <fb>82.355000000000004</fb>
    <v>5</v>
  </rv>
  <rv s="3">
    <fb>82.79</fb>
    <v>5</v>
  </rv>
  <rv s="3">
    <fb>84.034999999999997</fb>
    <v>5</v>
  </rv>
  <rv s="3">
    <fb>83.57</fb>
    <v>5</v>
  </rv>
  <rv s="3">
    <fb>83.915000000000006</fb>
    <v>5</v>
  </rv>
  <rv s="3">
    <fb>84.465000000000003</fb>
    <v>5</v>
  </rv>
  <rv s="3">
    <fb>84.07</fb>
    <v>5</v>
  </rv>
  <rv s="3">
    <fb>84.575000000000003</fb>
    <v>5</v>
  </rv>
  <rv s="3">
    <fb>83.71</fb>
    <v>5</v>
  </rv>
  <rv s="3">
    <fb>84.12</fb>
    <v>5</v>
  </rv>
  <rv s="3">
    <fb>82.784999999999997</fb>
    <v>5</v>
  </rv>
  <rv s="3">
    <fb>83.685000000000002</fb>
    <v>5</v>
  </rv>
  <rv s="3">
    <fb>83.894999999999996</fb>
    <v>5</v>
  </rv>
  <rv s="3">
    <fb>83.995000000000005</fb>
    <v>5</v>
  </rv>
  <rv s="3">
    <fb>84.28</fb>
    <v>5</v>
  </rv>
  <rv s="3">
    <fb>84.905000000000001</fb>
    <v>5</v>
  </rv>
  <rv s="3">
    <fb>86.234999999999999</fb>
    <v>5</v>
  </rv>
  <rv s="3">
    <fb>86.17</fb>
    <v>5</v>
  </rv>
  <rv s="3">
    <fb>86.584999999999994</fb>
    <v>5</v>
  </rv>
  <rv s="3">
    <fb>86.78</fb>
    <v>5</v>
  </rv>
  <rv s="3">
    <fb>87.02</fb>
    <v>5</v>
  </rv>
  <rv s="3">
    <fb>87.265000000000001</fb>
    <v>5</v>
  </rv>
  <rv s="3">
    <fb>87.605000000000004</fb>
    <v>5</v>
  </rv>
  <rv s="3">
    <fb>87.94</fb>
    <v>5</v>
  </rv>
  <rv s="3">
    <fb>88.325000000000003</fb>
    <v>5</v>
  </rv>
  <rv s="3">
    <fb>88.245000000000005</fb>
    <v>5</v>
  </rv>
  <rv s="3">
    <fb>87.05</fb>
    <v>5</v>
  </rv>
  <rv s="3">
    <fb>87.65</fb>
    <v>5</v>
  </rv>
  <rv s="3">
    <fb>88.075000000000003</fb>
    <v>5</v>
  </rv>
  <rv s="3">
    <fb>88.215000000000003</fb>
    <v>5</v>
  </rv>
  <rv s="3">
    <fb>88.58</fb>
    <v>5</v>
  </rv>
  <rv s="3">
    <fb>88.39</fb>
    <v>5</v>
  </rv>
  <rv s="3">
    <fb>88.55</fb>
    <v>5</v>
  </rv>
  <rv s="3">
    <fb>88.57</fb>
    <v>5</v>
  </rv>
  <rv s="3">
    <fb>87.155000000000001</fb>
    <v>5</v>
  </rv>
  <rv s="3">
    <fb>89.435000000000002</fb>
    <v>5</v>
  </rv>
  <rv s="3">
    <fb>89.465000000000003</fb>
    <v>5</v>
  </rv>
  <rv s="3">
    <fb>87.72</fb>
    <v>5</v>
  </rv>
  <rv s="3">
    <fb>86.87</fb>
    <v>5</v>
  </rv>
  <rv s="3">
    <fb>86.765000000000001</fb>
    <v>5</v>
  </rv>
  <rv s="3">
    <fb>88.084999999999994</fb>
    <v>5</v>
  </rv>
  <rv s="3">
    <fb>88.24</fb>
    <v>5</v>
  </rv>
  <rv s="3">
    <fb>88.275000000000006</fb>
    <v>5</v>
  </rv>
  <rv s="3">
    <fb>88.564999999999998</fb>
    <v>5</v>
  </rv>
  <rv s="3">
    <fb>89.275000000000006</fb>
    <v>5</v>
  </rv>
  <rv s="3">
    <fb>89.094999999999999</fb>
    <v>5</v>
  </rv>
  <rv s="3">
    <fb>89.14</fb>
    <v>5</v>
  </rv>
  <rv s="3">
    <fb>89.27</fb>
    <v>5</v>
  </rv>
  <rv s="3">
    <fb>89.66</fb>
    <v>5</v>
  </rv>
  <rv s="3">
    <fb>89.63</fb>
    <v>5</v>
  </rv>
  <rv s="3">
    <fb>89.814999999999998</fb>
    <v>5</v>
  </rv>
  <rv s="3">
    <fb>89.42</fb>
    <v>5</v>
  </rv>
  <rv s="3">
    <fb>89.954999999999998</fb>
    <v>5</v>
  </rv>
  <rv s="3">
    <fb>90.034999999999997</fb>
    <v>5</v>
  </rv>
  <rv s="3">
    <fb>89.94</fb>
    <v>5</v>
  </rv>
  <rv s="3">
    <fb>90.23</fb>
    <v>5</v>
  </rv>
  <rv s="3">
    <fb>90.27</fb>
    <v>5</v>
  </rv>
  <rv s="3">
    <fb>90.38</fb>
    <v>5</v>
  </rv>
  <rv s="3">
    <fb>90.51</fb>
    <v>5</v>
  </rv>
  <rv s="3">
    <fb>90.635000000000005</fb>
    <v>5</v>
  </rv>
  <rv s="3">
    <fb>90.734999999999999</fb>
    <v>5</v>
  </rv>
  <rv s="3">
    <fb>90.045000000000002</fb>
    <v>5</v>
  </rv>
  <rv s="3">
    <fb>88.715000000000003</fb>
    <v>5</v>
  </rv>
  <rv s="3">
    <fb>89.61</fb>
    <v>5</v>
  </rv>
  <rv s="3">
    <fb>90.114999999999995</fb>
    <v>5</v>
  </rv>
  <rv s="3">
    <fb>90.15</fb>
    <v>5</v>
  </rv>
  <rv s="3">
    <fb>90.614999999999995</fb>
    <v>5</v>
  </rv>
  <rv s="3">
    <fb>90.894999999999996</fb>
    <v>5</v>
  </rv>
  <rv s="3">
    <fb>90.715000000000003</fb>
    <v>5</v>
  </rv>
  <rv s="3">
    <fb>91.03</fb>
    <v>5</v>
  </rv>
  <rv s="3">
    <fb>90.665000000000006</fb>
    <v>5</v>
  </rv>
  <rv s="3">
    <fb>90.91</fb>
    <v>5</v>
  </rv>
  <rv s="3">
    <fb>91.39</fb>
    <v>5</v>
  </rv>
  <rv s="3">
    <fb>91.73</fb>
    <v>5</v>
  </rv>
  <rv s="3">
    <fb>91.13</fb>
    <v>5</v>
  </rv>
  <rv s="3">
    <fb>91.59</fb>
    <v>5</v>
  </rv>
  <rv s="3">
    <fb>90.625</fb>
    <v>5</v>
  </rv>
  <rv s="3">
    <fb>91.765000000000001</fb>
    <v>5</v>
  </rv>
  <rv s="3">
    <fb>92.21</fb>
    <v>5</v>
  </rv>
  <rv s="3">
    <fb>92.32</fb>
    <v>5</v>
  </rv>
  <rv s="3">
    <fb>92.02</fb>
    <v>5</v>
  </rv>
  <rv s="3">
    <fb>91.65</fb>
    <v>5</v>
  </rv>
  <rv s="3">
    <fb>91.174999999999997</fb>
    <v>5</v>
  </rv>
  <rv s="3">
    <fb>89.31</fb>
    <v>5</v>
  </rv>
  <rv s="3">
    <fb>90.31</fb>
    <v>5</v>
  </rv>
  <rv s="3">
    <fb>91.24</fb>
    <v>5</v>
  </rv>
  <rv s="3">
    <fb>91.564999999999998</fb>
    <v>5</v>
  </rv>
  <rv s="3">
    <fb>92.46</fb>
    <v>5</v>
  </rv>
  <rv s="3">
    <fb>92.63</fb>
    <v>5</v>
  </rv>
  <rv s="3">
    <fb>92.045000000000002</fb>
    <v>5</v>
  </rv>
  <rv s="3">
    <fb>92.375</fb>
    <v>5</v>
  </rv>
  <rv s="3">
    <fb>93.075000000000003</fb>
    <v>5</v>
  </rv>
  <rv s="3">
    <fb>92.48</fb>
    <v>5</v>
  </rv>
  <rv s="3">
    <fb>92.96</fb>
    <v>5</v>
  </rv>
  <rv s="3">
    <fb>92.64</fb>
    <v>5</v>
  </rv>
  <rv s="3">
    <fb>92.834999999999994</fb>
    <v>5</v>
  </rv>
  <rv s="3">
    <fb>93.33</fb>
    <v>5</v>
  </rv>
  <rv s="3">
    <fb>93.24</fb>
    <v>5</v>
  </rv>
  <rv s="3">
    <fb>93.215000000000003</fb>
    <v>5</v>
  </rv>
  <rv s="3">
    <fb>93.32</fb>
    <v>5</v>
  </rv>
  <rv s="3">
    <fb>93.53</fb>
    <v>5</v>
  </rv>
  <rv s="3">
    <fb>93.614999999999995</fb>
    <v>5</v>
  </rv>
  <rv s="3">
    <fb>94.055000000000007</fb>
    <v>5</v>
  </rv>
  <rv s="3">
    <fb>93.504999999999995</fb>
    <v>5</v>
  </rv>
  <rv s="3">
    <fb>93.4</fb>
    <v>5</v>
  </rv>
  <rv s="3">
    <fb>93.27</fb>
    <v>5</v>
  </rv>
  <rv s="3">
    <fb>92.114999999999995</fb>
    <v>5</v>
  </rv>
  <rv s="3">
    <fb>92.61</fb>
    <v>5</v>
  </rv>
  <rv s="3">
    <fb>93.77</fb>
    <v>5</v>
  </rv>
  <rv s="3">
    <fb>94.02</fb>
    <v>5</v>
  </rv>
  <rv s="3">
    <fb>94.14</fb>
    <v>5</v>
  </rv>
  <rv s="3">
    <fb>93.89</fb>
    <v>5</v>
  </rv>
  <rv s="3">
    <fb>94.4</fb>
    <v>5</v>
  </rv>
  <rv s="3">
    <fb>94.74</fb>
    <v>5</v>
  </rv>
  <rv s="3">
    <fb>95.08</fb>
    <v>5</v>
  </rv>
  <rv s="3">
    <fb>95.37</fb>
    <v>5</v>
  </rv>
  <rv s="3">
    <fb>95.38</fb>
    <v>5</v>
  </rv>
  <rv s="3">
    <fb>95.82</fb>
    <v>5</v>
  </rv>
  <rv s="3">
    <fb>95.135000000000005</fb>
    <v>5</v>
  </rv>
  <rv s="3">
    <fb>94.69</fb>
    <v>5</v>
  </rv>
  <rv s="3">
    <fb>94.834999999999994</fb>
    <v>5</v>
  </rv>
  <rv s="3">
    <fb>94.36</fb>
    <v>5</v>
  </rv>
  <rv s="3">
    <fb>94.16</fb>
    <v>5</v>
  </rv>
  <rv s="3">
    <fb>94.13</fb>
    <v>5</v>
  </rv>
  <rv s="3">
    <fb>93.885000000000005</fb>
    <v>5</v>
  </rv>
  <rv s="3">
    <fb>93.834999999999994</fb>
    <v>5</v>
  </rv>
  <rv s="3">
    <fb>93.355000000000004</fb>
    <v>5</v>
  </rv>
  <rv s="3">
    <fb>91.81</fb>
    <v>5</v>
  </rv>
  <rv s="3">
    <fb>92.004999999999995</fb>
    <v>5</v>
  </rv>
  <rv s="3">
    <fb>92.9</fb>
    <v>5</v>
  </rv>
  <rv s="3">
    <fb>93.754999999999995</fb>
    <v>5</v>
  </rv>
  <rv s="3">
    <fb>93.35</fb>
    <v>5</v>
  </rv>
  <rv s="3">
    <fb>93.39</fb>
    <v>5</v>
  </rv>
  <rv s="3">
    <fb>91.504999999999995</fb>
    <v>5</v>
  </rv>
  <rv s="3">
    <fb>91.685000000000002</fb>
    <v>5</v>
  </rv>
  <rv s="3">
    <fb>91.47</fb>
    <v>5</v>
  </rv>
  <rv s="3">
    <fb>90.584999999999994</fb>
    <v>5</v>
  </rv>
  <rv s="3">
    <fb>89.88</fb>
    <v>5</v>
  </rv>
  <rv s="3">
    <fb>91.3</fb>
    <v>5</v>
  </rv>
  <rv s="3">
    <fb>92.314999999999998</fb>
    <v>5</v>
  </rv>
  <rv s="3">
    <fb>91.97</fb>
    <v>5</v>
  </rv>
  <rv s="3">
    <fb>92.16</fb>
    <v>5</v>
  </rv>
  <rv s="3">
    <fb>91.37</fb>
    <v>5</v>
  </rv>
  <rv s="3">
    <fb>91.34</fb>
    <v>5</v>
  </rv>
  <rv s="3">
    <fb>92.924999999999997</fb>
    <v>5</v>
  </rv>
  <rv s="3">
    <fb>93.78</fb>
    <v>5</v>
  </rv>
  <rv s="3">
    <fb>93.795000000000002</fb>
    <v>5</v>
  </rv>
  <rv s="3">
    <fb>94.61</fb>
    <v>5</v>
  </rv>
  <rv s="3">
    <fb>94.96</fb>
    <v>5</v>
  </rv>
  <rv s="3">
    <fb>94.754999999999995</fb>
    <v>5</v>
  </rv>
  <rv s="3">
    <fb>95.01</fb>
    <v>5</v>
  </rv>
  <rv s="3">
    <fb>95.375</fb>
    <v>5</v>
  </rv>
  <rv s="3">
    <fb>95.995000000000005</fb>
    <v>5</v>
  </rv>
  <rv s="3">
    <fb>95.424999999999997</fb>
    <v>5</v>
  </rv>
  <rv s="3">
    <fb>95.864999999999995</fb>
    <v>5</v>
  </rv>
  <rv s="3">
    <fb>95.77</fb>
    <v>5</v>
  </rv>
  <rv s="3">
    <fb>96.254999999999995</fb>
    <v>5</v>
  </rv>
  <rv s="3">
    <fb>96.48</fb>
    <v>5</v>
  </rv>
  <rv s="3">
    <fb>97.204999999999998</fb>
    <v>5</v>
  </rv>
  <rv s="3">
    <fb>97.79</fb>
    <v>5</v>
  </rv>
  <rv s="3">
    <fb>97.805000000000007</fb>
    <v>5</v>
  </rv>
  <rv s="3">
    <fb>97.314999999999998</fb>
    <v>5</v>
  </rv>
  <rv s="3">
    <fb>97.23</fb>
    <v>5</v>
  </rv>
  <rv s="3">
    <fb>96.8</fb>
    <v>5</v>
  </rv>
  <rv s="3">
    <fb>97.34</fb>
    <v>5</v>
  </rv>
  <rv s="3">
    <fb>97.525000000000006</fb>
    <v>5</v>
  </rv>
  <rv s="3">
    <fb>97.72</fb>
    <v>5</v>
  </rv>
  <rv s="3">
    <fb>97.37</fb>
    <v>5</v>
  </rv>
  <rv s="3">
    <fb>97.245000000000005</fb>
    <v>5</v>
  </rv>
  <rv s="3">
    <fb>97.46</fb>
    <v>5</v>
  </rv>
  <rv s="3">
    <fb>97.47</fb>
    <v>5</v>
  </rv>
  <rv s="3">
    <fb>96.364999999999995</fb>
    <v>5</v>
  </rv>
  <rv s="3">
    <fb>96.51</fb>
    <v>5</v>
  </rv>
  <rv s="3">
    <fb>96.894999999999996</fb>
    <v>5</v>
  </rv>
  <rv s="3">
    <fb>94.47</fb>
    <v>5</v>
  </rv>
  <rv s="3">
    <fb>95.09</fb>
    <v>5</v>
  </rv>
  <rv s="3">
    <fb>94.165000000000006</fb>
    <v>5</v>
  </rv>
  <rv s="3">
    <fb>95.45</fb>
    <v>5</v>
  </rv>
  <rv s="3">
    <fb>93.9</fb>
    <v>5</v>
  </rv>
  <rv s="3">
    <fb>93.155000000000001</fb>
    <v>5</v>
  </rv>
  <rv s="3">
    <fb>94.15</fb>
    <v>5</v>
  </rv>
  <rv s="3">
    <fb>96.305000000000007</fb>
    <v>5</v>
  </rv>
  <rv s="3">
    <fb>96.375</fb>
    <v>5</v>
  </rv>
  <rv s="3">
    <fb>96.25</fb>
    <v>5</v>
  </rv>
  <rv s="3">
    <fb>96.06</fb>
    <v>5</v>
  </rv>
  <rv s="3">
    <fb>95.625</fb>
    <v>5</v>
  </rv>
  <rv s="3">
    <fb>94.7</fb>
    <v>5</v>
  </rv>
  <rv s="3">
    <fb>94.63</fb>
    <v>5</v>
  </rv>
  <rv s="3">
    <fb>96.41</fb>
    <v>5</v>
  </rv>
  <rv s="3">
    <fb>95.28</fb>
    <v>5</v>
  </rv>
  <rv s="3">
    <fb>93.344999999999999</fb>
    <v>5</v>
  </rv>
  <rv s="3">
    <fb>94.62</fb>
    <v>5</v>
  </rv>
  <rv s="3">
    <fb>96.084999999999994</fb>
    <v>5</v>
  </rv>
  <rv s="3">
    <fb>97.05</fb>
    <v>5</v>
  </rv>
  <rv s="0">
    <v>https://www.bing.com/financeapi/forcetrigger?t=ao79m7&amp;q=XLON%3aCNDX&amp;form=skydnc</v>
    <v>Learn more on Bing</v>
  </rv>
  <rv s="1">
    <v>en-US</v>
    <v>ao79m7</v>
    <v>268435456</v>
    <v>1</v>
    <v>Powered by Refinitiv</v>
    <v>0</v>
    <v>iS NASDAQ 100 UCITS ETF (XLON:CNDX)</v>
    <v>2</v>
    <v>3</v>
    <v>Finance</v>
    <v>4</v>
    <v>924.48</v>
    <v>212.82</v>
    <v>0.98340000000000005</v>
    <v>-4.63</v>
    <v>-5.0229999999999997E-3</v>
    <v>USD</v>
    <v>London Stock Exchange</v>
    <v>XLON</v>
    <v>3.3E-3</v>
    <v>924.48</v>
    <v>ETF</v>
    <v>44554.385703957814</v>
    <v>1187</v>
    <v>917.12</v>
    <v>8804472581.6700001</v>
    <v>iS NASDAQ 100 UCITS ETF</v>
    <v>924.48</v>
    <v>921.75</v>
    <v>917.12</v>
    <v>CNDX</v>
    <v>iS NASDAQ 100 UCITS ETF (XLON:CNDX)</v>
    <v>213</v>
  </rv>
  <rv s="2">
    <v>1188</v>
  </rv>
  <rv s="3">
    <fb>714.15499999999997</fb>
    <v>5</v>
  </rv>
  <rv s="3">
    <fb>725.7</fb>
    <v>5</v>
  </rv>
  <rv s="3">
    <fb>725.52</fb>
    <v>5</v>
  </rv>
  <rv s="3">
    <fb>724.68</fb>
    <v>5</v>
  </rv>
  <rv s="3">
    <fb>717.10500000000002</fb>
    <v>5</v>
  </rv>
  <rv s="3">
    <fb>718.54</fb>
    <v>5</v>
  </rv>
  <rv s="3">
    <fb>720.33</fb>
    <v>5</v>
  </rv>
  <rv s="3">
    <fb>727.43</fb>
    <v>5</v>
  </rv>
  <rv s="3">
    <fb>734.01</fb>
    <v>5</v>
  </rv>
  <rv s="3">
    <fb>731.95</fb>
    <v>5</v>
  </rv>
  <rv s="3">
    <fb>727.62</fb>
    <v>5</v>
  </rv>
  <rv s="3">
    <fb>731.91</fb>
    <v>5</v>
  </rv>
  <rv s="3">
    <fb>731.88</fb>
    <v>5</v>
  </rv>
  <rv s="3">
    <fb>724.99</fb>
    <v>5</v>
  </rv>
  <rv s="3">
    <fb>721.99</fb>
    <v>5</v>
  </rv>
  <rv s="3">
    <fb>725.47</fb>
    <v>5</v>
  </rv>
  <rv s="3">
    <fb>746.38</fb>
    <v>5</v>
  </rv>
  <rv s="3">
    <fb>753.37</fb>
    <v>5</v>
  </rv>
  <rv s="3">
    <fb>752.2</fb>
    <v>5</v>
  </rv>
  <rv s="3">
    <fb>753.73</fb>
    <v>5</v>
  </rv>
  <rv s="3">
    <fb>760.17499999999995</fb>
    <v>5</v>
  </rv>
  <rv s="3">
    <fb>747.12</fb>
    <v>5</v>
  </rv>
  <rv s="3">
    <fb>748.44</fb>
    <v>5</v>
  </rv>
  <rv s="3">
    <fb>732.73500000000001</fb>
    <v>5</v>
  </rv>
  <rv s="3">
    <fb>741.83500000000004</fb>
    <v>5</v>
  </rv>
  <rv s="3">
    <fb>757.19500000000005</fb>
    <v>5</v>
  </rv>
  <rv s="3">
    <fb>757.23500000000001</fb>
    <v>5</v>
  </rv>
  <rv s="3">
    <fb>758.125</fb>
    <v>5</v>
  </rv>
  <rv s="3">
    <fb>764.77</fb>
    <v>5</v>
  </rv>
  <rv s="3">
    <fb>767.45</fb>
    <v>5</v>
  </rv>
  <rv s="3">
    <fb>771.23500000000001</fb>
    <v>5</v>
  </rv>
  <rv s="3">
    <fb>768.47</fb>
    <v>5</v>
  </rv>
  <rv s="3">
    <fb>773.67499999999995</fb>
    <v>5</v>
  </rv>
  <rv s="3">
    <fb>774.97</fb>
    <v>5</v>
  </rv>
  <rv s="3">
    <fb>781.505</fb>
    <v>5</v>
  </rv>
  <rv s="3">
    <fb>777.18</fb>
    <v>5</v>
  </rv>
  <rv s="3">
    <fb>765.61</fb>
    <v>5</v>
  </rv>
  <rv s="3">
    <fb>763.80499999999995</fb>
    <v>5</v>
  </rv>
  <rv s="3">
    <fb>772.02</fb>
    <v>5</v>
  </rv>
  <rv s="3">
    <fb>751.59</fb>
    <v>5</v>
  </rv>
  <rv s="3">
    <fb>736.48</fb>
    <v>5</v>
  </rv>
  <rv s="3">
    <fb>743.15</fb>
    <v>5</v>
  </rv>
  <rv s="3">
    <fb>738.73500000000001</fb>
    <v>5</v>
  </rv>
  <rv s="3">
    <fb>729.27499999999998</fb>
    <v>5</v>
  </rv>
  <rv s="3">
    <fb>743.48</fb>
    <v>5</v>
  </rv>
  <rv s="3">
    <fb>741.74</fb>
    <v>5</v>
  </rv>
  <rv s="3">
    <fb>730.13</fb>
    <v>5</v>
  </rv>
  <rv s="3">
    <fb>716.12</fb>
    <v>5</v>
  </rv>
  <rv s="3">
    <fb>692.29</fb>
    <v>5</v>
  </rv>
  <rv s="3">
    <fb>712.06</fb>
    <v>5</v>
  </rv>
  <rv s="3">
    <fb>718.76</fb>
    <v>5</v>
  </rv>
  <rv s="3">
    <fb>722.75</fb>
    <v>5</v>
  </rv>
  <rv s="3">
    <fb>735.95</fb>
    <v>5</v>
  </rv>
  <rv s="3">
    <fb>723.82500000000005</fb>
    <v>5</v>
  </rv>
  <rv s="3">
    <fb>729.9</fb>
    <v>5</v>
  </rv>
  <rv s="3">
    <fb>744.68</fb>
    <v>5</v>
  </rv>
  <rv s="3">
    <fb>733.47</fb>
    <v>5</v>
  </rv>
  <rv s="3">
    <fb>731.79</fb>
    <v>5</v>
  </rv>
  <rv s="3">
    <fb>725.19500000000005</fb>
    <v>5</v>
  </rv>
  <rv s="3">
    <fb>741.33</fb>
    <v>5</v>
  </rv>
  <rv s="3">
    <fb>738.83</fb>
    <v>5</v>
  </rv>
  <rv s="3">
    <fb>719.79</fb>
    <v>5</v>
  </rv>
  <rv s="3">
    <fb>724.26</fb>
    <v>5</v>
  </rv>
  <rv s="3">
    <fb>727.24</fb>
    <v>5</v>
  </rv>
  <rv s="3">
    <fb>728.25</fb>
    <v>5</v>
  </rv>
  <rv s="3">
    <fb>739.66</fb>
    <v>5</v>
  </rv>
  <rv s="3">
    <fb>750.04499999999996</fb>
    <v>5</v>
  </rv>
  <rv s="3">
    <fb>769.27</fb>
    <v>5</v>
  </rv>
  <rv s="3">
    <fb>767.03</fb>
    <v>5</v>
  </rv>
  <rv s="3">
    <fb>774.71500000000003</fb>
    <v>5</v>
  </rv>
  <rv s="3">
    <fb>775.47</fb>
    <v>5</v>
  </rv>
  <rv s="3">
    <fb>777.84</fb>
    <v>5</v>
  </rv>
  <rv s="3">
    <fb>785.04</fb>
    <v>5</v>
  </rv>
  <rv s="3">
    <fb>783.62</fb>
    <v>5</v>
  </rv>
  <rv s="3">
    <fb>788.22500000000002</fb>
    <v>5</v>
  </rv>
  <rv s="3">
    <fb>789.41499999999996</fb>
    <v>5</v>
  </rv>
  <rv s="3">
    <fb>783.77</fb>
    <v>5</v>
  </rv>
  <rv s="3">
    <fb>776.375</fb>
    <v>5</v>
  </rv>
  <rv s="3">
    <fb>782.27</fb>
    <v>5</v>
  </rv>
  <rv s="3">
    <fb>784.65499999999997</fb>
    <v>5</v>
  </rv>
  <rv s="3">
    <fb>785.2</fb>
    <v>5</v>
  </rv>
  <rv s="3">
    <fb>788.82500000000005</fb>
    <v>5</v>
  </rv>
  <rv s="3">
    <fb>787.51</fb>
    <v>5</v>
  </rv>
  <rv s="3">
    <fb>785.61</fb>
    <v>5</v>
  </rv>
  <rv s="3">
    <fb>785.95</fb>
    <v>5</v>
  </rv>
  <rv s="3">
    <fb>782.61500000000001</fb>
    <v>5</v>
  </rv>
  <rv s="3">
    <fb>783.47329999999999</fb>
    <v>5</v>
  </rv>
  <rv s="3">
    <fb>758.17</fb>
    <v>5</v>
  </rv>
  <rv s="3">
    <fb>766.91499999999996</fb>
    <v>5</v>
  </rv>
  <rv s="3">
    <fb>763.53</fb>
    <v>5</v>
  </rv>
  <rv s="3">
    <fb>778.36500000000001</fb>
    <v>5</v>
  </rv>
  <rv s="3">
    <fb>761.505</fb>
    <v>5</v>
  </rv>
  <rv s="3">
    <fb>751.06500000000005</fb>
    <v>5</v>
  </rv>
  <rv s="3">
    <fb>736.38</fb>
    <v>5</v>
  </rv>
  <rv s="3">
    <fb>739.19</fb>
    <v>5</v>
  </rv>
  <rv s="3">
    <fb>752.42</fb>
    <v>5</v>
  </rv>
  <rv s="3">
    <fb>748.46</fb>
    <v>5</v>
  </rv>
  <rv s="3">
    <fb>754.61</fb>
    <v>5</v>
  </rv>
  <rv s="3">
    <fb>740.71500000000003</fb>
    <v>5</v>
  </rv>
  <rv s="3">
    <fb>760.06</fb>
    <v>5</v>
  </rv>
  <rv s="3">
    <fb>758.39</fb>
    <v>5</v>
  </rv>
  <rv s="3">
    <fb>770.48</fb>
    <v>5</v>
  </rv>
  <rv s="3">
    <fb>768.66</fb>
    <v>5</v>
  </rv>
  <rv s="3">
    <fb>773.09500000000003</fb>
    <v>5</v>
  </rv>
  <rv s="3">
    <fb>772.36</fb>
    <v>5</v>
  </rv>
  <rv s="3">
    <fb>774.45</fb>
    <v>5</v>
  </rv>
  <rv s="3">
    <fb>771.3</fb>
    <v>5</v>
  </rv>
  <rv s="3">
    <fb>770.18</fb>
    <v>5</v>
  </rv>
  <rv s="3">
    <fb>772.88499999999999</fb>
    <v>5</v>
  </rv>
  <rv s="3">
    <fb>765.755</fb>
    <v>5</v>
  </rv>
  <rv s="3">
    <fb>776.61500000000001</fb>
    <v>5</v>
  </rv>
  <rv s="3">
    <fb>774.37</fb>
    <v>5</v>
  </rv>
  <rv s="3">
    <fb>776.91</fb>
    <v>5</v>
  </rv>
  <rv s="3">
    <fb>785.14</fb>
    <v>5</v>
  </rv>
  <rv s="3">
    <fb>788.26499999999999</fb>
    <v>5</v>
  </rv>
  <rv s="3">
    <fb>791.78</fb>
    <v>5</v>
  </rv>
  <rv s="3">
    <fb>792.57</fb>
    <v>5</v>
  </rv>
  <rv s="3">
    <fb>793.19</fb>
    <v>5</v>
  </rv>
  <rv s="3">
    <fb>800.66</fb>
    <v>5</v>
  </rv>
  <rv s="3">
    <fb>792.54</fb>
    <v>5</v>
  </rv>
  <rv s="3">
    <fb>796.44500000000005</fb>
    <v>5</v>
  </rv>
  <rv s="3">
    <fb>802.23500000000001</fb>
    <v>5</v>
  </rv>
  <rv s="3">
    <fb>805.81500000000005</fb>
    <v>5</v>
  </rv>
  <rv s="3">
    <fb>812.79499999999996</fb>
    <v>5</v>
  </rv>
  <rv s="3">
    <fb>810.48500000000001</fb>
    <v>5</v>
  </rv>
  <rv s="3">
    <fb>817.23500000000001</fb>
    <v>5</v>
  </rv>
  <rv s="3">
    <fb>819.6</fb>
    <v>5</v>
  </rv>
  <rv s="3">
    <fb>821.34</fb>
    <v>5</v>
  </rv>
  <rv s="3">
    <fb>818.31</fb>
    <v>5</v>
  </rv>
  <rv s="3">
    <fb>826.78</fb>
    <v>5</v>
  </rv>
  <rv s="3">
    <fb>829.77499999999998</fb>
    <v>5</v>
  </rv>
  <rv s="3">
    <fb>832.42</fb>
    <v>5</v>
  </rv>
  <rv s="3">
    <fb>832.89</fb>
    <v>5</v>
  </rv>
  <rv s="3">
    <fb>826.21</fb>
    <v>5</v>
  </rv>
  <rv s="3">
    <fb>835.48</fb>
    <v>5</v>
  </rv>
  <rv s="3">
    <fb>837.84</fb>
    <v>5</v>
  </rv>
  <rv s="3">
    <fb>846.34</fb>
    <v>5</v>
  </rv>
  <rv s="3">
    <fb>842.32</fb>
    <v>5</v>
  </rv>
  <rv s="3">
    <fb>836.60500000000002</fb>
    <v>5</v>
  </rv>
  <rv s="3">
    <fb>830.59500000000003</fb>
    <v>5</v>
  </rv>
  <rv s="3">
    <fb>820.32</fb>
    <v>5</v>
  </rv>
  <rv s="3">
    <fb>827.71</fb>
    <v>5</v>
  </rv>
  <rv s="3">
    <fb>834.2</fb>
    <v>5</v>
  </rv>
  <rv s="3">
    <fb>840.7</fb>
    <v>5</v>
  </rv>
  <rv s="3">
    <fb>850.21500000000003</fb>
    <v>5</v>
  </rv>
  <rv s="3">
    <fb>853.01</fb>
    <v>5</v>
  </rv>
  <rv s="3">
    <fb>839.625</fb>
    <v>5</v>
  </rv>
  <rv s="3">
    <fb>847.84500000000003</fb>
    <v>5</v>
  </rv>
  <rv s="3">
    <fb>850.84500000000003</fb>
    <v>5</v>
  </rv>
  <rv s="3">
    <fb>843.36</fb>
    <v>5</v>
  </rv>
  <rv s="3">
    <fb>849.26499999999999</fb>
    <v>5</v>
  </rv>
  <rv s="3">
    <fb>840.61500000000001</fb>
    <v>5</v>
  </rv>
  <rv s="3">
    <fb>848.36</fb>
    <v>5</v>
  </rv>
  <rv s="3">
    <fb>855.88</fb>
    <v>5</v>
  </rv>
  <rv s="3">
    <fb>851.72</fb>
    <v>5</v>
  </rv>
  <rv s="3">
    <fb>853.37</fb>
    <v>5</v>
  </rv>
  <rv s="3">
    <fb>848.81</fb>
    <v>5</v>
  </rv>
  <rv s="3">
    <fb>846.64</fb>
    <v>5</v>
  </rv>
  <rv s="3">
    <fb>849.47500000000002</fb>
    <v>5</v>
  </rv>
  <rv s="3">
    <fb>853.27499999999998</fb>
    <v>5</v>
  </rv>
  <rv s="3">
    <fb>845.63</fb>
    <v>5</v>
  </rv>
  <rv s="3">
    <fb>846.03499999999997</fb>
    <v>5</v>
  </rv>
  <rv s="3">
    <fb>845.96</fb>
    <v>5</v>
  </rv>
  <rv s="3">
    <fb>842</fb>
    <v>5</v>
  </rv>
  <rv s="3">
    <fb>850.7</fb>
    <v>5</v>
  </rv>
  <rv s="3">
    <fb>863.11</fb>
    <v>5</v>
  </rv>
  <rv s="3">
    <fb>866.17499999999995</fb>
    <v>5</v>
  </rv>
  <rv s="3">
    <fb>867.28</fb>
    <v>5</v>
  </rv>
  <rv s="3">
    <fb>864.47</fb>
    <v>5</v>
  </rv>
  <rv s="3">
    <fb>868.49</fb>
    <v>5</v>
  </rv>
  <rv s="3">
    <fb>879.54399999999998</fb>
    <v>5</v>
  </rv>
  <rv s="3">
    <fb>879.17</fb>
    <v>5</v>
  </rv>
  <rv s="3">
    <fb>885.48</fb>
    <v>5</v>
  </rv>
  <rv s="3">
    <fb>883.625</fb>
    <v>5</v>
  </rv>
  <rv s="3">
    <fb>883.04</fb>
    <v>5</v>
  </rv>
  <rv s="3">
    <fb>886.36</fb>
    <v>5</v>
  </rv>
  <rv s="3">
    <fb>878.78</fb>
    <v>5</v>
  </rv>
  <rv s="3">
    <fb>881.41499999999996</fb>
    <v>5</v>
  </rv>
  <rv s="3">
    <fb>878.06</fb>
    <v>5</v>
  </rv>
  <rv s="3">
    <fb>868.43499999999995</fb>
    <v>5</v>
  </rv>
  <rv s="3">
    <fb>872.01</fb>
    <v>5</v>
  </rv>
  <rv s="3">
    <fb>867.02499999999998</fb>
    <v>5</v>
  </rv>
  <rv s="3">
    <fb>868.83</fb>
    <v>5</v>
  </rv>
  <rv s="3">
    <fb>865.36</fb>
    <v>5</v>
  </rv>
  <rv s="3">
    <fb>849.64499999999998</fb>
    <v>5</v>
  </rv>
  <rv s="3">
    <fb>850.255</fb>
    <v>5</v>
  </rv>
  <rv s="3">
    <fb>856.43</fb>
    <v>5</v>
  </rv>
  <rv s="3">
    <fb>864.15</fb>
    <v>5</v>
  </rv>
  <rv s="3">
    <fb>859.36</fb>
    <v>5</v>
  </rv>
  <rv s="3">
    <fb>857.42</fb>
    <v>5</v>
  </rv>
  <rv s="3">
    <fb>835.56</fb>
    <v>5</v>
  </rv>
  <rv s="3">
    <fb>835.58</fb>
    <v>5</v>
  </rv>
  <rv s="3">
    <fb>838.14</fb>
    <v>5</v>
  </rv>
  <rv s="3">
    <fb>830.08</fb>
    <v>5</v>
  </rv>
  <rv s="3">
    <fb>814.65</fb>
    <v>5</v>
  </rv>
  <rv s="3">
    <fb>830.79</fb>
    <v>5</v>
  </rv>
  <rv s="3">
    <fb>825.19</fb>
    <v>5</v>
  </rv>
  <rv s="3">
    <fb>845.67</fb>
    <v>5</v>
  </rv>
  <rv s="3">
    <fb>838.37</fb>
    <v>5</v>
  </rv>
  <rv s="3">
    <fb>840.34</fb>
    <v>5</v>
  </rv>
  <rv s="3">
    <fb>828.5</fb>
    <v>5</v>
  </rv>
  <rv s="3">
    <fb>830.63499999999999</fb>
    <v>5</v>
  </rv>
  <rv s="3">
    <fb>847.15</fb>
    <v>5</v>
  </rv>
  <rv s="3">
    <fb>853.36</fb>
    <v>5</v>
  </rv>
  <rv s="3">
    <fb>858.495</fb>
    <v>5</v>
  </rv>
  <rv s="3">
    <fb>868.38</fb>
    <v>5</v>
  </rv>
  <rv s="3">
    <fb>870.1</fb>
    <v>5</v>
  </rv>
  <rv s="3">
    <fb>866.59500000000003</fb>
    <v>5</v>
  </rv>
  <rv s="3">
    <fb>871.86500000000001</fb>
    <v>5</v>
  </rv>
  <rv s="3">
    <fb>881.78</fb>
    <v>5</v>
  </rv>
  <rv s="3">
    <fb>884.03</fb>
    <v>5</v>
  </rv>
  <rv s="3">
    <fb>889.18499999999995</fb>
    <v>5</v>
  </rv>
  <rv s="3">
    <fb>889.42</fb>
    <v>5</v>
  </rv>
  <rv s="3">
    <fb>895.82500000000005</fb>
    <v>5</v>
  </rv>
  <rv s="3">
    <fb>900.51</fb>
    <v>5</v>
  </rv>
  <rv s="3">
    <fb>902.82</fb>
    <v>5</v>
  </rv>
  <rv s="3">
    <fb>921.11500000000001</fb>
    <v>5</v>
  </rv>
  <rv s="3">
    <fb>927.67</fb>
    <v>5</v>
  </rv>
  <rv s="3">
    <fb>924.02</fb>
    <v>5</v>
  </rv>
  <rv s="3">
    <fb>917.16</fb>
    <v>5</v>
  </rv>
  <rv s="3">
    <fb>912.29</fb>
    <v>5</v>
  </rv>
  <rv s="3">
    <fb>907.98500000000001</fb>
    <v>5</v>
  </rv>
  <rv s="3">
    <fb>914.245</fb>
    <v>5</v>
  </rv>
  <rv s="3">
    <fb>913.05</fb>
    <v>5</v>
  </rv>
  <rv s="3">
    <fb>921</fb>
    <v>5</v>
  </rv>
  <rv s="3">
    <fb>925.70500000000004</fb>
    <v>5</v>
  </rv>
  <rv s="3">
    <fb>938.04</fb>
    <v>5</v>
  </rv>
  <rv s="3">
    <fb>939.42</fb>
    <v>5</v>
  </rv>
  <rv s="3">
    <fb>917.73</fb>
    <v>5</v>
  </rv>
  <rv s="3">
    <fb>920.93</fb>
    <v>5</v>
  </rv>
  <rv s="3">
    <fb>926.48</fb>
    <v>5</v>
  </rv>
  <rv s="3">
    <fb>908.21</fb>
    <v>5</v>
  </rv>
  <rv s="3">
    <fb>921.83</fb>
    <v>5</v>
  </rv>
  <rv s="3">
    <fb>911.62</fb>
    <v>5</v>
  </rv>
  <rv s="3">
    <fb>926.16</fb>
    <v>5</v>
  </rv>
  <rv s="3">
    <fb>897.75</fb>
    <v>5</v>
  </rv>
  <rv s="3">
    <fb>887.35</fb>
    <v>5</v>
  </rv>
  <rv s="3">
    <fb>889.06</fb>
    <v>5</v>
  </rv>
  <rv s="3">
    <fb>919.63499999999999</fb>
    <v>5</v>
  </rv>
  <rv s="3">
    <fb>921.31</fb>
    <v>5</v>
  </rv>
  <rv s="3">
    <fb>922.72500000000002</fb>
    <v>5</v>
  </rv>
  <rv s="3">
    <fb>915.81</fb>
    <v>5</v>
  </rv>
  <rv s="3">
    <fb>912.96500000000003</fb>
    <v>5</v>
  </rv>
  <rv s="3">
    <fb>893.49</fb>
    <v>5</v>
  </rv>
  <rv s="3">
    <fb>891.94</fb>
    <v>5</v>
  </rv>
  <rv s="3">
    <fb>904.58</fb>
    <v>5</v>
  </rv>
  <rv s="3">
    <fb>895.1</fb>
    <v>5</v>
  </rv>
  <rv s="3">
    <fb>877.32500000000005</fb>
    <v>5</v>
  </rv>
  <rv s="3">
    <fb>888.94</fb>
    <v>5</v>
  </rv>
  <rv s="3">
    <fb>911.2</fb>
    <v>5</v>
  </rv>
  <rv s="3">
    <fb>921.75</fb>
    <v>5</v>
  </rv>
  <rv s="0">
    <v>https://www.bing.com/financeapi/forcetrigger?t=aoe3k2&amp;q=XLON%3aSUAS&amp;form=skydnc</v>
    <v>Learn more on Bing</v>
  </rv>
  <rv s="1">
    <v>en-US</v>
    <v>aoe3k2</v>
    <v>268435456</v>
    <v>1</v>
    <v>Powered by Refinitiv</v>
    <v>0</v>
    <v>iShs MSCI US SRI ETF USD A (XLON:SUAS)</v>
    <v>2</v>
    <v>3</v>
    <v>Finance</v>
    <v>4</v>
    <v>13.925000000000001</v>
    <v>5.9775</v>
    <v>0.96240000000000003</v>
    <v>2.01E-2</v>
    <v>1.449E-3</v>
    <v>USD</v>
    <v>London Stock Exchange</v>
    <v>XLON</v>
    <v>2E-3</v>
    <v>13.914999999999999</v>
    <v>ETF</v>
    <v>44554.394060774997</v>
    <v>1441</v>
    <v>13.885</v>
    <v>8289466802.5</v>
    <v>iShs MSCI US SRI ETF USD A</v>
    <v>13.914999999999999</v>
    <v>13.87</v>
    <v>13.8901</v>
    <v>SUAS</v>
    <v>iShs MSCI US SRI ETF USD A (XLON:SUAS)</v>
    <v>37679</v>
  </rv>
  <rv s="2">
    <v>1442</v>
  </rv>
  <rv s="3">
    <fb>10.62</fb>
    <v>5</v>
  </rv>
  <rv s="3">
    <fb>10.68</fb>
    <v>5</v>
  </rv>
  <rv s="3">
    <fb>10.695</fb>
    <v>5</v>
  </rv>
  <rv s="3">
    <fb>10.715</fb>
    <v>5</v>
  </rv>
  <rv s="3">
    <fb>10.71</fb>
    <v>5</v>
  </rv>
  <rv s="3">
    <fb>10.935</fb>
    <v>5</v>
  </rv>
  <rv s="3">
    <fb>11.03</fb>
    <v>5</v>
  </rv>
  <rv s="3">
    <fb>11.13</fb>
    <v>5</v>
  </rv>
  <rv s="3">
    <fb>11.12</fb>
    <v>5</v>
  </rv>
  <rv s="3">
    <fb>11.14</fb>
    <v>5</v>
  </rv>
  <rv s="3">
    <fb>11.115</fb>
    <v>5</v>
  </rv>
  <rv s="3">
    <fb>11.09</fb>
    <v>5</v>
  </rv>
  <rv s="3">
    <fb>10.98</fb>
    <v>5</v>
  </rv>
  <rv s="3">
    <fb>10.99</fb>
    <v>5</v>
  </rv>
  <rv s="3">
    <fb>11.015000000000001</fb>
    <v>5</v>
  </rv>
  <rv s="3">
    <fb>11.11</fb>
    <v>5</v>
  </rv>
  <rv s="3">
    <fb>11.135</fb>
    <v>5</v>
  </rv>
  <rv s="3">
    <fb>11.1</fb>
    <v>5</v>
  </rv>
  <rv s="3">
    <fb>11.08</fb>
    <v>5</v>
  </rv>
  <rv s="3">
    <fb>11.125</fb>
    <v>5</v>
  </rv>
  <rv s="3">
    <fb>11.02</fb>
    <v>5</v>
  </rv>
  <rv s="3">
    <fb>10.83</fb>
    <v>5</v>
  </rv>
  <rv s="3">
    <fb>10.865</fb>
    <v>5</v>
  </rv>
  <rv s="3">
    <fb>11.035</fb>
    <v>5</v>
  </rv>
  <rv s="3">
    <fb>11.095000000000001</fb>
    <v>5</v>
  </rv>
  <rv s="3">
    <fb>11.18</fb>
    <v>5</v>
  </rv>
  <rv s="3">
    <fb>11.237500000000001</fb>
    <v>5</v>
  </rv>
  <rv s="3">
    <fb>11.24</fb>
    <v>5</v>
  </rv>
  <rv s="3">
    <fb>11.217499999999999</fb>
    <v>5</v>
  </rv>
  <rv s="3">
    <fb>11.265000000000001</fb>
    <v>5</v>
  </rv>
  <rv s="3">
    <fb>11.23</fb>
    <v>5</v>
  </rv>
  <rv s="3">
    <fb>11.31</fb>
    <v>5</v>
  </rv>
  <rv s="3">
    <fb>11.244999999999999</fb>
    <v>5</v>
  </rv>
  <rv s="3">
    <fb>11.154999999999999</fb>
    <v>5</v>
  </rv>
  <rv s="3">
    <fb>11.045</fb>
    <v>5</v>
  </rv>
  <rv s="3">
    <fb>10.835000000000001</fb>
    <v>5</v>
  </rv>
  <rv s="3">
    <fb>10.93</fb>
    <v>5</v>
  </rv>
  <rv s="3">
    <fb>10.9</fb>
    <v>5</v>
  </rv>
  <rv s="3">
    <fb>10.725</fb>
    <v>5</v>
  </rv>
  <rv s="3">
    <fb>10.494999999999999</fb>
    <v>5</v>
  </rv>
  <rv s="3">
    <fb>10.925000000000001</fb>
    <v>5</v>
  </rv>
  <rv s="3">
    <fb>11</fb>
    <v>5</v>
  </rv>
  <rv s="3">
    <fb>11.055</fb>
    <v>5</v>
  </rv>
  <rv s="3">
    <fb>11.164999999999999</fb>
    <v>5</v>
  </rv>
  <rv s="3">
    <fb>11.21</fb>
    <v>5</v>
  </rv>
  <rv s="3">
    <fb>11.215</fb>
    <v>5</v>
  </rv>
  <rv s="3">
    <fb>11.234999999999999</fb>
    <v>5</v>
  </rv>
  <rv s="3">
    <fb>11.1425</fb>
    <v>5</v>
  </rv>
  <rv s="3">
    <fb>11.22</fb>
    <v>5</v>
  </rv>
  <rv s="3">
    <fb>11.205</fb>
    <v>5</v>
  </rv>
  <rv s="3">
    <fb>11.25</fb>
    <v>5</v>
  </rv>
  <rv s="3">
    <fb>11.335000000000001</fb>
    <v>5</v>
  </rv>
  <rv s="3">
    <fb>11.38</fb>
    <v>5</v>
  </rv>
  <rv s="3">
    <fb>11.432499999999999</fb>
    <v>5</v>
  </rv>
  <rv s="3">
    <fb>11.625</fb>
    <v>5</v>
  </rv>
  <rv s="3">
    <fb>11.57</fb>
    <v>5</v>
  </rv>
  <rv s="3">
    <fb>11.5725</fb>
    <v>5</v>
  </rv>
  <rv s="3">
    <fb>11.61</fb>
    <v>5</v>
  </rv>
  <rv s="3">
    <fb>11.695</fb>
    <v>5</v>
  </rv>
  <rv s="3">
    <fb>11.7425</fb>
    <v>5</v>
  </rv>
  <rv s="3">
    <fb>11.8</fb>
    <v>5</v>
  </rv>
  <rv s="3">
    <fb>11.86</fb>
    <v>5</v>
  </rv>
  <rv s="3">
    <fb>11.925000000000001</fb>
    <v>5</v>
  </rv>
  <rv s="3">
    <fb>11.87</fb>
    <v>5</v>
  </rv>
  <rv s="3">
    <fb>11.92</fb>
    <v>5</v>
  </rv>
  <rv s="3">
    <fb>11.96</fb>
    <v>5</v>
  </rv>
  <rv s="3">
    <fb>11.95</fb>
    <v>5</v>
  </rv>
  <rv s="3">
    <fb>11.965</fb>
    <v>5</v>
  </rv>
  <rv s="3">
    <fb>11.935</fb>
    <v>5</v>
  </rv>
  <rv s="3">
    <fb>11.885</fb>
    <v>5</v>
  </rv>
  <rv s="3">
    <fb>11.865</fb>
    <v>5</v>
  </rv>
  <rv s="3">
    <fb>11.855</fb>
    <v>5</v>
  </rv>
  <rv s="3">
    <fb>11.945</fb>
    <v>5</v>
  </rv>
  <rv s="3">
    <fb>12.105</fb>
    <v>5</v>
  </rv>
  <rv s="3">
    <fb>12.195</fb>
    <v>5</v>
  </rv>
  <rv s="3">
    <fb>11.785</fb>
    <v>5</v>
  </rv>
  <rv s="3">
    <fb>11.78</fb>
    <v>5</v>
  </rv>
  <rv s="3">
    <fb>11.904999999999999</fb>
    <v>5</v>
  </rv>
  <rv s="3">
    <fb>11.83</fb>
    <v>5</v>
  </rv>
  <rv s="3">
    <fb>11.815</fb>
    <v>5</v>
  </rv>
  <rv s="3">
    <fb>11.6</fb>
    <v>5</v>
  </rv>
  <rv s="3">
    <fb>11.835000000000001</fb>
    <v>5</v>
  </rv>
  <rv s="3">
    <fb>11.93</fb>
    <v>5</v>
  </rv>
  <rv s="3">
    <fb>11.955</fb>
    <v>5</v>
  </rv>
  <rv s="3">
    <fb>12.005000000000001</fb>
    <v>5</v>
  </rv>
  <rv s="3">
    <fb>11.994400000000001</fb>
    <v>5</v>
  </rv>
  <rv s="3">
    <fb>11.994999999999999</fb>
    <v>5</v>
  </rv>
  <rv s="3">
    <fb>12.015000000000001</fb>
    <v>5</v>
  </rv>
  <rv s="3">
    <fb>11.98</fb>
    <v>5</v>
  </rv>
  <rv s="3">
    <fb>12.04</fb>
    <v>5</v>
  </rv>
  <rv s="3">
    <fb>12.03</fb>
    <v>5</v>
  </rv>
  <rv s="3">
    <fb>12.035</fb>
    <v>5</v>
  </rv>
  <rv s="3">
    <fb>12.085000000000001</fb>
    <v>5</v>
  </rv>
  <rv s="3">
    <fb>12.074999999999999</fb>
    <v>5</v>
  </rv>
  <rv s="3">
    <fb>12.06</fb>
    <v>5</v>
  </rv>
  <rv s="3">
    <fb>12.055</fb>
    <v>5</v>
  </rv>
  <rv s="3">
    <fb>11.875</fb>
    <v>5</v>
  </rv>
  <rv s="3">
    <fb>12.13</fb>
    <v>5</v>
  </rv>
  <rv s="3">
    <fb>12.18</fb>
    <v>5</v>
  </rv>
  <rv s="3">
    <fb>12.205</fb>
    <v>5</v>
  </rv>
  <rv s="3">
    <fb>12.244999999999999</fb>
    <v>5</v>
  </rv>
  <rv s="3">
    <fb>12.234999999999999</fb>
    <v>5</v>
  </rv>
  <rv s="3">
    <fb>12.3</fb>
    <v>5</v>
  </rv>
  <rv s="3">
    <fb>12.355</fb>
    <v>5</v>
  </rv>
  <rv s="3">
    <fb>12.395</fb>
    <v>5</v>
  </rv>
  <rv s="3">
    <fb>12.27</fb>
    <v>5</v>
  </rv>
  <rv s="3">
    <fb>12.324999999999999</fb>
    <v>5</v>
  </rv>
  <rv s="3">
    <fb>12.2</fb>
    <v>5</v>
  </rv>
  <rv s="3">
    <fb>12.345000000000001</fb>
    <v>5</v>
  </rv>
  <rv s="3">
    <fb>12.42</fb>
    <v>5</v>
  </rv>
  <rv s="3">
    <fb>12.445</fb>
    <v>5</v>
  </rv>
  <rv s="3">
    <fb>12.3575</fb>
    <v>5</v>
  </rv>
  <rv s="3">
    <fb>12.35</fb>
    <v>5</v>
  </rv>
  <rv s="3">
    <fb>12.25</fb>
    <v>5</v>
  </rv>
  <rv s="3">
    <fb>12.335000000000001</fb>
    <v>5</v>
  </rv>
  <rv s="3">
    <fb>12.44</fb>
    <v>5</v>
  </rv>
  <rv s="3">
    <fb>12.4575</fb>
    <v>5</v>
  </rv>
  <rv s="3">
    <fb>12.375</fb>
    <v>5</v>
  </rv>
  <rv s="3">
    <fb>12.41</fb>
    <v>5</v>
  </rv>
  <rv s="3">
    <fb>12.525</fb>
    <v>5</v>
  </rv>
  <rv s="3">
    <fb>12.475</fb>
    <v>5</v>
  </rv>
  <rv s="3">
    <fb>12.55</fb>
    <v>5</v>
  </rv>
  <rv s="3">
    <fb>12.515000000000001</fb>
    <v>5</v>
  </rv>
  <rv s="3">
    <fb>12.51</fb>
    <v>5</v>
  </rv>
  <rv s="3">
    <fb>12.56</fb>
    <v>5</v>
  </rv>
  <rv s="3">
    <fb>12.555</fb>
    <v>5</v>
  </rv>
  <rv s="3">
    <fb>12.605</fb>
    <v>5</v>
  </rv>
  <rv s="3">
    <fb>12.615</fb>
    <v>5</v>
  </rv>
  <rv s="3">
    <fb>12.68</fb>
    <v>5</v>
  </rv>
  <rv s="3">
    <fb>12.625</fb>
    <v>5</v>
  </rv>
  <rv s="3">
    <fb>12.574999999999999</fb>
    <v>5</v>
  </rv>
  <rv s="3">
    <fb>12.484999999999999</fb>
    <v>5</v>
  </rv>
  <rv s="3">
    <fb>12.75</fb>
    <v>5</v>
  </rv>
  <rv s="3">
    <fb>12.74</fb>
    <v>5</v>
  </rv>
  <rv s="3">
    <fb>12.795</fb>
    <v>5</v>
  </rv>
  <rv s="3">
    <fb>12.72</fb>
    <v>5</v>
  </rv>
  <rv s="3">
    <fb>12.81</fb>
    <v>5</v>
  </rv>
  <rv s="3">
    <fb>12.87</fb>
    <v>5</v>
  </rv>
  <rv s="3">
    <fb>12.835000000000001</fb>
    <v>5</v>
  </rv>
  <rv s="3">
    <fb>12.895</fb>
    <v>5</v>
  </rv>
  <rv s="3">
    <fb>12.8925</fb>
    <v>5</v>
  </rv>
  <rv s="3">
    <fb>12.945</fb>
    <v>5</v>
  </rv>
  <rv s="3">
    <fb>12.82</fb>
    <v>5</v>
  </rv>
  <rv s="3">
    <fb>12.83</fb>
    <v>5</v>
  </rv>
  <rv s="3">
    <fb>12.765000000000001</fb>
    <v>5</v>
  </rv>
  <rv s="3">
    <fb>12.725</fb>
    <v>5</v>
  </rv>
  <rv s="3">
    <fb>12.69</fb>
    <v>5</v>
  </rv>
  <rv s="3">
    <fb>12.664999999999999</fb>
    <v>5</v>
  </rv>
  <rv s="3">
    <fb>12.465</fb>
    <v>5</v>
  </rv>
  <rv s="3">
    <fb>12.54</fb>
    <v>5</v>
  </rv>
  <rv s="3">
    <fb>12.63</fb>
    <v>5</v>
  </rv>
  <rv s="3">
    <fb>12.45</fb>
    <v>5</v>
  </rv>
  <rv s="3">
    <fb>12.43</fb>
    <v>5</v>
  </rv>
  <rv s="3">
    <fb>12.225</fb>
    <v>5</v>
  </rv>
  <rv s="3">
    <fb>12.24</fb>
    <v>5</v>
  </rv>
  <rv s="3">
    <fb>12.53</fb>
    <v>5</v>
  </rv>
  <rv s="3">
    <fb>12.59</fb>
    <v>5</v>
  </rv>
  <rv s="3">
    <fb>12.455</fb>
    <v>5</v>
  </rv>
  <rv s="3">
    <fb>12.715</fb>
    <v>5</v>
  </rv>
  <rv s="3">
    <fb>12.855</fb>
    <v>5</v>
  </rv>
  <rv s="3">
    <fb>12.93</fb>
    <v>5</v>
  </rv>
  <rv s="3">
    <fb>13.02</fb>
    <v>5</v>
  </rv>
  <rv s="3">
    <fb>13.045</fb>
    <v>5</v>
  </rv>
  <rv s="3">
    <fb>13.15</fb>
    <v>5</v>
  </rv>
  <rv s="3">
    <fb>13.265000000000001</fb>
    <v>5</v>
  </rv>
  <rv s="3">
    <fb>13.4</fb>
    <v>5</v>
  </rv>
  <rv s="3">
    <fb>13.39</fb>
    <v>5</v>
  </rv>
  <rv s="3">
    <fb>13.42</fb>
    <v>5</v>
  </rv>
  <rv s="3">
    <fb>13.484999999999999</fb>
    <v>5</v>
  </rv>
  <rv s="3">
    <fb>13.53</fb>
    <v>5</v>
  </rv>
  <rv s="3">
    <fb>13.58</fb>
    <v>5</v>
  </rv>
  <rv s="3">
    <fb>13.565</fb>
    <v>5</v>
  </rv>
  <rv s="3">
    <fb>13.76</fb>
    <v>5</v>
  </rv>
  <rv s="3">
    <fb>13.85</fb>
    <v>5</v>
  </rv>
  <rv s="3">
    <fb>13.805</fb>
    <v>5</v>
  </rv>
  <rv s="3">
    <fb>13.71</fb>
    <v>5</v>
  </rv>
  <rv s="3">
    <fb>13.585000000000001</fb>
    <v>5</v>
  </rv>
  <rv s="3">
    <fb>13.63</fb>
    <v>5</v>
  </rv>
  <rv s="3">
    <fb>13.605</fb>
    <v>5</v>
  </rv>
  <rv s="3">
    <fb>13.744999999999999</fb>
    <v>5</v>
  </rv>
  <rv s="3">
    <fb>13.68</fb>
    <v>5</v>
  </rv>
  <rv s="3">
    <fb>13.705</fb>
    <v>5</v>
  </rv>
  <rv s="3">
    <fb>13.73</fb>
    <v>5</v>
  </rv>
  <rv s="3">
    <fb>13.914999999999999</fb>
    <v>5</v>
  </rv>
  <rv s="3">
    <fb>13.654999999999999</fb>
    <v>5</v>
  </rv>
  <rv s="3">
    <fb>13.72</fb>
    <v>5</v>
  </rv>
  <rv s="3">
    <fb>13.765000000000001</fb>
    <v>5</v>
  </rv>
  <rv s="3">
    <fb>13.44</fb>
    <v>5</v>
  </rv>
  <rv s="3">
    <fb>13.595000000000001</fb>
    <v>5</v>
  </rv>
  <rv s="3">
    <fb>13.41</fb>
    <v>5</v>
  </rv>
  <rv s="3">
    <fb>13.395</fb>
    <v>5</v>
  </rv>
  <rv s="3">
    <fb>13.37</fb>
    <v>5</v>
  </rv>
  <rv s="3">
    <fb>13.48</fb>
    <v>5</v>
  </rv>
  <rv s="3">
    <fb>13.69</fb>
    <v>5</v>
  </rv>
  <rv s="3">
    <fb>13.725</fb>
    <v>5</v>
  </rv>
  <rv s="3">
    <fb>13.7</fb>
    <v>5</v>
  </rv>
  <rv s="3">
    <fb>13.535</fb>
    <v>5</v>
  </rv>
  <rv s="3">
    <fb>13.54</fb>
    <v>5</v>
  </rv>
  <rv s="3">
    <fb>13.75</fb>
    <v>5</v>
  </rv>
  <rv s="3">
    <fb>13.65</fb>
    <v>5</v>
  </rv>
  <rv s="3">
    <fb>13.28</fb>
    <v>5</v>
  </rv>
  <rv s="3">
    <fb>13.87</fb>
    <v>5</v>
  </rv>
  <rv s="0">
    <v>https://www.bing.com/financeapi/forcetrigger?t=aofjnm&amp;q=XLON%3aXD9U&amp;form=skydnc</v>
    <v>Learn more on Bing</v>
  </rv>
  <rv s="1">
    <v>en-US</v>
    <v>aofjnm</v>
    <v>268435456</v>
    <v>1</v>
    <v>Powered by Refinitiv</v>
    <v>0</v>
    <v>X MSCI USA 1C (XLON:XD9U)</v>
    <v>2</v>
    <v>3</v>
    <v>Finance</v>
    <v>4</v>
    <v>134.52000000000001</v>
    <v>59.83</v>
    <v>1.0333000000000001</v>
    <v>-0.19500000000000001</v>
    <v>-1.4549999999999999E-3</v>
    <v>USD</v>
    <v>London Stock Exchange</v>
    <v>XLON</v>
    <v>7.000000000000001E-4</v>
    <v>134.52000000000001</v>
    <v>ETF</v>
    <v>44554.382592870315</v>
    <v>1646</v>
    <v>133.87</v>
    <v>6417174000</v>
    <v>X MSCI USA 1C</v>
    <v>134.06</v>
    <v>134.065</v>
    <v>133.87</v>
    <v>XD9U</v>
    <v>X MSCI USA 1C (XLON:XD9U)</v>
    <v>3099</v>
  </rv>
  <rv s="2">
    <v>1647</v>
  </rv>
  <rv s="3">
    <fb>105.37</fb>
    <v>5</v>
  </rv>
  <rv s="3">
    <fb>106.24</fb>
    <v>5</v>
  </rv>
  <rv s="3">
    <fb>106.31</fb>
    <v>5</v>
  </rv>
  <rv s="3">
    <fb>106.12</fb>
    <v>5</v>
  </rv>
  <rv s="3">
    <fb>105.245</fb>
    <v>5</v>
  </rv>
  <rv s="3">
    <fb>105.39</fb>
    <v>5</v>
  </rv>
  <rv s="3">
    <fb>107.105</fb>
    <v>5</v>
  </rv>
  <rv s="3">
    <fb>108.06</fb>
    <v>5</v>
  </rv>
  <rv s="3">
    <fb>108.41</fb>
    <v>5</v>
  </rv>
  <rv s="3">
    <fb>108.42</fb>
    <v>5</v>
  </rv>
  <rv s="3">
    <fb>108.19</fb>
    <v>5</v>
  </rv>
  <rv s="3">
    <fb>108.4</fb>
    <v>5</v>
  </rv>
  <rv s="3">
    <fb>108.645</fb>
    <v>5</v>
  </rv>
  <rv s="3">
    <fb>107.43</fb>
    <v>5</v>
  </rv>
  <rv s="3">
    <fb>107.375</fb>
    <v>5</v>
  </rv>
  <rv s="3">
    <fb>107.72</fb>
    <v>5</v>
  </rv>
  <rv s="3">
    <fb>109.28</fb>
    <v>5</v>
  </rv>
  <rv s="3">
    <fb>109.75</fb>
    <v>5</v>
  </rv>
  <rv s="3">
    <fb>109.25</fb>
    <v>5</v>
  </rv>
  <rv s="3">
    <fb>108.61499999999999</fb>
    <v>5</v>
  </rv>
  <rv s="3">
    <fb>109.61499999999999</fb>
    <v>5</v>
  </rv>
  <rv s="3">
    <fb>107.78</fb>
    <v>5</v>
  </rv>
  <rv s="3">
    <fb>108.22</fb>
    <v>5</v>
  </rv>
  <rv s="3">
    <fb>106.18</fb>
    <v>5</v>
  </rv>
  <rv s="3">
    <fb>106.9</fb>
    <v>5</v>
  </rv>
  <rv s="3">
    <fb>109.235</fb>
    <v>5</v>
  </rv>
  <rv s="3">
    <fb>109.11</fb>
    <v>5</v>
  </rv>
  <rv s="3">
    <fb>109.83</fb>
    <v>5</v>
  </rv>
  <rv s="3">
    <fb>110.685</fb>
    <v>5</v>
  </rv>
  <rv s="3">
    <fb>111.215</fb>
    <v>5</v>
  </rv>
  <rv s="3">
    <fb>111.53</fb>
    <v>5</v>
  </rv>
  <rv s="3">
    <fb>111.44</fb>
    <v>5</v>
  </rv>
  <rv s="3">
    <fb>111.80500000000001</fb>
    <v>5</v>
  </rv>
  <rv s="3">
    <fb>112.03</fb>
    <v>5</v>
  </rv>
  <rv s="3">
    <fb>112.95</fb>
    <v>5</v>
  </rv>
  <rv s="3">
    <fb>112.4</fb>
    <v>5</v>
  </rv>
  <rv s="3">
    <fb>111.38</fb>
    <v>5</v>
  </rv>
  <rv s="3">
    <fb>111.22</fb>
    <v>5</v>
  </rv>
  <rv s="3">
    <fb>112.2</fb>
    <v>5</v>
  </rv>
  <rv s="3">
    <fb>110.77</fb>
    <v>5</v>
  </rv>
  <rv s="3">
    <fb>109.645</fb>
    <v>5</v>
  </rv>
  <rv s="3">
    <fb>111.08</fb>
    <v>5</v>
  </rv>
  <rv s="3">
    <fb>110.61499999999999</fb>
    <v>5</v>
  </rv>
  <rv s="3">
    <fb>109.16</fb>
    <v>5</v>
  </rv>
  <rv s="3">
    <fb>110.79</fb>
    <v>5</v>
  </rv>
  <rv s="3">
    <fb>110.535</fb>
    <v>5</v>
  </rv>
  <rv s="3">
    <fb>109.84</fb>
    <v>5</v>
  </rv>
  <rv s="3">
    <fb>108.39</fb>
    <v>5</v>
  </rv>
  <rv s="3">
    <fb>105.76</fb>
    <v>5</v>
  </rv>
  <rv s="3">
    <fb>109.63500000000001</fb>
    <v>5</v>
  </rv>
  <rv s="3">
    <fb>110.11</fb>
    <v>5</v>
  </rv>
  <rv s="3">
    <fb>110.46</fb>
    <v>5</v>
  </rv>
  <rv s="3">
    <fb>112.005</fb>
    <v>5</v>
  </rv>
  <rv s="3">
    <fb>111.19</fb>
    <v>5</v>
  </rv>
  <rv s="3">
    <fb>111.81</fb>
    <v>5</v>
  </rv>
  <rv s="3">
    <fb>112.58</fb>
    <v>5</v>
  </rv>
  <rv s="3">
    <fb>111.79</fb>
    <v>5</v>
  </rv>
  <rv s="3">
    <fb>112.345</fb>
    <v>5</v>
  </rv>
  <rv s="3">
    <fb>111.095</fb>
    <v>5</v>
  </rv>
  <rv s="3">
    <fb>111.83</fb>
    <v>5</v>
  </rv>
  <rv s="3">
    <fb>111.69</fb>
    <v>5</v>
  </rv>
  <rv s="3">
    <fb>111.44499999999999</fb>
    <v>5</v>
  </rv>
  <rv s="3">
    <fb>110.1</fb>
    <v>5</v>
  </rv>
  <rv s="3">
    <fb>111.37</fb>
    <v>5</v>
  </rv>
  <rv s="3">
    <fb>111.755</fb>
    <v>5</v>
  </rv>
  <rv s="3">
    <fb>111.895</fb>
    <v>5</v>
  </rv>
  <rv s="3">
    <fb>112.675</fb>
    <v>5</v>
  </rv>
  <rv s="3">
    <fb>113.47499999999999</fb>
    <v>5</v>
  </rv>
  <rv s="3">
    <fb>115.57</fb>
    <v>5</v>
  </rv>
  <rv s="3">
    <fb>115.59</fb>
    <v>5</v>
  </rv>
  <rv s="3">
    <fb>115.955</fb>
    <v>5</v>
  </rv>
  <rv s="3">
    <fb>116.235</fb>
    <v>5</v>
  </rv>
  <rv s="3">
    <fb>116.81</fb>
    <v>5</v>
  </rv>
  <rv s="3">
    <fb>117.215</fb>
    <v>5</v>
  </rv>
  <rv s="3">
    <fb>117.5</fb>
    <v>5</v>
  </rv>
  <rv s="3">
    <fb>118.02500000000001</fb>
    <v>5</v>
  </rv>
  <rv s="3">
    <fb>118.355</fb>
    <v>5</v>
  </rv>
  <rv s="3">
    <fb>118.13500000000001</fb>
    <v>5</v>
  </rv>
  <rv s="3">
    <fb>116.77</fb>
    <v>5</v>
  </rv>
  <rv s="3">
    <fb>117.77500000000001</fb>
    <v>5</v>
  </rv>
  <rv s="3">
    <fb>118.33499999999999</fb>
    <v>5</v>
  </rv>
  <rv s="3">
    <fb>118.425</fb>
    <v>5</v>
  </rv>
  <rv s="3">
    <fb>118.93</fb>
    <v>5</v>
  </rv>
  <rv s="3">
    <fb>118.82</fb>
    <v>5</v>
  </rv>
  <rv s="3">
    <fb>118.925</fb>
    <v>5</v>
  </rv>
  <rv s="3">
    <fb>118.89</fb>
    <v>5</v>
  </rv>
  <rv s="3">
    <fb>118.565</fb>
    <v>5</v>
  </rv>
  <rv s="3">
    <fb>117.13</fb>
    <v>5</v>
  </rv>
  <rv s="3">
    <fb>118.31</fb>
    <v>5</v>
  </rv>
  <rv s="3">
    <fb>117.77</fb>
    <v>5</v>
  </rv>
  <rv s="3">
    <fb>119.63</fb>
    <v>5</v>
  </rv>
  <rv s="3">
    <fb>119.39</fb>
    <v>5</v>
  </rv>
  <rv s="3">
    <fb>117.175</fb>
    <v>5</v>
  </rv>
  <rv s="3">
    <fb>115.68</fb>
    <v>5</v>
  </rv>
  <rv s="3">
    <fb>115.935</fb>
    <v>5</v>
  </rv>
  <rv s="3">
    <fb>117.6</fb>
    <v>5</v>
  </rv>
  <rv s="3">
    <fb>117.765</fb>
    <v>5</v>
  </rv>
  <rv s="3">
    <fb>117.68</fb>
    <v>5</v>
  </rv>
  <rv s="3">
    <fb>117.97499999999999</fb>
    <v>5</v>
  </rv>
  <rv s="3">
    <fb>118.88500000000001</fb>
    <v>5</v>
  </rv>
  <rv s="3">
    <fb>118.655</fb>
    <v>5</v>
  </rv>
  <rv s="3">
    <fb>118.78</fb>
    <v>5</v>
  </rv>
  <rv s="3">
    <fb>119</fb>
    <v>5</v>
  </rv>
  <rv s="3">
    <fb>119.34</fb>
    <v>5</v>
  </rv>
  <rv s="3">
    <fb>119.105</fb>
    <v>5</v>
  </rv>
  <rv s="3">
    <fb>119.575</fb>
    <v>5</v>
  </rv>
  <rv s="3">
    <fb>119.57</fb>
    <v>5</v>
  </rv>
  <rv s="3">
    <fb>119.41500000000001</fb>
    <v>5</v>
  </rv>
  <rv s="3">
    <fb>119.96</fb>
    <v>5</v>
  </rv>
  <rv s="3">
    <fb>120.07</fb>
    <v>5</v>
  </rv>
  <rv s="3">
    <fb>120.28</fb>
    <v>5</v>
  </rv>
  <rv s="3">
    <fb>120.325</fb>
    <v>5</v>
  </rv>
  <rv s="3">
    <fb>120.44499999999999</fb>
    <v>5</v>
  </rv>
  <rv s="3">
    <fb>120.54</fb>
    <v>5</v>
  </rv>
  <rv s="3">
    <fb>120.18</fb>
    <v>5</v>
  </rv>
  <rv s="3">
    <fb>118.88</fb>
    <v>5</v>
  </rv>
  <rv s="3">
    <fb>119.83</fb>
    <v>5</v>
  </rv>
  <rv s="3">
    <fb>120.645</fb>
    <v>5</v>
  </rv>
  <rv s="3">
    <fb>120.89</fb>
    <v>5</v>
  </rv>
  <rv s="3">
    <fb>121.455</fb>
    <v>5</v>
  </rv>
  <rv s="3">
    <fb>121.80500000000001</fb>
    <v>5</v>
  </rv>
  <rv s="3">
    <fb>121.88</fb>
    <v>5</v>
  </rv>
  <rv s="3">
    <fb>122.44</fb>
    <v>5</v>
  </rv>
  <rv s="3">
    <fb>122.315</fb>
    <v>5</v>
  </rv>
  <rv s="3">
    <fb>122.62</fb>
    <v>5</v>
  </rv>
  <rv s="3">
    <fb>123.395</fb>
    <v>5</v>
  </rv>
  <rv s="3">
    <fb>123.89</fb>
    <v>5</v>
  </rv>
  <rv s="3">
    <fb>123.205</fb>
    <v>5</v>
  </rv>
  <rv s="3">
    <fb>123.855</fb>
    <v>5</v>
  </rv>
  <rv s="3">
    <fb>122.74</fb>
    <v>5</v>
  </rv>
  <rv s="3">
    <fb>124.19</fb>
    <v>5</v>
  </rv>
  <rv s="3">
    <fb>124.545</fb>
    <v>5</v>
  </rv>
  <rv s="3">
    <fb>124.91500000000001</fb>
    <v>5</v>
  </rv>
  <rv s="3">
    <fb>124.3</fb>
    <v>5</v>
  </rv>
  <rv s="3">
    <fb>124.035</fb>
    <v>5</v>
  </rv>
  <rv s="3">
    <fb>123.67</fb>
    <v>5</v>
  </rv>
  <rv s="3">
    <fb>121.14</fb>
    <v>5</v>
  </rv>
  <rv s="3">
    <fb>122.89</fb>
    <v>5</v>
  </rv>
  <rv s="3">
    <fb>123.78</fb>
    <v>5</v>
  </rv>
  <rv s="3">
    <fb>124.21</fb>
    <v>5</v>
  </rv>
  <rv s="3">
    <fb>125.595</fb>
    <v>5</v>
  </rv>
  <rv s="3">
    <fb>125.88</fb>
    <v>5</v>
  </rv>
  <rv s="3">
    <fb>125</fb>
    <v>5</v>
  </rv>
  <rv s="3">
    <fb>125.52</fb>
    <v>5</v>
  </rv>
  <rv s="3">
    <fb>126.13</fb>
    <v>5</v>
  </rv>
  <rv s="3">
    <fb>125.36</fb>
    <v>5</v>
  </rv>
  <rv s="3">
    <fb>125.82</fb>
    <v>5</v>
  </rv>
  <rv s="3">
    <fb>125.2</fb>
    <v>5</v>
  </rv>
  <rv s="3">
    <fb>125.51</fb>
    <v>5</v>
  </rv>
  <rv s="3">
    <fb>126.14</fb>
    <v>5</v>
  </rv>
  <rv s="3">
    <fb>126.4</fb>
    <v>5</v>
  </rv>
  <rv s="3">
    <fb>126.27500000000001</fb>
    <v>5</v>
  </rv>
  <rv s="3">
    <fb>126.455</fb>
    <v>5</v>
  </rv>
  <rv s="3">
    <fb>126.71</fb>
    <v>5</v>
  </rv>
  <rv s="3">
    <fb>127.19499999999999</fb>
    <v>5</v>
  </rv>
  <rv s="3">
    <fb>126.57</fb>
    <v>5</v>
  </rv>
  <rv s="3">
    <fb>126.535</fb>
    <v>5</v>
  </rv>
  <rv s="3">
    <fb>126.545</fb>
    <v>5</v>
  </rv>
  <rv s="3">
    <fb>125.215</fb>
    <v>5</v>
  </rv>
  <rv s="3">
    <fb>126.105</fb>
    <v>5</v>
  </rv>
  <rv s="3">
    <fb>127.63500000000001</fb>
    <v>5</v>
  </rv>
  <rv s="3">
    <fb>127.82</fb>
    <v>5</v>
  </rv>
  <rv s="3">
    <fb>128.125</fb>
    <v>5</v>
  </rv>
  <rv s="3">
    <fb>127.7</fb>
    <v>5</v>
  </rv>
  <rv s="3">
    <fb>128.29</fb>
    <v>5</v>
  </rv>
  <rv s="3">
    <fb>129.06</fb>
    <v>5</v>
  </rv>
  <rv s="3">
    <fb>129.16</fb>
    <v>5</v>
  </rv>
  <rv s="3">
    <fb>129.51</fb>
    <v>5</v>
  </rv>
  <rv s="3">
    <fb>129.29</fb>
    <v>5</v>
  </rv>
  <rv s="3">
    <fb>129.73500000000001</fb>
    <v>5</v>
  </rv>
  <rv s="3">
    <fb>128.79</fb>
    <v>5</v>
  </rv>
  <rv s="3">
    <fb>128.435</fb>
    <v>5</v>
  </rv>
  <rv s="3">
    <fb>128.76499999999999</fb>
    <v>5</v>
  </rv>
  <rv s="3">
    <fb>127.74</fb>
    <v>5</v>
  </rv>
  <rv s="3">
    <fb>127.22</fb>
    <v>5</v>
  </rv>
  <rv s="3">
    <fb>126.97</fb>
    <v>5</v>
  </rv>
  <rv s="3">
    <fb>127.005</fb>
    <v>5</v>
  </rv>
  <rv s="3">
    <fb>126.78</fb>
    <v>5</v>
  </rv>
  <rv s="3">
    <fb>124.58</fb>
    <v>5</v>
  </rv>
  <rv s="3">
    <fb>125.65</fb>
    <v>5</v>
  </rv>
  <rv s="3">
    <fb>126.65</fb>
    <v>5</v>
  </rv>
  <rv s="3">
    <fb>126.82</fb>
    <v>5</v>
  </rv>
  <rv s="3">
    <fb>124.32</fb>
    <v>5</v>
  </rv>
  <rv s="3">
    <fb>123.92</fb>
    <v>5</v>
  </rv>
  <rv s="3">
    <fb>123.12</fb>
    <v>5</v>
  </rv>
  <rv s="3">
    <fb>121.97</fb>
    <v>5</v>
  </rv>
  <rv s="3">
    <fb>124.17</fb>
    <v>5</v>
  </rv>
  <rv s="3">
    <fb>122.7</fb>
    <v>5</v>
  </rv>
  <rv s="3">
    <fb>126.05500000000001</fb>
    <v>5</v>
  </rv>
  <rv s="3">
    <fb>125.505</fb>
    <v>5</v>
  </rv>
  <rv s="3">
    <fb>125.58499999999999</fb>
    <v>5</v>
  </rv>
  <rv s="3">
    <fb>124.22</fb>
    <v>5</v>
  </rv>
  <rv s="3">
    <fb>126.33</fb>
    <v>5</v>
  </rv>
  <rv s="3">
    <fb>127.495</fb>
    <v>5</v>
  </rv>
  <rv s="3">
    <fb>127.77500000000001</fb>
    <v>5</v>
  </rv>
  <rv s="3">
    <fb>128.88</fb>
    <v>5</v>
  </rv>
  <rv s="3">
    <fb>129.44</fb>
    <v>5</v>
  </rv>
  <rv s="3">
    <fb>129.37</fb>
    <v>5</v>
  </rv>
  <rv s="3">
    <fb>129.35</fb>
    <v>5</v>
  </rv>
  <rv s="3">
    <fb>130.13</fb>
    <v>5</v>
  </rv>
  <rv s="3">
    <fb>131.23500000000001</fb>
    <v>5</v>
  </rv>
  <rv s="3">
    <fb>130.43</fb>
    <v>5</v>
  </rv>
  <rv s="3">
    <fb>130.83000000000001</fb>
    <v>5</v>
  </rv>
  <rv s="3">
    <fb>130.97</fb>
    <v>5</v>
  </rv>
  <rv s="3">
    <fb>131.43</fb>
    <v>5</v>
  </rv>
  <rv s="3">
    <fb>131.97999999999999</fb>
    <v>5</v>
  </rv>
  <rv s="3">
    <fb>131.89500000000001</fb>
    <v>5</v>
  </rv>
  <rv s="3">
    <fb>133.185</fb>
    <v>5</v>
  </rv>
  <rv s="3">
    <fb>134.13999999999999</fb>
    <v>5</v>
  </rv>
  <rv s="3">
    <fb>134.07</fb>
    <v>5</v>
  </rv>
  <rv s="3">
    <fb>133.46</fb>
    <v>5</v>
  </rv>
  <rv s="3">
    <fb>133.43</fb>
    <v>5</v>
  </rv>
  <rv s="3">
    <fb>132.67500000000001</fb>
    <v>5</v>
  </rv>
  <rv s="3">
    <fb>133.405</fb>
    <v>5</v>
  </rv>
  <rv s="3">
    <fb>133.74</fb>
    <v>5</v>
  </rv>
  <rv s="3">
    <fb>134.29</fb>
    <v>5</v>
  </rv>
  <rv s="3">
    <fb>133.86000000000001</fb>
    <v>5</v>
  </rv>
  <rv s="3">
    <fb>133.93</fb>
    <v>5</v>
  </rv>
  <rv s="3">
    <fb>134.33000000000001</fb>
    <v>5</v>
  </rv>
  <rv s="3">
    <fb>134.56</fb>
    <v>5</v>
  </rv>
  <rv s="3">
    <fb>132.875</fb>
    <v>5</v>
  </rv>
  <rv s="3">
    <fb>133.48500000000001</fb>
    <v>5</v>
  </rv>
  <rv s="3">
    <fb>133.97499999999999</fb>
    <v>5</v>
  </rv>
  <rv s="3">
    <fb>130.9</fb>
    <v>5</v>
  </rv>
  <rv s="3">
    <fb>132.06</fb>
    <v>5</v>
  </rv>
  <rv s="3">
    <fb>130.685</fb>
    <v>5</v>
  </rv>
  <rv s="3">
    <fb>132.19</fb>
    <v>5</v>
  </rv>
  <rv s="3">
    <fb>129.77000000000001</fb>
    <v>5</v>
  </rv>
  <rv s="3">
    <fb>128.68</fb>
    <v>5</v>
  </rv>
  <rv s="3">
    <fb>129.87</fb>
    <v>5</v>
  </rv>
  <rv s="3">
    <fb>133.10499999999999</fb>
    <v>5</v>
  </rv>
  <rv s="3">
    <fb>133.13999999999999</fb>
    <v>5</v>
  </rv>
  <rv s="3">
    <fb>133.16999999999999</fb>
    <v>5</v>
  </rv>
  <rv s="3">
    <fb>132.82</fb>
    <v>5</v>
  </rv>
  <rv s="3">
    <fb>132.5</fb>
    <v>5</v>
  </rv>
  <rv s="3">
    <fb>131.035</fb>
    <v>5</v>
  </rv>
  <rv s="3">
    <fb>130.80500000000001</fb>
    <v>5</v>
  </rv>
  <rv s="3">
    <fb>133.375</fb>
    <v>5</v>
  </rv>
  <rv s="3">
    <fb>132.10499999999999</fb>
    <v>5</v>
  </rv>
  <rv s="3">
    <fb>128.61000000000001</fb>
    <v>5</v>
  </rv>
  <rv s="3">
    <fb>130.52000000000001</fb>
    <v>5</v>
  </rv>
  <rv s="3">
    <fb>134.065</fb>
    <v>5</v>
  </rv>
  <rv s="0">
    <v>https://www.bing.com/financeapi/forcetrigger?t=aofrnm&amp;q=XLON%3aXMME&amp;form=skydnc</v>
    <v>Learn more on Bing</v>
  </rv>
  <rv s="1">
    <v>en-US</v>
    <v>aofrnm</v>
    <v>268435456</v>
    <v>1</v>
    <v>Powered by Refinitiv</v>
    <v>0</v>
    <v>X MSCI EMERGING MARKETS 1C (XLON:XMME)</v>
    <v>2</v>
    <v>3</v>
    <v>Finance</v>
    <v>4</v>
    <v>59.7</v>
    <v>35.26</v>
    <v>1.0077</v>
    <v>-0.13</v>
    <v>-2.173E-3</v>
    <v>USD</v>
    <v>London Stock Exchange</v>
    <v>XLON</v>
    <v>1.8E-3</v>
    <v>59.7</v>
    <v>ETF</v>
    <v>44554.394226342185</v>
    <v>1891</v>
    <v>59.56</v>
    <v>5957422500</v>
    <v>X MSCI EMERGING MARKETS 1C</v>
    <v>59.56</v>
    <v>59.82</v>
    <v>59.69</v>
    <v>XMME</v>
    <v>X MSCI EMERGING MARKETS 1C (XLON:XMME)</v>
    <v>25130</v>
  </rv>
  <rv s="2">
    <v>1892</v>
  </rv>
  <rv s="3">
    <fb>60.3</fb>
    <v>5</v>
  </rv>
  <rv s="3">
    <fb>61.024999999999999</fb>
    <v>5</v>
  </rv>
  <rv s="3">
    <fb>61.97</fb>
    <v>5</v>
  </rv>
  <rv s="3">
    <fb>62.18</fb>
    <v>5</v>
  </rv>
  <rv s="3">
    <fb>62.54</fb>
    <v>5</v>
  </rv>
  <rv s="3">
    <fb>63.32</fb>
    <v>5</v>
  </rv>
  <rv s="3">
    <fb>63.534999999999997</fb>
    <v>5</v>
  </rv>
  <rv s="3">
    <fb>63.52</fb>
    <v>5</v>
  </rv>
  <rv s="3">
    <fb>65.180000000000007</fb>
    <v>5</v>
  </rv>
  <rv s="3">
    <fb>64.825000000000003</fb>
    <v>5</v>
  </rv>
  <rv s="3">
    <fb>65.27</fb>
    <v>5</v>
  </rv>
  <rv s="3">
    <fb>65.165000000000006</fb>
    <v>5</v>
  </rv>
  <rv s="3">
    <fb>66.31</fb>
    <v>5</v>
  </rv>
  <rv s="3">
    <fb>65.290000000000006</fb>
    <v>5</v>
  </rv>
  <rv s="3">
    <fb>65.430000000000007</fb>
    <v>5</v>
  </rv>
  <rv s="3">
    <fb>66.12</fb>
    <v>5</v>
  </rv>
  <rv s="3">
    <fb>67.099999999999994</fb>
    <v>5</v>
  </rv>
  <rv s="3">
    <fb>67.45</fb>
    <v>5</v>
  </rv>
  <rv s="3">
    <fb>66.635000000000005</fb>
    <v>5</v>
  </rv>
  <rv s="3">
    <fb>67.02</fb>
    <v>5</v>
  </rv>
  <rv s="3">
    <fb>66.67</fb>
    <v>5</v>
  </rv>
  <rv s="3">
    <fb>65.42</fb>
    <v>5</v>
  </rv>
  <rv s="3">
    <fb>65.260000000000005</fb>
    <v>5</v>
  </rv>
  <rv s="3">
    <fb>64.135000000000005</fb>
    <v>5</v>
  </rv>
  <rv s="3">
    <fb>65.2</fb>
    <v>5</v>
  </rv>
  <rv s="3">
    <fb>66.489999999999995</fb>
    <v>5</v>
  </rv>
  <rv s="3">
    <fb>66.834999999999994</fb>
    <v>5</v>
  </rv>
  <rv s="3">
    <fb>66.540000000000006</fb>
    <v>5</v>
  </rv>
  <rv s="3">
    <fb>67.3</fb>
    <v>5</v>
  </rv>
  <rv s="3">
    <fb>67.86</fb>
    <v>5</v>
  </rv>
  <rv s="3">
    <fb>68.424999999999997</fb>
    <v>5</v>
  </rv>
  <rv s="3">
    <fb>69.364999999999995</fb>
    <v>5</v>
  </rv>
  <rv s="3">
    <fb>70.09</fb>
    <v>5</v>
  </rv>
  <rv s="3">
    <fb>69.53</fb>
    <v>5</v>
  </rv>
  <rv s="3">
    <fb>69.3</fb>
    <v>5</v>
  </rv>
  <rv s="3">
    <fb>68.09</fb>
    <v>5</v>
  </rv>
  <rv s="3">
    <fb>69.224999999999994</fb>
    <v>5</v>
  </rv>
  <rv s="3">
    <fb>67.22</fb>
    <v>5</v>
  </rv>
  <rv s="3">
    <fb>66.694999999999993</fb>
    <v>5</v>
  </rv>
  <rv s="3">
    <fb>66.355000000000004</fb>
    <v>5</v>
  </rv>
  <rv s="3">
    <fb>64.375</fb>
    <v>5</v>
  </rv>
  <rv s="3">
    <fb>66.14</fb>
    <v>5</v>
  </rv>
  <rv s="3">
    <fb>65.435000000000002</fb>
    <v>5</v>
  </rv>
  <rv s="3">
    <fb>65.844999999999999</fb>
    <v>5</v>
  </rv>
  <rv s="3">
    <fb>65.155000000000001</fb>
    <v>5</v>
  </rv>
  <rv s="3">
    <fb>63.365000000000002</fb>
    <v>5</v>
  </rv>
  <rv s="3">
    <fb>63.07</fb>
    <v>5</v>
  </rv>
  <rv s="3">
    <fb>63.93</fb>
    <v>5</v>
  </rv>
  <rv s="3">
    <fb>63.65</fb>
    <v>5</v>
  </rv>
  <rv s="3">
    <fb>65.594999999999999</fb>
    <v>5</v>
  </rv>
  <rv s="3">
    <fb>64.489999999999995</fb>
    <v>5</v>
  </rv>
  <rv s="3">
    <fb>64.47</fb>
    <v>5</v>
  </rv>
  <rv s="3">
    <fb>65.069999999999993</fb>
    <v>5</v>
  </rv>
  <rv s="3">
    <fb>64.3</fb>
    <v>5</v>
  </rv>
  <rv s="3">
    <fb>64.59</fb>
    <v>5</v>
  </rv>
  <rv s="3">
    <fb>64.5</fb>
    <v>5</v>
  </rv>
  <rv s="3">
    <fb>64.510000000000005</fb>
    <v>5</v>
  </rv>
  <rv s="3">
    <fb>63.674999999999997</fb>
    <v>5</v>
  </rv>
  <rv s="3">
    <fb>62.43</fb>
    <v>5</v>
  </rv>
  <rv s="3">
    <fb>62.045000000000002</fb>
    <v>5</v>
  </rv>
  <rv s="3">
    <fb>62.56</fb>
    <v>5</v>
  </rv>
  <rv s="3">
    <fb>62.89</fb>
    <v>5</v>
  </rv>
  <rv s="3">
    <fb>63.36</fb>
    <v>5</v>
  </rv>
  <rv s="3">
    <fb>63.56</fb>
    <v>5</v>
  </rv>
  <rv s="3">
    <fb>64.95</fb>
    <v>5</v>
  </rv>
  <rv s="3">
    <fb>64.015000000000001</fb>
    <v>5</v>
  </rv>
  <rv s="3">
    <fb>64.454999999999998</fb>
    <v>5</v>
  </rv>
  <rv s="3">
    <fb>63.715000000000003</fb>
    <v>5</v>
  </rv>
  <rv s="3">
    <fb>63.42</fb>
    <v>5</v>
  </rv>
  <rv s="3">
    <fb>63.76</fb>
    <v>5</v>
  </rv>
  <rv s="3">
    <fb>64.295000000000002</fb>
    <v>5</v>
  </rv>
  <rv s="3">
    <fb>64.78</fb>
    <v>5</v>
  </rv>
  <rv s="3">
    <fb>64.62</fb>
    <v>5</v>
  </rv>
  <rv s="3">
    <fb>64.094999999999999</fb>
    <v>5</v>
  </rv>
  <rv s="3">
    <fb>64.2</fb>
    <v>5</v>
  </rv>
  <rv s="3">
    <fb>64.569999999999993</fb>
    <v>5</v>
  </rv>
  <rv s="3">
    <fb>65.099999999999994</fb>
    <v>5</v>
  </rv>
  <rv s="3">
    <fb>65.19</fb>
    <v>5</v>
  </rv>
  <rv s="3">
    <fb>65.36</fb>
    <v>5</v>
  </rv>
  <rv s="3">
    <fb>65.625</fb>
    <v>5</v>
  </rv>
  <rv s="3">
    <fb>65.41</fb>
    <v>5</v>
  </rv>
  <rv s="3">
    <fb>64.555000000000007</fb>
    <v>5</v>
  </rv>
  <rv s="3">
    <fb>63.585000000000001</fb>
    <v>5</v>
  </rv>
  <rv s="3">
    <fb>64.260000000000005</fb>
    <v>5</v>
  </rv>
  <rv s="3">
    <fb>64.605000000000004</fb>
    <v>5</v>
  </rv>
  <rv s="3">
    <fb>65.655000000000001</fb>
    <v>5</v>
  </rv>
  <rv s="3">
    <fb>63.884999999999998</fb>
    <v>5</v>
  </rv>
  <rv s="3">
    <fb>62.695</fb>
    <v>5</v>
  </rv>
  <rv s="3">
    <fb>62.325000000000003</fb>
    <v>5</v>
  </rv>
  <rv s="3">
    <fb>63.26</fb>
    <v>5</v>
  </rv>
  <rv s="3">
    <fb>63.215000000000003</fb>
    <v>5</v>
  </rv>
  <rv s="3">
    <fb>64.400000000000006</fb>
    <v>5</v>
  </rv>
  <rv s="3">
    <fb>64.44</fb>
    <v>5</v>
  </rv>
  <rv s="3">
    <fb>64.209999999999994</fb>
    <v>5</v>
  </rv>
  <rv s="3">
    <fb>64.77</fb>
    <v>5</v>
  </rv>
  <rv s="3">
    <fb>65.22</fb>
    <v>5</v>
  </rv>
  <rv s="3">
    <fb>65.31</fb>
    <v>5</v>
  </rv>
  <rv s="3">
    <fb>65.864999999999995</fb>
    <v>5</v>
  </rv>
  <rv s="3">
    <fb>67.08</fb>
    <v>5</v>
  </rv>
  <rv s="3">
    <fb>67.254999999999995</fb>
    <v>5</v>
  </rv>
  <rv s="3">
    <fb>66.69</fb>
    <v>5</v>
  </rv>
  <rv s="3">
    <fb>67.034999999999997</fb>
    <v>5</v>
  </rv>
  <rv s="3">
    <fb>66.400000000000006</fb>
    <v>5</v>
  </rv>
  <rv s="3">
    <fb>66.41</fb>
    <v>5</v>
  </rv>
  <rv s="3">
    <fb>66.825000000000003</fb>
    <v>5</v>
  </rv>
  <rv s="3">
    <fb>66.855000000000004</fb>
    <v>5</v>
  </rv>
  <rv s="3">
    <fb>66.33</fb>
    <v>5</v>
  </rv>
  <rv s="3">
    <fb>65.989999999999995</fb>
    <v>5</v>
  </rv>
  <rv s="3">
    <fb>65.284999999999997</fb>
    <v>5</v>
  </rv>
  <rv s="3">
    <fb>65.39</fb>
    <v>5</v>
  </rv>
  <rv s="3">
    <fb>65.064999999999998</fb>
    <v>5</v>
  </rv>
  <rv s="3">
    <fb>65.88</fb>
    <v>5</v>
  </rv>
  <rv s="3">
    <fb>66.284999999999997</fb>
    <v>5</v>
  </rv>
  <rv s="3">
    <fb>66.760000000000005</fb>
    <v>5</v>
  </rv>
  <rv s="3">
    <fb>66.790000000000006</fb>
    <v>5</v>
  </rv>
  <rv s="3">
    <fb>66.510000000000005</fb>
    <v>5</v>
  </rv>
  <rv s="3">
    <fb>66.39</fb>
    <v>5</v>
  </rv>
  <rv s="3">
    <fb>65.930000000000007</fb>
    <v>5</v>
  </rv>
  <rv s="3">
    <fb>65.819999999999993</fb>
    <v>5</v>
  </rv>
  <rv s="3">
    <fb>65.53</fb>
    <v>5</v>
  </rv>
  <rv s="3">
    <fb>64.995000000000005</fb>
    <v>5</v>
  </rv>
  <rv s="3">
    <fb>64.790000000000006</fb>
    <v>5</v>
  </rv>
  <rv s="3">
    <fb>64.38</fb>
    <v>5</v>
  </rv>
  <rv s="3">
    <fb>65.010000000000005</fb>
    <v>5</v>
  </rv>
  <rv s="3">
    <fb>64.97</fb>
    <v>5</v>
  </rv>
  <rv s="3">
    <fb>65.275000000000006</fb>
    <v>5</v>
  </rv>
  <rv s="3">
    <fb>64.75</fb>
    <v>5</v>
  </rv>
  <rv s="3">
    <fb>63.424999999999997</fb>
    <v>5</v>
  </rv>
  <rv s="3">
    <fb>63.57</fb>
    <v>5</v>
  </rv>
  <rv s="3">
    <fb>63.81</fb>
    <v>5</v>
  </rv>
  <rv s="3">
    <fb>64.245000000000005</fb>
    <v>5</v>
  </rv>
  <rv s="3">
    <fb>63.28</fb>
    <v>5</v>
  </rv>
  <rv s="3">
    <fb>62.19</fb>
    <v>5</v>
  </rv>
  <rv s="3">
    <fb>60.564999999999998</fb>
    <v>5</v>
  </rv>
  <rv s="3">
    <fb>62.16</fb>
    <v>5</v>
  </rv>
  <rv s="3">
    <fb>62.9</fb>
    <v>5</v>
  </rv>
  <rv s="3">
    <fb>62.395000000000003</fb>
    <v>5</v>
  </rv>
  <rv s="3">
    <fb>63</fb>
    <v>5</v>
  </rv>
  <rv s="3">
    <fb>62.63</fb>
    <v>5</v>
  </rv>
  <rv s="3">
    <fb>63.295000000000002</fb>
    <v>5</v>
  </rv>
  <rv s="3">
    <fb>63.414999999999999</fb>
    <v>5</v>
  </rv>
  <rv s="3">
    <fb>62.615000000000002</fb>
    <v>5</v>
  </rv>
  <rv s="3">
    <fb>63.05</fb>
    <v>5</v>
  </rv>
  <rv s="3">
    <fb>62.954999999999998</fb>
    <v>5</v>
  </rv>
  <rv s="3">
    <fb>62.98</fb>
    <v>5</v>
  </rv>
  <rv s="3">
    <fb>62.545000000000002</fb>
    <v>5</v>
  </rv>
  <rv s="3">
    <fb>62.32</fb>
    <v>5</v>
  </rv>
  <rv s="3">
    <fb>61.72</fb>
    <v>5</v>
  </rv>
  <rv s="3">
    <fb>60.994999999999997</fb>
    <v>5</v>
  </rv>
  <rv s="3">
    <fb>61.19</fb>
    <v>5</v>
  </rv>
  <rv s="3">
    <fb>59.765000000000001</fb>
    <v>5</v>
  </rv>
  <rv s="3">
    <fb>59.65</fb>
    <v>5</v>
  </rv>
  <rv s="3">
    <fb>60.335000000000001</fb>
    <v>5</v>
  </rv>
  <rv s="3">
    <fb>61.99</fb>
    <v>5</v>
  </rv>
  <rv s="3">
    <fb>62.05</fb>
    <v>5</v>
  </rv>
  <rv s="3">
    <fb>61.664999999999999</fb>
    <v>5</v>
  </rv>
  <rv s="3">
    <fb>62.115000000000002</fb>
    <v>5</v>
  </rv>
  <rv s="3">
    <fb>64.14</fb>
    <v>5</v>
  </rv>
  <rv s="3">
    <fb>64.075000000000003</fb>
    <v>5</v>
  </rv>
  <rv s="3">
    <fb>64.504999999999995</fb>
    <v>5</v>
  </rv>
  <rv s="3">
    <fb>64.405000000000001</fb>
    <v>5</v>
  </rv>
  <rv s="3">
    <fb>63.265000000000001</fb>
    <v>5</v>
  </rv>
  <rv s="3">
    <fb>63.41</fb>
    <v>5</v>
  </rv>
  <rv s="3">
    <fb>62.414999999999999</fb>
    <v>5</v>
  </rv>
  <rv s="3">
    <fb>62.01</fb>
    <v>5</v>
  </rv>
  <rv s="3">
    <fb>61.87</fb>
    <v>5</v>
  </rv>
  <rv s="3">
    <fb>60.5</fb>
    <v>5</v>
  </rv>
  <rv s="3">
    <fb>60.44</fb>
    <v>5</v>
  </rv>
  <rv s="3">
    <fb>61.505000000000003</fb>
    <v>5</v>
  </rv>
  <rv s="3">
    <fb>61.59</fb>
    <v>5</v>
  </rv>
  <rv s="3">
    <fb>61.08</fb>
    <v>5</v>
  </rv>
  <rv s="3">
    <fb>61.41</fb>
    <v>5</v>
  </rv>
  <rv s="3">
    <fb>60.6</fb>
    <v>5</v>
  </rv>
  <rv s="3">
    <fb>60.435000000000002</fb>
    <v>5</v>
  </rv>
  <rv s="3">
    <fb>60.965000000000003</fb>
    <v>5</v>
  </rv>
  <rv s="3">
    <fb>60.255000000000003</fb>
    <v>5</v>
  </rv>
  <rv s="3">
    <fb>59.41</fb>
    <v>5</v>
  </rv>
  <rv s="3">
    <fb>60.155000000000001</fb>
    <v>5</v>
  </rv>
  <rv s="3">
    <fb>59.34</fb>
    <v>5</v>
  </rv>
  <rv s="3">
    <fb>61.06</fb>
    <v>5</v>
  </rv>
  <rv s="3">
    <fb>61.05</fb>
    <v>5</v>
  </rv>
  <rv s="3">
    <fb>61.45</fb>
    <v>5</v>
  </rv>
  <rv s="3">
    <fb>60.91</fb>
    <v>5</v>
  </rv>
  <rv s="3">
    <fb>61.43</fb>
    <v>5</v>
  </rv>
  <rv s="3">
    <fb>61.71</fb>
    <v>5</v>
  </rv>
  <rv s="3">
    <fb>62.6</fb>
    <v>5</v>
  </rv>
  <rv s="3">
    <fb>62.58</fb>
    <v>5</v>
  </rv>
  <rv s="3">
    <fb>63.4</fb>
    <v>5</v>
  </rv>
  <rv s="3">
    <fb>62.79</fb>
    <v>5</v>
  </rv>
  <rv s="3">
    <fb>62.725000000000001</fb>
    <v>5</v>
  </rv>
  <rv s="3">
    <fb>63.145000000000003</fb>
    <v>5</v>
  </rv>
  <rv s="3">
    <fb>63.104999999999997</fb>
    <v>5</v>
  </rv>
  <rv s="3">
    <fb>62.47</fb>
    <v>5</v>
  </rv>
  <rv s="3">
    <fb>62.195</fb>
    <v>5</v>
  </rv>
  <rv s="3">
    <fb>61.424999999999997</fb>
    <v>5</v>
  </rv>
  <rv s="3">
    <fb>61.89</fb>
    <v>5</v>
  </rv>
  <rv s="3">
    <fb>61.39</fb>
    <v>5</v>
  </rv>
  <rv s="3">
    <fb>61.365000000000002</fb>
    <v>5</v>
  </rv>
  <rv s="3">
    <fb>61.4</fb>
    <v>5</v>
  </rv>
  <rv s="3">
    <fb>61.594999999999999</fb>
    <v>5</v>
  </rv>
  <rv s="3">
    <fb>62.064999999999998</fb>
    <v>5</v>
  </rv>
  <rv s="3">
    <fb>61.93</fb>
    <v>5</v>
  </rv>
  <rv s="3">
    <fb>62.835000000000001</fb>
    <v>5</v>
  </rv>
  <rv s="3">
    <fb>62.93</fb>
    <v>5</v>
  </rv>
  <rv s="3">
    <fb>62.85</fb>
    <v>5</v>
  </rv>
  <rv s="3">
    <fb>62.77</fb>
    <v>5</v>
  </rv>
  <rv s="3">
    <fb>61.704999999999998</fb>
    <v>5</v>
  </rv>
  <rv s="3">
    <fb>61.79</fb>
    <v>5</v>
  </rv>
  <rv s="3">
    <fb>60.954999999999998</fb>
    <v>5</v>
  </rv>
  <rv s="3">
    <fb>60.914999999999999</fb>
    <v>5</v>
  </rv>
  <rv s="3">
    <fb>61.115000000000002</fb>
    <v>5</v>
  </rv>
  <rv s="3">
    <fb>58.704999999999998</fb>
    <v>5</v>
  </rv>
  <rv s="3">
    <fb>59.11</fb>
    <v>5</v>
  </rv>
  <rv s="3">
    <fb>58.89</fb>
    <v>5</v>
  </rv>
  <rv s="3">
    <fb>60.524999999999999</fb>
    <v>5</v>
  </rv>
  <rv s="3">
    <fb>60.39</fb>
    <v>5</v>
  </rv>
  <rv s="3">
    <fb>59.274999999999999</fb>
    <v>5</v>
  </rv>
  <rv s="3">
    <fb>59.45</fb>
    <v>5</v>
  </rv>
  <rv s="3">
    <fb>60.534999999999997</fb>
    <v>5</v>
  </rv>
  <rv s="3">
    <fb>60.88</fb>
    <v>5</v>
  </rv>
  <rv s="3">
    <fb>60.75</fb>
    <v>5</v>
  </rv>
  <rv s="3">
    <fb>60.45</fb>
    <v>5</v>
  </rv>
  <rv s="3">
    <fb>59.61</fb>
    <v>5</v>
  </rv>
  <rv s="3">
    <fb>59.354999999999997</fb>
    <v>5</v>
  </rv>
  <rv s="3">
    <fb>59.725000000000001</fb>
    <v>5</v>
  </rv>
  <rv s="3">
    <fb>59.295000000000002</fb>
    <v>5</v>
  </rv>
  <rv s="3">
    <fb>57.984999999999999</fb>
    <v>5</v>
  </rv>
  <rv s="3">
    <fb>59.045000000000002</fb>
    <v>5</v>
  </rv>
  <rv s="3">
    <fb>59.494999999999997</fb>
    <v>5</v>
  </rv>
  <rv s="3">
    <fb>59.82</fb>
    <v>5</v>
  </rv>
  <rv s="0">
    <v>https://www.bing.com/financeapi/forcetrigger?t=aoao27&amp;q=XLON%3aIWVL&amp;form=skydnc</v>
    <v>Learn more on Bing</v>
  </rv>
  <rv s="1">
    <v>en-US</v>
    <v>aoao27</v>
    <v>268435456</v>
    <v>1</v>
    <v>Powered by Refinitiv</v>
    <v>0</v>
    <v>iSEMSCI Wld ValFactorUCITSETF (XLON:IWVL)</v>
    <v>2</v>
    <v>3</v>
    <v>Finance</v>
    <v>4</v>
    <v>37.82</v>
    <v>20.100000000000001</v>
    <v>1.0296000000000001</v>
    <v>0.02</v>
    <v>5.3019999999999999E-4</v>
    <v>USD</v>
    <v>London Stock Exchange</v>
    <v>XLON</v>
    <v>3.0000000000000001E-3</v>
    <v>37.82</v>
    <v>ETF</v>
    <v>44554.345213125001</v>
    <v>2124</v>
    <v>37.700000000000003</v>
    <v>5794275645.9399996</v>
    <v>iSEMSCI Wld ValFactorUCITSETF</v>
    <v>37.82</v>
    <v>37.72</v>
    <v>37.74</v>
    <v>IWVL</v>
    <v>iSEMSCI Wld ValFactorUCITSETF (XLON:IWVL)</v>
    <v>1614</v>
  </rv>
  <rv s="2">
    <v>2125</v>
  </rv>
  <rv s="3">
    <fb>31.27</fb>
    <v>5</v>
  </rv>
  <rv s="3">
    <fb>31.47</fb>
    <v>5</v>
  </rv>
  <rv s="3">
    <fb>31.45</fb>
    <v>5</v>
  </rv>
  <rv s="3">
    <fb>31.66</fb>
    <v>5</v>
  </rv>
  <rv s="3">
    <fb>31.5</fb>
    <v>5</v>
  </rv>
  <rv s="3">
    <fb>31.695</fb>
    <v>5</v>
  </rv>
  <rv s="3">
    <fb>32.590000000000003</fb>
    <v>5</v>
  </rv>
  <rv s="3">
    <fb>32.83</fb>
    <v>5</v>
  </rv>
  <rv s="3">
    <fb>32.81</fb>
    <v>5</v>
  </rv>
  <rv s="3">
    <fb>32.67</fb>
    <v>5</v>
  </rv>
  <rv s="3">
    <fb>32.909999999999997</fb>
    <v>5</v>
  </rv>
  <rv s="3">
    <fb>33.07</fb>
    <v>5</v>
  </rv>
  <rv s="3">
    <fb>33.56</fb>
    <v>5</v>
  </rv>
  <rv s="3">
    <fb>33.130000000000003</fb>
    <v>5</v>
  </rv>
  <rv s="3">
    <fb>33.024999999999999</fb>
    <v>5</v>
  </rv>
  <rv s="3">
    <fb>33.159999999999997</fb>
    <v>5</v>
  </rv>
  <rv s="3">
    <fb>33.369999999999997</fb>
    <v>5</v>
  </rv>
  <rv s="3">
    <fb>33</fb>
    <v>5</v>
  </rv>
  <rv s="3">
    <fb>32.57</fb>
    <v>5</v>
  </rv>
  <rv s="3">
    <fb>32.61</fb>
    <v>5</v>
  </rv>
  <rv s="3">
    <fb>32.090000000000003</fb>
    <v>5</v>
  </rv>
  <rv s="3">
    <fb>32.200000000000003</fb>
    <v>5</v>
  </rv>
  <rv s="3">
    <fb>32.72</fb>
    <v>5</v>
  </rv>
  <rv s="3">
    <fb>33.04</fb>
    <v>5</v>
  </rv>
  <rv s="3">
    <fb>33.380000000000003</fb>
    <v>5</v>
  </rv>
  <rv s="3">
    <fb>33.58</fb>
    <v>5</v>
  </rv>
  <rv s="3">
    <fb>33.770000000000003</fb>
    <v>5</v>
  </rv>
  <rv s="3">
    <fb>33.76</fb>
    <v>5</v>
  </rv>
  <rv s="3">
    <fb>33.909999999999997</fb>
    <v>5</v>
  </rv>
  <rv s="3">
    <fb>34.06</fb>
    <v>5</v>
  </rv>
  <rv s="3">
    <fb>34.58</fb>
    <v>5</v>
  </rv>
  <rv s="3">
    <fb>34.409999999999997</fb>
    <v>5</v>
  </rv>
  <rv s="3">
    <fb>34.159999999999997</fb>
    <v>5</v>
  </rv>
  <rv s="3">
    <fb>33.979999999999997</fb>
    <v>5</v>
  </rv>
  <rv s="3">
    <fb>34.5</fb>
    <v>5</v>
  </rv>
  <rv s="3">
    <fb>34.49</fb>
    <v>5</v>
  </rv>
  <rv s="3">
    <fb>34.43</fb>
    <v>5</v>
  </rv>
  <rv s="3">
    <fb>34.72</fb>
    <v>5</v>
  </rv>
  <rv s="3">
    <fb>34.82</fb>
    <v>5</v>
  </rv>
  <rv s="3">
    <fb>34.020000000000003</fb>
    <v>5</v>
  </rv>
  <rv s="3">
    <fb>34.67</fb>
    <v>5</v>
  </rv>
  <rv s="3">
    <fb>34.74</fb>
    <v>5</v>
  </rv>
  <rv s="3">
    <fb>34.51</fb>
    <v>5</v>
  </rv>
  <rv s="3">
    <fb>34.119999999999997</fb>
    <v>5</v>
  </rv>
  <rv s="3">
    <fb>35.270000000000003</fb>
    <v>5</v>
  </rv>
  <rv s="3">
    <fb>35.799999999999997</fb>
    <v>5</v>
  </rv>
  <rv s="3">
    <fb>35.97</fb>
    <v>5</v>
  </rv>
  <rv s="3">
    <fb>36.22</fb>
    <v>5</v>
  </rv>
  <rv s="3">
    <fb>36.47</fb>
    <v>5</v>
  </rv>
  <rv s="3">
    <fb>35.93</fb>
    <v>5</v>
  </rv>
  <rv s="3">
    <fb>35.64</fb>
    <v>5</v>
  </rv>
  <rv s="3">
    <fb>36.36</fb>
    <v>5</v>
  </rv>
  <rv s="3">
    <fb>36.24</fb>
    <v>5</v>
  </rv>
  <rv s="3">
    <fb>36.729999999999997</fb>
    <v>5</v>
  </rv>
  <rv s="3">
    <fb>36.090000000000003</fb>
    <v>5</v>
  </rv>
  <rv s="3">
    <fb>36.26</fb>
    <v>5</v>
  </rv>
  <rv s="3">
    <fb>36.51</fb>
    <v>5</v>
  </rv>
  <rv s="3">
    <fb>36.72</fb>
    <v>5</v>
  </rv>
  <rv s="3">
    <fb>37.409999999999997</fb>
    <v>5</v>
  </rv>
  <rv s="3">
    <fb>36.549999999999997</fb>
    <v>5</v>
  </rv>
  <rv s="3">
    <fb>37.049999999999997</fb>
    <v>5</v>
  </rv>
  <rv s="3">
    <fb>37.39</fb>
    <v>5</v>
  </rv>
  <rv s="3">
    <fb>37.19</fb>
    <v>5</v>
  </rv>
  <rv s="3">
    <fb>37.365000000000002</fb>
    <v>5</v>
  </rv>
  <rv s="3">
    <fb>37.51</fb>
    <v>5</v>
  </rv>
  <rv s="3">
    <fb>37.590000000000003</fb>
    <v>5</v>
  </rv>
  <rv s="3">
    <fb>37.854999999999997</fb>
    <v>5</v>
  </rv>
  <rv s="3">
    <fb>38.01</fb>
    <v>5</v>
  </rv>
  <rv s="3">
    <fb>37.880000000000003</fb>
    <v>5</v>
  </rv>
  <rv s="3">
    <fb>37.770000000000003</fb>
    <v>5</v>
  </rv>
  <rv s="3">
    <fb>37.799999999999997</fb>
    <v>5</v>
  </rv>
  <rv s="3">
    <fb>36.71</fb>
    <v>5</v>
  </rv>
  <rv s="3">
    <fb>37.200000000000003</fb>
    <v>5</v>
  </rv>
  <rv s="3">
    <fb>36.68</fb>
    <v>5</v>
  </rv>
  <rv s="3">
    <fb>37.03</fb>
    <v>5</v>
  </rv>
  <rv s="3">
    <fb>36.81</fb>
    <v>5</v>
  </rv>
  <rv s="3">
    <fb>36.28</fb>
    <v>5</v>
  </rv>
  <rv s="3">
    <fb>35.31</fb>
    <v>5</v>
  </rv>
  <rv s="3">
    <fb>35.74</fb>
    <v>5</v>
  </rv>
  <rv s="3">
    <fb>36.200000000000003</fb>
    <v>5</v>
  </rv>
  <rv s="3">
    <fb>36.409999999999997</fb>
    <v>5</v>
  </rv>
  <rv s="3">
    <fb>36.56</fb>
    <v>5</v>
  </rv>
  <rv s="3">
    <fb>36.6</fb>
    <v>5</v>
  </rv>
  <rv s="3">
    <fb>36.935000000000002</fb>
    <v>5</v>
  </rv>
  <rv s="3">
    <fb>36.99</fb>
    <v>5</v>
  </rv>
  <rv s="3">
    <fb>37.36</fb>
    <v>5</v>
  </rv>
  <rv s="3">
    <fb>36.92</fb>
    <v>5</v>
  </rv>
  <rv s="3">
    <fb>36.14</fb>
    <v>5</v>
  </rv>
  <rv s="3">
    <fb>36.104999999999997</fb>
    <v>5</v>
  </rv>
  <rv s="3">
    <fb>36.58</fb>
    <v>5</v>
  </rv>
  <rv s="3">
    <fb>36.76</fb>
    <v>5</v>
  </rv>
  <rv s="3">
    <fb>36.975299999999997</fb>
    <v>5</v>
  </rv>
  <rv s="3">
    <fb>36.97</fb>
    <v>5</v>
  </rv>
  <rv s="3">
    <fb>37.26</fb>
    <v>5</v>
  </rv>
  <rv s="3">
    <fb>37.24</fb>
    <v>5</v>
  </rv>
  <rv s="3">
    <fb>37.06</fb>
    <v>5</v>
  </rv>
  <rv s="3">
    <fb>36.744999999999997</fb>
    <v>5</v>
  </rv>
  <rv s="3">
    <fb>36.774999999999999</fb>
    <v>5</v>
  </rv>
  <rv s="3">
    <fb>36.619999999999997</fb>
    <v>5</v>
  </rv>
  <rv s="3">
    <fb>36.685000000000002</fb>
    <v>5</v>
  </rv>
  <rv s="3">
    <fb>36.49</fb>
    <v>5</v>
  </rv>
  <rv s="3">
    <fb>37.33</fb>
    <v>5</v>
  </rv>
  <rv s="3">
    <fb>35.765000000000001</fb>
    <v>5</v>
  </rv>
  <rv s="3">
    <fb>35.92</fb>
    <v>5</v>
  </rv>
  <rv s="3">
    <fb>35.4</fb>
    <v>5</v>
  </rv>
  <rv s="3">
    <fb>36.32</fb>
    <v>5</v>
  </rv>
  <rv s="3">
    <fb>36.414999999999999</fb>
    <v>5</v>
  </rv>
  <rv s="3">
    <fb>37.72</fb>
    <v>5</v>
  </rv>
  <rv s="0">
    <v>https://www.bing.com/financeapi/forcetrigger?t=bq4eww&amp;q=XLON%3aVUAA&amp;form=skydnc</v>
    <v>Learn more on Bing</v>
  </rv>
  <rv s="5">
    <v>en-US</v>
    <v>bq4eww</v>
    <v>268435456</v>
    <v>1</v>
    <v>Powered by Refinitiv</v>
    <v>6</v>
    <v>Vanguard S&amp;P 500 ETF USD A (XLON:VUAA)</v>
    <v>2</v>
    <v>7</v>
    <v>Finance</v>
    <v>4</v>
    <v>86.9</v>
    <v>48.57</v>
    <v>0.09</v>
    <v>1.039E-3</v>
    <v>USD</v>
    <v>London Stock Exchange</v>
    <v>XLON</v>
    <v>7.000000000000001E-4</v>
    <v>86.9</v>
    <v>ETF</v>
    <v>44554.367085740625</v>
    <v>2235</v>
    <v>86.1</v>
    <v>4487320034.21</v>
    <v>Vanguard S&amp;P 500 ETF USD A</v>
    <v>86.9</v>
    <v>86.61</v>
    <v>86.7</v>
    <v>VUAA</v>
    <v>Vanguard S&amp;P 500 ETF USD A (XLON:VUAA)</v>
    <v>3291</v>
  </rv>
  <rv s="2">
    <v>2236</v>
  </rv>
  <rv s="3">
    <fb>66.924999999999997</fb>
    <v>5</v>
  </rv>
  <rv s="3">
    <fb>67.69</fb>
    <v>5</v>
  </rv>
  <rv s="3">
    <fb>67.644999999999996</fb>
    <v>5</v>
  </rv>
  <rv s="3">
    <fb>67.55</fb>
    <v>5</v>
  </rv>
  <rv s="3">
    <fb>66.98</fb>
    <v>5</v>
  </rv>
  <rv s="3">
    <fb>67.2</fb>
    <v>5</v>
  </rv>
  <rv s="3">
    <fb>68.27</fb>
    <v>5</v>
  </rv>
  <rv s="3">
    <fb>68.83</fb>
    <v>5</v>
  </rv>
  <rv s="3">
    <fb>69.010000000000005</fb>
    <v>5</v>
  </rv>
  <rv s="3">
    <fb>68.989999999999995</fb>
    <v>5</v>
  </rv>
  <rv s="3">
    <fb>68.844999999999999</fb>
    <v>5</v>
  </rv>
  <rv s="3">
    <fb>68.965000000000003</fb>
    <v>5</v>
  </rv>
  <rv s="3">
    <fb>69.099999999999994</fb>
    <v>5</v>
  </rv>
  <rv s="3">
    <fb>68.37</fb>
    <v>5</v>
  </rv>
  <rv s="3">
    <fb>68.3</fb>
    <v>5</v>
  </rv>
  <rv s="3">
    <fb>68.545000000000002</fb>
    <v>5</v>
  </rv>
  <rv s="3">
    <fb>69.489999999999995</fb>
    <v>5</v>
  </rv>
  <rv s="3">
    <fb>69.760000000000005</fb>
    <v>5</v>
  </rv>
  <rv s="3">
    <fb>69.504999999999995</fb>
    <v>5</v>
  </rv>
  <rv s="3">
    <fb>69.125</fb>
    <v>5</v>
  </rv>
  <rv s="3">
    <fb>69.81</fb>
    <v>5</v>
  </rv>
  <rv s="3">
    <fb>68.685000000000002</fb>
    <v>5</v>
  </rv>
  <rv s="3">
    <fb>67.599999999999994</fb>
    <v>5</v>
  </rv>
  <rv s="3">
    <fb>68.05</fb>
    <v>5</v>
  </rv>
  <rv s="3">
    <fb>69.48</fb>
    <v>5</v>
  </rv>
  <rv s="3">
    <fb>69.36</fb>
    <v>5</v>
  </rv>
  <rv s="3">
    <fb>69.834999999999994</fb>
    <v>5</v>
  </rv>
  <rv s="3">
    <fb>70.349999999999994</fb>
    <v>5</v>
  </rv>
  <rv s="3">
    <fb>70.67</fb>
    <v>5</v>
  </rv>
  <rv s="3">
    <fb>70.849999999999994</fb>
    <v>5</v>
  </rv>
  <rv s="3">
    <fb>70.724999999999994</fb>
    <v>5</v>
  </rv>
  <rv s="3">
    <fb>70.944999999999993</fb>
    <v>5</v>
  </rv>
  <rv s="3">
    <fb>71.13</fb>
    <v>5</v>
  </rv>
  <rv s="3">
    <fb>71.709999999999994</fb>
    <v>5</v>
  </rv>
  <rv s="3">
    <fb>71.31</fb>
    <v>5</v>
  </rv>
  <rv s="3">
    <fb>70.864999999999995</fb>
    <v>5</v>
  </rv>
  <rv s="3">
    <fb>70.69</fb>
    <v>5</v>
  </rv>
  <rv s="3">
    <fb>71.245000000000005</fb>
    <v>5</v>
  </rv>
  <rv s="3">
    <fb>70.454999999999998</fb>
    <v>5</v>
  </rv>
  <rv s="3">
    <fb>69.855000000000004</fb>
    <v>5</v>
  </rv>
  <rv s="3">
    <fb>70.8</fb>
    <v>5</v>
  </rv>
  <rv s="3">
    <fb>70.545000000000002</fb>
    <v>5</v>
  </rv>
  <rv s="3">
    <fb>69.344999999999999</fb>
    <v>5</v>
  </rv>
  <rv s="3">
    <fb>70.61</fb>
    <v>5</v>
  </rv>
  <rv s="3">
    <fb>70.465000000000003</fb>
    <v>5</v>
  </rv>
  <rv s="3">
    <fb>70.165000000000006</fb>
    <v>5</v>
  </rv>
  <rv s="3">
    <fb>69.38</fb>
    <v>5</v>
  </rv>
  <rv s="3">
    <fb>67.754999999999995</fb>
    <v>5</v>
  </rv>
  <rv s="3">
    <fb>70.150000000000006</fb>
    <v>5</v>
  </rv>
  <rv s="3">
    <fb>70.56</fb>
    <v>5</v>
  </rv>
  <rv s="3">
    <fb>70.81</fb>
    <v>5</v>
  </rv>
  <rv s="3">
    <fb>71.739999999999995</fb>
    <v>5</v>
  </rv>
  <rv s="3">
    <fb>71.22</fb>
    <v>5</v>
  </rv>
  <rv s="3">
    <fb>71.484999999999999</fb>
    <v>5</v>
  </rv>
  <rv s="3">
    <fb>71.984999999999999</fb>
    <v>5</v>
  </rv>
  <rv s="3">
    <fb>71.635000000000005</fb>
    <v>5</v>
  </rv>
  <rv s="3">
    <fb>71.98</fb>
    <v>5</v>
  </rv>
  <rv s="3">
    <fb>71.174999999999997</fb>
    <v>5</v>
  </rv>
  <rv s="3">
    <fb>71.594999999999999</fb>
    <v>5</v>
  </rv>
  <rv s="3">
    <fb>71.510000000000005</fb>
    <v>5</v>
  </rv>
  <rv s="3">
    <fb>71.45</fb>
    <v>5</v>
  </rv>
  <rv s="3">
    <fb>70.650000000000006</fb>
    <v>5</v>
  </rv>
  <rv s="3">
    <fb>71.454999999999998</fb>
    <v>5</v>
  </rv>
  <rv s="3">
    <fb>71.790000000000006</fb>
    <v>5</v>
  </rv>
  <rv s="3">
    <fb>71.88</fb>
    <v>5</v>
  </rv>
  <rv s="3">
    <fb>72.28</fb>
    <v>5</v>
  </rv>
  <rv s="3">
    <fb>72.734999999999999</fb>
    <v>5</v>
  </rv>
  <rv s="3">
    <fb>74.13</fb>
    <v>5</v>
  </rv>
  <rv s="3">
    <fb>74.305000000000007</fb>
    <v>5</v>
  </rv>
  <rv s="3">
    <fb>74.5</fb>
    <v>5</v>
  </rv>
  <rv s="3">
    <fb>74.855000000000004</fb>
    <v>5</v>
  </rv>
  <rv s="3">
    <fb>75.08</fb>
    <v>5</v>
  </rv>
  <rv s="3">
    <fb>75.265000000000001</fb>
    <v>5</v>
  </rv>
  <rv s="3">
    <fb>75.84</fb>
    <v>5</v>
  </rv>
  <rv s="3">
    <fb>74.89</fb>
    <v>5</v>
  </rv>
  <rv s="3">
    <fb>75.459999999999994</fb>
    <v>5</v>
  </rv>
  <rv s="3">
    <fb>75.775000000000006</fb>
    <v>5</v>
  </rv>
  <rv s="3">
    <fb>75.825000000000003</fb>
    <v>5</v>
  </rv>
  <rv s="3">
    <fb>76.010000000000005</fb>
    <v>5</v>
  </rv>
  <rv s="3">
    <fb>76.14</fb>
    <v>5</v>
  </rv>
  <rv s="3">
    <fb>76.150000000000006</fb>
    <v>5</v>
  </rv>
  <rv s="3">
    <fb>75.965000000000003</fb>
    <v>5</v>
  </rv>
  <rv s="3">
    <fb>75.22</fb>
    <v>5</v>
  </rv>
  <rv s="3">
    <fb>75.92</fb>
    <v>5</v>
  </rv>
  <rv s="3">
    <fb>76.98</fb>
    <v>5</v>
  </rv>
  <rv s="3">
    <fb>76.91</fb>
    <v>5</v>
  </rv>
  <rv s="3">
    <fb>75.39</fb>
    <v>5</v>
  </rv>
  <rv s="3">
    <fb>74.644999999999996</fb>
    <v>5</v>
  </rv>
  <rv s="3">
    <fb>75.674999999999997</fb>
    <v>5</v>
  </rv>
  <rv s="3">
    <fb>75.62</fb>
    <v>5</v>
  </rv>
  <rv s="3">
    <fb>75.575000000000003</fb>
    <v>5</v>
  </rv>
  <rv s="3">
    <fb>75.855000000000004</fb>
    <v>5</v>
  </rv>
  <rv s="3">
    <fb>76.405000000000001</fb>
    <v>5</v>
  </rv>
  <rv s="3">
    <fb>76.2</fb>
    <v>5</v>
  </rv>
  <rv s="3">
    <fb>76.459999999999994</fb>
    <v>5</v>
  </rv>
  <rv s="3">
    <fb>76.64</fb>
    <v>5</v>
  </rv>
  <rv s="3">
    <fb>76.534999999999997</fb>
    <v>5</v>
  </rv>
  <rv s="3">
    <fb>76.69</fb>
    <v>5</v>
  </rv>
  <rv s="3">
    <fb>76.75</fb>
    <v>5</v>
  </rv>
  <rv s="3">
    <fb>77.025000000000006</fb>
    <v>5</v>
  </rv>
  <rv s="3">
    <fb>77.08</fb>
    <v>5</v>
  </rv>
  <rv s="3">
    <fb>77.150000000000006</fb>
    <v>5</v>
  </rv>
  <rv s="3">
    <fb>77.135000000000005</fb>
    <v>5</v>
  </rv>
  <rv s="3">
    <fb>77.2</fb>
    <v>5</v>
  </rv>
  <rv s="3">
    <fb>77.314999999999998</fb>
    <v>5</v>
  </rv>
  <rv s="3">
    <fb>77.19</fb>
    <v>5</v>
  </rv>
  <rv s="3">
    <fb>77.325000000000003</fb>
    <v>5</v>
  </rv>
  <rv s="3">
    <fb>77.650000000000006</fb>
    <v>5</v>
  </rv>
  <rv s="3">
    <fb>77.905000000000001</fb>
    <v>5</v>
  </rv>
  <rv s="3">
    <fb>77.900000000000006</fb>
    <v>5</v>
  </rv>
  <rv s="3">
    <fb>78.234999999999999</fb>
    <v>5</v>
  </rv>
  <rv s="3">
    <fb>78.180000000000007</fb>
    <v>5</v>
  </rv>
  <rv s="3">
    <fb>78.444999999999993</fb>
    <v>5</v>
  </rv>
  <rv s="3">
    <fb>78.94</fb>
    <v>5</v>
  </rv>
  <rv s="3">
    <fb>79.27</fb>
    <v>5</v>
  </rv>
  <rv s="3">
    <fb>78.760000000000005</fb>
    <v>5</v>
  </rv>
  <rv s="3">
    <fb>79.19</fb>
    <v>5</v>
  </rv>
  <rv s="3">
    <fb>78.52</fb>
    <v>5</v>
  </rv>
  <rv s="3">
    <fb>79.424999999999997</fb>
    <v>5</v>
  </rv>
  <rv s="3">
    <fb>79.739999999999995</fb>
    <v>5</v>
  </rv>
  <rv s="3">
    <fb>79.97</fb>
    <v>5</v>
  </rv>
  <rv s="3">
    <fb>79.64</fb>
    <v>5</v>
  </rv>
  <rv s="3">
    <fb>79.13</fb>
    <v>5</v>
  </rv>
  <rv s="3">
    <fb>77.680000000000007</fb>
    <v>5</v>
  </rv>
  <rv s="3">
    <fb>78.55</fb>
    <v>5</v>
  </rv>
  <rv s="3">
    <fb>79.099999999999994</fb>
    <v>5</v>
  </rv>
  <rv s="3">
    <fb>79.41</fb>
    <v>5</v>
  </rv>
  <rv s="3">
    <fb>80.47</fb>
    <v>5</v>
  </rv>
  <rv s="3">
    <fb>79.86</fb>
    <v>5</v>
  </rv>
  <rv s="3">
    <fb>80.239999999999995</fb>
    <v>5</v>
  </rv>
  <rv s="3">
    <fb>80.61</fb>
    <v>5</v>
  </rv>
  <rv s="3">
    <fb>80.430000000000007</fb>
    <v>5</v>
  </rv>
  <rv s="3">
    <fb>79.965000000000003</fb>
    <v>5</v>
  </rv>
  <rv s="3">
    <fb>80.245000000000005</fb>
    <v>5</v>
  </rv>
  <rv s="3">
    <fb>80.575000000000003</fb>
    <v>5</v>
  </rv>
  <rv s="3">
    <fb>80.760000000000005</fb>
    <v>5</v>
  </rv>
  <rv s="3">
    <fb>80.734999999999999</fb>
    <v>5</v>
  </rv>
  <rv s="3">
    <fb>80.844999999999999</fb>
    <v>5</v>
  </rv>
  <rv s="3">
    <fb>80.915000000000006</fb>
    <v>5</v>
  </rv>
  <rv s="3">
    <fb>81.08</fb>
    <v>5</v>
  </rv>
  <rv s="3">
    <fb>81.069999999999993</fb>
    <v>5</v>
  </rv>
  <rv s="3">
    <fb>81.025000000000006</fb>
    <v>5</v>
  </rv>
  <rv s="3">
    <fb>80.775000000000006</fb>
    <v>5</v>
  </rv>
  <rv s="3">
    <fb>81.739999999999995</fb>
    <v>5</v>
  </rv>
  <rv s="3">
    <fb>81.819999999999993</fb>
    <v>5</v>
  </rv>
  <rv s="3">
    <fb>82</fb>
    <v>5</v>
  </rv>
  <rv s="3">
    <fb>81.745000000000005</fb>
    <v>5</v>
  </rv>
  <rv s="3">
    <fb>82.64</fb>
    <v>5</v>
  </rv>
  <rv s="3">
    <fb>82.625</fb>
    <v>5</v>
  </rv>
  <rv s="3">
    <fb>82.855000000000004</fb>
    <v>5</v>
  </rv>
  <rv s="3">
    <fb>82.715000000000003</fb>
    <v>5</v>
  </rv>
  <rv s="3">
    <fb>82.97</fb>
    <v>5</v>
  </rv>
  <rv s="3">
    <fb>82.43</fb>
    <v>5</v>
  </rv>
  <rv s="3">
    <fb>82.2</fb>
    <v>5</v>
  </rv>
  <rv s="3">
    <fb>82.35</fb>
    <v>5</v>
  </rv>
  <rv s="3">
    <fb>81.44</fb>
    <v>5</v>
  </rv>
  <rv s="3">
    <fb>81.31</fb>
    <v>5</v>
  </rv>
  <rv s="3">
    <fb>81.25</fb>
    <v>5</v>
  </rv>
  <rv s="3">
    <fb>79.674999999999997</fb>
    <v>5</v>
  </rv>
  <rv s="3">
    <fb>79.63</fb>
    <v>5</v>
  </rv>
  <rv s="3">
    <fb>80.275000000000006</fb>
    <v>5</v>
  </rv>
  <rv s="3">
    <fb>81.17</fb>
    <v>5</v>
  </rv>
  <rv s="3">
    <fb>79.614999999999995</fb>
    <v>5</v>
  </rv>
  <rv s="3">
    <fb>79.849999999999994</fb>
    <v>5</v>
  </rv>
  <rv s="3">
    <fb>78.855000000000004</fb>
    <v>5</v>
  </rv>
  <rv s="3">
    <fb>78.25</fb>
    <v>5</v>
  </rv>
  <rv s="3">
    <fb>79.635000000000005</fb>
    <v>5</v>
  </rv>
  <rv s="3">
    <fb>78.650000000000006</fb>
    <v>5</v>
  </rv>
  <rv s="3">
    <fb>80.37</fb>
    <v>5</v>
  </rv>
  <rv s="3">
    <fb>80.495000000000005</fb>
    <v>5</v>
  </rv>
  <rv s="3">
    <fb>79.599999999999994</fb>
    <v>5</v>
  </rv>
  <rv s="3">
    <fb>79.314999999999998</fb>
    <v>5</v>
  </rv>
  <rv s="3">
    <fb>80.825000000000003</fb>
    <v>5</v>
  </rv>
  <rv s="3">
    <fb>81.58</fb>
    <v>5</v>
  </rv>
  <rv s="3">
    <fb>81.83</fb>
    <v>5</v>
  </rv>
  <rv s="3">
    <fb>82.44</fb>
    <v>5</v>
  </rv>
  <rv s="3">
    <fb>82.71</fb>
    <v>5</v>
  </rv>
  <rv s="3">
    <fb>83.29</fb>
    <v>5</v>
  </rv>
  <rv s="3">
    <fb>83.79</fb>
    <v>5</v>
  </rv>
  <rv s="3">
    <fb>83.86</fb>
    <v>5</v>
  </rv>
  <rv s="3">
    <fb>84.22</fb>
    <v>5</v>
  </rv>
  <rv s="3">
    <fb>84.54</fb>
    <v>5</v>
  </rv>
  <rv s="3">
    <fb>85.36</fb>
    <v>5</v>
  </rv>
  <rv s="3">
    <fb>86.05</fb>
    <v>5</v>
  </rv>
  <rv s="3">
    <fb>85.57</fb>
    <v>5</v>
  </rv>
  <rv s="3">
    <fb>85.47</fb>
    <v>5</v>
  </rv>
  <rv s="3">
    <fb>85.084999999999994</fb>
    <v>5</v>
  </rv>
  <rv s="3">
    <fb>85.674999999999997</fb>
    <v>5</v>
  </rv>
  <rv s="3">
    <fb>85.82</fb>
    <v>5</v>
  </rv>
  <rv s="3">
    <fb>85.724999999999994</fb>
    <v>5</v>
  </rv>
  <rv s="3">
    <fb>86.105000000000004</fb>
    <v>5</v>
  </rv>
  <rv s="3">
    <fb>86.53</fb>
    <v>5</v>
  </rv>
  <rv s="3">
    <fb>85.43</fb>
    <v>5</v>
  </rv>
  <rv s="3">
    <fb>85.8</fb>
    <v>5</v>
  </rv>
  <rv s="3">
    <fb>84.04</fb>
    <v>5</v>
  </rv>
  <rv s="3">
    <fb>83.93</fb>
    <v>5</v>
  </rv>
  <rv s="3">
    <fb>85.03</fb>
    <v>5</v>
  </rv>
  <rv s="3">
    <fb>83.35</fb>
    <v>5</v>
  </rv>
  <rv s="3">
    <fb>83.87</fb>
    <v>5</v>
  </rv>
  <rv s="3">
    <fb>85.694999999999993</fb>
    <v>5</v>
  </rv>
  <rv s="3">
    <fb>85.825000000000003</fb>
    <v>5</v>
  </rv>
  <rv s="3">
    <fb>85.7</fb>
    <v>5</v>
  </rv>
  <rv s="3">
    <fb>86.09</fb>
    <v>5</v>
  </rv>
  <rv s="3">
    <fb>85.01</fb>
    <v>5</v>
  </rv>
  <rv s="3">
    <fb>83.02</fb>
    <v>5</v>
  </rv>
  <rv s="3">
    <fb>84.29</fb>
    <v>5</v>
  </rv>
  <rv s="3">
    <fb>85.77</fb>
    <v>5</v>
  </rv>
  <rv s="0">
    <v>https://www.bing.com/financeapi/forcetrigger?t=aofkbh&amp;q=XLON%3aXDEW&amp;form=skydnc</v>
    <v>Learn more on Bing</v>
  </rv>
  <rv s="1">
    <v>en-US</v>
    <v>aofkbh</v>
    <v>268435456</v>
    <v>1</v>
    <v>Powered by Refinitiv</v>
    <v>0</v>
    <v>X S&amp;P 500 EQUAL WEIGHT 1C (XLON:XDEW)</v>
    <v>2</v>
    <v>3</v>
    <v>Finance</v>
    <v>4</v>
    <v>84.1</v>
    <v>36</v>
    <v>1.1598999999999999</v>
    <v>0.32</v>
    <v>3.82E-3</v>
    <v>USD</v>
    <v>London Stock Exchange</v>
    <v>XLON</v>
    <v>2.5000000000000001E-3</v>
    <v>84.1</v>
    <v>ETF</v>
    <v>44554.334329767968</v>
    <v>2445</v>
    <v>84.07</v>
    <v>4267761200</v>
    <v>X S&amp;P 500 EQUAL WEIGHT 1C</v>
    <v>84.07</v>
    <v>83.78</v>
    <v>84.1</v>
    <v>XDEW</v>
    <v>X S&amp;P 500 EQUAL WEIGHT 1C (XLON:XDEW)</v>
    <v>446</v>
  </rv>
  <rv s="2">
    <v>2446</v>
  </rv>
  <rv s="3">
    <fb>65.23</fb>
    <v>5</v>
  </rv>
  <rv s="3">
    <fb>65.254999999999995</fb>
    <v>5</v>
  </rv>
  <rv s="3">
    <fb>65.495000000000005</fb>
    <v>5</v>
  </rv>
  <rv s="3">
    <fb>65.03</fb>
    <v>5</v>
  </rv>
  <rv s="3">
    <fb>67.180000000000007</fb>
    <v>5</v>
  </rv>
  <rv s="3">
    <fb>67.75</fb>
    <v>5</v>
  </rv>
  <rv s="3">
    <fb>67.87</fb>
    <v>5</v>
  </rv>
  <rv s="3">
    <fb>68.275000000000006</fb>
    <v>5</v>
  </rv>
  <rv s="3">
    <fb>68.459999999999994</fb>
    <v>5</v>
  </rv>
  <rv s="3">
    <fb>67.734999999999999</fb>
    <v>5</v>
  </rv>
  <rv s="3">
    <fb>67.930000000000007</fb>
    <v>5</v>
  </rv>
  <rv s="3">
    <fb>68.135000000000005</fb>
    <v>5</v>
  </rv>
  <rv s="3">
    <fb>68.33</fb>
    <v>5</v>
  </rv>
  <rv s="3">
    <fb>68.334999999999994</fb>
    <v>5</v>
  </rv>
  <rv s="3">
    <fb>67.685000000000002</fb>
    <v>5</v>
  </rv>
  <rv s="3">
    <fb>67.265000000000001</fb>
    <v>5</v>
  </rv>
  <rv s="3">
    <fb>66.625</fb>
    <v>5</v>
  </rv>
  <rv s="3">
    <fb>65.900000000000006</fb>
    <v>5</v>
  </rv>
  <rv s="3">
    <fb>67.44</fb>
    <v>5</v>
  </rv>
  <rv s="3">
    <fb>68</fb>
    <v>5</v>
  </rv>
  <rv s="3">
    <fb>68.61</fb>
    <v>5</v>
  </rv>
  <rv s="3">
    <fb>68.97</fb>
    <v>5</v>
  </rv>
  <rv s="3">
    <fb>69.47</fb>
    <v>5</v>
  </rv>
  <rv s="3">
    <fb>69.5</fb>
    <v>5</v>
  </rv>
  <rv s="3">
    <fb>69.665000000000006</fb>
    <v>5</v>
  </rv>
  <rv s="3">
    <fb>70.37</fb>
    <v>5</v>
  </rv>
  <rv s="3">
    <fb>69.959999999999994</fb>
    <v>5</v>
  </rv>
  <rv s="3">
    <fb>69.545000000000002</fb>
    <v>5</v>
  </rv>
  <rv s="3">
    <fb>70.224999999999994</fb>
    <v>5</v>
  </rv>
  <rv s="3">
    <fb>70.209999999999994</fb>
    <v>5</v>
  </rv>
  <rv s="3">
    <fb>69.8</fb>
    <v>5</v>
  </rv>
  <rv s="3">
    <fb>71.094999999999999</fb>
    <v>5</v>
  </rv>
  <rv s="3">
    <fb>70.915000000000006</fb>
    <v>5</v>
  </rv>
  <rv s="3">
    <fb>71.010000000000005</fb>
    <v>5</v>
  </rv>
  <rv s="3">
    <fb>70.55</fb>
    <v>5</v>
  </rv>
  <rv s="3">
    <fb>70.83</fb>
    <v>5</v>
  </rv>
  <rv s="3">
    <fb>70.05</fb>
    <v>5</v>
  </rv>
  <rv s="3">
    <fb>68.760000000000005</fb>
    <v>5</v>
  </rv>
  <rv s="3">
    <fb>71.849999999999994</fb>
    <v>5</v>
  </rv>
  <rv s="3">
    <fb>71.94</fb>
    <v>5</v>
  </rv>
  <rv s="3">
    <fb>72.924999999999997</fb>
    <v>5</v>
  </rv>
  <rv s="3">
    <fb>72.78</fb>
    <v>5</v>
  </rv>
  <rv s="3">
    <fb>73.25</fb>
    <v>5</v>
  </rv>
  <rv s="3">
    <fb>73.08</fb>
    <v>5</v>
  </rv>
  <rv s="3">
    <fb>73.02</fb>
    <v>5</v>
  </rv>
  <rv s="3">
    <fb>73.77</fb>
    <v>5</v>
  </rv>
  <rv s="3">
    <fb>72.95</fb>
    <v>5</v>
  </rv>
  <rv s="3">
    <fb>72.605000000000004</fb>
    <v>5</v>
  </rv>
  <rv s="3">
    <fb>72.27</fb>
    <v>5</v>
  </rv>
  <rv s="3">
    <fb>72.504999999999995</fb>
    <v>5</v>
  </rv>
  <rv s="3">
    <fb>71.864999999999995</fb>
    <v>5</v>
  </rv>
  <rv s="3">
    <fb>73.11</fb>
    <v>5</v>
  </rv>
  <rv s="3">
    <fb>73.33</fb>
    <v>5</v>
  </rv>
  <rv s="3">
    <fb>73.44</fb>
    <v>5</v>
  </rv>
  <rv s="3">
    <fb>73.5</fb>
    <v>5</v>
  </rv>
  <rv s="3">
    <fb>73.84</fb>
    <v>5</v>
  </rv>
  <rv s="3">
    <fb>75.11</fb>
    <v>5</v>
  </rv>
  <rv s="3">
    <fb>74.754999999999995</fb>
    <v>5</v>
  </rv>
  <rv s="3">
    <fb>74.72</fb>
    <v>5</v>
  </rv>
  <rv s="3">
    <fb>74.95</fb>
    <v>5</v>
  </rv>
  <rv s="3">
    <fb>75.290000000000006</fb>
    <v>5</v>
  </rv>
  <rv s="3">
    <fb>75.28</fb>
    <v>5</v>
  </rv>
  <rv s="3">
    <fb>75.77</fb>
    <v>5</v>
  </rv>
  <rv s="3">
    <fb>75.86</fb>
    <v>5</v>
  </rv>
  <rv s="3">
    <fb>76.290000000000006</fb>
    <v>5</v>
  </rv>
  <rv s="3">
    <fb>75.930000000000007</fb>
    <v>5</v>
  </rv>
  <rv s="3">
    <fb>75.260000000000005</fb>
    <v>5</v>
  </rv>
  <rv s="3">
    <fb>75.954999999999998</fb>
    <v>5</v>
  </rv>
  <rv s="3">
    <fb>76.48</fb>
    <v>5</v>
  </rv>
  <rv s="3">
    <fb>76.564999999999998</fb>
    <v>5</v>
  </rv>
  <rv s="3">
    <fb>77.03</fb>
    <v>5</v>
  </rv>
  <rv s="3">
    <fb>77.105000000000004</fb>
    <v>5</v>
  </rv>
  <rv s="3">
    <fb>77.254999999999995</fb>
    <v>5</v>
  </rv>
  <rv s="3">
    <fb>76.94</fb>
    <v>5</v>
  </rv>
  <rv s="3">
    <fb>76.760000000000005</fb>
    <v>5</v>
  </rv>
  <rv s="3">
    <fb>77.405000000000001</fb>
    <v>5</v>
  </rv>
  <rv s="3">
    <fb>77.42</fb>
    <v>5</v>
  </rv>
  <rv s="3">
    <fb>78.430000000000007</fb>
    <v>5</v>
  </rv>
  <rv s="3">
    <fb>79.290000000000006</fb>
    <v>5</v>
  </rv>
  <rv s="3">
    <fb>77.385000000000005</fb>
    <v>5</v>
  </rv>
  <rv s="3">
    <fb>76.739999999999995</fb>
    <v>5</v>
  </rv>
  <rv s="3">
    <fb>76.555000000000007</fb>
    <v>5</v>
  </rv>
  <rv s="3">
    <fb>77.72</fb>
    <v>5</v>
  </rv>
  <rv s="3">
    <fb>77.78</fb>
    <v>5</v>
  </rv>
  <rv s="3">
    <fb>77.45</fb>
    <v>5</v>
  </rv>
  <rv s="3">
    <fb>77.734999999999999</fb>
    <v>5</v>
  </rv>
  <rv s="3">
    <fb>78.025000000000006</fb>
    <v>5</v>
  </rv>
  <rv s="3">
    <fb>77.73</fb>
    <v>5</v>
  </rv>
  <rv s="3">
    <fb>77.760000000000005</fb>
    <v>5</v>
  </rv>
  <rv s="3">
    <fb>78.209999999999994</fb>
    <v>5</v>
  </rv>
  <rv s="3">
    <fb>78.39</fb>
    <v>5</v>
  </rv>
  <rv s="3">
    <fb>78.655000000000001</fb>
    <v>5</v>
  </rv>
  <rv s="3">
    <fb>78.83</fb>
    <v>5</v>
  </rv>
  <rv s="3">
    <fb>78.674999999999997</fb>
    <v>5</v>
  </rv>
  <rv s="3">
    <fb>78.75</fb>
    <v>5</v>
  </rv>
  <rv s="3">
    <fb>78.8</fb>
    <v>5</v>
  </rv>
  <rv s="3">
    <fb>78.694999999999993</fb>
    <v>5</v>
  </rv>
  <rv s="3">
    <fb>78.73</fb>
    <v>5</v>
  </rv>
  <rv s="3">
    <fb>78.489999999999995</fb>
    <v>5</v>
  </rv>
  <rv s="3">
    <fb>78.48</fb>
    <v>5</v>
  </rv>
  <rv s="3">
    <fb>78.62</fb>
    <v>5</v>
  </rv>
  <rv s="3">
    <fb>77.48</fb>
    <v>5</v>
  </rv>
  <rv s="3">
    <fb>76.5</fb>
    <v>5</v>
  </rv>
  <rv s="3">
    <fb>77.27</fb>
    <v>5</v>
  </rv>
  <rv s="3">
    <fb>77.69</fb>
    <v>5</v>
  </rv>
  <rv s="3">
    <fb>77.83</fb>
    <v>5</v>
  </rv>
  <rv s="3">
    <fb>78.459999999999994</fb>
    <v>5</v>
  </rv>
  <rv s="3">
    <fb>78.099999999999994</fb>
    <v>5</v>
  </rv>
  <rv s="3">
    <fb>78.45</fb>
    <v>5</v>
  </rv>
  <rv s="3">
    <fb>78.23</fb>
    <v>5</v>
  </rv>
  <rv s="3">
    <fb>78.84</fb>
    <v>5</v>
  </rv>
  <rv s="3">
    <fb>78.989999999999995</fb>
    <v>5</v>
  </rv>
  <rv s="3">
    <fb>79.209999999999994</fb>
    <v>5</v>
  </rv>
  <rv s="3">
    <fb>78.14</fb>
    <v>5</v>
  </rv>
  <rv s="3">
    <fb>78.540000000000006</fb>
    <v>5</v>
  </rv>
  <rv s="3">
    <fb>77.98</fb>
    <v>5</v>
  </rv>
  <rv s="3">
    <fb>79.14</fb>
    <v>5</v>
  </rv>
  <rv s="3">
    <fb>78.44</fb>
    <v>5</v>
  </rv>
  <rv s="3">
    <fb>78.319999999999993</fb>
    <v>5</v>
  </rv>
  <rv s="3">
    <fb>78.13</fb>
    <v>5</v>
  </rv>
  <rv s="3">
    <fb>76.215000000000003</fb>
    <v>5</v>
  </rv>
  <rv s="3">
    <fb>77.489999999999995</fb>
    <v>5</v>
  </rv>
  <rv s="3">
    <fb>78.069999999999993</fb>
    <v>5</v>
  </rv>
  <rv s="3">
    <fb>78.790000000000006</fb>
    <v>5</v>
  </rv>
  <rv s="3">
    <fb>78.98</fb>
    <v>5</v>
  </rv>
  <rv s="3">
    <fb>78.67</fb>
    <v>5</v>
  </rv>
  <rv s="3">
    <fb>79.594999999999999</fb>
    <v>5</v>
  </rv>
  <rv s="3">
    <fb>79.430000000000007</fb>
    <v>5</v>
  </rv>
  <rv s="3">
    <fb>79.459999999999994</fb>
    <v>5</v>
  </rv>
  <rv s="3">
    <fb>79.650000000000006</fb>
    <v>5</v>
  </rv>
  <rv s="3">
    <fb>80.12</fb>
    <v>5</v>
  </rv>
  <rv s="3">
    <fb>79.84</fb>
    <v>5</v>
  </rv>
  <rv s="3">
    <fb>80.400000000000006</fb>
    <v>5</v>
  </rv>
  <rv s="3">
    <fb>80.78</fb>
    <v>5</v>
  </rv>
  <rv s="3">
    <fb>80.540000000000006</fb>
    <v>5</v>
  </rv>
  <rv s="3">
    <fb>80.099999999999994</fb>
    <v>5</v>
  </rv>
  <rv s="3">
    <fb>80.084999999999994</fb>
    <v>5</v>
  </rv>
  <rv s="3">
    <fb>78.91</fb>
    <v>5</v>
  </rv>
  <rv s="3">
    <fb>79.47</fb>
    <v>5</v>
  </rv>
  <rv s="3">
    <fb>80.36</fb>
    <v>5</v>
  </rv>
  <rv s="3">
    <fb>80.974999999999994</fb>
    <v>5</v>
  </rv>
  <rv s="3">
    <fb>81.33</fb>
    <v>5</v>
  </rv>
  <rv s="3">
    <fb>81.11</fb>
    <v>5</v>
  </rv>
  <rv s="3">
    <fb>81.484999999999999</fb>
    <v>5</v>
  </rv>
  <rv s="3">
    <fb>81.59</fb>
    <v>5</v>
  </rv>
  <rv s="3">
    <fb>80.89</fb>
    <v>5</v>
  </rv>
  <rv s="3">
    <fb>80.88</fb>
    <v>5</v>
  </rv>
  <rv s="3">
    <fb>80.290000000000006</fb>
    <v>5</v>
  </rv>
  <rv s="3">
    <fb>79.959999999999994</fb>
    <v>5</v>
  </rv>
  <rv s="3">
    <fb>80.08</fb>
    <v>5</v>
  </rv>
  <rv s="3">
    <fb>79.95</fb>
    <v>5</v>
  </rv>
  <rv s="3">
    <fb>79.09</fb>
    <v>5</v>
  </rv>
  <rv s="3">
    <fb>80.2</fb>
    <v>5</v>
  </rv>
  <rv s="3">
    <fb>80.14</fb>
    <v>5</v>
  </rv>
  <rv s="3">
    <fb>79.56</fb>
    <v>5</v>
  </rv>
  <rv s="3">
    <fb>79.224999999999994</fb>
    <v>5</v>
  </rv>
  <rv s="3">
    <fb>78.47</fb>
    <v>5</v>
  </rv>
  <rv s="3">
    <fb>79.67</fb>
    <v>5</v>
  </rv>
  <rv s="3">
    <fb>80.459999999999994</fb>
    <v>5</v>
  </rv>
  <rv s="3">
    <fb>80.13</fb>
    <v>5</v>
  </rv>
  <rv s="3">
    <fb>80.22</fb>
    <v>5</v>
  </rv>
  <rv s="3">
    <fb>81.349999999999994</fb>
    <v>5</v>
  </rv>
  <rv s="3">
    <fb>81.239999999999995</fb>
    <v>5</v>
  </rv>
  <rv s="3">
    <fb>81.55</fb>
    <v>5</v>
  </rv>
  <rv s="3">
    <fb>81.95</fb>
    <v>5</v>
  </rv>
  <rv s="3">
    <fb>82.57</fb>
    <v>5</v>
  </rv>
  <rv s="3">
    <fb>82.974999999999994</fb>
    <v>5</v>
  </rv>
  <rv s="3">
    <fb>83.01</fb>
    <v>5</v>
  </rv>
  <rv s="3">
    <fb>82.194999999999993</fb>
    <v>5</v>
  </rv>
  <rv s="3">
    <fb>82.23</fb>
    <v>5</v>
  </rv>
  <rv s="3">
    <fb>82.42</fb>
    <v>5</v>
  </rv>
  <rv s="3">
    <fb>83.11</fb>
    <v>5</v>
  </rv>
  <rv s="3">
    <fb>83.19</fb>
    <v>5</v>
  </rv>
  <rv s="3">
    <fb>84.19</fb>
    <v>5</v>
  </rv>
  <rv s="3">
    <fb>84.245000000000005</fb>
    <v>5</v>
  </rv>
  <rv s="3">
    <fb>83.924999999999997</fb>
    <v>5</v>
  </rv>
  <rv s="3">
    <fb>84.185000000000002</fb>
    <v>5</v>
  </rv>
  <rv s="3">
    <fb>84.41</fb>
    <v>5</v>
  </rv>
  <rv s="3">
    <fb>84.605000000000004</fb>
    <v>5</v>
  </rv>
  <rv s="3">
    <fb>84.02</fb>
    <v>5</v>
  </rv>
  <rv s="3">
    <fb>83.674999999999997</fb>
    <v>5</v>
  </rv>
  <rv s="3">
    <fb>83.47</fb>
    <v>5</v>
  </rv>
  <rv s="3">
    <fb>83.63</fb>
    <v>5</v>
  </rv>
  <rv s="3">
    <fb>81.34</fb>
    <v>5</v>
  </rv>
  <rv s="3">
    <fb>81.924999999999997</fb>
    <v>5</v>
  </rv>
  <rv s="3">
    <fb>81.7</fb>
    <v>5</v>
  </rv>
  <rv s="3">
    <fb>80.52</fb>
    <v>5</v>
  </rv>
  <rv s="3">
    <fb>83.36</fb>
    <v>5</v>
  </rv>
  <rv s="3">
    <fb>83.155000000000001</fb>
    <v>5</v>
  </rv>
  <rv s="3">
    <fb>82.995000000000005</fb>
    <v>5</v>
  </rv>
  <rv s="3">
    <fb>82.844999999999999</fb>
    <v>5</v>
  </rv>
  <rv s="3">
    <fb>82.29</fb>
    <v>5</v>
  </rv>
  <rv s="3">
    <fb>80.319999999999993</fb>
    <v>5</v>
  </rv>
  <rv s="3">
    <fb>82.06</fb>
    <v>5</v>
  </rv>
  <rv s="3">
    <fb>83.004999999999995</fb>
    <v>5</v>
  </rv>
  <rv s="0">
    <v>https://www.bing.com/financeapi/forcetrigger?t=b1162w&amp;q=XLON%3aXZMU&amp;form=skydnc</v>
    <v>Learn more on Bing</v>
  </rv>
  <rv s="1">
    <v>en-US</v>
    <v>b1162w</v>
    <v>268435456</v>
    <v>1</v>
    <v>Powered by Refinitiv</v>
    <v>0</v>
    <v>X MSCI USA ESG (XLON:XZMU)</v>
    <v>2</v>
    <v>3</v>
    <v>Finance</v>
    <v>4</v>
    <v>49.87</v>
    <v>22.14</v>
    <v>1.0137</v>
    <v>-2.2499999999999999E-2</v>
    <v>-4.5100000000000001E-4</v>
    <v>USD</v>
    <v>London Stock Exchange</v>
    <v>XLON</v>
    <v>1.5E-3</v>
    <v>49.87</v>
    <v>ETF</v>
    <v>44554.334029421094</v>
    <v>2643</v>
    <v>49.64</v>
    <v>4199857200</v>
    <v>X MSCI USA ESG</v>
    <v>49.64</v>
    <v>49.892499999999998</v>
    <v>49.87</v>
    <v>XZMU</v>
    <v>X MSCI USA ESG (XLON:XZMU)</v>
    <v>3526</v>
  </rv>
  <rv s="2">
    <v>2644</v>
  </rv>
  <rv s="3">
    <fb>37.284999999999997</fb>
    <v>5</v>
  </rv>
  <rv s="3">
    <fb>37.667499999999997</fb>
    <v>5</v>
  </rv>
  <rv s="3">
    <fb>37.704999999999998</fb>
    <v>5</v>
  </rv>
  <rv s="3">
    <fb>37.700000000000003</fb>
    <v>5</v>
  </rv>
  <rv s="3">
    <fb>37.515000000000001</fb>
    <v>5</v>
  </rv>
  <rv s="3">
    <fb>38.537500000000001</fb>
    <v>5</v>
  </rv>
  <rv s="3">
    <fb>38.7575</fb>
    <v>5</v>
  </rv>
  <rv s="3">
    <fb>38.777500000000003</fb>
    <v>5</v>
  </rv>
  <rv s="3">
    <fb>38.677500000000002</fb>
    <v>5</v>
  </rv>
  <rv s="3">
    <fb>38.630000000000003</fb>
    <v>5</v>
  </rv>
  <rv s="3">
    <fb>38.615000000000002</fb>
    <v>5</v>
  </rv>
  <rv s="3">
    <fb>38.207500000000003</fb>
    <v>5</v>
  </rv>
  <rv s="3">
    <fb>38.222499999999997</fb>
    <v>5</v>
  </rv>
  <rv s="3">
    <fb>39.037500000000001</fb>
    <v>5</v>
  </rv>
  <rv s="3">
    <fb>39.11</fb>
    <v>5</v>
  </rv>
  <rv s="3">
    <fb>38.979999999999997</fb>
    <v>5</v>
  </rv>
  <rv s="3">
    <fb>38.692500000000003</fb>
    <v>5</v>
  </rv>
  <rv s="3">
    <fb>39.082500000000003</fb>
    <v>5</v>
  </rv>
  <rv s="3">
    <fb>38.445</fb>
    <v>5</v>
  </rv>
  <rv s="3">
    <fb>38.717500000000001</fb>
    <v>5</v>
  </rv>
  <rv s="3">
    <fb>37.947499999999998</fb>
    <v>5</v>
  </rv>
  <rv s="3">
    <fb>38.234999999999999</fb>
    <v>5</v>
  </rv>
  <rv s="3">
    <fb>39.1</fb>
    <v>5</v>
  </rv>
  <rv s="3">
    <fb>39.204999999999998</fb>
    <v>5</v>
  </rv>
  <rv s="3">
    <fb>39.432499999999997</fb>
    <v>5</v>
  </rv>
  <rv s="3">
    <fb>39.729999999999997</fb>
    <v>5</v>
  </rv>
  <rv s="3">
    <fb>39.927500000000002</fb>
    <v>5</v>
  </rv>
  <rv s="3">
    <fb>39.965000000000003</fb>
    <v>5</v>
  </rv>
  <rv s="3">
    <fb>39.8675</fb>
    <v>5</v>
  </rv>
  <rv s="3">
    <fb>40.122500000000002</fb>
    <v>5</v>
  </rv>
  <rv s="3">
    <fb>40.119999999999997</fb>
    <v>5</v>
  </rv>
  <rv s="3">
    <fb>40.47</fb>
    <v>5</v>
  </rv>
  <rv s="3">
    <fb>40.232500000000002</fb>
    <v>5</v>
  </rv>
  <rv s="3">
    <fb>39.977499999999999</fb>
    <v>5</v>
  </rv>
  <rv s="3">
    <fb>39.96</fb>
    <v>5</v>
  </rv>
  <rv s="3">
    <fb>40.284999999999997</fb>
    <v>5</v>
  </rv>
  <rv s="3">
    <fb>39.392499999999998</fb>
    <v>5</v>
  </rv>
  <rv s="3">
    <fb>39.880000000000003</fb>
    <v>5</v>
  </rv>
  <rv s="3">
    <fb>39.715000000000003</fb>
    <v>5</v>
  </rv>
  <rv s="3">
    <fb>38.982500000000002</fb>
    <v>5</v>
  </rv>
  <rv s="3">
    <fb>39.564999999999998</fb>
    <v>5</v>
  </rv>
  <rv s="3">
    <fb>39.335000000000001</fb>
    <v>5</v>
  </rv>
  <rv s="3">
    <fb>37.93</fb>
    <v>5</v>
  </rv>
  <rv s="3">
    <fb>39.450000000000003</fb>
    <v>5</v>
  </rv>
  <rv s="3">
    <fb>39.659999999999997</fb>
    <v>5</v>
  </rv>
  <rv s="3">
    <fb>39.777500000000003</fb>
    <v>5</v>
  </rv>
  <rv s="3">
    <fb>40.255000000000003</fb>
    <v>5</v>
  </rv>
  <rv s="3">
    <fb>39.935000000000002</fb>
    <v>5</v>
  </rv>
  <rv s="3">
    <fb>40.405000000000001</fb>
    <v>5</v>
  </rv>
  <rv s="3">
    <fb>40.19</fb>
    <v>5</v>
  </rv>
  <rv s="3">
    <fb>40.3125</fb>
    <v>5</v>
  </rv>
  <rv s="3">
    <fb>39.755000000000003</fb>
    <v>5</v>
  </rv>
  <rv s="3">
    <fb>40.055</fb>
    <v>5</v>
  </rv>
  <rv s="3">
    <fb>40.042499999999997</fb>
    <v>5</v>
  </rv>
  <rv s="3">
    <fb>40.047499999999999</fb>
    <v>5</v>
  </rv>
  <rv s="3">
    <fb>39.567500000000003</fb>
    <v>5</v>
  </rv>
  <rv s="3">
    <fb>40.005000000000003</fb>
    <v>5</v>
  </rv>
  <rv s="3">
    <fb>40.157499999999999</fb>
    <v>5</v>
  </rv>
  <rv s="3">
    <fb>40.2575</fb>
    <v>5</v>
  </rv>
  <rv s="3">
    <fb>40.505000000000003</fb>
    <v>5</v>
  </rv>
  <rv s="3">
    <fb>40.93</fb>
    <v>5</v>
  </rv>
  <rv s="3">
    <fb>41.685000000000002</fb>
    <v>5</v>
  </rv>
  <rv s="3">
    <fb>41.73</fb>
    <v>5</v>
  </rv>
  <rv s="3">
    <fb>41.78</fb>
    <v>5</v>
  </rv>
  <rv s="3">
    <fb>41.837499999999999</fb>
    <v>5</v>
  </rv>
  <rv s="3">
    <fb>42.104999999999997</fb>
    <v>5</v>
  </rv>
  <rv s="3">
    <fb>42.232500000000002</fb>
    <v>5</v>
  </rv>
  <rv s="3">
    <fb>42.432499999999997</fb>
    <v>5</v>
  </rv>
  <rv s="3">
    <fb>42.602499999999999</fb>
    <v>5</v>
  </rv>
  <rv s="3">
    <fb>42.887500000000003</fb>
    <v>5</v>
  </rv>
  <rv s="3">
    <fb>42.704999999999998</fb>
    <v>5</v>
  </rv>
  <rv s="3">
    <fb>42.35</fb>
    <v>5</v>
  </rv>
  <rv s="3">
    <fb>42.655000000000001</fb>
    <v>5</v>
  </rv>
  <rv s="3">
    <fb>42.852499999999999</fb>
    <v>5</v>
  </rv>
  <rv s="3">
    <fb>42.92</fb>
    <v>5</v>
  </rv>
  <rv s="3">
    <fb>43.09</fb>
    <v>5</v>
  </rv>
  <rv s="3">
    <fb>42.9375</fb>
    <v>5</v>
  </rv>
  <rv s="3">
    <fb>42.945</fb>
    <v>5</v>
  </rv>
  <rv s="3">
    <fb>42.802500000000002</fb>
    <v>5</v>
  </rv>
  <rv s="3">
    <fb>42.692500000000003</fb>
    <v>5</v>
  </rv>
  <rv s="3">
    <fb>42.344999999999999</fb>
    <v>5</v>
  </rv>
  <rv s="3">
    <fb>42.734999999999999</fb>
    <v>5</v>
  </rv>
  <rv s="3">
    <fb>42.71</fb>
    <v>5</v>
  </rv>
  <rv s="3">
    <fb>43.335000000000001</fb>
    <v>5</v>
  </rv>
  <rv s="3">
    <fb>43.282499999999999</fb>
    <v>5</v>
  </rv>
  <rv s="3">
    <fb>42.375</fb>
    <v>5</v>
  </rv>
  <rv s="3">
    <fb>41.85</fb>
    <v>5</v>
  </rv>
  <rv s="3">
    <fb>41.884999999999998</fb>
    <v>5</v>
  </rv>
  <rv s="3">
    <fb>42.332500000000003</fb>
    <v>5</v>
  </rv>
  <rv s="3">
    <fb>42.505000000000003</fb>
    <v>5</v>
  </rv>
  <rv s="3">
    <fb>42.914999999999999</fb>
    <v>5</v>
  </rv>
  <rv s="3">
    <fb>42.832500000000003</fb>
    <v>5</v>
  </rv>
  <rv s="3">
    <fb>42.905000000000001</fb>
    <v>5</v>
  </rv>
  <rv s="3">
    <fb>42.897500000000001</fb>
    <v>5</v>
  </rv>
  <rv s="3">
    <fb>43.064999999999998</fb>
    <v>5</v>
  </rv>
  <rv s="3">
    <fb>42.927500000000002</fb>
    <v>5</v>
  </rv>
  <rv s="3">
    <fb>43.024999999999999</fb>
    <v>5</v>
  </rv>
  <rv s="3">
    <fb>42.857500000000002</fb>
    <v>5</v>
  </rv>
  <rv s="3">
    <fb>43.14</fb>
    <v>5</v>
  </rv>
  <rv s="3">
    <fb>43.1325</fb>
    <v>5</v>
  </rv>
  <rv s="3">
    <fb>43.102499999999999</fb>
    <v>5</v>
  </rv>
  <rv s="3">
    <fb>43.327500000000001</fb>
    <v>5</v>
  </rv>
  <rv s="3">
    <fb>43.41</fb>
    <v>5</v>
  </rv>
  <rv s="3">
    <fb>43.48</fb>
    <v>5</v>
  </rv>
  <rv s="3">
    <fb>43.44</fb>
    <v>5</v>
  </rv>
  <rv s="3">
    <fb>43.49</fb>
    <v>5</v>
  </rv>
  <rv s="3">
    <fb>43.5</fb>
    <v>5</v>
  </rv>
  <rv s="3">
    <fb>43.274999999999999</fb>
    <v>5</v>
  </rv>
  <rv s="3">
    <fb>42.847499999999997</fb>
    <v>5</v>
  </rv>
  <rv s="3">
    <fb>43.36</fb>
    <v>5</v>
  </rv>
  <rv s="3">
    <fb>43.567500000000003</fb>
    <v>5</v>
  </rv>
  <rv s="3">
    <fb>43.704999999999998</fb>
    <v>5</v>
  </rv>
  <rv s="3">
    <fb>43.962499999999999</fb>
    <v>5</v>
  </rv>
  <rv s="3">
    <fb>44.115000000000002</fb>
    <v>5</v>
  </rv>
  <rv s="3">
    <fb>44.16</fb>
    <v>5</v>
  </rv>
  <rv s="3">
    <fb>44.335000000000001</fb>
    <v>5</v>
  </rv>
  <rv s="3">
    <fb>44.3</fb>
    <v>5</v>
  </rv>
  <rv s="3">
    <fb>44.397500000000001</fb>
    <v>5</v>
  </rv>
  <rv s="3">
    <fb>44.76</fb>
    <v>5</v>
  </rv>
  <rv s="3">
    <fb>44.93</fb>
    <v>5</v>
  </rv>
  <rv s="3">
    <fb>44.597499999999997</fb>
    <v>5</v>
  </rv>
  <rv s="3">
    <fb>44.782499999999999</fb>
    <v>5</v>
  </rv>
  <rv s="3">
    <fb>44.392499999999998</fb>
    <v>5</v>
  </rv>
  <rv s="3">
    <fb>44.797499999999999</fb>
    <v>5</v>
  </rv>
  <rv s="3">
    <fb>45.045000000000002</fb>
    <v>5</v>
  </rv>
  <rv s="3">
    <fb>45.2425</fb>
    <v>5</v>
  </rv>
  <rv s="3">
    <fb>45.067500000000003</fb>
    <v>5</v>
  </rv>
  <rv s="3">
    <fb>44.967500000000001</fb>
    <v>5</v>
  </rv>
  <rv s="3">
    <fb>44.81</fb>
    <v>5</v>
  </rv>
  <rv s="3">
    <fb>44.12</fb>
    <v>5</v>
  </rv>
  <rv s="3">
    <fb>44.55</fb>
    <v>5</v>
  </rv>
  <rv s="3">
    <fb>45.092500000000001</fb>
    <v>5</v>
  </rv>
  <rv s="3">
    <fb>45.657499999999999</fb>
    <v>5</v>
  </rv>
  <rv s="3">
    <fb>45.72</fb>
    <v>5</v>
  </rv>
  <rv s="3">
    <fb>45.34</fb>
    <v>5</v>
  </rv>
  <rv s="3">
    <fb>45.622500000000002</fb>
    <v>5</v>
  </rv>
  <rv s="3">
    <fb>45.877499999999998</fb>
    <v>5</v>
  </rv>
  <rv s="3">
    <fb>45.732500000000002</fb>
    <v>5</v>
  </rv>
  <rv s="3">
    <fb>45.93</fb>
    <v>5</v>
  </rv>
  <rv s="3">
    <fb>45.575000000000003</fb>
    <v>5</v>
  </rv>
  <rv s="3">
    <fb>45.772500000000001</fb>
    <v>5</v>
  </rv>
  <rv s="3">
    <fb>46</fb>
    <v>5</v>
  </rv>
  <rv s="3">
    <fb>46.122500000000002</fb>
    <v>5</v>
  </rv>
  <rv s="3">
    <fb>46.092500000000001</fb>
    <v>5</v>
  </rv>
  <rv s="3">
    <fb>46.104999999999997</fb>
    <v>5</v>
  </rv>
  <rv s="3">
    <fb>46.137500000000003</fb>
    <v>5</v>
  </rv>
  <rv s="3">
    <fb>46.255000000000003</fb>
    <v>5</v>
  </rv>
  <rv s="3">
    <fb>46.454999999999998</fb>
    <v>5</v>
  </rv>
  <rv s="3">
    <fb>46.23</fb>
    <v>5</v>
  </rv>
  <rv s="3">
    <fb>46.155000000000001</fb>
    <v>5</v>
  </rv>
  <rv s="3">
    <fb>46.237499999999997</fb>
    <v>5</v>
  </rv>
  <rv s="3">
    <fb>45.847499999999997</fb>
    <v>5</v>
  </rv>
  <rv s="3">
    <fb>46.43</fb>
    <v>5</v>
  </rv>
  <rv s="3">
    <fb>46.98</fb>
    <v>5</v>
  </rv>
  <rv s="3">
    <fb>47.01</fb>
    <v>5</v>
  </rv>
  <rv s="3">
    <fb>47.16</fb>
    <v>5</v>
  </rv>
  <rv s="3">
    <fb>46.93</fb>
    <v>5</v>
  </rv>
  <rv s="3">
    <fb>47.112499999999997</fb>
    <v>5</v>
  </rv>
  <rv s="3">
    <fb>47.4</fb>
    <v>5</v>
  </rv>
  <rv s="3">
    <fb>47.322499999999998</fb>
    <v>5</v>
  </rv>
  <rv s="3">
    <fb>47.3675</fb>
    <v>5</v>
  </rv>
  <rv s="3">
    <fb>47.38</fb>
    <v>5</v>
  </rv>
  <rv s="3">
    <fb>47.482500000000002</fb>
    <v>5</v>
  </rv>
  <rv s="3">
    <fb>47.075000000000003</fb>
    <v>5</v>
  </rv>
  <rv s="3">
    <fb>46.912500000000001</fb>
    <v>5</v>
  </rv>
  <rv s="3">
    <fb>47.06</fb>
    <v>5</v>
  </rv>
  <rv s="3">
    <fb>46.797499999999999</fb>
    <v>5</v>
  </rv>
  <rv s="3">
    <fb>46.4925</fb>
    <v>5</v>
  </rv>
  <rv s="3">
    <fb>46.622500000000002</fb>
    <v>5</v>
  </rv>
  <rv s="3">
    <fb>46.662500000000001</fb>
    <v>5</v>
  </rv>
  <rv s="3">
    <fb>46.61</fb>
    <v>5</v>
  </rv>
  <rv s="3">
    <fb>46.522500000000001</fb>
    <v>5</v>
  </rv>
  <rv s="3">
    <fb>45.715000000000003</fb>
    <v>5</v>
  </rv>
  <rv s="3">
    <fb>45.737499999999997</fb>
    <v>5</v>
  </rv>
  <rv s="3">
    <fb>46.112499999999997</fb>
    <v>5</v>
  </rv>
  <rv s="3">
    <fb>46.65</fb>
    <v>5</v>
  </rv>
  <rv s="3">
    <fb>46.537500000000001</fb>
    <v>5</v>
  </rv>
  <rv s="3">
    <fb>46.542499999999997</fb>
    <v>5</v>
  </rv>
  <rv s="3">
    <fb>45.52</fb>
    <v>5</v>
  </rv>
  <rv s="3">
    <fb>45.567500000000003</fb>
    <v>5</v>
  </rv>
  <rv s="3">
    <fb>45.497500000000002</fb>
    <v>5</v>
  </rv>
  <rv s="3">
    <fb>45.13</fb>
    <v>5</v>
  </rv>
  <rv s="3">
    <fb>45.534999999999997</fb>
    <v>5</v>
  </rv>
  <rv s="3">
    <fb>46.27</fb>
    <v>5</v>
  </rv>
  <rv s="3">
    <fb>46.01</fb>
    <v>5</v>
  </rv>
  <rv s="3">
    <fb>46.164999999999999</fb>
    <v>5</v>
  </rv>
  <rv s="3">
    <fb>45.74</fb>
    <v>5</v>
  </rv>
  <rv s="3">
    <fb>45.62</fb>
    <v>5</v>
  </rv>
  <rv s="3">
    <fb>46.57</fb>
    <v>5</v>
  </rv>
  <rv s="3">
    <fb>47.077500000000001</fb>
    <v>5</v>
  </rv>
  <rv s="3">
    <fb>47.502499999999998</fb>
    <v>5</v>
  </rv>
  <rv s="3">
    <fb>47.59</fb>
    <v>5</v>
  </rv>
  <rv s="3">
    <fb>47.597499999999997</fb>
    <v>5</v>
  </rv>
  <rv s="3">
    <fb>47.765000000000001</fb>
    <v>5</v>
  </rv>
  <rv s="3">
    <fb>48.104999999999997</fb>
    <v>5</v>
  </rv>
  <rv s="3">
    <fb>48.692500000000003</fb>
    <v>5</v>
  </rv>
  <rv s="3">
    <fb>48.74</fb>
    <v>5</v>
  </rv>
  <rv s="3">
    <fb>48.897500000000001</fb>
    <v>5</v>
  </rv>
  <rv s="3">
    <fb>49.24</fb>
    <v>5</v>
  </rv>
  <rv s="3">
    <fb>49.417499999999997</fb>
    <v>5</v>
  </rv>
  <rv s="3">
    <fb>49.672499999999999</fb>
    <v>5</v>
  </rv>
  <rv s="3">
    <fb>49.55</fb>
    <v>5</v>
  </rv>
  <rv s="3">
    <fb>50.32</fb>
    <v>5</v>
  </rv>
  <rv s="3">
    <fb>50.6</fb>
    <v>5</v>
  </rv>
  <rv s="3">
    <fb>50.51</fb>
    <v>5</v>
  </rv>
  <rv s="3">
    <fb>50.19</fb>
    <v>5</v>
  </rv>
  <rv s="3">
    <fb>50.104999999999997</fb>
    <v>5</v>
  </rv>
  <rv s="3">
    <fb>49.84</fb>
    <v>5</v>
  </rv>
  <rv s="3">
    <fb>50.064999999999998</fb>
    <v>5</v>
  </rv>
  <rv s="3">
    <fb>50.085000000000001</fb>
    <v>5</v>
  </rv>
  <rv s="3">
    <fb>50.45</fb>
    <v>5</v>
  </rv>
  <rv s="3">
    <fb>50.25</fb>
    <v>5</v>
  </rv>
  <rv s="3">
    <fb>50.375</fb>
    <v>5</v>
  </rv>
  <rv s="3">
    <fb>50.555</fb>
    <v>5</v>
  </rv>
  <rv s="3">
    <fb>49.704999999999998</fb>
    <v>5</v>
  </rv>
  <rv s="3">
    <fb>49.91</fb>
    <v>5</v>
  </rv>
  <rv s="3">
    <fb>50.164999999999999</fb>
    <v>5</v>
  </rv>
  <rv s="3">
    <fb>48.905000000000001</fb>
    <v>5</v>
  </rv>
  <rv s="3">
    <fb>49.48</fb>
    <v>5</v>
  </rv>
  <rv s="3">
    <fb>48.862499999999997</fb>
    <v>5</v>
  </rv>
  <rv s="3">
    <fb>49.447499999999998</fb>
    <v>5</v>
  </rv>
  <rv s="3">
    <fb>48.747500000000002</fb>
    <v>5</v>
  </rv>
  <rv s="3">
    <fb>48.134999999999998</fb>
    <v>5</v>
  </rv>
  <rv s="3">
    <fb>48.33</fb>
    <v>5</v>
  </rv>
  <rv s="3">
    <fb>49.71</fb>
    <v>5</v>
  </rv>
  <rv s="3">
    <fb>49.662500000000001</fb>
    <v>5</v>
  </rv>
  <rv s="3">
    <fb>49.734999999999999</fb>
    <v>5</v>
  </rv>
  <rv s="3">
    <fb>49.5625</fb>
    <v>5</v>
  </rv>
  <rv s="3">
    <fb>49.384999999999998</fb>
    <v>5</v>
  </rv>
  <rv s="3">
    <fb>48.55</fb>
    <v>5</v>
  </rv>
  <rv s="3">
    <fb>48.61</fb>
    <v>5</v>
  </rv>
  <rv s="3">
    <fb>49.38</fb>
    <v>5</v>
  </rv>
  <rv s="3">
    <fb>48.92</fb>
    <v>5</v>
  </rv>
  <rv s="3">
    <fb>47.62</fb>
    <v>5</v>
  </rv>
  <rv s="3">
    <fb>48.29</fb>
    <v>5</v>
  </rv>
  <rv s="3">
    <fb>49.337499999999999</fb>
    <v>5</v>
  </rv>
  <rv s="3">
    <fb>49.892499999999998</fb>
    <v>5</v>
  </rv>
  <rv s="0">
    <v>https://www.bing.com/financeapi/forcetrigger?t=bnjkcw&amp;q=XLON%3aSASU&amp;form=skydnc</v>
    <v>Learn more on Bing</v>
  </rv>
  <rv s="1">
    <v>en-US</v>
    <v>bnjkcw</v>
    <v>268435456</v>
    <v>1</v>
    <v>Powered by Refinitiv</v>
    <v>0</v>
    <v>iShrs MSCI ESG USD Acc (XLON:SASU)</v>
    <v>2</v>
    <v>3</v>
    <v>Finance</v>
    <v>4</v>
    <v>9.3109999999999999</v>
    <v>4.1505000000000001</v>
    <v>1.0237000000000001</v>
    <v>7.5999999999999998E-2</v>
    <v>8.2920000000000008E-3</v>
    <v>USD</v>
    <v>London Stock Exchange</v>
    <v>XLON</v>
    <v>7.000000000000001E-4</v>
    <v>9.2409999999999997</v>
    <v>ETF</v>
    <v>44553.665418760938</v>
    <v>2883</v>
    <v>9.1890000000000001</v>
    <v>4100050313.6300001</v>
    <v>iShrs MSCI ESG USD Acc</v>
    <v>9.2010000000000005</v>
    <v>9.1649999999999991</v>
    <v>9.2454999999999998</v>
    <v>SASU</v>
    <v>iShrs MSCI ESG USD Acc (XLON:SASU)</v>
    <v>56500</v>
  </rv>
  <rv s="2">
    <v>2884</v>
  </rv>
  <rv s="3">
    <fb>7.2190000000000003</fb>
    <v>5</v>
  </rv>
  <rv s="3">
    <fb>7.2755000000000001</fb>
    <v>5</v>
  </rv>
  <rv s="3">
    <fb>7.2919999999999998</fb>
    <v>5</v>
  </rv>
  <rv s="3">
    <fb>7.2869999999999999</fb>
    <v>5</v>
  </rv>
  <rv s="3">
    <fb>7.2735000000000003</fb>
    <v>5</v>
  </rv>
  <rv s="3">
    <fb>7.2130000000000001</fb>
    <v>5</v>
  </rv>
  <rv s="3">
    <fb>7.2290000000000001</fb>
    <v>5</v>
  </rv>
  <rv s="3">
    <fb>7.3410000000000002</fb>
    <v>5</v>
  </rv>
  <rv s="3">
    <fb>7.4059999999999997</fb>
    <v>5</v>
  </rv>
  <rv s="3">
    <fb>7.4359999999999999</fb>
    <v>5</v>
  </rv>
  <rv s="3">
    <fb>7.43</fb>
    <v>5</v>
  </rv>
  <rv s="3">
    <fb>7.4219999999999997</fb>
    <v>5</v>
  </rv>
  <rv s="3">
    <fb>7.4459999999999997</fb>
    <v>5</v>
  </rv>
  <rv s="3">
    <fb>7.452</fb>
    <v>5</v>
  </rv>
  <rv s="3">
    <fb>7.3630000000000004</fb>
    <v>5</v>
  </rv>
  <rv s="3">
    <fb>7.3635000000000002</fb>
    <v>5</v>
  </rv>
  <rv s="3">
    <fb>7.38</fb>
    <v>5</v>
  </rv>
  <rv s="3">
    <fb>7.5030000000000001</fb>
    <v>5</v>
  </rv>
  <rv s="3">
    <fb>7.5220000000000002</fb>
    <v>5</v>
  </rv>
  <rv s="3">
    <fb>7.5110000000000001</fb>
    <v>5</v>
  </rv>
  <rv s="3">
    <fb>7.4809999999999999</fb>
    <v>5</v>
  </rv>
  <rv s="3">
    <fb>7.5330000000000004</fb>
    <v>5</v>
  </rv>
  <rv s="3">
    <fb>7.3879999999999999</fb>
    <v>5</v>
  </rv>
  <rv s="3">
    <fb>7.4279999999999999</fb>
    <v>5</v>
  </rv>
  <rv s="3">
    <fb>7.2839999999999998</fb>
    <v>5</v>
  </rv>
  <rv s="3">
    <fb>7.4880000000000004</fb>
    <v>5</v>
  </rv>
  <rv s="3">
    <fb>7.4889999999999999</fb>
    <v>5</v>
  </rv>
  <rv s="3">
    <fb>7.5250000000000004</fb>
    <v>5</v>
  </rv>
  <rv s="3">
    <fb>7.6070000000000002</fb>
    <v>5</v>
  </rv>
  <rv s="3">
    <fb>7.6369999999999996</fb>
    <v>5</v>
  </rv>
  <rv s="3">
    <fb>7.6520000000000001</fb>
    <v>5</v>
  </rv>
  <rv s="3">
    <fb>7.6589999999999998</fb>
    <v>5</v>
  </rv>
  <rv s="3">
    <fb>7.6784999999999997</fb>
    <v>5</v>
  </rv>
  <rv s="3">
    <fb>7.7039999999999997</fb>
    <v>5</v>
  </rv>
  <rv s="3">
    <fb>7.7709999999999999</fb>
    <v>5</v>
  </rv>
  <rv s="3">
    <fb>7.72</fb>
    <v>5</v>
  </rv>
  <rv s="3">
    <fb>7.65</fb>
    <v>5</v>
  </rv>
  <rv s="3">
    <fb>7.6340000000000003</fb>
    <v>5</v>
  </rv>
  <rv s="3">
    <fb>7.7060000000000004</fb>
    <v>5</v>
  </rv>
  <rv s="3">
    <fb>7.601</fb>
    <v>5</v>
  </rv>
  <rv s="3">
    <fb>7.5339999999999998</fb>
    <v>5</v>
  </rv>
  <rv s="3">
    <fb>7.6165000000000003</fb>
    <v>5</v>
  </rv>
  <rv s="3">
    <fb>7.5910000000000002</fb>
    <v>5</v>
  </rv>
  <rv s="3">
    <fb>7.4909999999999997</fb>
    <v>5</v>
  </rv>
  <rv s="3">
    <fb>7.6120000000000001</fb>
    <v>5</v>
  </rv>
  <rv s="3">
    <fb>7.5730000000000004</fb>
    <v>5</v>
  </rv>
  <rv s="3">
    <fb>7.5449999999999999</fb>
    <v>5</v>
  </rv>
  <rv s="3">
    <fb>7.4420000000000002</fb>
    <v>5</v>
  </rv>
  <rv s="3">
    <fb>7.2469999999999999</fb>
    <v>5</v>
  </rv>
  <rv s="3">
    <fb>7.5039999999999996</fb>
    <v>5</v>
  </rv>
  <rv s="3">
    <fb>7.5469999999999997</fb>
    <v>5</v>
  </rv>
  <rv s="3">
    <fb>7.5869999999999997</fb>
    <v>5</v>
  </rv>
  <rv s="3">
    <fb>7.6920000000000002</fb>
    <v>5</v>
  </rv>
  <rv s="3">
    <fb>7.6260000000000003</fb>
    <v>5</v>
  </rv>
  <rv s="3">
    <fb>7.6619999999999999</fb>
    <v>5</v>
  </rv>
  <rv s="3">
    <fb>7.7220000000000004</fb>
    <v>5</v>
  </rv>
  <rv s="3">
    <fb>7.6639999999999997</fb>
    <v>5</v>
  </rv>
  <rv s="3">
    <fb>7.6890000000000001</fb>
    <v>5</v>
  </rv>
  <rv s="3">
    <fb>7.6189999999999998</fb>
    <v>5</v>
  </rv>
  <rv s="3">
    <fb>7.6680000000000001</fb>
    <v>5</v>
  </rv>
  <rv s="3">
    <fb>7.6349999999999998</fb>
    <v>5</v>
  </rv>
  <rv s="3">
    <fb>7.6630000000000003</fb>
    <v>5</v>
  </rv>
  <rv s="3">
    <fb>7.7240000000000002</fb>
    <v>5</v>
  </rv>
  <rv s="3">
    <fb>7.7809999999999997</fb>
    <v>5</v>
  </rv>
  <rv s="3">
    <fb>7.93</fb>
    <v>5</v>
  </rv>
  <rv s="3">
    <fb>7.915</fb>
    <v>5</v>
  </rv>
  <rv s="3">
    <fb>7.95</fb>
    <v>5</v>
  </rv>
  <rv s="3">
    <fb>7.9710000000000001</fb>
    <v>5</v>
  </rv>
  <rv s="3">
    <fb>8.0109999999999992</fb>
    <v>5</v>
  </rv>
  <rv s="3">
    <fb>8.0399999999999991</fb>
    <v>5</v>
  </rv>
  <rv s="3">
    <fb>8.0630000000000006</fb>
    <v>5</v>
  </rv>
  <rv s="3">
    <fb>8.0909999999999993</fb>
    <v>5</v>
  </rv>
  <rv s="3">
    <fb>8.1289999999999996</fb>
    <v>5</v>
  </rv>
  <rv s="3">
    <fb>8.0939999999999994</fb>
    <v>5</v>
  </rv>
  <rv s="3">
    <fb>8.0809999999999995</fb>
    <v>5</v>
  </rv>
  <rv s="3">
    <fb>8.125</fb>
    <v>5</v>
  </rv>
  <rv s="3">
    <fb>8.1199999999999992</fb>
    <v>5</v>
  </rv>
  <rv s="3">
    <fb>8.1620000000000008</fb>
    <v>5</v>
  </rv>
  <rv s="3">
    <fb>8.1509999999999998</fb>
    <v>5</v>
  </rv>
  <rv s="3">
    <fb>8.1609999999999996</fb>
    <v>5</v>
  </rv>
  <rv s="3">
    <fb>8.1329999999999991</fb>
    <v>5</v>
  </rv>
  <rv s="3">
    <fb>8.0220000000000002</fb>
    <v>5</v>
  </rv>
  <rv s="3">
    <fb>8.1129999999999995</fb>
    <v>5</v>
  </rv>
  <rv s="3">
    <fb>8.0869999999999997</fb>
    <v>5</v>
  </rv>
  <rv s="3">
    <fb>8.2070000000000007</fb>
    <v>5</v>
  </rv>
  <rv s="3">
    <fb>8.1809999999999992</fb>
    <v>5</v>
  </rv>
  <rv s="3">
    <fb>8.0259999999999998</fb>
    <v>5</v>
  </rv>
  <rv s="3">
    <fb>7.9160000000000004</fb>
    <v>5</v>
  </rv>
  <rv s="3">
    <fb>7.94</fb>
    <v>5</v>
  </rv>
  <rv s="3">
    <fb>8.0579999999999998</fb>
    <v>5</v>
  </rv>
  <rv s="3">
    <fb>8.0310000000000006</fb>
    <v>5</v>
  </rv>
  <rv s="3">
    <fb>8.06</fb>
    <v>5</v>
  </rv>
  <rv s="3">
    <fb>7.9009999999999998</fb>
    <v>5</v>
  </rv>
  <rv s="3">
    <fb>8.07</fb>
    <v>5</v>
  </rv>
  <rv s="3">
    <fb>8.0860000000000003</fb>
    <v>5</v>
  </rv>
  <rv s="3">
    <fb>8.16</fb>
    <v>5</v>
  </rv>
  <rv s="3">
    <fb>8.1319999999999997</fb>
    <v>5</v>
  </rv>
  <rv s="3">
    <fb>8.14</fb>
    <v>5</v>
  </rv>
  <rv s="3">
    <fb>8.1820000000000004</fb>
    <v>5</v>
  </rv>
  <rv s="3">
    <fb>8.1579999999999995</fb>
    <v>5</v>
  </rv>
  <rv s="3">
    <fb>8.1829999999999998</fb>
    <v>5</v>
  </rv>
  <rv s="3">
    <fb>8.141</fb>
    <v>5</v>
  </rv>
  <rv s="3">
    <fb>8.1890000000000001</fb>
    <v>5</v>
  </rv>
  <rv s="3">
    <fb>8.202</fb>
    <v>5</v>
  </rv>
  <rv s="3">
    <fb>8.1920000000000002</fb>
    <v>5</v>
  </rv>
  <rv s="3">
    <fb>8.218</fb>
    <v>5</v>
  </rv>
  <rv s="3">
    <fb>8.2379999999999995</fb>
    <v>5</v>
  </rv>
  <rv s="3">
    <fb>8.2439999999999998</fb>
    <v>5</v>
  </rv>
  <rv s="3">
    <fb>8.2539999999999996</fb>
    <v>5</v>
  </rv>
  <rv s="3">
    <fb>8.2569999999999997</fb>
    <v>5</v>
  </rv>
  <rv s="3">
    <fb>8.2629999999999999</fb>
    <v>5</v>
  </rv>
  <rv s="3">
    <fb>8.2490000000000006</fb>
    <v>5</v>
  </rv>
  <rv s="3">
    <fb>8.2240000000000002</fb>
    <v>5</v>
  </rv>
  <rv s="3">
    <fb>8.2780000000000005</fb>
    <v>5</v>
  </rv>
  <rv s="3">
    <fb>8.2929999999999993</fb>
    <v>5</v>
  </rv>
  <rv s="3">
    <fb>8.3460000000000001</fb>
    <v>5</v>
  </rv>
  <rv s="3">
    <fb>8.3680000000000003</fb>
    <v>5</v>
  </rv>
  <rv s="3">
    <fb>8.3780000000000001</fb>
    <v>5</v>
  </rv>
  <rv s="3">
    <fb>8.4109999999999996</fb>
    <v>5</v>
  </rv>
  <rv s="3">
    <fb>8.4</fb>
    <v>5</v>
  </rv>
  <rv s="3">
    <fb>8.4239999999999995</fb>
    <v>5</v>
  </rv>
  <rv s="3">
    <fb>8.4819999999999993</fb>
    <v>5</v>
  </rv>
  <rv s="3">
    <fb>8.5180000000000007</fb>
    <v>5</v>
  </rv>
  <rv s="3">
    <fb>8.4779999999999998</fb>
    <v>5</v>
  </rv>
  <rv s="3">
    <fb>8.5109999999999992</fb>
    <v>5</v>
  </rv>
  <rv s="3">
    <fb>8.4260000000000002</fb>
    <v>5</v>
  </rv>
  <rv s="3">
    <fb>8.5289999999999999</fb>
    <v>5</v>
  </rv>
  <rv s="3">
    <fb>8.5540000000000003</fb>
    <v>5</v>
  </rv>
  <rv s="3">
    <fb>8.593</fb>
    <v>5</v>
  </rv>
  <rv s="3">
    <fb>8.5429999999999993</fb>
    <v>5</v>
  </rv>
  <rv s="3">
    <fb>8.5229999999999997</fb>
    <v>5</v>
  </rv>
  <rv s="3">
    <fb>8.5</fb>
    <v>5</v>
  </rv>
  <rv s="3">
    <fb>8.3369999999999997</fb>
    <v>5</v>
  </rv>
  <rv s="3">
    <fb>8.4390000000000001</fb>
    <v>5</v>
  </rv>
  <rv s="3">
    <fb>8.5150000000000006</fb>
    <v>5</v>
  </rv>
  <rv s="3">
    <fb>8.5399999999999991</fb>
    <v>5</v>
  </rv>
  <rv s="3">
    <fb>8.6359999999999992</fb>
    <v>5</v>
  </rv>
  <rv s="3">
    <fb>8.6609999999999996</fb>
    <v>5</v>
  </rv>
  <rv s="3">
    <fb>8.5760000000000005</fb>
    <v>5</v>
  </rv>
  <rv s="3">
    <fb>8.6219999999999999</fb>
    <v>5</v>
  </rv>
  <rv s="3">
    <fb>8.6720000000000006</fb>
    <v>5</v>
  </rv>
  <rv s="3">
    <fb>8.6010000000000009</fb>
    <v>5</v>
  </rv>
  <rv s="3">
    <fb>8.6489999999999991</fb>
    <v>5</v>
  </rv>
  <rv s="3">
    <fb>8.6050000000000004</fb>
    <v>5</v>
  </rv>
  <rv s="3">
    <fb>8.6370000000000005</fb>
    <v>5</v>
  </rv>
  <rv s="3">
    <fb>8.6790000000000003</fb>
    <v>5</v>
  </rv>
  <rv s="3">
    <fb>8.69</fb>
    <v>5</v>
  </rv>
  <rv s="3">
    <fb>8.6869999999999994</fb>
    <v>5</v>
  </rv>
  <rv s="3">
    <fb>8.6859999999999999</fb>
    <v>5</v>
  </rv>
  <rv s="3">
    <fb>8.6820000000000004</fb>
    <v>5</v>
  </rv>
  <rv s="3">
    <fb>8.7100000000000009</fb>
    <v>5</v>
  </rv>
  <rv s="3">
    <fb>8.7375000000000007</fb>
    <v>5</v>
  </rv>
  <rv s="3">
    <fb>8.702</fb>
    <v>5</v>
  </rv>
  <rv s="3">
    <fb>8.6950000000000003</fb>
    <v>5</v>
  </rv>
  <rv s="3">
    <fb>8.6940000000000008</fb>
    <v>5</v>
  </rv>
  <rv s="3">
    <fb>8.6059999999999999</fb>
    <v>5</v>
  </rv>
  <rv s="3">
    <fb>8.7789999999999999</fb>
    <v>5</v>
  </rv>
  <rv s="3">
    <fb>8.7889999999999997</fb>
    <v>5</v>
  </rv>
  <rv s="3">
    <fb>8.8130000000000006</fb>
    <v>5</v>
  </rv>
  <rv s="3">
    <fb>8.7850000000000001</fb>
    <v>5</v>
  </rv>
  <rv s="3">
    <fb>8.8209999999999997</fb>
    <v>5</v>
  </rv>
  <rv s="3">
    <fb>8.8800000000000008</fb>
    <v>5</v>
  </rv>
  <rv s="3">
    <fb>8.89</fb>
    <v>5</v>
  </rv>
  <rv s="3">
    <fb>8.9</fb>
    <v>5</v>
  </rv>
  <rv s="3">
    <fb>8.8919999999999995</fb>
    <v>5</v>
  </rv>
  <rv s="3">
    <fb>8.9250000000000007</fb>
    <v>5</v>
  </rv>
  <rv s="3">
    <fb>8.8710000000000004</fb>
    <v>5</v>
  </rv>
  <rv s="3">
    <fb>8.8309999999999995</fb>
    <v>5</v>
  </rv>
  <rv s="3">
    <fb>8.8565000000000005</fb>
    <v>5</v>
  </rv>
  <rv s="3">
    <fb>8.8019999999999996</fb>
    <v>5</v>
  </rv>
  <rv s="3">
    <fb>8.7509999999999994</fb>
    <v>5</v>
  </rv>
  <rv s="3">
    <fb>8.7469999999999999</fb>
    <v>5</v>
  </rv>
  <rv s="3">
    <fb>8.73</fb>
    <v>5</v>
  </rv>
  <rv s="3">
    <fb>8.7390000000000008</fb>
    <v>5</v>
  </rv>
  <rv s="3">
    <fb>8.7170000000000005</fb>
    <v>5</v>
  </rv>
  <rv s="3">
    <fb>8.5500000000000007</fb>
    <v>5</v>
  </rv>
  <rv s="3">
    <fb>8.59</fb>
    <v>5</v>
  </rv>
  <rv s="3">
    <fb>8.6470000000000002</fb>
    <v>5</v>
  </rv>
  <rv s="3">
    <fb>8.7430000000000003</fb>
    <v>5</v>
  </rv>
  <rv s="3">
    <fb>8.7230000000000008</fb>
    <v>5</v>
  </rv>
  <rv s="3">
    <fb>8.7319999999999993</fb>
    <v>5</v>
  </rv>
  <rv s="3">
    <fb>8.5640000000000001</fb>
    <v>5</v>
  </rv>
  <rv s="3">
    <fb>8.5250000000000004</fb>
    <v>5</v>
  </rv>
  <rv s="3">
    <fb>8.484</fb>
    <v>5</v>
  </rv>
  <rv s="3">
    <fb>8.3889999999999993</fb>
    <v>5</v>
  </rv>
  <rv s="3">
    <fb>8.4380000000000006</fb>
    <v>5</v>
  </rv>
  <rv s="3">
    <fb>8.6769999999999996</fb>
    <v>5</v>
  </rv>
  <rv s="3">
    <fb>8.6210000000000004</fb>
    <v>5</v>
  </rv>
  <rv s="3">
    <fb>8.6460000000000008</fb>
    <v>5</v>
  </rv>
  <rv s="3">
    <fb>8.5380000000000003</fb>
    <v>5</v>
  </rv>
  <rv s="3">
    <fb>8.5190000000000001</fb>
    <v>5</v>
  </rv>
  <rv s="3">
    <fb>8.6929999999999996</fb>
    <v>5</v>
  </rv>
  <rv s="3">
    <fb>8.77</fb>
    <v>5</v>
  </rv>
  <rv s="3">
    <fb>8.8030000000000008</fb>
    <v>5</v>
  </rv>
  <rv s="3">
    <fb>8.8740000000000006</fb>
    <v>5</v>
  </rv>
  <rv s="3">
    <fb>8.9109999999999996</fb>
    <v>5</v>
  </rv>
  <rv s="3">
    <fb>8.9030000000000005</fb>
    <v>5</v>
  </rv>
  <rv s="3">
    <fb>8.9570000000000007</fb>
    <v>5</v>
  </rv>
  <rv s="3">
    <fb>9.0180000000000007</fb>
    <v>5</v>
  </rv>
  <rv s="3">
    <fb>8.9809999999999999</fb>
    <v>5</v>
  </rv>
  <rv s="3">
    <fb>9.0220000000000002</fb>
    <v>5</v>
  </rv>
  <rv s="3">
    <fb>9.0299999999999994</fb>
    <v>5</v>
  </rv>
  <rv s="3">
    <fb>9.0579999999999998</fb>
    <v>5</v>
  </rv>
  <rv s="3">
    <fb>9.0990000000000002</fb>
    <v>5</v>
  </rv>
  <rv s="3">
    <fb>9.0920000000000005</fb>
    <v>5</v>
  </rv>
  <rv s="3">
    <fb>9.1790000000000003</fb>
    <v>5</v>
  </rv>
  <rv s="3">
    <fb>9.2520000000000007</fb>
    <v>5</v>
  </rv>
  <rv s="3">
    <fb>9.2430000000000003</fb>
    <v>5</v>
  </rv>
  <rv s="3">
    <fb>9.2119999999999997</fb>
    <v>5</v>
  </rv>
  <rv s="3">
    <fb>9.2029999999999994</fb>
    <v>5</v>
  </rv>
  <rv s="3">
    <fb>9.1460000000000008</fb>
    <v>5</v>
  </rv>
  <rv s="3">
    <fb>9.202</fb>
    <v>5</v>
  </rv>
  <rv s="3">
    <fb>9.2200000000000006</fb>
    <v>5</v>
  </rv>
  <rv s="3">
    <fb>9.2639999999999993</fb>
    <v>5</v>
  </rv>
  <rv s="3">
    <fb>9.23</fb>
    <v>5</v>
  </rv>
  <rv s="3">
    <fb>9.2449999999999992</fb>
    <v>5</v>
  </rv>
  <rv s="3">
    <fb>9.2665000000000006</fb>
    <v>5</v>
  </rv>
  <rv s="3">
    <fb>9.2910000000000004</fb>
    <v>5</v>
  </rv>
  <rv s="3">
    <fb>9.1530000000000005</fb>
    <v>5</v>
  </rv>
  <rv s="3">
    <fb>9.2424999999999997</fb>
    <v>5</v>
  </rv>
  <rv s="3">
    <fb>9.109</fb>
    <v>5</v>
  </rv>
  <rv s="3">
    <fb>9.0060000000000002</fb>
    <v>5</v>
  </rv>
  <rv s="3">
    <fb>9.1170000000000009</fb>
    <v>5</v>
  </rv>
  <rv s="3">
    <fb>8.9220000000000006</fb>
    <v>5</v>
  </rv>
  <rv s="3">
    <fb>8.9540000000000006</fb>
    <v>5</v>
  </rv>
  <rv s="3">
    <fb>9.1869999999999994</fb>
    <v>5</v>
  </rv>
  <rv s="3">
    <fb>9.1709999999999994</fb>
    <v>5</v>
  </rv>
  <rv s="3">
    <fb>9.16</fb>
    <v>5</v>
  </rv>
  <rv s="3">
    <fb>9.1359999999999992</fb>
    <v>5</v>
  </rv>
  <rv s="3">
    <fb>9.0239999999999991</fb>
    <v>5</v>
  </rv>
  <rv s="3">
    <fb>9.0190000000000001</fb>
    <v>5</v>
  </rv>
  <rv s="3">
    <fb>9.1809999999999992</fb>
    <v>5</v>
  </rv>
  <rv s="3">
    <fb>9.0690000000000008</fb>
    <v>5</v>
  </rv>
  <rv s="3">
    <fb>8.8620000000000001</fb>
    <v>5</v>
  </rv>
  <rv s="3">
    <fb>8.9969999999999999</fb>
    <v>5</v>
  </rv>
  <rv s="3">
    <fb>9.1649999999999991</fb>
    <v>5</v>
  </rv>
  <rv s="3">
    <fb>9.2454999999999998</fb>
    <v>5</v>
  </rv>
  <rv s="0">
    <v>https://www.bing.com/financeapi/forcetrigger?t=aoahoc&amp;q=XLON%3aISAC&amp;form=skydnc</v>
    <v>Learn more on Bing</v>
  </rv>
  <rv s="1">
    <v>en-US</v>
    <v>aoahoc</v>
    <v>268435456</v>
    <v>1</v>
    <v>Powered by Refinitiv</v>
    <v>0</v>
    <v>iSMSCI ACWI UCITS ETF (XLON:ISAC)</v>
    <v>2</v>
    <v>3</v>
    <v>Finance</v>
    <v>4</v>
    <v>75.11</v>
    <v>31.47</v>
    <v>0.98760000000000003</v>
    <v>0.17</v>
    <v>2.2680000000000001E-3</v>
    <v>USD</v>
    <v>London Stock Exchange</v>
    <v>XLON</v>
    <v>2E-3</v>
    <v>75.11</v>
    <v>ETF</v>
    <v>44554.392363078128</v>
    <v>3123</v>
    <v>74.84</v>
    <v>3949654780</v>
    <v>iSMSCI ACWI UCITS ETF</v>
    <v>74.88</v>
    <v>74.94</v>
    <v>75.11</v>
    <v>ISAC</v>
    <v>iSMSCI ACWI UCITS ETF (XLON:ISAC)</v>
    <v>1997</v>
  </rv>
  <rv s="2">
    <v>3124</v>
  </rv>
  <rv s="3">
    <fb>62.865000000000002</fb>
    <v>5</v>
  </rv>
  <rv s="3">
    <fb>63.475000000000001</fb>
    <v>5</v>
  </rv>
  <rv s="3">
    <fb>63.655000000000001</fb>
    <v>5</v>
  </rv>
  <rv s="3">
    <fb>63.59</fb>
    <v>5</v>
  </rv>
  <rv s="3">
    <fb>63.31</fb>
    <v>5</v>
  </rv>
  <rv s="3">
    <fb>63.5</fb>
    <v>5</v>
  </rv>
  <rv s="3">
    <fb>64.41</fb>
    <v>5</v>
  </rv>
  <rv s="3">
    <fb>64.805000000000007</fb>
    <v>5</v>
  </rv>
  <rv s="3">
    <fb>65.295000000000002</fb>
    <v>5</v>
  </rv>
  <rv s="3">
    <fb>65.084999999999994</fb>
    <v>5</v>
  </rv>
  <rv s="3">
    <fb>65.08</fb>
    <v>5</v>
  </rv>
  <rv s="3">
    <fb>65.58</fb>
    <v>5</v>
  </rv>
  <rv s="3">
    <fb>64.739999999999995</fb>
    <v>5</v>
  </rv>
  <rv s="3">
    <fb>64.760000000000005</fb>
    <v>5</v>
  </rv>
  <rv s="3">
    <fb>65.025000000000006</fb>
    <v>5</v>
  </rv>
  <rv s="3">
    <fb>65.8</fb>
    <v>5</v>
  </rv>
  <rv s="3">
    <fb>65.95</fb>
    <v>5</v>
  </rv>
  <rv s="3">
    <fb>65.674999999999997</fb>
    <v>5</v>
  </rv>
  <rv s="3">
    <fb>65.364999999999995</fb>
    <v>5</v>
  </rv>
  <rv s="3">
    <fb>64.64</fb>
    <v>5</v>
  </rv>
  <rv s="3">
    <fb>64.86</fb>
    <v>5</v>
  </rv>
  <rv s="3">
    <fb>63.74</fb>
    <v>5</v>
  </rv>
  <rv s="3">
    <fb>64.19</fb>
    <v>5</v>
  </rv>
  <rv s="3">
    <fb>65.38</fb>
    <v>5</v>
  </rv>
  <rv s="3">
    <fb>65.44</fb>
    <v>5</v>
  </rv>
  <rv s="3">
    <fb>65.64</fb>
    <v>5</v>
  </rv>
  <rv s="3">
    <fb>66.209999999999994</fb>
    <v>5</v>
  </rv>
  <rv s="3">
    <fb>66.42</fb>
    <v>5</v>
  </rv>
  <rv s="3">
    <fb>66.75</fb>
    <v>5</v>
  </rv>
  <rv s="3">
    <fb>66.795000000000002</fb>
    <v>5</v>
  </rv>
  <rv s="3">
    <fb>67.17</fb>
    <v>5</v>
  </rv>
  <rv s="3">
    <fb>67.430000000000007</fb>
    <v>5</v>
  </rv>
  <rv s="3">
    <fb>68.03</fb>
    <v>5</v>
  </rv>
  <rv s="3">
    <fb>67.73</fb>
    <v>5</v>
  </rv>
  <rv s="3">
    <fb>67.06</fb>
    <v>5</v>
  </rv>
  <rv s="3">
    <fb>66.86</fb>
    <v>5</v>
  </rv>
  <rv s="3">
    <fb>67.400000000000006</fb>
    <v>5</v>
  </rv>
  <rv s="3">
    <fb>66.680000000000007</fb>
    <v>5</v>
  </rv>
  <rv s="3">
    <fb>66.17</fb>
    <v>5</v>
  </rv>
  <rv s="3">
    <fb>66.569999999999993</fb>
    <v>5</v>
  </rv>
  <rv s="3">
    <fb>66.44</fb>
    <v>5</v>
  </rv>
  <rv s="3">
    <fb>66.2</fb>
    <v>5</v>
  </rv>
  <rv s="3">
    <fb>65.224999999999994</fb>
    <v>5</v>
  </rv>
  <rv s="3">
    <fb>63.75</fb>
    <v>5</v>
  </rv>
  <rv s="3">
    <fb>65.78</fb>
    <v>5</v>
  </rv>
  <rv s="3">
    <fb>66.94</fb>
    <v>5</v>
  </rv>
  <rv s="3">
    <fb>66.45</fb>
    <v>5</v>
  </rv>
  <rv s="3">
    <fb>66.655000000000001</fb>
    <v>5</v>
  </rv>
  <rv s="3">
    <fb>67.13</fb>
    <v>5</v>
  </rv>
  <rv s="3">
    <fb>66.61</fb>
    <v>5</v>
  </rv>
  <rv s="3">
    <fb>67.11</fb>
    <v>5</v>
  </rv>
  <rv s="3">
    <fb>66.459999999999994</fb>
    <v>5</v>
  </rv>
  <rv s="3">
    <fb>66.77</fb>
    <v>5</v>
  </rv>
  <rv s="3">
    <fb>66.430000000000007</fb>
    <v>5</v>
  </rv>
  <rv s="3">
    <fb>66.16</fb>
    <v>5</v>
  </rv>
  <rv s="3">
    <fb>66.204999999999998</fb>
    <v>5</v>
  </rv>
  <rv s="3">
    <fb>66.37</fb>
    <v>5</v>
  </rv>
  <rv s="3">
    <fb>66.56</fb>
    <v>5</v>
  </rv>
  <rv s="3">
    <fb>66.81</fb>
    <v>5</v>
  </rv>
  <rv s="3">
    <fb>67.314999999999998</fb>
    <v>5</v>
  </rv>
  <rv s="3">
    <fb>68.31</fb>
    <v>5</v>
  </rv>
  <rv s="3">
    <fb>68.13</fb>
    <v>5</v>
  </rv>
  <rv s="3">
    <fb>68.5</fb>
    <v>5</v>
  </rv>
  <rv s="3">
    <fb>68.53</fb>
    <v>5</v>
  </rv>
  <rv s="3">
    <fb>68.605000000000004</fb>
    <v>5</v>
  </rv>
  <rv s="3">
    <fb>68.849999999999994</fb>
    <v>5</v>
  </rv>
  <rv s="3">
    <fb>69.12</fb>
    <v>5</v>
  </rv>
  <rv s="3">
    <fb>69.45</fb>
    <v>5</v>
  </rv>
  <rv s="3">
    <fb>69.709999999999994</fb>
    <v>5</v>
  </rv>
  <rv s="3">
    <fb>69.62</fb>
    <v>5</v>
  </rv>
  <rv s="3">
    <fb>68.72</fb>
    <v>5</v>
  </rv>
  <rv s="3">
    <fb>69.209999999999994</fb>
    <v>5</v>
  </rv>
  <rv s="3">
    <fb>69.685000000000002</fb>
    <v>5</v>
  </rv>
  <rv s="3">
    <fb>69.900000000000006</fb>
    <v>5</v>
  </rv>
  <rv s="3">
    <fb>69.87</fb>
    <v>5</v>
  </rv>
  <rv s="3">
    <fb>69.92</fb>
    <v>5</v>
  </rv>
  <rv s="3">
    <fb>69.738</fb>
    <v>5</v>
  </rv>
  <rv s="3">
    <fb>68.66</fb>
    <v>5</v>
  </rv>
  <rv s="3">
    <fb>69.58</fb>
    <v>5</v>
  </rv>
  <rv s="3">
    <fb>70.515000000000001</fb>
    <v>5</v>
  </rv>
  <rv s="3">
    <fb>69.16</fb>
    <v>5</v>
  </rv>
  <rv s="3">
    <fb>68.28</fb>
    <v>5</v>
  </rv>
  <rv s="3">
    <fb>68.260000000000005</fb>
    <v>5</v>
  </rv>
  <rv s="3">
    <fb>69.319999999999993</fb>
    <v>5</v>
  </rv>
  <rv s="3">
    <fb>69.064999999999998</fb>
    <v>5</v>
  </rv>
  <rv s="3">
    <fb>68.540000000000006</fb>
    <v>5</v>
  </rv>
  <rv s="3">
    <fb>69.67</fb>
    <v>5</v>
  </rv>
  <rv s="3">
    <fb>70.16</fb>
    <v>5</v>
  </rv>
  <rv s="3">
    <fb>70.28</fb>
    <v>5</v>
  </rv>
  <rv s="3">
    <fb>70.7</fb>
    <v>5</v>
  </rv>
  <rv s="3">
    <fb>70.89</fb>
    <v>5</v>
  </rv>
  <rv s="3">
    <fb>71.015000000000001</fb>
    <v>5</v>
  </rv>
  <rv s="3">
    <fb>70.635000000000005</fb>
    <v>5</v>
  </rv>
  <rv s="3">
    <fb>71.099999999999994</fb>
    <v>5</v>
  </rv>
  <rv s="3">
    <fb>70.98</fb>
    <v>5</v>
  </rv>
  <rv s="3">
    <fb>71.180000000000007</fb>
    <v>5</v>
  </rv>
  <rv s="3">
    <fb>71.27</fb>
    <v>5</v>
  </rv>
  <rv s="3">
    <fb>71.325000000000003</fb>
    <v>5</v>
  </rv>
  <rv s="3">
    <fb>71.459999999999994</fb>
    <v>5</v>
  </rv>
  <rv s="3">
    <fb>71.55</fb>
    <v>5</v>
  </rv>
  <rv s="3">
    <fb>70.680000000000007</fb>
    <v>5</v>
  </rv>
  <rv s="3">
    <fb>70.95</fb>
    <v>5</v>
  </rv>
  <rv s="3">
    <fb>71.09</fb>
    <v>5</v>
  </rv>
  <rv s="3">
    <fb>71.724999999999994</fb>
    <v>5</v>
  </rv>
  <rv s="3">
    <fb>71.59</fb>
    <v>5</v>
  </rv>
  <rv s="3">
    <fb>71.77</fb>
    <v>5</v>
  </rv>
  <rv s="3">
    <fb>71.489999999999995</fb>
    <v>5</v>
  </rv>
  <rv s="3">
    <fb>71.52</fb>
    <v>5</v>
  </rv>
  <rv s="3">
    <fb>71.91</fb>
    <v>5</v>
  </rv>
  <rv s="3">
    <fb>72.155000000000001</fb>
    <v>5</v>
  </rv>
  <rv s="3">
    <fb>71.069999999999993</fb>
    <v>5</v>
  </rv>
  <rv s="3">
    <fb>72.02</fb>
    <v>5</v>
  </rv>
  <rv s="3">
    <fb>72.284999999999997</fb>
    <v>5</v>
  </rv>
  <rv s="3">
    <fb>72.41</fb>
    <v>5</v>
  </rv>
  <rv s="3">
    <fb>72.239999999999995</fb>
    <v>5</v>
  </rv>
  <rv s="3">
    <fb>71.97</fb>
    <v>5</v>
  </rv>
  <rv s="3">
    <fb>71.7</fb>
    <v>5</v>
  </rv>
  <rv s="3">
    <fb>70.3</fb>
    <v>5</v>
  </rv>
  <rv s="3">
    <fb>70.86</fb>
    <v>5</v>
  </rv>
  <rv s="3">
    <fb>71.58</fb>
    <v>5</v>
  </rv>
  <rv s="3">
    <fb>72.275000000000006</fb>
    <v>5</v>
  </rv>
  <rv s="3">
    <fb>72.23</fb>
    <v>5</v>
  </rv>
  <rv s="3">
    <fb>72.069999999999993</fb>
    <v>5</v>
  </rv>
  <rv s="3">
    <fb>72.67</fb>
    <v>5</v>
  </rv>
  <rv s="3">
    <fb>72.12</fb>
    <v>5</v>
  </rv>
  <rv s="3">
    <fb>72.61</fb>
    <v>5</v>
  </rv>
  <rv s="3">
    <fb>72.319999999999993</fb>
    <v>5</v>
  </rv>
  <rv s="3">
    <fb>72.930000000000007</fb>
    <v>5</v>
  </rv>
  <rv s="3">
    <fb>72.760000000000005</fb>
    <v>5</v>
  </rv>
  <rv s="3">
    <fb>72.8</fb>
    <v>5</v>
  </rv>
  <rv s="3">
    <fb>72.875</fb>
    <v>5</v>
  </rv>
  <rv s="3">
    <fb>73.265000000000001</fb>
    <v>5</v>
  </rv>
  <rv s="3">
    <fb>72.88</fb>
    <v>5</v>
  </rv>
  <rv s="3">
    <fb>72.66</fb>
    <v>5</v>
  </rv>
  <rv s="3">
    <fb>72.540000000000006</fb>
    <v>5</v>
  </rv>
  <rv s="3">
    <fb>71.989999999999995</fb>
    <v>5</v>
  </rv>
  <rv s="3">
    <fb>72.84</fb>
    <v>5</v>
  </rv>
  <rv s="3">
    <fb>73.22</fb>
    <v>5</v>
  </rv>
  <rv s="3">
    <fb>73.34</fb>
    <v>5</v>
  </rv>
  <rv s="3">
    <fb>73.459999999999994</fb>
    <v>5</v>
  </rv>
  <rv s="3">
    <fb>73.987499999999997</fb>
    <v>5</v>
  </rv>
  <rv s="3">
    <fb>73.959999999999994</fb>
    <v>5</v>
  </rv>
  <rv s="3">
    <fb>74.47</fb>
    <v>5</v>
  </rv>
  <rv s="3">
    <fb>74.45</fb>
    <v>5</v>
  </rv>
  <rv s="3">
    <fb>74.39</fb>
    <v>5</v>
  </rv>
  <rv s="3">
    <fb>73.98</fb>
    <v>5</v>
  </rv>
  <rv s="3">
    <fb>73.75</fb>
    <v>5</v>
  </rv>
  <rv s="3">
    <fb>73.59</fb>
    <v>5</v>
  </rv>
  <rv s="3">
    <fb>73.45</fb>
    <v>5</v>
  </rv>
  <rv s="3">
    <fb>73.209999999999994</fb>
    <v>5</v>
  </rv>
  <rv s="3">
    <fb>72.739999999999995</fb>
    <v>5</v>
  </rv>
  <rv s="3">
    <fb>71.39</fb>
    <v>5</v>
  </rv>
  <rv s="3">
    <fb>73.03</fb>
    <v>5</v>
  </rv>
  <rv s="3">
    <fb>72.650000000000006</fb>
    <v>5</v>
  </rv>
  <rv s="3">
    <fb>72.73</fb>
    <v>5</v>
  </rv>
  <rv s="3">
    <fb>71.42</fb>
    <v>5</v>
  </rv>
  <rv s="3">
    <fb>70.819999999999993</fb>
    <v>5</v>
  </rv>
  <rv s="3">
    <fb>70.14</fb>
    <v>5</v>
  </rv>
  <rv s="3">
    <fb>72.05</fb>
    <v>5</v>
  </rv>
  <rv s="3">
    <fb>71.81</fb>
    <v>5</v>
  </rv>
  <rv s="3">
    <fb>71.34</fb>
    <v>5</v>
  </rv>
  <rv s="3">
    <fb>71.33</fb>
    <v>5</v>
  </rv>
  <rv s="3">
    <fb>72.489999999999995</fb>
    <v>5</v>
  </rv>
  <rv s="3">
    <fb>73.239999999999995</fb>
    <v>5</v>
  </rv>
  <rv s="3">
    <fb>73.31</fb>
    <v>5</v>
  </rv>
  <rv s="3">
    <fb>73.849999999999994</fb>
    <v>5</v>
  </rv>
  <rv s="3">
    <fb>74.14</fb>
    <v>5</v>
  </rv>
  <rv s="3">
    <fb>73.905000000000001</fb>
    <v>5</v>
  </rv>
  <rv s="3">
    <fb>74.31</fb>
    <v>5</v>
  </rv>
  <rv s="3">
    <fb>74.64</fb>
    <v>5</v>
  </rv>
  <rv s="3">
    <fb>74.36</fb>
    <v>5</v>
  </rv>
  <rv s="3">
    <fb>74.739999999999995</fb>
    <v>5</v>
  </rv>
  <rv s="3">
    <fb>74.86</fb>
    <v>5</v>
  </rv>
  <rv s="3">
    <fb>75.36</fb>
    <v>5</v>
  </rv>
  <rv s="3">
    <fb>75.8</fb>
    <v>5</v>
  </rv>
  <rv s="3">
    <fb>75.88</fb>
    <v>5</v>
  </rv>
  <rv s="3">
    <fb>75.59</fb>
    <v>5</v>
  </rv>
  <rv s="3">
    <fb>75.53</fb>
    <v>5</v>
  </rv>
  <rv s="3">
    <fb>75.66</fb>
    <v>5</v>
  </rv>
  <rv s="3">
    <fb>75.87</fb>
    <v>5</v>
  </rv>
  <rv s="3">
    <fb>75.900000000000006</fb>
    <v>5</v>
  </rv>
  <rv s="3">
    <fb>75.64</fb>
    <v>5</v>
  </rv>
  <rv s="3">
    <fb>75.55</fb>
    <v>5</v>
  </rv>
  <rv s="3">
    <fb>75.599999999999994</fb>
    <v>5</v>
  </rv>
  <rv s="3">
    <fb>75.56</fb>
    <v>5</v>
  </rv>
  <rv s="3">
    <fb>75.150000000000006</fb>
    <v>5</v>
  </rv>
  <rv s="3">
    <fb>73.12</fb>
    <v>5</v>
  </rv>
  <rv s="3">
    <fb>73.650000000000006</fb>
    <v>5</v>
  </rv>
  <rv s="3">
    <fb>72.89</fb>
    <v>5</v>
  </rv>
  <rv s="3">
    <fb>74.040000000000006</fb>
    <v>5</v>
  </rv>
  <rv s="3">
    <fb>72.44</fb>
    <v>5</v>
  </rv>
  <rv s="3">
    <fb>74.63</fb>
    <v>5</v>
  </rv>
  <rv s="3">
    <fb>73.23</fb>
    <v>5</v>
  </rv>
  <rv s="3">
    <fb>74.55</fb>
    <v>5</v>
  </rv>
  <rv s="3">
    <fb>73.7</fb>
    <v>5</v>
  </rv>
  <rv s="3">
    <fb>72.2</fb>
    <v>5</v>
  </rv>
  <rv s="3">
    <fb>74.349999999999994</fb>
    <v>5</v>
  </rv>
  <rv s="3">
    <fb>74.94</fb>
    <v>5</v>
  </rv>
  <rv s="0">
    <v>https://www.bing.com/financeapi/forcetrigger?t=br1n9c&amp;q=XLON%3aVWRA&amp;form=skydnc</v>
    <v>Learn more on Bing</v>
  </rv>
  <rv s="5">
    <v>en-US</v>
    <v>br1n9c</v>
    <v>268435456</v>
    <v>1</v>
    <v>Powered by Refinitiv</v>
    <v>6</v>
    <v>Vngrd FTSE AllWld ETF USD A (XLON:VWRA)</v>
    <v>2</v>
    <v>7</v>
    <v>Finance</v>
    <v>4</v>
    <v>117.58</v>
    <v>75</v>
    <v>0.12</v>
    <v>1.0219999999999999E-3</v>
    <v>USD</v>
    <v>London Stock Exchange</v>
    <v>XLON</v>
    <v>2.2000000000000001E-3</v>
    <v>117.58</v>
    <v>ETF</v>
    <v>44554.397258390622</v>
    <v>3324</v>
    <v>117.14</v>
    <v>3941901887.0300002</v>
    <v>Vngrd FTSE AllWld ETF USD A</v>
    <v>117.26</v>
    <v>117.46</v>
    <v>117.58</v>
    <v>VWRA</v>
    <v>Vngrd FTSE AllWld ETF USD A (XLON:VWRA)</v>
    <v>5183</v>
  </rv>
  <rv s="2">
    <v>3325</v>
  </rv>
  <rv s="3">
    <fb>98.66</fb>
    <v>5</v>
  </rv>
  <rv s="3">
    <fb>99.76</fb>
    <v>5</v>
  </rv>
  <rv s="3">
    <fb>100.05500000000001</fb>
    <v>5</v>
  </rv>
  <rv s="3">
    <fb>99.85</fb>
    <v>5</v>
  </rv>
  <rv s="3">
    <fb>99.51</fb>
    <v>5</v>
  </rv>
  <rv s="3">
    <fb>99.93</fb>
    <v>5</v>
  </rv>
  <rv s="3">
    <fb>101.18</fb>
    <v>5</v>
  </rv>
  <rv s="3">
    <fb>101.78</fb>
    <v>5</v>
  </rv>
  <rv s="3">
    <fb>102.46</fb>
    <v>5</v>
  </rv>
  <rv s="3">
    <fb>102.13</fb>
    <v>5</v>
  </rv>
  <rv s="3">
    <fb>102.1</fb>
    <v>5</v>
  </rv>
  <rv s="3">
    <fb>102.36</fb>
    <v>5</v>
  </rv>
  <rv s="3">
    <fb>102.88</fb>
    <v>5</v>
  </rv>
  <rv s="3">
    <fb>101.6</fb>
    <v>5</v>
  </rv>
  <rv s="3">
    <fb>101.66</fb>
    <v>5</v>
  </rv>
  <rv s="3">
    <fb>102.04</fb>
    <v>5</v>
  </rv>
  <rv s="3">
    <fb>103.22</fb>
    <v>5</v>
  </rv>
  <rv s="3">
    <fb>103.54</fb>
    <v>5</v>
  </rv>
  <rv s="3">
    <fb>103.1</fb>
    <v>5</v>
  </rv>
  <rv s="3">
    <fb>102.54</fb>
    <v>5</v>
  </rv>
  <rv s="3">
    <fb>101.5</fb>
    <v>5</v>
  </rv>
  <rv s="3">
    <fb>101.79</fb>
    <v>5</v>
  </rv>
  <rv s="3">
    <fb>99.84</fb>
    <v>5</v>
  </rv>
  <rv s="3">
    <fb>100.72</fb>
    <v>5</v>
  </rv>
  <rv s="3">
    <fb>102.52</fb>
    <v>5</v>
  </rv>
  <rv s="3">
    <fb>102.56</fb>
    <v>5</v>
  </rv>
  <rv s="3">
    <fb>103</fb>
    <v>5</v>
  </rv>
  <rv s="3">
    <fb>103.78</fb>
    <v>5</v>
  </rv>
  <rv s="3">
    <fb>104.32</fb>
    <v>5</v>
  </rv>
  <rv s="3">
    <fb>104.74</fb>
    <v>5</v>
  </rv>
  <rv s="3">
    <fb>104.82</fb>
    <v>5</v>
  </rv>
  <rv s="3">
    <fb>105.42</fb>
    <v>5</v>
  </rv>
  <rv s="3">
    <fb>105.66</fb>
    <v>5</v>
  </rv>
  <rv s="3">
    <fb>106.62</fb>
    <v>5</v>
  </rv>
  <rv s="3">
    <fb>106.16</fb>
    <v>5</v>
  </rv>
  <rv s="3">
    <fb>105.2</fb>
    <v>5</v>
  </rv>
  <rv s="3">
    <fb>105.82</fb>
    <v>5</v>
  </rv>
  <rv s="3">
    <fb>104.58</fb>
    <v>5</v>
  </rv>
  <rv s="3">
    <fb>103.82</fb>
    <v>5</v>
  </rv>
  <rv s="3">
    <fb>104.6</fb>
    <v>5</v>
  </rv>
  <rv s="3">
    <fb>104.3</fb>
    <v>5</v>
  </rv>
  <rv s="3">
    <fb>102.02</fb>
    <v>5</v>
  </rv>
  <rv s="3">
    <fb>104.06</fb>
    <v>5</v>
  </rv>
  <rv s="3">
    <fb>103.58</fb>
    <v>5</v>
  </rv>
  <rv s="3">
    <fb>103.53</fb>
    <v>5</v>
  </rv>
  <rv s="3">
    <fb>102.51</fb>
    <v>5</v>
  </rv>
  <rv s="3">
    <fb>100.28</fb>
    <v>5</v>
  </rv>
  <rv s="3">
    <fb>102.64</fb>
    <v>5</v>
  </rv>
  <rv s="3">
    <fb>103.46</fb>
    <v>5</v>
  </rv>
  <rv s="3">
    <fb>103.62</fb>
    <v>5</v>
  </rv>
  <rv s="3">
    <fb>105.11</fb>
    <v>5</v>
  </rv>
  <rv s="3">
    <fb>104.33</fb>
    <v>5</v>
  </rv>
  <rv s="3">
    <fb>104.8</fb>
    <v>5</v>
  </rv>
  <rv s="3">
    <fb>105.4</fb>
    <v>5</v>
  </rv>
  <rv s="3">
    <fb>105.46</fb>
    <v>5</v>
  </rv>
  <rv s="3">
    <fb>104.56</fb>
    <v>5</v>
  </rv>
  <rv s="3">
    <fb>104.94</fb>
    <v>5</v>
  </rv>
  <rv s="3">
    <fb>104.4</fb>
    <v>5</v>
  </rv>
  <rv s="3">
    <fb>103.96</fb>
    <v>5</v>
  </rv>
  <rv s="3">
    <fb>103.12</fb>
    <v>5</v>
  </rv>
  <rv s="3">
    <fb>104.22</fb>
    <v>5</v>
  </rv>
  <rv s="3">
    <fb>104.31</fb>
    <v>5</v>
  </rv>
  <rv s="3">
    <fb>104.86</fb>
    <v>5</v>
  </rv>
  <rv s="3">
    <fb>107.36</fb>
    <v>5</v>
  </rv>
  <rv s="3">
    <fb>107</fb>
    <v>5</v>
  </rv>
  <rv s="3">
    <fb>107.66</fb>
    <v>5</v>
  </rv>
  <rv s="3">
    <fb>107.67</fb>
    <v>5</v>
  </rv>
  <rv s="3">
    <fb>107.74</fb>
    <v>5</v>
  </rv>
  <rv s="3">
    <fb>108.09</fb>
    <v>5</v>
  </rv>
  <rv s="3">
    <fb>108.71</fb>
    <v>5</v>
  </rv>
  <rv s="3">
    <fb>109.09</fb>
    <v>5</v>
  </rv>
  <rv s="3">
    <fb>109.56</fb>
    <v>5</v>
  </rv>
  <rv s="3">
    <fb>109.32</fb>
    <v>5</v>
  </rv>
  <rv s="3">
    <fb>107.9</fb>
    <v>5</v>
  </rv>
  <rv s="3">
    <fb>108.72</fb>
    <v>5</v>
  </rv>
  <rv s="3">
    <fb>109.22</fb>
    <v>5</v>
  </rv>
  <rv s="3">
    <fb>109.44</fb>
    <v>5</v>
  </rv>
  <rv s="3">
    <fb>109.73</fb>
    <v>5</v>
  </rv>
  <rv s="3">
    <fb>109.98</fb>
    <v>5</v>
  </rv>
  <rv s="3">
    <fb>109.24</fb>
    <v>5</v>
  </rv>
  <rv s="3">
    <fb>107.98</fb>
    <v>5</v>
  </rv>
  <rv s="3">
    <fb>109.27</fb>
    <v>5</v>
  </rv>
  <rv s="3">
    <fb>109.08</fb>
    <v>5</v>
  </rv>
  <rv s="3">
    <fb>110.96</fb>
    <v>5</v>
  </rv>
  <rv s="3">
    <fb>110.75</fb>
    <v>5</v>
  </rv>
  <rv s="3">
    <fb>108.74</fb>
    <v>5</v>
  </rv>
  <rv s="3">
    <fb>107.32</fb>
    <v>5</v>
  </rv>
  <rv s="3">
    <fb>107.4</fb>
    <v>5</v>
  </rv>
  <rv s="3">
    <fb>108.95</fb>
    <v>5</v>
  </rv>
  <rv s="3">
    <fb>108.66</fb>
    <v>5</v>
  </rv>
  <rv s="3">
    <fb>109.34</fb>
    <v>5</v>
  </rv>
  <rv s="3">
    <fb>109.42</fb>
    <v>5</v>
  </rv>
  <rv s="3">
    <fb>109.57</fb>
    <v>5</v>
  </rv>
  <rv s="3">
    <fb>110.32</fb>
    <v>5</v>
  </rv>
  <rv s="3">
    <fb>110.28</fb>
    <v>5</v>
  </rv>
  <rv s="3">
    <fb>110.44</fb>
    <v>5</v>
  </rv>
  <rv s="3">
    <fb>110.71</fb>
    <v>5</v>
  </rv>
  <rv s="3">
    <fb>111.12</fb>
    <v>5</v>
  </rv>
  <rv s="3">
    <fb>111.35</fb>
    <v>5</v>
  </rv>
  <rv s="3">
    <fb>111.62</fb>
    <v>5</v>
  </rv>
  <rv s="3">
    <fb>110.98</fb>
    <v>5</v>
  </rv>
  <rv s="3">
    <fb>111.72</fb>
    <v>5</v>
  </rv>
  <rv s="3">
    <fb>111.68</fb>
    <v>5</v>
  </rv>
  <rv s="3">
    <fb>111.85</fb>
    <v>5</v>
  </rv>
  <rv s="3">
    <fb>112.02</fb>
    <v>5</v>
  </rv>
  <rv s="3">
    <fb>112.06</fb>
    <v>5</v>
  </rv>
  <rv s="3">
    <fb>112.22</fb>
    <v>5</v>
  </rv>
  <rv s="3">
    <fb>112.24</fb>
    <v>5</v>
  </rv>
  <rv s="3">
    <fb>111.64</fb>
    <v>5</v>
  </rv>
  <rv s="3">
    <fb>110.92</fb>
    <v>5</v>
  </rv>
  <rv s="3">
    <fb>111.36</fb>
    <v>5</v>
  </rv>
  <rv s="3">
    <fb>111.48</fb>
    <v>5</v>
  </rv>
  <rv s="3">
    <fb>112.08</fb>
    <v>5</v>
  </rv>
  <rv s="3">
    <fb>112.56</fb>
    <v>5</v>
  </rv>
  <rv s="3">
    <fb>112.36</fb>
    <v>5</v>
  </rv>
  <rv s="3">
    <fb>112.62</fb>
    <v>5</v>
  </rv>
  <rv s="3">
    <fb>112.44</fb>
    <v>5</v>
  </rv>
  <rv s="3">
    <fb>112.82</fb>
    <v>5</v>
  </rv>
  <rv s="3">
    <fb>113.17</fb>
    <v>5</v>
  </rv>
  <rv s="3">
    <fb>112.48</fb>
    <v>5</v>
  </rv>
  <rv s="3">
    <fb>112.81</fb>
    <v>5</v>
  </rv>
  <rv s="3">
    <fb>111.5</fb>
    <v>5</v>
  </rv>
  <rv s="3">
    <fb>112.93</fb>
    <v>5</v>
  </rv>
  <rv s="3">
    <fb>113.39</fb>
    <v>5</v>
  </rv>
  <rv s="3">
    <fb>113.62</fb>
    <v>5</v>
  </rv>
  <rv s="3">
    <fb>113.32</fb>
    <v>5</v>
  </rv>
  <rv s="3">
    <fb>113</fb>
    <v>5</v>
  </rv>
  <rv s="3">
    <fb>112.35</fb>
    <v>5</v>
  </rv>
  <rv s="3">
    <fb>110.26</fb>
    <v>5</v>
  </rv>
  <rv s="3">
    <fb>111.28</fb>
    <v>5</v>
  </rv>
  <rv s="3">
    <fb>112.26</fb>
    <v>5</v>
  </rv>
  <rv s="3">
    <fb>112.61</fb>
    <v>5</v>
  </rv>
  <rv s="3">
    <fb>113.41</fb>
    <v>5</v>
  </rv>
  <rv s="3">
    <fb>113.38</fb>
    <v>5</v>
  </rv>
  <rv s="3">
    <fb>113.12</fb>
    <v>5</v>
  </rv>
  <rv s="3">
    <fb>113.96</fb>
    <v>5</v>
  </rv>
  <rv s="3">
    <fb>113.06</fb>
    <v>5</v>
  </rv>
  <rv s="3">
    <fb>113.78</fb>
    <v>5</v>
  </rv>
  <rv s="3">
    <fb>113.29</fb>
    <v>5</v>
  </rv>
  <rv s="3">
    <fb>113.74</fb>
    <v>5</v>
  </rv>
  <rv s="3">
    <fb>114.28</fb>
    <v>5</v>
  </rv>
  <rv s="3">
    <fb>114</fb>
    <v>5</v>
  </rv>
  <rv s="3">
    <fb>114.1</fb>
    <v>5</v>
  </rv>
  <rv s="3">
    <fb>114.17</fb>
    <v>5</v>
  </rv>
  <rv s="3">
    <fb>114.44</fb>
    <v>5</v>
  </rv>
  <rv s="3">
    <fb>114.41</fb>
    <v>5</v>
  </rv>
  <rv s="3">
    <fb>114.88</fb>
    <v>5</v>
  </rv>
  <rv s="3">
    <fb>114.24</fb>
    <v>5</v>
  </rv>
  <rv s="3">
    <fb>113.8</fb>
    <v>5</v>
  </rv>
  <rv s="3">
    <fb>112.21</fb>
    <v>5</v>
  </rv>
  <rv s="3">
    <fb>112.73</fb>
    <v>5</v>
  </rv>
  <rv s="3">
    <fb>114.11</fb>
    <v>5</v>
  </rv>
  <rv s="3">
    <fb>114.72</fb>
    <v>5</v>
  </rv>
  <rv s="3">
    <fb>114.9</fb>
    <v>5</v>
  </rv>
  <rv s="3">
    <fb>114.46</fb>
    <v>5</v>
  </rv>
  <rv s="3">
    <fb>115.16</fb>
    <v>5</v>
  </rv>
  <rv s="3">
    <fb>115.78</fb>
    <v>5</v>
  </rv>
  <rv s="3">
    <fb>116.3</fb>
    <v>5</v>
  </rv>
  <rv s="3">
    <fb>116.66</fb>
    <v>5</v>
  </rv>
  <rv s="3">
    <fb>117.25</fb>
    <v>5</v>
  </rv>
  <rv s="3">
    <fb>116.56</fb>
    <v>5</v>
  </rv>
  <rv s="3">
    <fb>116</fb>
    <v>5</v>
  </rv>
  <rv s="3">
    <fb>115.62</fb>
    <v>5</v>
  </rv>
  <rv s="3">
    <fb>115.38</fb>
    <v>5</v>
  </rv>
  <rv s="3">
    <fb>114.76</fb>
    <v>5</v>
  </rv>
  <rv s="3">
    <fb>114.63</fb>
    <v>5</v>
  </rv>
  <rv s="3">
    <fb>114.12</fb>
    <v>5</v>
  </rv>
  <rv s="3">
    <fb>111.98</fb>
    <v>5</v>
  </rv>
  <rv s="3">
    <fb>113.46</fb>
    <v>5</v>
  </rv>
  <rv s="3">
    <fb>114.5</fb>
    <v>5</v>
  </rv>
  <rv s="3">
    <fb>113.9</fb>
    <v>5</v>
  </rv>
  <rv s="3">
    <fb>114.08</fb>
    <v>5</v>
  </rv>
  <rv s="3">
    <fb>111.9</fb>
    <v>5</v>
  </rv>
  <rv s="3">
    <fb>111.96</fb>
    <v>5</v>
  </rv>
  <rv s="3">
    <fb>110.82</fb>
    <v>5</v>
  </rv>
  <rv s="3">
    <fb>109.92</fb>
    <v>5</v>
  </rv>
  <rv s="3">
    <fb>112.84</fb>
    <v>5</v>
  </rv>
  <rv s="3">
    <fb>112.46</fb>
    <v>5</v>
  </rv>
  <rv s="3">
    <fb>112.8</fb>
    <v>5</v>
  </rv>
  <rv s="3">
    <fb>111.74</fb>
    <v>5</v>
  </rv>
  <rv s="3">
    <fb>113.58</fb>
    <v>5</v>
  </rv>
  <rv s="3">
    <fb>114.66</fb>
    <v>5</v>
  </rv>
  <rv s="3">
    <fb>114.7</fb>
    <v>5</v>
  </rv>
  <rv s="3">
    <fb>115.6</fb>
    <v>5</v>
  </rv>
  <rv s="3">
    <fb>116.06</fb>
    <v>5</v>
  </rv>
  <rv s="3">
    <fb>115.86</fb>
    <v>5</v>
  </rv>
  <rv s="3">
    <fb>116.36</fb>
    <v>5</v>
  </rv>
  <rv s="3">
    <fb>116.82</fb>
    <v>5</v>
  </rv>
  <rv s="3">
    <fb>116.27</fb>
    <v>5</v>
  </rv>
  <rv s="3">
    <fb>116.34</fb>
    <v>5</v>
  </rv>
  <rv s="3">
    <fb>117.06</fb>
    <v>5</v>
  </rv>
  <rv s="3">
    <fb>117.19</fb>
    <v>5</v>
  </rv>
  <rv s="3">
    <fb>117.14</fb>
    <v>5</v>
  </rv>
  <rv s="3">
    <fb>117.94</fb>
    <v>5</v>
  </rv>
  <rv s="3">
    <fb>118.6</fb>
    <v>5</v>
  </rv>
  <rv s="3">
    <fb>118.7</fb>
    <v>5</v>
  </rv>
  <rv s="3">
    <fb>118.2</fb>
    <v>5</v>
  </rv>
  <rv s="3">
    <fb>118.12</fb>
    <v>5</v>
  </rv>
  <rv s="3">
    <fb>117.82</fb>
    <v>5</v>
  </rv>
  <rv s="3">
    <fb>118.38</fb>
    <v>5</v>
  </rv>
  <rv s="3">
    <fb>118.74</fb>
    <v>5</v>
  </rv>
  <rv s="3">
    <fb>118.8</fb>
    <v>5</v>
  </rv>
  <rv s="3">
    <fb>118.3</fb>
    <v>5</v>
  </rv>
  <rv s="3">
    <fb>118.14</fb>
    <v>5</v>
  </rv>
  <rv s="3">
    <fb>118.24</fb>
    <v>5</v>
  </rv>
  <rv s="3">
    <fb>117.02</fb>
    <v>5</v>
  </rv>
  <rv s="3">
    <fb>117.48</fb>
    <v>5</v>
  </rv>
  <rv s="3">
    <fb>114.3</fb>
    <v>5</v>
  </rv>
  <rv s="3">
    <fb>115.14</fb>
    <v>5</v>
  </rv>
  <rv s="3">
    <fb>113.86</fb>
    <v>5</v>
  </rv>
  <rv s="3">
    <fb>113.24</fb>
    <v>5</v>
  </rv>
  <rv s="3">
    <fb>116.86</fb>
    <v>5</v>
  </rv>
  <rv s="3">
    <fb>116.92</fb>
    <v>5</v>
  </rv>
  <rv s="3">
    <fb>116.74</fb>
    <v>5</v>
  </rv>
  <rv s="3">
    <fb>116.5</fb>
    <v>5</v>
  </rv>
  <rv s="3">
    <fb>115.96</fb>
    <v>5</v>
  </rv>
  <rv s="3">
    <fb>114.74</fb>
    <v>5</v>
  </rv>
  <rv s="3">
    <fb>114.52</fb>
    <v>5</v>
  </rv>
  <rv s="3">
    <fb>116.6</fb>
    <v>5</v>
  </rv>
  <rv s="3">
    <fb>115.44</fb>
    <v>5</v>
  </rv>
  <rv s="3">
    <fb>116.4</fb>
    <v>5</v>
  </rv>
  <rv s="3">
    <fb>117.46</fb>
    <v>5</v>
  </rv>
  <rv s="0">
    <v>https://www.bing.com/financeapi/forcetrigger?t=aobwh7&amp;q=XLON%3aMXWO&amp;form=skydnc</v>
    <v>Learn more on Bing</v>
  </rv>
  <rv s="1">
    <v>en-US</v>
    <v>aobwh7</v>
    <v>268435456</v>
    <v>1</v>
    <v>Powered by Refinitiv</v>
    <v>0</v>
    <v>INV MSCI World UCITS ETF Acc (XLON:MXWO)</v>
    <v>2</v>
    <v>3</v>
    <v>Finance</v>
    <v>4</v>
    <v>95.16</v>
    <v>51.39</v>
    <v>1.0005999999999999</v>
    <v>0.19</v>
    <v>2.0010000000000002E-3</v>
    <v>USD</v>
    <v>London Stock Exchange</v>
    <v>XLON</v>
    <v>1.9E-3</v>
    <v>95.16</v>
    <v>ETF</v>
    <v>44554.334390000004</v>
    <v>3549</v>
    <v>95.16</v>
    <v>3568195442</v>
    <v>INV MSCI World UCITS ETF Acc</v>
    <v>95.16</v>
    <v>94.97</v>
    <v>95.16</v>
    <v>MXWO</v>
    <v>INV MSCI World UCITS ETF Acc (XLON:MXWO)</v>
    <v>9</v>
  </rv>
  <rv s="2">
    <v>3550</v>
  </rv>
  <rv s="3">
    <fb>77.594999999999999</fb>
    <v>5</v>
  </rv>
  <rv s="3">
    <fb>78.510000000000005</fb>
    <v>5</v>
  </rv>
  <rv s="3">
    <fb>78.349999999999994</fb>
    <v>5</v>
  </rv>
  <rv s="3">
    <fb>77.974999999999994</fb>
    <v>5</v>
  </rv>
  <rv s="3">
    <fb>78.05</fb>
    <v>5</v>
  </rv>
  <rv s="3">
    <fb>79.31</fb>
    <v>5</v>
  </rv>
  <rv s="3">
    <fb>80.11</fb>
    <v>5</v>
  </rv>
  <rv s="3">
    <fb>79.885000000000005</fb>
    <v>5</v>
  </rv>
  <rv s="3">
    <fb>79.775000000000006</fb>
    <v>5</v>
  </rv>
  <rv s="3">
    <fb>79.319999999999993</fb>
    <v>5</v>
  </rv>
  <rv s="3">
    <fb>79.284999999999997</fb>
    <v>5</v>
  </rv>
  <rv s="3">
    <fb>79.534999999999997</fb>
    <v>5</v>
  </rv>
  <rv s="3">
    <fb>80.424999999999997</fb>
    <v>5</v>
  </rv>
  <rv s="3">
    <fb>80.784999999999997</fb>
    <v>5</v>
  </rv>
  <rv s="3">
    <fb>80.344999999999999</fb>
    <v>5</v>
  </rv>
  <rv s="3">
    <fb>79.864999999999995</fb>
    <v>5</v>
  </rv>
  <rv s="3">
    <fb>79.239999999999995</fb>
    <v>5</v>
  </rv>
  <rv s="3">
    <fb>79.44</fb>
    <v>5</v>
  </rv>
  <rv s="3">
    <fb>78.064999999999998</fb>
    <v>5</v>
  </rv>
  <rv s="3">
    <fb>79.91</fb>
    <v>5</v>
  </rv>
  <rv s="3">
    <fb>79.935000000000002</fb>
    <v>5</v>
  </rv>
  <rv s="3">
    <fb>80.355000000000004</fb>
    <v>5</v>
  </rv>
  <rv s="3">
    <fb>80.924999999999997</fb>
    <v>5</v>
  </rv>
  <rv s="3">
    <fb>81.430000000000007</fb>
    <v>5</v>
  </rv>
  <rv s="3">
    <fb>81.599999999999994</fb>
    <v>5</v>
  </rv>
  <rv s="3">
    <fb>81.625</fb>
    <v>5</v>
  </rv>
  <rv s="3">
    <fb>81.944999999999993</fb>
    <v>5</v>
  </rv>
  <rv s="3">
    <fb>82.96</fb>
    <v>5</v>
  </rv>
  <rv s="3">
    <fb>81.900000000000006</fb>
    <v>5</v>
  </rv>
  <rv s="3">
    <fb>81.665000000000006</fb>
    <v>5</v>
  </rv>
  <rv s="3">
    <fb>82.405000000000001</fb>
    <v>5</v>
  </rv>
  <rv s="3">
    <fb>81.655000000000001</fb>
    <v>5</v>
  </rv>
  <rv s="3">
    <fb>81.03</fb>
    <v>5</v>
  </rv>
  <rv s="3">
    <fb>81.644999999999996</fb>
    <v>5</v>
  </rv>
  <rv s="3">
    <fb>81.605000000000004</fb>
    <v>5</v>
  </rv>
  <rv s="3">
    <fb>79.834999999999994</fb>
    <v>5</v>
  </rv>
  <rv s="3">
    <fb>81.28</fb>
    <v>5</v>
  </rv>
  <rv s="3">
    <fb>81.174999999999997</fb>
    <v>5</v>
  </rv>
  <rv s="3">
    <fb>80.900000000000006</fb>
    <v>5</v>
  </rv>
  <rv s="3">
    <fb>80.069999999999993</fb>
    <v>5</v>
  </rv>
  <rv s="3">
    <fb>78.150000000000006</fb>
    <v>5</v>
  </rv>
  <rv s="3">
    <fb>80.64</fb>
    <v>5</v>
  </rv>
  <rv s="3">
    <fb>81.05</fb>
    <v>5</v>
  </rv>
  <rv s="3">
    <fb>82.275000000000006</fb>
    <v>5</v>
  </rv>
  <rv s="3">
    <fb>82.15</fb>
    <v>5</v>
  </rv>
  <rv s="3">
    <fb>82.68</fb>
    <v>5</v>
  </rv>
  <rv s="3">
    <fb>82.28</fb>
    <v>5</v>
  </rv>
  <rv s="3">
    <fb>82.05</fb>
    <v>5</v>
  </rv>
  <rv s="3">
    <fb>81.795000000000002</fb>
    <v>5</v>
  </rv>
  <rv s="3">
    <fb>81.02</fb>
    <v>5</v>
  </rv>
  <rv s="3">
    <fb>81.93</fb>
    <v>5</v>
  </rv>
  <rv s="3">
    <fb>82.135000000000005</fb>
    <v>5</v>
  </rv>
  <rv s="3">
    <fb>82.224999999999994</fb>
    <v>5</v>
  </rv>
  <rv s="3">
    <fb>82.525000000000006</fb>
    <v>5</v>
  </rv>
  <rv s="3">
    <fb>83.13</fb>
    <v>5</v>
  </rv>
  <rv s="3">
    <fb>84.385000000000005</fb>
    <v>5</v>
  </rv>
  <rv s="3">
    <fb>84.8</fb>
    <v>5</v>
  </rv>
  <rv s="3">
    <fb>84.974999999999994</fb>
    <v>5</v>
  </rv>
  <rv s="3">
    <fb>85.194999999999993</fb>
    <v>5</v>
  </rv>
  <rv s="3">
    <fb>85.484999999999999</fb>
    <v>5</v>
  </rv>
  <rv s="3">
    <fb>85.775000000000006</fb>
    <v>5</v>
  </rv>
  <rv s="3">
    <fb>86.11</fb>
    <v>5</v>
  </rv>
  <rv s="3">
    <fb>86.46</fb>
    <v>5</v>
  </rv>
  <rv s="3">
    <fb>86.31</fb>
    <v>5</v>
  </rv>
  <rv s="3">
    <fb>85.144999999999996</fb>
    <v>5</v>
  </rv>
  <rv s="3">
    <fb>85.87</fb>
    <v>5</v>
  </rv>
  <rv s="3">
    <fb>86.165000000000006</fb>
    <v>5</v>
  </rv>
  <rv s="3">
    <fb>86.28</fb>
    <v>5</v>
  </rv>
  <rv s="3">
    <fb>86.674999999999997</fb>
    <v>5</v>
  </rv>
  <rv s="3">
    <fb>86.484999999999999</fb>
    <v>5</v>
  </rv>
  <rv s="3">
    <fb>86.66</fb>
    <v>5</v>
  </rv>
  <rv s="3">
    <fb>86.7</fb>
    <v>5</v>
  </rv>
  <rv s="3">
    <fb>86.23</fb>
    <v>5</v>
  </rv>
  <rv s="3">
    <fb>85.314999999999998</fb>
    <v>5</v>
  </rv>
  <rv s="3">
    <fb>86.15</fb>
    <v>5</v>
  </rv>
  <rv s="3">
    <fb>87.49</fb>
    <v>5</v>
  </rv>
  <rv s="3">
    <fb>87.545000000000002</fb>
    <v>5</v>
  </rv>
  <rv s="3">
    <fb>84.995000000000005</fb>
    <v>5</v>
  </rv>
  <rv s="3">
    <fb>84.85</fb>
    <v>5</v>
  </rv>
  <rv s="3">
    <fb>86.194999999999993</fb>
    <v>5</v>
  </rv>
  <rv s="3">
    <fb>86.364999999999995</fb>
    <v>5</v>
  </rv>
  <rv s="3">
    <fb>86.68</fb>
    <v>5</v>
  </rv>
  <rv s="3">
    <fb>87.14</fb>
    <v>5</v>
  </rv>
  <rv s="3">
    <fb>87.17</fb>
    <v>5</v>
  </rv>
  <rv s="3">
    <fb>87.364999999999995</fb>
    <v>5</v>
  </rv>
  <rv s="3">
    <fb>87.754999999999995</fb>
    <v>5</v>
  </rv>
  <rv s="3">
    <fb>87.7</fb>
    <v>5</v>
  </rv>
  <rv s="3">
    <fb>87.93</fb>
    <v>5</v>
  </rv>
  <rv s="3">
    <fb>87.53</fb>
    <v>5</v>
  </rv>
  <rv s="3">
    <fb>88.144999999999996</fb>
    <v>5</v>
  </rv>
  <rv s="3">
    <fb>88.055000000000007</fb>
    <v>5</v>
  </rv>
  <rv s="3">
    <fb>88.35</fb>
    <v>5</v>
  </rv>
  <rv s="3">
    <fb>88.36</fb>
    <v>5</v>
  </rv>
  <rv s="3">
    <fb>88.47</fb>
    <v>5</v>
  </rv>
  <rv s="3">
    <fb>88.61</fb>
    <v>5</v>
  </rv>
  <rv s="3">
    <fb>88.72</fb>
    <v>5</v>
  </rv>
  <rv s="3">
    <fb>88.825000000000003</fb>
    <v>5</v>
  </rv>
  <rv s="3">
    <fb>88.14</fb>
    <v>5</v>
  </rv>
  <rv s="3">
    <fb>86.834999999999994</fb>
    <v>5</v>
  </rv>
  <rv s="3">
    <fb>87.724999999999994</fb>
    <v>5</v>
  </rv>
  <rv s="3">
    <fb>88.194999999999993</fb>
    <v>5</v>
  </rv>
  <rv s="3">
    <fb>88.25</fb>
    <v>5</v>
  </rv>
  <rv s="3">
    <fb>88.674999999999997</fb>
    <v>5</v>
  </rv>
  <rv s="3">
    <fb>88.95</fb>
    <v>5</v>
  </rv>
  <rv s="3">
    <fb>88.8</fb>
    <v>5</v>
  </rv>
  <rv s="3">
    <fb>88.76</fb>
    <v>5</v>
  </rv>
  <rv s="3">
    <fb>88.954999999999998</fb>
    <v>5</v>
  </rv>
  <rv s="3">
    <fb>89.43</fb>
    <v>5</v>
  </rv>
  <rv s="3">
    <fb>89.81</fb>
    <v>5</v>
  </rv>
  <rv s="3">
    <fb>89.67</fb>
    <v>5</v>
  </rv>
  <rv s="3">
    <fb>88.74</fb>
    <v>5</v>
  </rv>
  <rv s="3">
    <fb>89.85</fb>
    <v>5</v>
  </rv>
  <rv s="3">
    <fb>90.24</fb>
    <v>5</v>
  </rv>
  <rv s="3">
    <fb>90.34</fb>
    <v>5</v>
  </rv>
  <rv s="3">
    <fb>90.04</fb>
    <v>5</v>
  </rv>
  <rv s="3">
    <fb>89.644999999999996</fb>
    <v>5</v>
  </rv>
  <rv s="3">
    <fb>89.234999999999999</fb>
    <v>5</v>
  </rv>
  <rv s="3">
    <fb>88.385000000000005</fb>
    <v>5</v>
  </rv>
  <rv s="3">
    <fb>90.525000000000006</fb>
    <v>5</v>
  </rv>
  <rv s="3">
    <fb>90.1</fb>
    <v>5</v>
  </rv>
  <rv s="3">
    <fb>90.43</fb>
    <v>5</v>
  </rv>
  <rv s="3">
    <fb>91.11</fb>
    <v>5</v>
  </rv>
  <rv s="3">
    <fb>90.515000000000001</fb>
    <v>5</v>
  </rv>
  <rv s="3">
    <fb>90.98</fb>
    <v>5</v>
  </rv>
  <rv s="3">
    <fb>90.54</fb>
    <v>5</v>
  </rv>
  <rv s="3">
    <fb>90.844999999999999</fb>
    <v>5</v>
  </rv>
  <rv s="3">
    <fb>91.314999999999998</fb>
    <v>5</v>
  </rv>
  <rv s="3">
    <fb>91.284999999999997</fb>
    <v>5</v>
  </rv>
  <rv s="3">
    <fb>91.35</fb>
    <v>5</v>
  </rv>
  <rv s="3">
    <fb>91.534999999999997</fb>
    <v>5</v>
  </rv>
  <rv s="3">
    <fb>91.665000000000006</fb>
    <v>5</v>
  </rv>
  <rv s="3">
    <fb>92.1</fb>
    <v>5</v>
  </rv>
  <rv s="3">
    <fb>91.555000000000007</fb>
    <v>5</v>
  </rv>
  <rv s="3">
    <fb>91.364999999999995</fb>
    <v>5</v>
  </rv>
  <rv s="3">
    <fb>91.28</fb>
    <v>5</v>
  </rv>
  <rv s="3">
    <fb>90.174999999999997</fb>
    <v>5</v>
  </rv>
  <rv s="3">
    <fb>90.66</fb>
    <v>5</v>
  </rv>
  <rv s="3">
    <fb>91.77</fb>
    <v>5</v>
  </rv>
  <rv s="3">
    <fb>92.13</fb>
    <v>5</v>
  </rv>
  <rv s="3">
    <fb>91.91</fb>
    <v>5</v>
  </rv>
  <rv s="3">
    <fb>92.674999999999997</fb>
    <v>5</v>
  </rv>
  <rv s="3">
    <fb>93.025000000000006</fb>
    <v>5</v>
  </rv>
  <rv s="3">
    <fb>93.375</fb>
    <v>5</v>
  </rv>
  <rv s="3">
    <fb>92.644999999999996</fb>
    <v>5</v>
  </rv>
  <rv s="3">
    <fb>92.795000000000002</fb>
    <v>5</v>
  </rv>
  <rv s="3">
    <fb>92.355000000000004</fb>
    <v>5</v>
  </rv>
  <rv s="3">
    <fb>92.144999999999996</fb>
    <v>5</v>
  </rv>
  <rv s="3">
    <fb>92.12</fb>
    <v>5</v>
  </rv>
  <rv s="3">
    <fb>91.9</fb>
    <v>5</v>
  </rv>
  <rv s="3">
    <fb>91.84</fb>
    <v>5</v>
  </rv>
  <rv s="3">
    <fb>89.86</fb>
    <v>5</v>
  </rv>
  <rv s="3">
    <fb>90.05</fb>
    <v>5</v>
  </rv>
  <rv s="3">
    <fb>90.83</fb>
    <v>5</v>
  </rv>
  <rv s="3">
    <fb>91.754999999999995</fb>
    <v>5</v>
  </rv>
  <rv s="3">
    <fb>91.394999999999996</fb>
    <v>5</v>
  </rv>
  <rv s="3">
    <fb>89.555000000000007</fb>
    <v>5</v>
  </rv>
  <rv s="3">
    <fb>89.734999999999999</fb>
    <v>5</v>
  </rv>
  <rv s="3">
    <fb>89.564999999999998</fb>
    <v>5</v>
  </rv>
  <rv s="3">
    <fb>88.685000000000002</fb>
    <v>5</v>
  </rv>
  <rv s="3">
    <fb>89.44</fb>
    <v>5</v>
  </rv>
  <rv s="3">
    <fb>88.284999999999997</fb>
    <v>5</v>
  </rv>
  <rv s="3">
    <fb>90.42</fb>
    <v>5</v>
  </rv>
  <rv s="3">
    <fb>90.11</fb>
    <v>5</v>
  </rv>
  <rv s="3">
    <fb>90.254999999999995</fb>
    <v>5</v>
  </rv>
  <rv s="3">
    <fb>91.015000000000001</fb>
    <v>5</v>
  </rv>
  <rv s="3">
    <fb>91.844999999999999</fb>
    <v>5</v>
  </rv>
  <rv s="3">
    <fb>91.885000000000005</fb>
    <v>5</v>
  </rv>
  <rv s="3">
    <fb>93.004999999999995</fb>
    <v>5</v>
  </rv>
  <rv s="3">
    <fb>93.04</fb>
    <v>5</v>
  </rv>
  <rv s="3">
    <fb>93.84</fb>
    <v>5</v>
  </rv>
  <rv s="3">
    <fb>93.454999999999998</fb>
    <v>5</v>
  </rv>
  <rv s="3">
    <fb>93.864999999999995</fb>
    <v>5</v>
  </rv>
  <rv s="3">
    <fb>93.71</fb>
    <v>5</v>
  </rv>
  <rv s="3">
    <fb>94.22</fb>
    <v>5</v>
  </rv>
  <rv s="3">
    <fb>94.46</fb>
    <v>5</v>
  </rv>
  <rv s="3">
    <fb>94.45</fb>
    <v>5</v>
  </rv>
  <rv s="3">
    <fb>95.194999999999993</fb>
    <v>5</v>
  </rv>
  <rv s="3">
    <fb>95.715000000000003</fb>
    <v>5</v>
  </rv>
  <rv s="3">
    <fb>95.784999999999997</fb>
    <v>5</v>
  </rv>
  <rv s="3">
    <fb>95.305000000000007</fb>
    <v>5</v>
  </rv>
  <rv s="3">
    <fb>95.234999999999999</fb>
    <v>5</v>
  </rv>
  <rv s="3">
    <fb>94.78</fb>
    <v>5</v>
  </rv>
  <rv s="3">
    <fb>95.495000000000005</fb>
    <v>5</v>
  </rv>
  <rv s="3">
    <fb>95.69</fb>
    <v>5</v>
  </rv>
  <rv s="3">
    <fb>95.78</fb>
    <v>5</v>
  </rv>
  <rv s="3">
    <fb>95.23</fb>
    <v>5</v>
  </rv>
  <rv s="3">
    <fb>95.46</fb>
    <v>5</v>
  </rv>
  <rv s="3">
    <fb>95.465000000000003</fb>
    <v>5</v>
  </rv>
  <rv s="3">
    <fb>94.38</fb>
    <v>5</v>
  </rv>
  <rv s="3">
    <fb>94.5</fb>
    <v>5</v>
  </rv>
  <rv s="3">
    <fb>94.87</fb>
    <v>5</v>
  </rv>
  <rv s="3">
    <fb>92.495000000000005</fb>
    <v>5</v>
  </rv>
  <rv s="3">
    <fb>93.1</fb>
    <v>5</v>
  </rv>
  <rv s="3">
    <fb>92.204999999999998</fb>
    <v>5</v>
  </rv>
  <rv s="3">
    <fb>93.48</fb>
    <v>5</v>
  </rv>
  <rv s="3">
    <fb>91.965000000000003</fb>
    <v>5</v>
  </rv>
  <rv s="3">
    <fb>91.234999999999999</fb>
    <v>5</v>
  </rv>
  <rv s="3">
    <fb>94.334999999999994</fb>
    <v>5</v>
  </rv>
  <rv s="3">
    <fb>94.394999999999996</fb>
    <v>5</v>
  </rv>
  <rv s="3">
    <fb>94.26</fb>
    <v>5</v>
  </rv>
  <rv s="3">
    <fb>94.07</fb>
    <v>5</v>
  </rv>
  <rv s="3">
    <fb>93.665000000000006</fb>
    <v>5</v>
  </rv>
  <rv s="3">
    <fb>92.754999999999995</fb>
    <v>5</v>
  </rv>
  <rv s="3">
    <fb>92.7</fb>
    <v>5</v>
  </rv>
  <rv s="3">
    <fb>94.44</fb>
    <v>5</v>
  </rv>
  <rv s="3">
    <fb>93.515000000000001</fb>
    <v>5</v>
  </rv>
  <rv s="3">
    <fb>92.665000000000006</fb>
    <v>5</v>
  </rv>
  <rv s="3">
    <fb>94.97</fb>
    <v>5</v>
  </rv>
  <rv s="0">
    <v>https://www.bing.com/financeapi/forcetrigger?t=aoala2&amp;q=XLON%3aIUIT&amp;form=skydnc</v>
    <v>Learn more on Bing</v>
  </rv>
  <rv s="1">
    <v>en-US</v>
    <v>aoala2</v>
    <v>268435456</v>
    <v>1</v>
    <v>Powered by Refinitiv</v>
    <v>0</v>
    <v>iS S&amp;P 500 USD IT S UCITS ETF (XLON:IUIT)</v>
    <v>2</v>
    <v>3</v>
    <v>Finance</v>
    <v>4</v>
    <v>21.8</v>
    <v>4.2709999999999999</v>
    <v>0.96189999999999998</v>
    <v>0.01</v>
    <v>4.5889999999999999E-4</v>
    <v>USD</v>
    <v>London Stock Exchange</v>
    <v>XLON</v>
    <v>1.5E-3</v>
    <v>21.8</v>
    <v>ETF</v>
    <v>44554.398141087499</v>
    <v>3760</v>
    <v>21.754999999999999</v>
    <v>3452347161.5799999</v>
    <v>iS S&amp;P 500 USD IT S UCITS ETF</v>
    <v>21.79</v>
    <v>21.79</v>
    <v>21.8</v>
    <v>IUIT</v>
    <v>iS S&amp;P 500 USD IT S UCITS ETF (XLON:IUIT)</v>
    <v>4886</v>
  </rv>
  <rv s="2">
    <v>3761</v>
  </rv>
  <rv s="3">
    <fb>16.145</fb>
    <v>5</v>
  </rv>
  <rv s="3">
    <fb>16.425000000000001</fb>
    <v>5</v>
  </rv>
  <rv s="3">
    <fb>16.385000000000002</fb>
    <v>5</v>
  </rv>
  <rv s="3">
    <fb>16.34</fb>
    <v>5</v>
  </rv>
  <rv s="3">
    <fb>16.11</fb>
    <v>5</v>
  </rv>
  <rv s="3">
    <fb>16.105</fb>
    <v>5</v>
  </rv>
  <rv s="3">
    <fb>16.155000000000001</fb>
    <v>5</v>
  </rv>
  <rv s="3">
    <fb>16.295000000000002</fb>
    <v>5</v>
  </rv>
  <rv s="3">
    <fb>16.355</fb>
    <v>5</v>
  </rv>
  <rv s="3">
    <fb>16.350000000000001</fb>
    <v>5</v>
  </rv>
  <rv s="3">
    <fb>16.22</fb>
    <v>5</v>
  </rv>
  <rv s="3">
    <fb>16.337499999999999</fb>
    <v>5</v>
  </rv>
  <rv s="3">
    <fb>16.309999999999999</fb>
    <v>5</v>
  </rv>
  <rv s="3">
    <fb>16.024999999999999</fb>
    <v>5</v>
  </rv>
  <rv s="3">
    <fb>16.085000000000001</fb>
    <v>5</v>
  </rv>
  <rv s="3">
    <fb>16.535</fb>
    <v>5</v>
  </rv>
  <rv s="3">
    <fb>16.655000000000001</fb>
    <v>5</v>
  </rv>
  <rv s="3">
    <fb>16.7</fb>
    <v>5</v>
  </rv>
  <rv s="3">
    <fb>16.645</fb>
    <v>5</v>
  </rv>
  <rv s="3">
    <fb>16.844999999999999</fb>
    <v>5</v>
  </rv>
  <rv s="3">
    <fb>16.614999999999998</fb>
    <v>5</v>
  </rv>
  <rv s="3">
    <fb>16.695</fb>
    <v>5</v>
  </rv>
  <rv s="3">
    <fb>16.53</fb>
    <v>5</v>
  </rv>
  <rv s="3">
    <fb>16.78</fb>
    <v>5</v>
  </rv>
  <rv s="3">
    <fb>16.795000000000002</fb>
    <v>5</v>
  </rv>
  <rv s="3">
    <fb>16.885000000000002</fb>
    <v>5</v>
  </rv>
  <rv s="3">
    <fb>16.975000000000001</fb>
    <v>5</v>
  </rv>
  <rv s="3">
    <fb>17.07</fb>
    <v>5</v>
  </rv>
  <rv s="3">
    <fb>17.170000000000002</fb>
    <v>5</v>
  </rv>
  <rv s="3">
    <fb>17.09</fb>
    <v>5</v>
  </rv>
  <rv s="3">
    <fb>17.309999999999999</fb>
    <v>5</v>
  </rv>
  <rv s="3">
    <fb>17.350000000000001</fb>
    <v>5</v>
  </rv>
  <rv s="3">
    <fb>17.48</fb>
    <v>5</v>
  </rv>
  <rv s="3">
    <fb>17.36</fb>
    <v>5</v>
  </rv>
  <rv s="3">
    <fb>17.010000000000002</fb>
    <v>5</v>
  </rv>
  <rv s="3">
    <fb>16.954999999999998</fb>
    <v>5</v>
  </rv>
  <rv s="3">
    <fb>17.190000000000001</fb>
    <v>5</v>
  </rv>
  <rv s="3">
    <fb>16.760000000000002</fb>
    <v>5</v>
  </rv>
  <rv s="3">
    <fb>16.484999999999999</fb>
    <v>5</v>
  </rv>
  <rv s="3">
    <fb>16.625</fb>
    <v>5</v>
  </rv>
  <rv s="3">
    <fb>16.515000000000001</fb>
    <v>5</v>
  </rv>
  <rv s="3">
    <fb>16.824999999999999</fb>
    <v>5</v>
  </rv>
  <rv s="3">
    <fb>16.504999999999999</fb>
    <v>5</v>
  </rv>
  <rv s="3">
    <fb>16.195</fb>
    <v>5</v>
  </rv>
  <rv s="3">
    <fb>15.71</fb>
    <v>5</v>
  </rv>
  <rv s="3">
    <fb>16.3</fb>
    <v>5</v>
  </rv>
  <rv s="3">
    <fb>16.315000000000001</fb>
    <v>5</v>
  </rv>
  <rv s="3">
    <fb>16.6325</fb>
    <v>5</v>
  </rv>
  <rv s="3">
    <fb>16.37</fb>
    <v>5</v>
  </rv>
  <rv s="3">
    <fb>16.52</fb>
    <v>5</v>
  </rv>
  <rv s="3">
    <fb>16.579999999999998</fb>
    <v>5</v>
  </rv>
  <rv s="3">
    <fb>16.335000000000001</fb>
    <v>5</v>
  </rv>
  <rv s="3">
    <fb>16.61</fb>
    <v>5</v>
  </rv>
  <rv s="3">
    <fb>16.559999999999999</fb>
    <v>5</v>
  </rv>
  <rv s="3">
    <fb>16.445</fb>
    <v>5</v>
  </rv>
  <rv s="3">
    <fb>16.190000000000001</fb>
    <v>5</v>
  </rv>
  <rv s="3">
    <fb>16.440000000000001</fb>
    <v>5</v>
  </rv>
  <rv s="3">
    <fb>16.55</fb>
    <v>5</v>
  </rv>
  <rv s="3">
    <fb>16.422499999999999</fb>
    <v>5</v>
  </rv>
  <rv s="3">
    <fb>16.690000000000001</fb>
    <v>5</v>
  </rv>
  <rv s="3">
    <fb>16.965</fb>
    <v>5</v>
  </rv>
  <rv s="3">
    <fb>17.364999999999998</fb>
    <v>5</v>
  </rv>
  <rv s="3">
    <fb>17.594999999999999</fb>
    <v>5</v>
  </rv>
  <rv s="3">
    <fb>17.675000000000001</fb>
    <v>5</v>
  </rv>
  <rv s="3">
    <fb>17.71</fb>
    <v>5</v>
  </rv>
  <rv s="3">
    <fb>17.8</fb>
    <v>5</v>
  </rv>
  <rv s="3">
    <fb>17.795000000000002</fb>
    <v>5</v>
  </rv>
  <rv s="3">
    <fb>17.96</fb>
    <v>5</v>
  </rv>
  <rv s="3">
    <fb>17.975000000000001</fb>
    <v>5</v>
  </rv>
  <rv s="3">
    <fb>17.824999999999999</fb>
    <v>5</v>
  </rv>
  <rv s="3">
    <fb>17.647500000000001</fb>
    <v>5</v>
  </rv>
  <rv s="3">
    <fb>17.82</fb>
    <v>5</v>
  </rv>
  <rv s="3">
    <fb>17.895</fb>
    <v>5</v>
  </rv>
  <rv s="3">
    <fb>17.89</fb>
    <v>5</v>
  </rv>
  <rv s="3">
    <fb>18.015000000000001</fb>
    <v>5</v>
  </rv>
  <rv s="3">
    <fb>17.815000000000001</fb>
    <v>5</v>
  </rv>
  <rv s="3">
    <fb>17.704999999999998</fb>
    <v>5</v>
  </rv>
  <rv s="3">
    <fb>17.614999999999998</fb>
    <v>5</v>
  </rv>
  <rv s="3">
    <fb>17.059999999999999</fb>
    <v>5</v>
  </rv>
  <rv s="3">
    <fb>17.3</fb>
    <v>5</v>
  </rv>
  <rv s="3">
    <fb>17.204999999999998</fb>
    <v>5</v>
  </rv>
  <rv s="3">
    <fb>17.545000000000002</fb>
    <v>5</v>
  </rv>
  <rv s="3">
    <fb>17.225000000000001</fb>
    <v>5</v>
  </rv>
  <rv s="3">
    <fb>16.940000000000001</fb>
    <v>5</v>
  </rv>
  <rv s="3">
    <fb>16.574999999999999</fb>
    <v>5</v>
  </rv>
  <rv s="3">
    <fb>16.72</fb>
    <v>5</v>
  </rv>
  <rv s="3">
    <fb>17.004999999999999</fb>
    <v>5</v>
  </rv>
  <rv s="3">
    <fb>16.8825</fb>
    <v>5</v>
  </rv>
  <rv s="3">
    <fb>16.715</fb>
    <v>5</v>
  </rv>
  <rv s="3">
    <fb>17.184999999999999</fb>
    <v>5</v>
  </rv>
  <rv s="3">
    <fb>17.164999999999999</fb>
    <v>5</v>
  </rv>
  <rv s="3">
    <fb>17.414999999999999</fb>
    <v>5</v>
  </rv>
  <rv s="3">
    <fb>17.399999999999999</fb>
    <v>5</v>
  </rv>
  <rv s="3">
    <fb>17.385000000000002</fb>
    <v>5</v>
  </rv>
  <rv s="3">
    <fb>17.41</fb>
    <v>5</v>
  </rv>
  <rv s="3">
    <fb>17.434999999999999</fb>
    <v>5</v>
  </rv>
  <rv s="3">
    <fb>17.34</fb>
    <v>5</v>
  </rv>
  <rv s="3">
    <fb>17.475000000000001</fb>
    <v>5</v>
  </rv>
  <rv s="3">
    <fb>17.285</fb>
    <v>5</v>
  </rv>
  <rv s="3">
    <fb>17.559999999999999</fb>
    <v>5</v>
  </rv>
  <rv s="3">
    <fb>17.54</fb>
    <v>5</v>
  </rv>
  <rv s="3">
    <fb>17.579999999999998</fb>
    <v>5</v>
  </rv>
  <rv s="3">
    <fb>17.642499999999998</fb>
    <v>5</v>
  </rv>
  <rv s="3">
    <fb>17.875</fb>
    <v>5</v>
  </rv>
  <rv s="3">
    <fb>17.93</fb>
    <v>5</v>
  </rv>
  <rv s="3">
    <fb>17.920000000000002</fb>
    <v>5</v>
  </rv>
  <rv s="3">
    <fb>18.059999999999999</fb>
    <v>5</v>
  </rv>
  <rv s="3">
    <fb>17.86</fb>
    <v>5</v>
  </rv>
  <rv s="3">
    <fb>17.97</fb>
    <v>5</v>
  </rv>
  <rv s="3">
    <fb>18.11</fb>
    <v>5</v>
  </rv>
  <rv s="3">
    <fb>18.155000000000001</fb>
    <v>5</v>
  </rv>
  <rv s="3">
    <fb>18.315000000000001</fb>
    <v>5</v>
  </rv>
  <rv s="3">
    <fb>18.309999999999999</fb>
    <v>5</v>
  </rv>
  <rv s="3">
    <fb>18.45</fb>
    <v>5</v>
  </rv>
  <rv s="3">
    <fb>18.545000000000002</fb>
    <v>5</v>
  </rv>
  <rv s="3">
    <fb>18.574999999999999</fb>
    <v>5</v>
  </rv>
  <rv s="3">
    <fb>18.504999999999999</fb>
    <v>5</v>
  </rv>
  <rv s="3">
    <fb>18.7425</fb>
    <v>5</v>
  </rv>
  <rv s="3">
    <fb>18.84</fb>
    <v>5</v>
  </rv>
  <rv s="3">
    <fb>18.89</fb>
    <v>5</v>
  </rv>
  <rv s="3">
    <fb>18.932500000000001</fb>
    <v>5</v>
  </rv>
  <rv s="3">
    <fb>18.765000000000001</fb>
    <v>5</v>
  </rv>
  <rv s="3">
    <fb>18.975000000000001</fb>
    <v>5</v>
  </rv>
  <rv s="3">
    <fb>19.004999999999999</fb>
    <v>5</v>
  </rv>
  <rv s="3">
    <fb>19.234999999999999</fb>
    <v>5</v>
  </rv>
  <rv s="3">
    <fb>19.232500000000002</fb>
    <v>5</v>
  </rv>
  <rv s="3">
    <fb>19.149999999999999</fb>
    <v>5</v>
  </rv>
  <rv s="3">
    <fb>18.9925</fb>
    <v>5</v>
  </rv>
  <rv s="3">
    <fb>18.715</fb>
    <v>5</v>
  </rv>
  <rv s="3">
    <fb>18.844999999999999</fb>
    <v>5</v>
  </rv>
  <rv s="3">
    <fb>19.045000000000002</fb>
    <v>5</v>
  </rv>
  <rv s="3">
    <fb>19.195</fb>
    <v>5</v>
  </rv>
  <rv s="3">
    <fb>19.399999999999999</fb>
    <v>5</v>
  </rv>
  <rv s="3">
    <fb>19.392499999999998</fb>
    <v>5</v>
  </rv>
  <rv s="3">
    <fb>19.085000000000001</fb>
    <v>5</v>
  </rv>
  <rv s="3">
    <fb>19.260000000000002</fb>
    <v>5</v>
  </rv>
  <rv s="3">
    <fb>19.315000000000001</fb>
    <v>5</v>
  </rv>
  <rv s="3">
    <fb>19.22</fb>
    <v>5</v>
  </rv>
  <rv s="3">
    <fb>19.385000000000002</fb>
    <v>5</v>
  </rv>
  <rv s="3">
    <fb>19.18</fb>
    <v>5</v>
  </rv>
  <rv s="3">
    <fb>19.305</fb>
    <v>5</v>
  </rv>
  <rv s="3">
    <fb>19.465</fb>
    <v>5</v>
  </rv>
  <rv s="3">
    <fb>19.462499999999999</fb>
    <v>5</v>
  </rv>
  <rv s="3">
    <fb>19.405000000000001</fb>
    <v>5</v>
  </rv>
  <rv s="3">
    <fb>19.36</fb>
    <v>5</v>
  </rv>
  <rv s="3">
    <fb>19.434999999999999</fb>
    <v>5</v>
  </rv>
  <rv s="3">
    <fb>19.355</fb>
    <v>5</v>
  </rv>
  <rv s="3">
    <fb>19.420000000000002</fb>
    <v>5</v>
  </rv>
  <rv s="3">
    <fb>19.3325</fb>
    <v>5</v>
  </rv>
  <rv s="3">
    <fb>19.53</fb>
    <v>5</v>
  </rv>
  <rv s="3">
    <fb>19.765000000000001</fb>
    <v>5</v>
  </rv>
  <rv s="3">
    <fb>19.7925</fb>
    <v>5</v>
  </rv>
  <rv s="3">
    <fb>19.8</fb>
    <v>5</v>
  </rv>
  <rv s="3">
    <fb>19.695</fb>
    <v>5</v>
  </rv>
  <rv s="3">
    <fb>19.78</fb>
    <v>5</v>
  </rv>
  <rv s="3">
    <fb>19.887799999999999</fb>
    <v>5</v>
  </rv>
  <rv s="3">
    <fb>19.989999999999998</fb>
    <v>5</v>
  </rv>
  <rv s="3">
    <fb>20.09</fb>
    <v>5</v>
  </rv>
  <rv s="3">
    <fb>20.065000000000001</fb>
    <v>5</v>
  </rv>
  <rv s="3">
    <fb>20.114999999999998</fb>
    <v>5</v>
  </rv>
  <rv s="3">
    <fb>20.010000000000002</fb>
    <v>5</v>
  </rv>
  <rv s="3">
    <fb>19.89</fb>
    <v>5</v>
  </rv>
  <rv s="3">
    <fb>19.96</fb>
    <v>5</v>
  </rv>
  <rv s="3">
    <fb>19.805</fb>
    <v>5</v>
  </rv>
  <rv s="3">
    <fb>19.64</fb>
    <v>5</v>
  </rv>
  <rv s="3">
    <fb>19.745000000000001</fb>
    <v>5</v>
  </rv>
  <rv s="3">
    <fb>19.664999999999999</fb>
    <v>5</v>
  </rv>
  <rv s="3">
    <fb>19.675000000000001</fb>
    <v>5</v>
  </rv>
  <rv s="3">
    <fb>19.535</fb>
    <v>5</v>
  </rv>
  <rv s="3">
    <fb>19.175000000000001</fb>
    <v>5</v>
  </rv>
  <rv s="3">
    <fb>19.295000000000002</fb>
    <v>5</v>
  </rv>
  <rv s="3">
    <fb>19.684999999999999</fb>
    <v>5</v>
  </rv>
  <rv s="3">
    <fb>19.61</fb>
    <v>5</v>
  </rv>
  <rv s="3">
    <fb>19.52</fb>
    <v>5</v>
  </rv>
  <rv s="3">
    <fb>19.065000000000001</fb>
    <v>5</v>
  </rv>
  <rv s="3">
    <fb>18.96</fb>
    <v>5</v>
  </rv>
  <rv s="3">
    <fb>18.864999999999998</fb>
    <v>5</v>
  </rv>
  <rv s="3">
    <fb>18.565000000000001</fb>
    <v>5</v>
  </rv>
  <rv s="3">
    <fb>18.940000000000001</fb>
    <v>5</v>
  </rv>
  <rv s="3">
    <fb>18.77</fb>
    <v>5</v>
  </rv>
  <rv s="3">
    <fb>19.23</fb>
    <v>5</v>
  </rv>
  <rv s="3">
    <fb>18.945</fb>
    <v>5</v>
  </rv>
  <rv s="3">
    <fb>18.899999999999999</fb>
    <v>5</v>
  </rv>
  <rv s="3">
    <fb>19.350000000000001</fb>
    <v>5</v>
  </rv>
  <rv s="3">
    <fb>19.555</fb>
    <v>5</v>
  </rv>
  <rv s="3">
    <fb>19.670000000000002</fb>
    <v>5</v>
  </rv>
  <rv s="3">
    <fb>19.95</fb>
    <v>5</v>
  </rv>
  <rv s="3">
    <fb>19.940000000000001</fb>
    <v>5</v>
  </rv>
  <rv s="3">
    <fb>19.87</fb>
    <v>5</v>
  </rv>
  <rv s="3">
    <fb>19.914999999999999</fb>
    <v>5</v>
  </rv>
  <rv s="3">
    <fb>19.984999999999999</fb>
    <v>5</v>
  </rv>
  <rv s="3">
    <fb>20.14</fb>
    <v>5</v>
  </rv>
  <rv s="3">
    <fb>20.079999999999998</fb>
    <v>5</v>
  </rv>
  <rv s="3">
    <fb>20.195</fb>
    <v>5</v>
  </rv>
  <rv s="3">
    <fb>20.190000000000001</fb>
    <v>5</v>
  </rv>
  <rv s="3">
    <fb>20.237500000000001</fb>
    <v>5</v>
  </rv>
  <rv s="3">
    <fb>20.454999999999998</fb>
    <v>5</v>
  </rv>
  <rv s="3">
    <fb>20.434999999999999</fb>
    <v>5</v>
  </rv>
  <rv s="3">
    <fb>20.824999999999999</fb>
    <v>5</v>
  </rv>
  <rv s="3">
    <fb>21.03</fb>
    <v>5</v>
  </rv>
  <rv s="3">
    <fb>21.11</fb>
    <v>5</v>
  </rv>
  <rv s="3">
    <fb>21.06</fb>
    <v>5</v>
  </rv>
  <rv s="3">
    <fb>20.844999999999999</fb>
    <v>5</v>
  </rv>
  <rv s="3">
    <fb>20.81</fb>
    <v>5</v>
  </rv>
  <rv s="3">
    <fb>21.035</fb>
    <v>5</v>
  </rv>
  <rv s="3">
    <fb>21.2</fb>
    <v>5</v>
  </rv>
  <rv s="3">
    <fb>21.23</fb>
    <v>5</v>
  </rv>
  <rv s="3">
    <fb>21.274999999999999</fb>
    <v>5</v>
  </rv>
  <rv s="3">
    <fb>21.56</fb>
    <v>5</v>
  </rv>
  <rv s="3">
    <fb>21.655000000000001</fb>
    <v>5</v>
  </rv>
  <rv s="3">
    <fb>21.07</fb>
    <v>5</v>
  </rv>
  <rv s="3">
    <fb>21.245000000000001</fb>
    <v>5</v>
  </rv>
  <rv s="3">
    <fb>21.44</fb>
    <v>5</v>
  </rv>
  <rv s="3">
    <fb>20.87</fb>
    <v>5</v>
  </rv>
  <rv s="3">
    <fb>21.25</fb>
    <v>5</v>
  </rv>
  <rv s="3">
    <fb>21.09</fb>
    <v>5</v>
  </rv>
  <rv s="3">
    <fb>21.54</fb>
    <v>5</v>
  </rv>
  <rv s="3">
    <fb>20.885000000000002</fb>
    <v>5</v>
  </rv>
  <rv s="3">
    <fb>20.73</fb>
    <v>5</v>
  </rv>
  <rv s="3">
    <fb>21.61</fb>
    <v>5</v>
  </rv>
  <rv s="3">
    <fb>21.645</fb>
    <v>5</v>
  </rv>
  <rv s="3">
    <fb>21.684999999999999</fb>
    <v>5</v>
  </rv>
  <rv s="3">
    <fb>21.695</fb>
    <v>5</v>
  </rv>
  <rv s="3">
    <fb>21.727499999999999</fb>
    <v>5</v>
  </rv>
  <rv s="3">
    <fb>21.135000000000002</fb>
    <v>5</v>
  </rv>
  <rv s="3">
    <fb>21.42</fb>
    <v>5</v>
  </rv>
  <rv s="3">
    <fb>21.085000000000001</fb>
    <v>5</v>
  </rv>
  <rv s="3">
    <fb>20.66</fb>
    <v>5</v>
  </rv>
  <rv s="3">
    <fb>20.96</fb>
    <v>5</v>
  </rv>
  <rv s="3">
    <fb>21.5</fb>
    <v>5</v>
  </rv>
  <rv s="3">
    <fb>21.79</fb>
    <v>5</v>
  </rv>
  <rv s="0">
    <v>https://www.bing.com/financeapi/forcetrigger?t=aobwec&amp;q=XLON%3aMXUS&amp;form=skydnc</v>
    <v>Learn more on Bing</v>
  </rv>
  <rv s="6">
    <v>en-US</v>
    <v>aobwec</v>
    <v>268435456</v>
    <v>1</v>
    <v>Powered by Refinitiv</v>
    <v>8</v>
    <v>Invesco MSCI USA UCITS ETF Acc (XLON:MXUS)</v>
    <v>2</v>
    <v>9</v>
    <v>Finance</v>
    <v>4</v>
    <v>77.2</v>
    <v>64.97</v>
    <v>1.0176000000000001</v>
    <v>0.82499999999999996</v>
    <v>6.2849999999999998E-3</v>
    <v>USD</v>
    <v>London Stock Exchange</v>
    <v>XLON</v>
    <v>5.0000000000000001E-4</v>
    <v>ETF</v>
    <v>44553.476652685153</v>
    <v>3994</v>
    <v>3395460164</v>
    <v>Invesco MSCI USA UCITS ETF Acc</v>
    <v>131.255</v>
    <v>132.52000000000001</v>
    <v>MXUS</v>
    <v>Invesco MSCI USA UCITS ETF Acc (XLON:MXUS)</v>
    <v>1</v>
  </rv>
  <rv s="2">
    <v>3995</v>
  </rv>
  <rv s="3">
    <fb>103.95</fb>
    <v>5</v>
  </rv>
  <rv s="3">
    <fb>104.84</fb>
    <v>5</v>
  </rv>
  <rv s="3">
    <fb>104.67</fb>
    <v>5</v>
  </rv>
  <rv s="3">
    <fb>103.785</fb>
    <v>5</v>
  </rv>
  <rv s="3">
    <fb>105.62</fb>
    <v>5</v>
  </rv>
  <rv s="3">
    <fb>106.54</fb>
    <v>5</v>
  </rv>
  <rv s="3">
    <fb>106.935</fb>
    <v>5</v>
  </rv>
  <rv s="3">
    <fb>106.93</fb>
    <v>5</v>
  </rv>
  <rv s="3">
    <fb>106.68</fb>
    <v>5</v>
  </rv>
  <rv s="3">
    <fb>106.905</fb>
    <v>5</v>
  </rv>
  <rv s="3">
    <fb>107.13500000000001</fb>
    <v>5</v>
  </rv>
  <rv s="3">
    <fb>105.96</fb>
    <v>5</v>
  </rv>
  <rv s="3">
    <fb>106.21</fb>
    <v>5</v>
  </rv>
  <rv s="3">
    <fb>107.705</fb>
    <v>5</v>
  </rv>
  <rv s="3">
    <fb>107.7</fb>
    <v>5</v>
  </rv>
  <rv s="3">
    <fb>107.11</fb>
    <v>5</v>
  </rv>
  <rv s="3">
    <fb>108.105</fb>
    <v>5</v>
  </rv>
  <rv s="3">
    <fb>106.255</fb>
    <v>5</v>
  </rv>
  <rv s="3">
    <fb>106.69499999999999</fb>
    <v>5</v>
  </rv>
  <rv s="3">
    <fb>104.78</fb>
    <v>5</v>
  </rv>
  <rv s="3">
    <fb>105.38500000000001</fb>
    <v>5</v>
  </rv>
  <rv s="3">
    <fb>107.685</fb>
    <v>5</v>
  </rv>
  <rv s="3">
    <fb>107.61499999999999</fb>
    <v>5</v>
  </rv>
  <rv s="3">
    <fb>108.345</fb>
    <v>5</v>
  </rv>
  <rv s="3">
    <fb>109.19</fb>
    <v>5</v>
  </rv>
  <rv s="3">
    <fb>109.86</fb>
    <v>5</v>
  </rv>
  <rv s="3">
    <fb>110.27500000000001</fb>
    <v>5</v>
  </rv>
  <rv s="3">
    <fb>110.505</fb>
    <v>5</v>
  </rv>
  <rv s="3">
    <fb>111.47499999999999</fb>
    <v>5</v>
  </rv>
  <rv s="3">
    <fb>110.83499999999999</fb>
    <v>5</v>
  </rv>
  <rv s="3">
    <fb>109.94</fb>
    <v>5</v>
  </rv>
  <rv s="3">
    <fb>109.74</fb>
    <v>5</v>
  </rv>
  <rv s="3">
    <fb>110.69499999999999</fb>
    <v>5</v>
  </rv>
  <rv s="3">
    <fb>109.27500000000001</fb>
    <v>5</v>
  </rv>
  <rv s="3">
    <fb>108.155</fb>
    <v>5</v>
  </rv>
  <rv s="3">
    <fb>109.455</fb>
    <v>5</v>
  </rv>
  <rv s="3">
    <fb>109.13</fb>
    <v>5</v>
  </rv>
  <rv s="3">
    <fb>107.235</fb>
    <v>5</v>
  </rv>
  <rv s="3">
    <fb>109.215</fb>
    <v>5</v>
  </rv>
  <rv s="3">
    <fb>109.13500000000001</fb>
    <v>5</v>
  </rv>
  <rv s="3">
    <fb>108.35</fb>
    <v>5</v>
  </rv>
  <rv s="3">
    <fb>106.94</fb>
    <v>5</v>
  </rv>
  <rv s="3">
    <fb>104.075</fb>
    <v>5</v>
  </rv>
  <rv s="3">
    <fb>108.16</fb>
    <v>5</v>
  </rv>
  <rv s="3">
    <fb>108.63</fb>
    <v>5</v>
  </rv>
  <rv s="3">
    <fb>109.02500000000001</fb>
    <v>5</v>
  </rv>
  <rv s="3">
    <fb>110.48</fb>
    <v>5</v>
  </rv>
  <rv s="3">
    <fb>109.7</fb>
    <v>5</v>
  </rv>
  <rv s="3">
    <fb>110.24</fb>
    <v>5</v>
  </rv>
  <rv s="3">
    <fb>110.985</fb>
    <v>5</v>
  </rv>
  <rv s="3">
    <fb>110.37</fb>
    <v>5</v>
  </rv>
  <rv s="3">
    <fb>110.38</fb>
    <v>5</v>
  </rv>
  <rv s="3">
    <fb>109.30500000000001</fb>
    <v>5</v>
  </rv>
  <rv s="3">
    <fb>110.35</fb>
    <v>5</v>
  </rv>
  <rv s="3">
    <fb>110.21</fb>
    <v>5</v>
  </rv>
  <rv s="3">
    <fb>109.965</fb>
    <v>5</v>
  </rv>
  <rv s="3">
    <fb>109.17</fb>
    <v>5</v>
  </rv>
  <rv s="3">
    <fb>109.845</fb>
    <v>5</v>
  </rv>
  <rv s="3">
    <fb>110.22</fb>
    <v>5</v>
  </rv>
  <rv s="3">
    <fb>111.035</fb>
    <v>5</v>
  </rv>
  <rv s="3">
    <fb>111.11</fb>
    <v>5</v>
  </rv>
  <rv s="3">
    <fb>111.905</fb>
    <v>5</v>
  </rv>
  <rv s="3">
    <fb>114.36499999999999</fb>
    <v>5</v>
  </rv>
  <rv s="3">
    <fb>113.88500000000001</fb>
    <v>5</v>
  </rv>
  <rv s="3">
    <fb>114.39</fb>
    <v>5</v>
  </rv>
  <rv s="3">
    <fb>114.67</fb>
    <v>5</v>
  </rv>
  <rv s="3">
    <fb>115.245</fb>
    <v>5</v>
  </rv>
  <rv s="3">
    <fb>115.64</fb>
    <v>5</v>
  </rv>
  <rv s="3">
    <fb>116.465</fb>
    <v>5</v>
  </rv>
  <rv s="3">
    <fb>116.59</fb>
    <v>5</v>
  </rv>
  <rv s="3">
    <fb>115.42</fb>
    <v>5</v>
  </rv>
  <rv s="3">
    <fb>116.185</fb>
    <v>5</v>
  </rv>
  <rv s="3">
    <fb>116.745</fb>
    <v>5</v>
  </rv>
  <rv s="3">
    <fb>116.855</fb>
    <v>5</v>
  </rv>
  <rv s="3">
    <fb>117.015</fb>
    <v>5</v>
  </rv>
  <rv s="3">
    <fb>117.27</fb>
    <v>5</v>
  </rv>
  <rv s="3">
    <fb>117.37</fb>
    <v>5</v>
  </rv>
  <rv s="3">
    <fb>117.39</fb>
    <v>5</v>
  </rv>
  <rv s="3">
    <fb>117.64</fb>
    <v>5</v>
  </rv>
  <rv s="3">
    <fb>115.69</fb>
    <v>5</v>
  </rv>
  <rv s="3">
    <fb>116.67</fb>
    <v>5</v>
  </rv>
  <rv s="3">
    <fb>116.26</fb>
    <v>5</v>
  </rv>
  <rv s="3">
    <fb>117.515</fb>
    <v>5</v>
  </rv>
  <rv s="3">
    <fb>115.625</fb>
    <v>5</v>
  </rv>
  <rv s="3">
    <fb>114.91500000000001</fb>
    <v>5</v>
  </rv>
  <rv s="3">
    <fb>114.36</fb>
    <v>5</v>
  </rv>
  <rv s="3">
    <fb>116.035</fb>
    <v>5</v>
  </rv>
  <rv s="3">
    <fb>115.985</fb>
    <v>5</v>
  </rv>
  <rv s="3">
    <fb>114.04</fb>
    <v>5</v>
  </rv>
  <rv s="3">
    <fb>116.05500000000001</fb>
    <v>5</v>
  </rv>
  <rv s="3">
    <fb>116.48</fb>
    <v>5</v>
  </rv>
  <rv s="3">
    <fb>117.395</fb>
    <v>5</v>
  </rv>
  <rv s="3">
    <fb>117.125</fb>
    <v>5</v>
  </rv>
  <rv s="3">
    <fb>116.91500000000001</fb>
    <v>5</v>
  </rv>
  <rv s="3">
    <fb>117.69499999999999</fb>
    <v>5</v>
  </rv>
  <rv s="3">
    <fb>117.55500000000001</fb>
    <v>5</v>
  </rv>
  <rv s="3">
    <fb>118.16500000000001</fb>
    <v>5</v>
  </rv>
  <rv s="3">
    <fb>117.7</fb>
    <v>5</v>
  </rv>
  <rv s="3">
    <fb>117.97</fb>
    <v>5</v>
  </rv>
  <rv s="3">
    <fb>117.83499999999999</fb>
    <v>5</v>
  </rv>
  <rv s="3">
    <fb>118.745</fb>
    <v>5</v>
  </rv>
  <rv s="3">
    <fb>118.515</fb>
    <v>5</v>
  </rv>
  <rv s="3">
    <fb>118.68</fb>
    <v>5</v>
  </rv>
  <rv s="3">
    <fb>118.86499999999999</fb>
    <v>5</v>
  </rv>
  <rv s="3">
    <fb>118.99</fb>
    <v>5</v>
  </rv>
  <rv s="3">
    <fb>118.465</fb>
    <v>5</v>
  </rv>
  <rv s="3">
    <fb>117.11499999999999</fb>
    <v>5</v>
  </rv>
  <rv s="3">
    <fb>118.065</fb>
    <v>5</v>
  </rv>
  <rv s="3">
    <fb>119.065</fb>
    <v>5</v>
  </rv>
  <rv s="3">
    <fb>119.685</fb>
    <v>5</v>
  </rv>
  <rv s="3">
    <fb>119.95</fb>
    <v>5</v>
  </rv>
  <rv s="3">
    <fb>120.285</fb>
    <v>5</v>
  </rv>
  <rv s="3">
    <fb>120.32</fb>
    <v>5</v>
  </rv>
  <rv s="3">
    <fb>120.88</fb>
    <v>5</v>
  </rv>
  <rv s="3">
    <fb>120.79</fb>
    <v>5</v>
  </rv>
  <rv s="3">
    <fb>121.01</fb>
    <v>5</v>
  </rv>
  <rv s="3">
    <fb>121.815</fb>
    <v>5</v>
  </rv>
  <rv s="3">
    <fb>122.3</fb>
    <v>5</v>
  </rv>
  <rv s="3">
    <fb>121.61499999999999</fb>
    <v>5</v>
  </rv>
  <rv s="3">
    <fb>122.22499999999999</fb>
    <v>5</v>
  </rv>
  <rv s="3">
    <fb>120.96</fb>
    <v>5</v>
  </rv>
  <rv s="3">
    <fb>122.52</fb>
    <v>5</v>
  </rv>
  <rv s="3">
    <fb>122.955</fb>
    <v>5</v>
  </rv>
  <rv s="3">
    <fb>123.29</fb>
    <v>5</v>
  </rv>
  <rv s="3">
    <fb>122.78</fb>
    <v>5</v>
  </rv>
  <rv s="3">
    <fb>122.435</fb>
    <v>5</v>
  </rv>
  <rv s="3">
    <fb>121.935</fb>
    <v>5</v>
  </rv>
  <rv s="3">
    <fb>119.375</fb>
    <v>5</v>
  </rv>
  <rv s="3">
    <fb>121.27</fb>
    <v>5</v>
  </rv>
  <rv s="3">
    <fb>122.17</fb>
    <v>5</v>
  </rv>
  <rv s="3">
    <fb>122.59</fb>
    <v>5</v>
  </rv>
  <rv s="3">
    <fb>123.95</fb>
    <v>5</v>
  </rv>
  <rv s="3">
    <fb>124.24</fb>
    <v>5</v>
  </rv>
  <rv s="3">
    <fb>123.73</fb>
    <v>5</v>
  </rv>
  <rv s="3">
    <fb>123.84</fb>
    <v>5</v>
  </rv>
  <rv s="3">
    <fb>124.485</fb>
    <v>5</v>
  </rv>
  <rv s="3">
    <fb>123.765</fb>
    <v>5</v>
  </rv>
  <rv s="3">
    <fb>124.515</fb>
    <v>5</v>
  </rv>
  <rv s="3">
    <fb>123.4</fb>
    <v>5</v>
  </rv>
  <rv s="3">
    <fb>123.91</fb>
    <v>5</v>
  </rv>
  <rv s="3">
    <fb>124.565</fb>
    <v>5</v>
  </rv>
  <rv s="3">
    <fb>124.75</fb>
    <v>5</v>
  </rv>
  <rv s="3">
    <fb>124.7</fb>
    <v>5</v>
  </rv>
  <rv s="3">
    <fb>124.85</fb>
    <v>5</v>
  </rv>
  <rv s="3">
    <fb>124.82</fb>
    <v>5</v>
  </rv>
  <rv s="3">
    <fb>125.105</fb>
    <v>5</v>
  </rv>
  <rv s="3">
    <fb>125.59</fb>
    <v>5</v>
  </rv>
  <rv s="3">
    <fb>124.985</fb>
    <v>5</v>
  </rv>
  <rv s="3">
    <fb>124.99</fb>
    <v>5</v>
  </rv>
  <rv s="3">
    <fb>124.955</fb>
    <v>5</v>
  </rv>
  <rv s="3">
    <fb>123.65</fb>
    <v>5</v>
  </rv>
  <rv s="3">
    <fb>124.54</fb>
    <v>5</v>
  </rv>
  <rv s="3">
    <fb>126.015</fb>
    <v>5</v>
  </rv>
  <rv s="3">
    <fb>126.26</fb>
    <v>5</v>
  </rv>
  <rv s="3">
    <fb>126.53</fb>
    <v>5</v>
  </rv>
  <rv s="3">
    <fb>126.215</fb>
    <v>5</v>
  </rv>
  <rv s="3">
    <fb>126.93</fb>
    <v>5</v>
  </rv>
  <rv s="3">
    <fb>127.12</fb>
    <v>5</v>
  </rv>
  <rv s="3">
    <fb>127.56</fb>
    <v>5</v>
  </rv>
  <rv s="3">
    <fb>127.905</fb>
    <v>5</v>
  </rv>
  <rv s="3">
    <fb>127.245</fb>
    <v>5</v>
  </rv>
  <rv s="3">
    <fb>128.65</fb>
    <v>5</v>
  </rv>
  <rv s="3">
    <fb>127.16</fb>
    <v>5</v>
  </rv>
  <rv s="3">
    <fb>126.88</fb>
    <v>5</v>
  </rv>
  <rv s="3">
    <fb>127.11499999999999</fb>
    <v>5</v>
  </rv>
  <rv s="3">
    <fb>126.245</fb>
    <v>5</v>
  </rv>
  <rv s="3">
    <fb>125.64</fb>
    <v>5</v>
  </rv>
  <rv s="3">
    <fb>125.645</fb>
    <v>5</v>
  </rv>
  <rv s="3">
    <fb>125.49</fb>
    <v>5</v>
  </rv>
  <rv s="3">
    <fb>125.44499999999999</fb>
    <v>5</v>
  </rv>
  <rv s="3">
    <fb>125.18</fb>
    <v>5</v>
  </rv>
  <rv s="3">
    <fb>122.855</fb>
    <v>5</v>
  </rv>
  <rv s="3">
    <fb>122.87</fb>
    <v>5</v>
  </rv>
  <rv s="3">
    <fb>123.41</fb>
    <v>5</v>
  </rv>
  <rv s="3">
    <fb>125.455</fb>
    <v>5</v>
  </rv>
  <rv s="3">
    <fb>125.08499999999999</fb>
    <v>5</v>
  </rv>
  <rv s="3">
    <fb>125.245</fb>
    <v>5</v>
  </rv>
  <rv s="3">
    <fb>122.925</fb>
    <v>5</v>
  </rv>
  <rv s="3">
    <fb>123.255</fb>
    <v>5</v>
  </rv>
  <rv s="3">
    <fb>123.38</fb>
    <v>5</v>
  </rv>
  <rv s="3">
    <fb>121.52</fb>
    <v>5</v>
  </rv>
  <rv s="3">
    <fb>120.685</fb>
    <v>5</v>
  </rv>
  <rv s="3">
    <fb>122.61499999999999</fb>
    <v>5</v>
  </rv>
  <rv s="3">
    <fb>121.265</fb>
    <v>5</v>
  </rv>
  <rv s="3">
    <fb>124.53</fb>
    <v>5</v>
  </rv>
  <rv s="3">
    <fb>123.81</fb>
    <v>5</v>
  </rv>
  <rv s="3">
    <fb>124.075</fb>
    <v>5</v>
  </rv>
  <rv s="3">
    <fb>122.785</fb>
    <v>5</v>
  </rv>
  <rv s="3">
    <fb>122.43</fb>
    <v>5</v>
  </rv>
  <rv s="3">
    <fb>124.8</fb>
    <v>5</v>
  </rv>
  <rv s="3">
    <fb>125.93</fb>
    <v>5</v>
  </rv>
  <rv s="3">
    <fb>126.27</fb>
    <v>5</v>
  </rv>
  <rv s="3">
    <fb>127.375</fb>
    <v>5</v>
  </rv>
  <rv s="3">
    <fb>127.875</fb>
    <v>5</v>
  </rv>
  <rv s="3">
    <fb>127.765</fb>
    <v>5</v>
  </rv>
  <rv s="3">
    <fb>127.94499999999999</fb>
    <v>5</v>
  </rv>
  <rv s="3">
    <fb>128.59</fb>
    <v>5</v>
  </rv>
  <rv s="3">
    <fb>129.625</fb>
    <v>5</v>
  </rv>
  <rv s="3">
    <fb>128.88499999999999</fb>
    <v>5</v>
  </rv>
  <rv s="3">
    <fb>129.28</fb>
    <v>5</v>
  </rv>
  <rv s="3">
    <fb>129.38999999999999</fb>
    <v>5</v>
  </rv>
  <rv s="3">
    <fb>129.86000000000001</fb>
    <v>5</v>
  </rv>
  <rv s="3">
    <fb>130.38499999999999</fb>
    <v>5</v>
  </rv>
  <rv s="3">
    <fb>130.32</fb>
    <v>5</v>
  </rv>
  <rv s="3">
    <fb>131.61000000000001</fb>
    <v>5</v>
  </rv>
  <rv s="3">
    <fb>132.53</fb>
    <v>5</v>
  </rv>
  <rv s="3">
    <fb>131.83500000000001</fb>
    <v>5</v>
  </rv>
  <rv s="3">
    <fb>131.77500000000001</fb>
    <v>5</v>
  </rv>
  <rv s="3">
    <fb>131.065</fb>
    <v>5</v>
  </rv>
  <rv s="3">
    <fb>132.05500000000001</fb>
    <v>5</v>
  </rv>
  <rv s="3">
    <fb>132.63499999999999</fb>
    <v>5</v>
  </rv>
  <rv s="3">
    <fb>132.255</fb>
    <v>5</v>
  </rv>
  <rv s="3">
    <fb>132.125</fb>
    <v>5</v>
  </rv>
  <rv s="3">
    <fb>132.66499999999999</fb>
    <v>5</v>
  </rv>
  <rv s="3">
    <fb>132.96</fb>
    <v>5</v>
  </rv>
  <rv s="3">
    <fb>131.285</fb>
    <v>5</v>
  </rv>
  <rv s="3">
    <fb>131.88999999999999</fb>
    <v>5</v>
  </rv>
  <rv s="3">
    <fb>132.345</fb>
    <v>5</v>
  </rv>
  <rv s="3">
    <fb>129.30000000000001</fb>
    <v>5</v>
  </rv>
  <rv s="3">
    <fb>130.42500000000001</fb>
    <v>5</v>
  </rv>
  <rv s="3">
    <fb>129.185</fb>
    <v>5</v>
  </rv>
  <rv s="3">
    <fb>130.61000000000001</fb>
    <v>5</v>
  </rv>
  <rv s="3">
    <fb>128.20500000000001</fb>
    <v>5</v>
  </rv>
  <rv s="3">
    <fb>127.17</fb>
    <v>5</v>
  </rv>
  <rv s="3">
    <fb>128.30000000000001</fb>
    <v>5</v>
  </rv>
  <rv s="3">
    <fb>131.47</fb>
    <v>5</v>
  </rv>
  <rv s="3">
    <fb>131.535</fb>
    <v>5</v>
  </rv>
  <rv s="3">
    <fb>131.68</fb>
    <v>5</v>
  </rv>
  <rv s="3">
    <fb>130.93</fb>
    <v>5</v>
  </rv>
  <rv s="3">
    <fb>129.5</fb>
    <v>5</v>
  </rv>
  <rv s="3">
    <fb>131.81</fb>
    <v>5</v>
  </rv>
  <rv s="3">
    <fb>130.535</fb>
    <v>5</v>
  </rv>
  <rv s="3">
    <fb>127.1</fb>
    <v>5</v>
  </rv>
  <rv s="3">
    <fb>128.97499999999999</fb>
    <v>5</v>
  </rv>
  <rv s="3">
    <fb>131.255</fb>
    <v>5</v>
  </rv>
  <rv s="3">
    <fb>132.52000000000001</fb>
    <v>5</v>
  </rv>
  <rv s="0">
    <v>https://www.bing.com/financeapi/forcetrigger?t=aobuzr&amp;q=XLON%3aMVOL&amp;form=skydnc</v>
    <v>Learn more on Bing</v>
  </rv>
  <rv s="1">
    <v>en-US</v>
    <v>aobuzr</v>
    <v>268435456</v>
    <v>1</v>
    <v>Powered by Refinitiv</v>
    <v>0</v>
    <v>iShs EdgeMSCIWlMinVol USD A (XLON:MVOL)</v>
    <v>2</v>
    <v>3</v>
    <v>Finance</v>
    <v>4</v>
    <v>61.02</v>
    <v>32.08</v>
    <v>0.66420000000000001</v>
    <v>0.08</v>
    <v>1.315E-3</v>
    <v>USD</v>
    <v>London Stock Exchange</v>
    <v>XLON</v>
    <v>3.0000000000000001E-3</v>
    <v>61.02</v>
    <v>ETF</v>
    <v>44554.387789351851</v>
    <v>4233</v>
    <v>60.85</v>
    <v>3138621731.77</v>
    <v>iShs EdgeMSCIWlMinVol USD A</v>
    <v>61.02</v>
    <v>60.83</v>
    <v>60.91</v>
    <v>MVOL</v>
    <v>iShs EdgeMSCIWlMinVol USD A (XLON:MVOL)</v>
    <v>1244</v>
  </rv>
  <rv s="2">
    <v>4234</v>
  </rv>
  <rv s="3">
    <fb>53.185000000000002</fb>
    <v>5</v>
  </rv>
  <rv s="3">
    <fb>53.78</fb>
    <v>5</v>
  </rv>
  <rv s="3">
    <fb>53.84</fb>
    <v>5</v>
  </rv>
  <rv s="3">
    <fb>53.66</fb>
    <v>5</v>
  </rv>
  <rv s="3">
    <fb>53.55</fb>
    <v>5</v>
  </rv>
  <rv s="3">
    <fb>53.46</fb>
    <v>5</v>
  </rv>
  <rv s="3">
    <fb>53.98</fb>
    <v>5</v>
  </rv>
  <rv s="3">
    <fb>54.06</fb>
    <v>5</v>
  </rv>
  <rv s="3">
    <fb>54.25</fb>
    <v>5</v>
  </rv>
  <rv s="3">
    <fb>54.16</fb>
    <v>5</v>
  </rv>
  <rv s="3">
    <fb>53.87</fb>
    <v>5</v>
  </rv>
  <rv s="3">
    <fb>53.93</fb>
    <v>5</v>
  </rv>
  <rv s="3">
    <fb>54.015000000000001</fb>
    <v>5</v>
  </rv>
  <rv s="3">
    <fb>53.76</fb>
    <v>5</v>
  </rv>
  <rv s="3">
    <fb>53.79</fb>
    <v>5</v>
  </rv>
  <rv s="3">
    <fb>53.85</fb>
    <v>5</v>
  </rv>
  <rv s="3">
    <fb>54.11</fb>
    <v>5</v>
  </rv>
  <rv s="3">
    <fb>54.03</fb>
    <v>5</v>
  </rv>
  <rv s="3">
    <fb>53.97</fb>
    <v>5</v>
  </rv>
  <rv s="3">
    <fb>54.29</fb>
    <v>5</v>
  </rv>
  <rv s="3">
    <fb>53.88</fb>
    <v>5</v>
  </rv>
  <rv s="3">
    <fb>53.9</fb>
    <v>5</v>
  </rv>
  <rv s="3">
    <fb>53</fb>
    <v>5</v>
  </rv>
  <rv s="3">
    <fb>53.16</fb>
    <v>5</v>
  </rv>
  <rv s="3">
    <fb>53.65</fb>
    <v>5</v>
  </rv>
  <rv s="3">
    <fb>53.45</fb>
    <v>5</v>
  </rv>
  <rv s="3">
    <fb>53.51</fb>
    <v>5</v>
  </rv>
  <rv s="3">
    <fb>54.13</fb>
    <v>5</v>
  </rv>
  <rv s="3">
    <fb>54.09</fb>
    <v>5</v>
  </rv>
  <rv s="3">
    <fb>54.19</fb>
    <v>5</v>
  </rv>
  <rv s="3">
    <fb>54.2</fb>
    <v>5</v>
  </rv>
  <rv s="3">
    <fb>54.17</fb>
    <v>5</v>
  </rv>
  <rv s="3">
    <fb>54.45</fb>
    <v>5</v>
  </rv>
  <rv s="3">
    <fb>53.6</fb>
    <v>5</v>
  </rv>
  <rv s="3">
    <fb>53.58</fb>
    <v>5</v>
  </rv>
  <rv s="3">
    <fb>53.02</fb>
    <v>5</v>
  </rv>
  <rv s="3">
    <fb>53.07</fb>
    <v>5</v>
  </rv>
  <rv s="3">
    <fb>52.21</fb>
    <v>5</v>
  </rv>
  <rv s="3">
    <fb>52.72</fb>
    <v>5</v>
  </rv>
  <rv s="3">
    <fb>52.51</fb>
    <v>5</v>
  </rv>
  <rv s="3">
    <fb>52.25</fb>
    <v>5</v>
  </rv>
  <rv s="3">
    <fb>52.23</fb>
    <v>5</v>
  </rv>
  <rv s="3">
    <fb>51.64</fb>
    <v>5</v>
  </rv>
  <rv s="3">
    <fb>52.81</fb>
    <v>5</v>
  </rv>
  <rv s="3">
    <fb>53.12</fb>
    <v>5</v>
  </rv>
  <rv s="3">
    <fb>53.3</fb>
    <v>5</v>
  </rv>
  <rv s="3">
    <fb>53.59</fb>
    <v>5</v>
  </rv>
  <rv s="3">
    <fb>53.454999999999998</fb>
    <v>5</v>
  </rv>
  <rv s="3">
    <fb>53.89</fb>
    <v>5</v>
  </rv>
  <rv s="3">
    <fb>54.244999999999997</fb>
    <v>5</v>
  </rv>
  <rv s="3">
    <fb>54.15</fb>
    <v>5</v>
  </rv>
  <rv s="3">
    <fb>53.95</fb>
    <v>5</v>
  </rv>
  <rv s="3">
    <fb>54.3</fb>
    <v>5</v>
  </rv>
  <rv s="3">
    <fb>54.22</fb>
    <v>5</v>
  </rv>
  <rv s="3">
    <fb>54.53</fb>
    <v>5</v>
  </rv>
  <rv s="3">
    <fb>55.07</fb>
    <v>5</v>
  </rv>
  <rv s="3">
    <fb>54.6</fb>
    <v>5</v>
  </rv>
  <rv s="3">
    <fb>54.67</fb>
    <v>5</v>
  </rv>
  <rv s="3">
    <fb>54.78</fb>
    <v>5</v>
  </rv>
  <rv s="3">
    <fb>55.36</fb>
    <v>5</v>
  </rv>
  <rv s="3">
    <fb>55.28</fb>
    <v>5</v>
  </rv>
  <rv s="3">
    <fb>55.53</fb>
    <v>5</v>
  </rv>
  <rv s="3">
    <fb>55.52</fb>
    <v>5</v>
  </rv>
  <rv s="3">
    <fb>55.58</fb>
    <v>5</v>
  </rv>
  <rv s="3">
    <fb>55.61</fb>
    <v>5</v>
  </rv>
  <rv s="3">
    <fb>55.73</fb>
    <v>5</v>
  </rv>
  <rv s="3">
    <fb>56.18</fb>
    <v>5</v>
  </rv>
  <rv s="3">
    <fb>56.49</fb>
    <v>5</v>
  </rv>
  <rv s="3">
    <fb>56.47</fb>
    <v>5</v>
  </rv>
  <rv s="3">
    <fb>56.34</fb>
    <v>5</v>
  </rv>
  <rv s="3">
    <fb>56.72</fb>
    <v>5</v>
  </rv>
  <rv s="3">
    <fb>56.78</fb>
    <v>5</v>
  </rv>
  <rv s="3">
    <fb>56.56</fb>
    <v>5</v>
  </rv>
  <rv s="3">
    <fb>56.4</fb>
    <v>5</v>
  </rv>
  <rv s="3">
    <fb>56.2</fb>
    <v>5</v>
  </rv>
  <rv s="3">
    <fb>56.09</fb>
    <v>5</v>
  </rv>
  <rv s="3">
    <fb>56.14</fb>
    <v>5</v>
  </rv>
  <rv s="3">
    <fb>56.7</fb>
    <v>5</v>
  </rv>
  <rv s="3">
    <fb>57.32</fb>
    <v>5</v>
  </rv>
  <rv s="3">
    <fb>57.73</fb>
    <v>5</v>
  </rv>
  <rv s="3">
    <fb>56.81</fb>
    <v>5</v>
  </rv>
  <rv s="3">
    <fb>56.22</fb>
    <v>5</v>
  </rv>
  <rv s="3">
    <fb>56.33</fb>
    <v>5</v>
  </rv>
  <rv s="3">
    <fb>57.01</fb>
    <v>5</v>
  </rv>
  <rv s="3">
    <fb>56.9</fb>
    <v>5</v>
  </rv>
  <rv s="3">
    <fb>57.31</fb>
    <v>5</v>
  </rv>
  <rv s="3">
    <fb>57.28</fb>
    <v>5</v>
  </rv>
  <rv s="3">
    <fb>57.39</fb>
    <v>5</v>
  </rv>
  <rv s="3">
    <fb>57.14</fb>
    <v>5</v>
  </rv>
  <rv s="3">
    <fb>57.21</fb>
    <v>5</v>
  </rv>
  <rv s="3">
    <fb>57.13</fb>
    <v>5</v>
  </rv>
  <rv s="3">
    <fb>57.09</fb>
    <v>5</v>
  </rv>
  <rv s="3">
    <fb>57.17</fb>
    <v>5</v>
  </rv>
  <rv s="3">
    <fb>57.11</fb>
    <v>5</v>
  </rv>
  <rv s="3">
    <fb>57.53</fb>
    <v>5</v>
  </rv>
  <rv s="3">
    <fb>57.66</fb>
    <v>5</v>
  </rv>
  <rv s="3">
    <fb>57.57</fb>
    <v>5</v>
  </rv>
  <rv s="3">
    <fb>57.86</fb>
    <v>5</v>
  </rv>
  <rv s="3">
    <fb>58.08</fb>
    <v>5</v>
  </rv>
  <rv s="3">
    <fb>57.9</fb>
    <v>5</v>
  </rv>
  <rv s="3">
    <fb>57.84</fb>
    <v>5</v>
  </rv>
  <rv s="3">
    <fb>58.04</fb>
    <v>5</v>
  </rv>
  <rv s="3">
    <fb>57.55</fb>
    <v>5</v>
  </rv>
  <rv s="3">
    <fb>56.93</fb>
    <v>5</v>
  </rv>
  <rv s="3">
    <fb>57.34</fb>
    <v>5</v>
  </rv>
  <rv s="3">
    <fb>57.56</fb>
    <v>5</v>
  </rv>
  <rv s="3">
    <fb>57.44</fb>
    <v>5</v>
  </rv>
  <rv s="3">
    <fb>57.68</fb>
    <v>5</v>
  </rv>
  <rv s="3">
    <fb>57.78</fb>
    <v>5</v>
  </rv>
  <rv s="3">
    <fb>57.92</fb>
    <v>5</v>
  </rv>
  <rv s="3">
    <fb>57.67</fb>
    <v>5</v>
  </rv>
  <rv s="3">
    <fb>57.79</fb>
    <v>5</v>
  </rv>
  <rv s="3">
    <fb>58.12</fb>
    <v>5</v>
  </rv>
  <rv s="3">
    <fb>58.21</fb>
    <v>5</v>
  </rv>
  <rv s="3">
    <fb>58.03</fb>
    <v>5</v>
  </rv>
  <rv s="3">
    <fb>58.51</fb>
    <v>5</v>
  </rv>
  <rv s="3">
    <fb>58.16</fb>
    <v>5</v>
  </rv>
  <rv s="3">
    <fb>58.48</fb>
    <v>5</v>
  </rv>
  <rv s="3">
    <fb>58.67</fb>
    <v>5</v>
  </rv>
  <rv s="3">
    <fb>58.77</fb>
    <v>5</v>
  </rv>
  <rv s="3">
    <fb>58.69</fb>
    <v>5</v>
  </rv>
  <rv s="3">
    <fb>58.61</fb>
    <v>5</v>
  </rv>
  <rv s="3">
    <fb>58.85</fb>
    <v>5</v>
  </rv>
  <rv s="3">
    <fb>58.57</fb>
    <v>5</v>
  </rv>
  <rv s="3">
    <fb>58.7</fb>
    <v>5</v>
  </rv>
  <rv s="3">
    <fb>59.12</fb>
    <v>5</v>
  </rv>
  <rv s="3">
    <fb>59.22</fb>
    <v>5</v>
  </rv>
  <rv s="3">
    <fb>59.08</fb>
    <v>5</v>
  </rv>
  <rv s="3">
    <fb>59.17</fb>
    <v>5</v>
  </rv>
  <rv s="3">
    <fb>59.36</fb>
    <v>5</v>
  </rv>
  <rv s="3">
    <fb>59.57</fb>
    <v>5</v>
  </rv>
  <rv s="3">
    <fb>59.53</fb>
    <v>5</v>
  </rv>
  <rv s="3">
    <fb>59.47</fb>
    <v>5</v>
  </rv>
  <rv s="3">
    <fb>59.52</fb>
    <v>5</v>
  </rv>
  <rv s="3">
    <fb>59.51</fb>
    <v>5</v>
  </rv>
  <rv s="3">
    <fb>59.78</fb>
    <v>5</v>
  </rv>
  <rv s="3">
    <fb>59.77</fb>
    <v>5</v>
  </rv>
  <rv s="3">
    <fb>60.145000000000003</fb>
    <v>5</v>
  </rv>
  <rv s="3">
    <fb>60.24</fb>
    <v>5</v>
  </rv>
  <rv s="3">
    <fb>60.38</fb>
    <v>5</v>
  </rv>
  <rv s="3">
    <fb>60.2</fb>
    <v>5</v>
  </rv>
  <rv s="3">
    <fb>59.94</fb>
    <v>5</v>
  </rv>
  <rv s="3">
    <fb>60.35</fb>
    <v>5</v>
  </rv>
  <rv s="3">
    <fb>60.68</fb>
    <v>5</v>
  </rv>
  <rv s="3">
    <fb>60.43</fb>
    <v>5</v>
  </rv>
  <rv s="3">
    <fb>60.1</fb>
    <v>5</v>
  </rv>
  <rv s="3">
    <fb>60.29</fb>
    <v>5</v>
  </rv>
  <rv s="3">
    <fb>60.249600000000001</fb>
    <v>5</v>
  </rv>
  <rv s="3">
    <fb>60.57</fb>
    <v>5</v>
  </rv>
  <rv s="3">
    <fb>60.77</fb>
    <v>5</v>
  </rv>
  <rv s="3">
    <fb>61.24</fb>
    <v>5</v>
  </rv>
  <rv s="3">
    <fb>60.59</fb>
    <v>5</v>
  </rv>
  <rv s="3">
    <fb>60.62</fb>
    <v>5</v>
  </rv>
  <rv s="3">
    <fb>60.55</fb>
    <v>5</v>
  </rv>
  <rv s="3">
    <fb>60.12</fb>
    <v>5</v>
  </rv>
  <rv s="3">
    <fb>60.02</fb>
    <v>5</v>
  </rv>
  <rv s="3">
    <fb>60</fb>
    <v>5</v>
  </rv>
  <rv s="3">
    <fb>59.91</fb>
    <v>5</v>
  </rv>
  <rv s="3">
    <fb>59.67</fb>
    <v>5</v>
  </rv>
  <rv s="3">
    <fb>59.2</fb>
    <v>5</v>
  </rv>
  <rv s="3">
    <fb>58.88</fb>
    <v>5</v>
  </rv>
  <rv s="3">
    <fb>59.19</fb>
    <v>5</v>
  </rv>
  <rv s="3">
    <fb>59.44</fb>
    <v>5</v>
  </rv>
  <rv s="3">
    <fb>59.07</fb>
    <v>5</v>
  </rv>
  <rv s="3">
    <fb>58.72</fb>
    <v>5</v>
  </rv>
  <rv s="3">
    <fb>57.63</fb>
    <v>5</v>
  </rv>
  <rv s="3">
    <fb>57.98</fb>
    <v>5</v>
  </rv>
  <rv s="3">
    <fb>57.77</fb>
    <v>5</v>
  </rv>
  <rv s="3">
    <fb>57.33</fb>
    <v>5</v>
  </rv>
  <rv s="3">
    <fb>56.96</fb>
    <v>5</v>
  </rv>
  <rv s="3">
    <fb>56.94</fb>
    <v>5</v>
  </rv>
  <rv s="3">
    <fb>58.06</fb>
    <v>5</v>
  </rv>
  <rv s="3">
    <fb>57.61</fb>
    <v>5</v>
  </rv>
  <rv s="3">
    <fb>57.6</fb>
    <v>5</v>
  </rv>
  <rv s="3">
    <fb>58.52</fb>
    <v>5</v>
  </rv>
  <rv s="3">
    <fb>58.78</fb>
    <v>5</v>
  </rv>
  <rv s="3">
    <fb>58.62</fb>
    <v>5</v>
  </rv>
  <rv s="3">
    <fb>58.83</fb>
    <v>5</v>
  </rv>
  <rv s="3">
    <fb>59.21</fb>
    <v>5</v>
  </rv>
  <rv s="3">
    <fb>59.13</fb>
    <v>5</v>
  </rv>
  <rv s="3">
    <fb>59.59</fb>
    <v>5</v>
  </rv>
  <rv s="3">
    <fb>59.55</fb>
    <v>5</v>
  </rv>
  <rv s="3">
    <fb>59.4</fb>
    <v>5</v>
  </rv>
  <rv s="3">
    <fb>59.38</fb>
    <v>5</v>
  </rv>
  <rv s="3">
    <fb>59.685000000000002</fb>
    <v>5</v>
  </rv>
  <rv s="3">
    <fb>59.98</fb>
    <v>5</v>
  </rv>
  <rv s="3">
    <fb>59.75</fb>
    <v>5</v>
  </rv>
  <rv s="3">
    <fb>59.76</fb>
    <v>5</v>
  </rv>
  <rv s="3">
    <fb>60.25</fb>
    <v>5</v>
  </rv>
  <rv s="3">
    <fb>59.93</fb>
    <v>5</v>
  </rv>
  <rv s="3">
    <fb>59.83</fb>
    <v>5</v>
  </rv>
  <rv s="3">
    <fb>60.01</fb>
    <v>5</v>
  </rv>
  <rv s="3">
    <fb>59.97</fb>
    <v>5</v>
  </rv>
  <rv s="3">
    <fb>59.62</fb>
    <v>5</v>
  </rv>
  <rv s="3">
    <fb>58.97</fb>
    <v>5</v>
  </rv>
  <rv s="3">
    <fb>58.53</fb>
    <v>5</v>
  </rv>
  <rv s="3">
    <fb>59.02</fb>
    <v>5</v>
  </rv>
  <rv s="3">
    <fb>58.43</fb>
    <v>5</v>
  </rv>
  <rv s="3">
    <fb>58.42</fb>
    <v>5</v>
  </rv>
  <rv s="3">
    <fb>59.01</fb>
    <v>5</v>
  </rv>
  <rv s="3">
    <fb>59.86</fb>
    <v>5</v>
  </rv>
  <rv s="3">
    <fb>60.09</fb>
    <v>5</v>
  </rv>
  <rv s="3">
    <fb>59.73</fb>
    <v>5</v>
  </rv>
  <rv s="3">
    <fb>60.96</fb>
    <v>5</v>
  </rv>
  <rv s="3">
    <fb>60.49</fb>
    <v>5</v>
  </rv>
  <rv s="3">
    <fb>59.6</fb>
    <v>5</v>
  </rv>
  <rv s="3">
    <fb>59.92</fb>
    <v>5</v>
  </rv>
  <rv s="3">
    <fb>60.47</fb>
    <v>5</v>
  </rv>
  <rv s="3">
    <fb>60.83</fb>
    <v>5</v>
  </rv>
  <rv s="0">
    <v>https://www.bing.com/financeapi/forcetrigger?t=bnjhtc&amp;q=XLON%3aIEMU&amp;form=skydnc</v>
    <v>Learn more on Bing</v>
  </rv>
  <rv s="5">
    <v>en-US</v>
    <v>bnjhtc</v>
    <v>268435456</v>
    <v>1</v>
    <v>Powered by Refinitiv</v>
    <v>6</v>
    <v>iShares CoreMSCI EMU EUR A (XLON:IEMU)</v>
    <v>2</v>
    <v>7</v>
    <v>Finance</v>
    <v>4</v>
    <v>178.86</v>
    <v>86.83</v>
    <v>0.02</v>
    <v>1.17E-4</v>
    <v>USD</v>
    <v>London Stock Exchange</v>
    <v>XLON</v>
    <v>1.1999999999999999E-3</v>
    <v>171.02</v>
    <v>ETF</v>
    <v>44554.381852546096</v>
    <v>4445</v>
    <v>170.98</v>
    <v>3119887461.4299998</v>
    <v>iShares CoreMSCI EMU EUR A</v>
    <v>170.98</v>
    <v>171</v>
    <v>171.02</v>
    <v>IEMU</v>
    <v>iShares CoreMSCI EMU EUR A (XLON:IEMU)</v>
    <v>407</v>
  </rv>
  <rv s="2">
    <v>4446</v>
  </rv>
  <rv s="3">
    <fb>151.04</fb>
    <v>5</v>
  </rv>
  <rv s="3">
    <fb>153.47999999999999</fb>
    <v>5</v>
  </rv>
  <rv s="3">
    <fb>153.24</fb>
    <v>5</v>
  </rv>
  <rv s="3">
    <fb>152.58000000000001</fb>
    <v>5</v>
  </rv>
  <rv s="3">
    <fb>153.41999999999999</fb>
    <v>5</v>
  </rv>
  <rv s="3">
    <fb>153.16</fb>
    <v>5</v>
  </rv>
  <rv s="3">
    <fb>155.22</fb>
    <v>5</v>
  </rv>
  <rv s="3">
    <fb>155.94999999999999</fb>
    <v>5</v>
  </rv>
  <rv s="3">
    <fb>156.66</fb>
    <v>5</v>
  </rv>
  <rv s="3">
    <fb>154.21</fb>
    <v>5</v>
  </rv>
  <rv s="3">
    <fb>154.16999999999999</fb>
    <v>5</v>
  </rv>
  <rv s="3">
    <fb>154.47</fb>
    <v>5</v>
  </rv>
  <rv s="3">
    <fb>155.04</fb>
    <v>5</v>
  </rv>
  <rv s="3">
    <fb>152.44999999999999</fb>
    <v>5</v>
  </rv>
  <rv s="3">
    <fb>152.65</fb>
    <v>5</v>
  </rv>
  <rv s="3">
    <fb>152.97</fb>
    <v>5</v>
  </rv>
  <rv s="3">
    <fb>153.85</fb>
    <v>5</v>
  </rv>
  <rv s="3">
    <fb>154.61000000000001</fb>
    <v>5</v>
  </rv>
  <rv s="3">
    <fb>153.54</fb>
    <v>5</v>
  </rv>
  <rv s="3">
    <fb>151.34</fb>
    <v>5</v>
  </rv>
  <rv s="3">
    <fb>153.44999999999999</fb>
    <v>5</v>
  </rv>
  <rv s="3">
    <fb>150.37</fb>
    <v>5</v>
  </rv>
  <rv s="3">
    <fb>148.86000000000001</fb>
    <v>5</v>
  </rv>
  <rv s="3">
    <fb>150</fb>
    <v>5</v>
  </rv>
  <rv s="3">
    <fb>151.72999999999999</fb>
    <v>5</v>
  </rv>
  <rv s="3">
    <fb>152.43</fb>
    <v>5</v>
  </rv>
  <rv s="3">
    <fb>153.04</fb>
    <v>5</v>
  </rv>
  <rv s="3">
    <fb>154.18</fb>
    <v>5</v>
  </rv>
  <rv s="3">
    <fb>155.19999999999999</fb>
    <v>5</v>
  </rv>
  <rv s="3">
    <fb>155.26</fb>
    <v>5</v>
  </rv>
  <rv s="3">
    <fb>155.16999999999999</fb>
    <v>5</v>
  </rv>
  <rv s="3">
    <fb>155.91999999999999</fb>
    <v>5</v>
  </rv>
  <rv s="3">
    <fb>156.68</fb>
    <v>5</v>
  </rv>
  <rv s="3">
    <fb>158.56</fb>
    <v>5</v>
  </rv>
  <rv s="3">
    <fb>157.63</fb>
    <v>5</v>
  </rv>
  <rv s="3">
    <fb>155.79</fb>
    <v>5</v>
  </rv>
  <rv s="3">
    <fb>155.21</fb>
    <v>5</v>
  </rv>
  <rv s="3">
    <fb>157.44999999999999</fb>
    <v>5</v>
  </rv>
  <rv s="3">
    <fb>156.04</fb>
    <v>5</v>
  </rv>
  <rv s="3">
    <fb>156.35</fb>
    <v>5</v>
  </rv>
  <rv s="3">
    <fb>157.51</fb>
    <v>5</v>
  </rv>
  <rv s="3">
    <fb>153.43</fb>
    <v>5</v>
  </rv>
  <rv s="3">
    <fb>155.66</fb>
    <v>5</v>
  </rv>
  <rv s="3">
    <fb>156.16999999999999</fb>
    <v>5</v>
  </rv>
  <rv s="3">
    <fb>156.24</fb>
    <v>5</v>
  </rv>
  <rv s="3">
    <fb>155.4</fb>
    <v>5</v>
  </rv>
  <rv s="3">
    <fb>152.25</fb>
    <v>5</v>
  </rv>
  <rv s="3">
    <fb>155.01</fb>
    <v>5</v>
  </rv>
  <rv s="3">
    <fb>156.33000000000001</fb>
    <v>5</v>
  </rv>
  <rv s="3">
    <fb>157.34</fb>
    <v>5</v>
  </rv>
  <rv s="3">
    <fb>159.38999999999999</fb>
    <v>5</v>
  </rv>
  <rv s="3">
    <fb>158.69999999999999</fb>
    <v>5</v>
  </rv>
  <rv s="3">
    <fb>158.62</fb>
    <v>5</v>
  </rv>
  <rv s="3">
    <fb>158.94</fb>
    <v>5</v>
  </rv>
  <rv s="3">
    <fb>158.84</fb>
    <v>5</v>
  </rv>
  <rv s="3">
    <fb>159.93</fb>
    <v>5</v>
  </rv>
  <rv s="3">
    <fb>158.41999999999999</fb>
    <v>5</v>
  </rv>
  <rv s="3">
    <fb>158.66</fb>
    <v>5</v>
  </rv>
  <rv s="3">
    <fb>157.46</fb>
    <v>5</v>
  </rv>
  <rv s="3">
    <fb>157.11000000000001</fb>
    <v>5</v>
  </rv>
  <rv s="3">
    <fb>156.06</fb>
    <v>5</v>
  </rv>
  <rv s="3">
    <fb>157.88999999999999</fb>
    <v>5</v>
  </rv>
  <rv s="3">
    <fb>158.04</fb>
    <v>5</v>
  </rv>
  <rv s="3">
    <fb>159.16</fb>
    <v>5</v>
  </rv>
  <rv s="3">
    <fb>158.97</fb>
    <v>5</v>
  </rv>
  <rv s="3">
    <fb>160.47999999999999</fb>
    <v>5</v>
  </rv>
  <rv s="3">
    <fb>162.65</fb>
    <v>5</v>
  </rv>
  <rv s="3">
    <fb>163</fb>
    <v>5</v>
  </rv>
  <rv s="3">
    <fb>163.62</fb>
    <v>5</v>
  </rv>
  <rv s="3">
    <fb>163.51</fb>
    <v>5</v>
  </rv>
  <rv s="3">
    <fb>163.5</fb>
    <v>5</v>
  </rv>
  <rv s="3">
    <fb>164.04</fb>
    <v>5</v>
  </rv>
  <rv s="3">
    <fb>164.93</fb>
    <v>5</v>
  </rv>
  <rv s="3">
    <fb>165.29</fb>
    <v>5</v>
  </rv>
  <rv s="3">
    <fb>167.1</fb>
    <v>5</v>
  </rv>
  <rv s="3">
    <fb>167.72</fb>
    <v>5</v>
  </rv>
  <rv s="3">
    <fb>164.41</fb>
    <v>5</v>
  </rv>
  <rv s="3">
    <fb>165.88</fb>
    <v>5</v>
  </rv>
  <rv s="3">
    <fb>166.87</fb>
    <v>5</v>
  </rv>
  <rv s="3">
    <fb>167.5</fb>
    <v>5</v>
  </rv>
  <rv s="3">
    <fb>168.3</fb>
    <v>5</v>
  </rv>
  <rv s="3">
    <fb>167.9</fb>
    <v>5</v>
  </rv>
  <rv s="3">
    <fb>168.76</fb>
    <v>5</v>
  </rv>
  <rv s="3">
    <fb>168.51</fb>
    <v>5</v>
  </rv>
  <rv s="3">
    <fb>166.66</fb>
    <v>5</v>
  </rv>
  <rv s="3">
    <fb>164.48</fb>
    <v>5</v>
  </rv>
  <rv s="3">
    <fb>167.3</fb>
    <v>5</v>
  </rv>
  <rv s="3">
    <fb>168.01</fb>
    <v>5</v>
  </rv>
  <rv s="3">
    <fb>171.12</fb>
    <v>5</v>
  </rv>
  <rv s="3">
    <fb>171.1</fb>
    <v>5</v>
  </rv>
  <rv s="3">
    <fb>167.75</fb>
    <v>5</v>
  </rv>
  <rv s="3">
    <fb>167.08</fb>
    <v>5</v>
  </rv>
  <rv s="3">
    <fb>166.84</fb>
    <v>5</v>
  </rv>
  <rv s="3">
    <fb>170.37</fb>
    <v>5</v>
  </rv>
  <rv s="3">
    <fb>171.69</fb>
    <v>5</v>
  </rv>
  <rv s="3">
    <fb>171.26</fb>
    <v>5</v>
  </rv>
  <rv s="3">
    <fb>171.92</fb>
    <v>5</v>
  </rv>
  <rv s="3">
    <fb>173.3</fb>
    <v>5</v>
  </rv>
  <rv s="3">
    <fb>173.46</fb>
    <v>5</v>
  </rv>
  <rv s="3">
    <fb>173.11</fb>
    <v>5</v>
  </rv>
  <rv s="3">
    <fb>173.01</fb>
    <v>5</v>
  </rv>
  <rv s="3">
    <fb>174.31</fb>
    <v>5</v>
  </rv>
  <rv s="3">
    <fb>175.38</fb>
    <v>5</v>
  </rv>
  <rv s="3">
    <fb>175.28</fb>
    <v>5</v>
  </rv>
  <rv s="3">
    <fb>174.19</fb>
    <v>5</v>
  </rv>
  <rv s="3">
    <fb>174.99</fb>
    <v>5</v>
  </rv>
  <rv s="3">
    <fb>176.35</fb>
    <v>5</v>
  </rv>
  <rv s="3">
    <fb>176.09</fb>
    <v>5</v>
  </rv>
  <rv s="3">
    <fb>176.02</fb>
    <v>5</v>
  </rv>
  <rv s="3">
    <fb>175.63</fb>
    <v>5</v>
  </rv>
  <rv s="3">
    <fb>175.94</fb>
    <v>5</v>
  </rv>
  <rv s="3">
    <fb>176.42</fb>
    <v>5</v>
  </rv>
  <rv s="3">
    <fb>177.05</fb>
    <v>5</v>
  </rv>
  <rv s="3">
    <fb>174.12</fb>
    <v>5</v>
  </rv>
  <rv s="3">
    <fb>169.88</fb>
    <v>5</v>
  </rv>
  <rv s="3">
    <fb>172.02</fb>
    <v>5</v>
  </rv>
  <rv s="3">
    <fb>172.73</fb>
    <v>5</v>
  </rv>
  <rv s="3">
    <fb>171.87</fb>
    <v>5</v>
  </rv>
  <rv s="3">
    <fb>173.44</fb>
    <v>5</v>
  </rv>
  <rv s="3">
    <fb>174</fb>
    <v>5</v>
  </rv>
  <rv s="3">
    <fb>172.36</fb>
    <v>5</v>
  </rv>
  <rv s="3">
    <fb>172.85</fb>
    <v>5</v>
  </rv>
  <rv s="3">
    <fb>170.65</fb>
    <v>5</v>
  </rv>
  <rv s="3">
    <fb>171.08</fb>
    <v>5</v>
  </rv>
  <rv s="3">
    <fb>171.38</fb>
    <v>5</v>
  </rv>
  <rv s="3">
    <fb>171.81</fb>
    <v>5</v>
  </rv>
  <rv s="3">
    <fb>169.99</fb>
    <v>5</v>
  </rv>
  <rv s="3">
    <fb>170.72</fb>
    <v>5</v>
  </rv>
  <rv s="3">
    <fb>168.38</fb>
    <v>5</v>
  </rv>
  <rv s="3">
    <fb>170.92</fb>
    <v>5</v>
  </rv>
  <rv s="3">
    <fb>172.4</fb>
    <v>5</v>
  </rv>
  <rv s="3">
    <fb>171.46</fb>
    <v>5</v>
  </rv>
  <rv s="3">
    <fb>171.79</fb>
    <v>5</v>
  </rv>
  <rv s="3">
    <fb>169.95</fb>
    <v>5</v>
  </rv>
  <rv s="3">
    <fb>168.85</fb>
    <v>5</v>
  </rv>
  <rv s="3">
    <fb>164.6</fb>
    <v>5</v>
  </rv>
  <rv s="3">
    <fb>168.7</fb>
    <v>5</v>
  </rv>
  <rv s="3">
    <fb>169.62</fb>
    <v>5</v>
  </rv>
  <rv s="3">
    <fb>171.39</fb>
    <v>5</v>
  </rv>
  <rv s="3">
    <fb>172.04</fb>
    <v>5</v>
  </rv>
  <rv s="3">
    <fb>171.11</fb>
    <v>5</v>
  </rv>
  <rv s="3">
    <fb>171.94</fb>
    <v>5</v>
  </rv>
  <rv s="3">
    <fb>173.9</fb>
    <v>5</v>
  </rv>
  <rv s="3">
    <fb>172.63</fb>
    <v>5</v>
  </rv>
  <rv s="3">
    <fb>173.98</fb>
    <v>5</v>
  </rv>
  <rv s="3">
    <fb>173.78</fb>
    <v>5</v>
  </rv>
  <rv s="3">
    <fb>174.62</fb>
    <v>5</v>
  </rv>
  <rv s="3">
    <fb>175.58</fb>
    <v>5</v>
  </rv>
  <rv s="3">
    <fb>174.88</fb>
    <v>5</v>
  </rv>
  <rv s="3">
    <fb>175.04</fb>
    <v>5</v>
  </rv>
  <rv s="3">
    <fb>175.06</fb>
    <v>5</v>
  </rv>
  <rv s="3">
    <fb>176.08</fb>
    <v>5</v>
  </rv>
  <rv s="3">
    <fb>176.64</fb>
    <v>5</v>
  </rv>
  <rv s="3">
    <fb>177.69</fb>
    <v>5</v>
  </rv>
  <rv s="3">
    <fb>176.21</fb>
    <v>5</v>
  </rv>
  <rv s="3">
    <fb>174.92</fb>
    <v>5</v>
  </rv>
  <rv s="3">
    <fb>174.98</fb>
    <v>5</v>
  </rv>
  <rv s="3">
    <fb>171.9</fb>
    <v>5</v>
  </rv>
  <rv s="3">
    <fb>172.39</fb>
    <v>5</v>
  </rv>
  <rv s="3">
    <fb>174.72</fb>
    <v>5</v>
  </rv>
  <rv s="3">
    <fb>174.89</fb>
    <v>5</v>
  </rv>
  <rv s="3">
    <fb>174.97</fb>
    <v>5</v>
  </rv>
  <rv s="3">
    <fb>175.66</fb>
    <v>5</v>
  </rv>
  <rv s="3">
    <fb>175.62</fb>
    <v>5</v>
  </rv>
  <rv s="3">
    <fb>177.93</fb>
    <v>5</v>
  </rv>
  <rv s="3">
    <fb>178.57</fb>
    <v>5</v>
  </rv>
  <rv s="3">
    <fb>177.58</fb>
    <v>5</v>
  </rv>
  <rv s="3">
    <fb>178.71</fb>
    <v>5</v>
  </rv>
  <rv s="3">
    <fb>177.83</fb>
    <v>5</v>
  </rv>
  <rv s="3">
    <fb>175.86</fb>
    <v>5</v>
  </rv>
  <rv s="3">
    <fb>175.77</fb>
    <v>5</v>
  </rv>
  <rv s="3">
    <fb>175.9</fb>
    <v>5</v>
  </rv>
  <rv s="3">
    <fb>174.24</fb>
    <v>5</v>
  </rv>
  <rv s="3">
    <fb>172.14</fb>
    <v>5</v>
  </rv>
  <rv s="3">
    <fb>169.31</fb>
    <v>5</v>
  </rv>
  <rv s="3">
    <fb>170.71</fb>
    <v>5</v>
  </rv>
  <rv s="3">
    <fb>172.74</fb>
    <v>5</v>
  </rv>
  <rv s="3">
    <fb>174.7</fb>
    <v>5</v>
  </rv>
  <rv s="3">
    <fb>172.81</fb>
    <v>5</v>
  </rv>
  <rv s="3">
    <fb>172.87</fb>
    <v>5</v>
  </rv>
  <rv s="3">
    <fb>168.84</fb>
    <v>5</v>
  </rv>
  <rv s="3">
    <fb>168.68</fb>
    <v>5</v>
  </rv>
  <rv s="3">
    <fb>167.78</fb>
    <v>5</v>
  </rv>
  <rv s="3">
    <fb>166.14</fb>
    <v>5</v>
  </rv>
  <rv s="3">
    <fb>165.79</fb>
    <v>5</v>
  </rv>
  <rv s="3">
    <fb>167.62</fb>
    <v>5</v>
  </rv>
  <rv s="3">
    <fb>164.53</fb>
    <v>5</v>
  </rv>
  <rv s="3">
    <fb>168.13</fb>
    <v>5</v>
  </rv>
  <rv s="3">
    <fb>167.43</fb>
    <v>5</v>
  </rv>
  <rv s="3">
    <fb>167.39</fb>
    <v>5</v>
  </rv>
  <rv s="3">
    <fb>166.54</fb>
    <v>5</v>
  </rv>
  <rv s="3">
    <fb>168</fb>
    <v>5</v>
  </rv>
  <rv s="3">
    <fb>170.58</fb>
    <v>5</v>
  </rv>
  <rv s="3">
    <fb>171.06</fb>
    <v>5</v>
  </rv>
  <rv s="3">
    <fb>172.18</fb>
    <v>5</v>
  </rv>
  <rv s="3">
    <fb>172.68</fb>
    <v>5</v>
  </rv>
  <rv s="3">
    <fb>172.35</fb>
    <v>5</v>
  </rv>
  <rv s="3">
    <fb>173.31</fb>
    <v>5</v>
  </rv>
  <rv s="3">
    <fb>172.76</fb>
    <v>5</v>
  </rv>
  <rv s="3">
    <fb>173.96</fb>
    <v>5</v>
  </rv>
  <rv s="3">
    <fb>175.18</fb>
    <v>5</v>
  </rv>
  <rv s="3">
    <fb>173.69</fb>
    <v>5</v>
  </rv>
  <rv s="3">
    <fb>175.57</fb>
    <v>5</v>
  </rv>
  <rv s="3">
    <fb>175.96</fb>
    <v>5</v>
  </rv>
  <rv s="3">
    <fb>176.63</fb>
    <v>5</v>
  </rv>
  <rv s="3">
    <fb>176.97</fb>
    <v>5</v>
  </rv>
  <rv s="3">
    <fb>177.67</fb>
    <v>5</v>
  </rv>
  <rv s="3">
    <fb>178.02</fb>
    <v>5</v>
  </rv>
  <rv s="3">
    <fb>177.52</fb>
    <v>5</v>
  </rv>
  <rv s="3">
    <fb>176.85</fb>
    <v>5</v>
  </rv>
  <rv s="3">
    <fb>176.67</fb>
    <v>5</v>
  </rv>
  <rv s="3">
    <fb>176.66</fb>
    <v>5</v>
  </rv>
  <rv s="3">
    <fb>176.11</fb>
    <v>5</v>
  </rv>
  <rv s="3">
    <fb>175.65</fb>
    <v>5</v>
  </rv>
  <rv s="3">
    <fb>174.59</fb>
    <v>5</v>
  </rv>
  <rv s="3">
    <fb>173.12</fb>
    <v>5</v>
  </rv>
  <rv s="3">
    <fb>171.01</fb>
    <v>5</v>
  </rv>
  <rv s="3">
    <fb>169.72</fb>
    <v>5</v>
  </rv>
  <rv s="3">
    <fb>170.63</fb>
    <v>5</v>
  </rv>
  <rv s="3">
    <fb>164.92</fb>
    <v>5</v>
  </rv>
  <rv s="3">
    <fb>165.24</fb>
    <v>5</v>
  </rv>
  <rv s="3">
    <fb>164.43</fb>
    <v>5</v>
  </rv>
  <rv s="3">
    <fb>168.06</fb>
    <v>5</v>
  </rv>
  <rv s="3">
    <fb>165.44</fb>
    <v>5</v>
  </rv>
  <rv s="3">
    <fb>163.91</fb>
    <v>5</v>
  </rv>
  <rv s="3">
    <fb>166.18</fb>
    <v>5</v>
  </rv>
  <rv s="3">
    <fb>170.41</fb>
    <v>5</v>
  </rv>
  <rv s="3">
    <fb>170.35</fb>
    <v>5</v>
  </rv>
  <rv s="3">
    <fb>168.77</fb>
    <v>5</v>
  </rv>
  <rv s="3">
    <fb>168.66</fb>
    <v>5</v>
  </rv>
  <rv s="3">
    <fb>167.64</fb>
    <v>5</v>
  </rv>
  <rv s="3">
    <fb>165.98</fb>
    <v>5</v>
  </rv>
  <rv s="3">
    <fb>166.48</fb>
    <v>5</v>
  </rv>
  <rv s="3">
    <fb>168.79</fb>
    <v>5</v>
  </rv>
  <rv s="3">
    <fb>166.94</fb>
    <v>5</v>
  </rv>
  <rv s="3">
    <fb>165.17</fb>
    <v>5</v>
  </rv>
  <rv s="3">
    <fb>167.06</fb>
    <v>5</v>
  </rv>
  <rv s="3">
    <fb>169.45</fb>
    <v>5</v>
  </rv>
  <rv s="3">
    <fb>171</fb>
    <v>5</v>
  </rv>
  <rv s="0">
    <v>https://www.bing.com/financeapi/forcetrigger?t=aoe5oc&amp;q=XLON%3aSUSM&amp;form=skydnc</v>
    <v>Learn more on Bing</v>
  </rv>
  <rv s="1">
    <v>en-US</v>
    <v>aoe5oc</v>
    <v>268435456</v>
    <v>1</v>
    <v>Powered by Refinitiv</v>
    <v>0</v>
    <v>iSh Sust MSCI EM SRI UCITS ETF (XLON:SUSM)</v>
    <v>2</v>
    <v>3</v>
    <v>Finance</v>
    <v>4</v>
    <v>9.44</v>
    <v>4.4420000000000002</v>
    <v>1.0745</v>
    <v>-2.2499999999999999E-2</v>
    <v>-2.7069999999999998E-3</v>
    <v>USD</v>
    <v>London Stock Exchange</v>
    <v>XLON</v>
    <v>2.5000000000000001E-3</v>
    <v>8.2899999999999991</v>
    <v>ETF</v>
    <v>44554.368417314065</v>
    <v>4687</v>
    <v>8.2725000000000009</v>
    <v>3070994793.04</v>
    <v>iSh Sust MSCI EM SRI UCITS ETF</v>
    <v>8.2750000000000004</v>
    <v>8.3125</v>
    <v>8.2899999999999991</v>
    <v>SUSM</v>
    <v>iSh Sust MSCI EM SRI UCITS ETF (XLON:SUSM)</v>
    <v>11933</v>
  </rv>
  <rv s="2">
    <v>4688</v>
  </rv>
  <rv s="3">
    <fb>8.2424999999999997</fb>
    <v>5</v>
  </rv>
  <rv s="3">
    <fb>8.2243999999999993</fb>
    <v>5</v>
  </rv>
  <rv s="3">
    <fb>8.2949999999999999</fb>
    <v>5</v>
  </rv>
  <rv s="3">
    <fb>8.4275000000000002</fb>
    <v>5</v>
  </rv>
  <rv s="3">
    <fb>8.4774999999999991</fb>
    <v>5</v>
  </rv>
  <rv s="3">
    <fb>8.56</fb>
    <v>5</v>
  </rv>
  <rv s="3">
    <fb>8.5824999999999996</fb>
    <v>5</v>
  </rv>
  <rv s="3">
    <fb>8.6013000000000002</fb>
    <v>5</v>
  </rv>
  <rv s="3">
    <fb>8.6511999999999993</fb>
    <v>5</v>
  </rv>
  <rv s="3">
    <fb>8.8475000000000001</fb>
    <v>5</v>
  </rv>
  <rv s="3">
    <fb>8.8825000000000003</fb>
    <v>5</v>
  </rv>
  <rv s="3">
    <fb>8.8987999999999996</fb>
    <v>5</v>
  </rv>
  <rv s="3">
    <fb>9.0325000000000006</fb>
    <v>5</v>
  </rv>
  <rv s="3">
    <fb>8.8224999999999998</fb>
    <v>5</v>
  </rv>
  <rv s="3">
    <fb>8.86</fb>
    <v>5</v>
  </rv>
  <rv s="3">
    <fb>8.9149999999999991</fb>
    <v>5</v>
  </rv>
  <rv s="3">
    <fb>9.06</fb>
    <v>5</v>
  </rv>
  <rv s="3">
    <fb>9.09</fb>
    <v>5</v>
  </rv>
  <rv s="3">
    <fb>9.08</fb>
    <v>5</v>
  </rv>
  <rv s="3">
    <fb>9.0824999999999996</fb>
    <v>5</v>
  </rv>
  <rv s="3">
    <fb>9.0374999999999996</fb>
    <v>5</v>
  </rv>
  <rv s="3">
    <fb>8.8338000000000001</fb>
    <v>5</v>
  </rv>
  <rv s="3">
    <fb>8.8450000000000006</fb>
    <v>5</v>
  </rv>
  <rv s="3">
    <fb>8.6649999999999991</fb>
    <v>5</v>
  </rv>
  <rv s="3">
    <fb>8.8125</fb>
    <v>5</v>
  </rv>
  <rv s="3">
    <fb>8.9700000000000006</fb>
    <v>5</v>
  </rv>
  <rv s="3">
    <fb>9.0425000000000004</fb>
    <v>5</v>
  </rv>
  <rv s="3">
    <fb>9.0749999999999993</fb>
    <v>5</v>
  </rv>
  <rv s="3">
    <fb>9.1050000000000004</fb>
    <v>5</v>
  </rv>
  <rv s="3">
    <fb>9.1824999999999992</fb>
    <v>5</v>
  </rv>
  <rv s="3">
    <fb>9.2575000000000003</fb>
    <v>5</v>
  </rv>
  <rv s="3">
    <fb>9.3574999999999999</fb>
    <v>5</v>
  </rv>
  <rv s="3">
    <fb>9.35</fb>
    <v>5</v>
  </rv>
  <rv s="3">
    <fb>9.4375</fb>
    <v>5</v>
  </rv>
  <rv s="3">
    <fb>9.3375000000000004</fb>
    <v>5</v>
  </rv>
  <rv s="3">
    <fb>9.07</fb>
    <v>5</v>
  </rv>
  <rv s="3">
    <fb>9.1925000000000008</fb>
    <v>5</v>
  </rv>
  <rv s="3">
    <fb>8.8975000000000009</fb>
    <v>5</v>
  </rv>
  <rv s="3">
    <fb>8.8375000000000004</fb>
    <v>5</v>
  </rv>
  <rv s="3">
    <fb>8.8025000000000002</fb>
    <v>5</v>
  </rv>
  <rv s="3">
    <fb>8.4375</fb>
    <v>5</v>
  </rv>
  <rv s="3">
    <fb>8.7050000000000001</fb>
    <v>5</v>
  </rv>
  <rv s="3">
    <fb>8.5525000000000002</fb>
    <v>5</v>
  </rv>
  <rv s="3">
    <fb>8.61</fb>
    <v>5</v>
  </rv>
  <rv s="3">
    <fb>8.2899999999999991</fb>
    <v>5</v>
  </rv>
  <rv s="3">
    <fb>8.2375000000000007</fb>
    <v>5</v>
  </rv>
  <rv s="3">
    <fb>8.3625000000000007</fb>
    <v>5</v>
  </rv>
  <rv s="3">
    <fb>8.4024999999999999</fb>
    <v>5</v>
  </rv>
  <rv s="3">
    <fb>8.68</fb>
    <v>5</v>
  </rv>
  <rv s="3">
    <fb>8.5388000000000002</fb>
    <v>5</v>
  </rv>
  <rv s="3">
    <fb>8.5225000000000009</fb>
    <v>5</v>
  </rv>
  <rv s="3">
    <fb>8.5649999999999995</fb>
    <v>5</v>
  </rv>
  <rv s="3">
    <fb>8.4975000000000005</fb>
    <v>5</v>
  </rv>
  <rv s="3">
    <fb>8.375</fb>
    <v>5</v>
  </rv>
  <rv s="3">
    <fb>8.25</fb>
    <v>5</v>
  </rv>
  <rv s="3">
    <fb>8.2449999999999992</fb>
    <v>5</v>
  </rv>
  <rv s="3">
    <fb>8.3450000000000006</fb>
    <v>5</v>
  </rv>
  <rv s="3">
    <fb>8.34</fb>
    <v>5</v>
  </rv>
  <rv s="3">
    <fb>8.4175000000000004</fb>
    <v>5</v>
  </rv>
  <rv s="3">
    <fb>8.42</fb>
    <v>5</v>
  </rv>
  <rv s="3">
    <fb>8.5449999999999999</fb>
    <v>5</v>
  </rv>
  <rv s="3">
    <fb>8.4749999999999996</fb>
    <v>5</v>
  </rv>
  <rv s="3">
    <fb>8.4674999999999994</fb>
    <v>5</v>
  </rv>
  <rv s="3">
    <fb>8.41</fb>
    <v>5</v>
  </rv>
  <rv s="3">
    <fb>8.4700000000000006</fb>
    <v>5</v>
  </rv>
  <rv s="3">
    <fb>8.58</fb>
    <v>5</v>
  </rv>
  <rv s="3">
    <fb>8.6425000000000001</fb>
    <v>5</v>
  </rv>
  <rv s="3">
    <fb>8.6824999999999992</fb>
    <v>5</v>
  </rv>
  <rv s="3">
    <fb>8.6624999999999996</fb>
    <v>5</v>
  </rv>
  <rv s="3">
    <fb>8.5875000000000004</fb>
    <v>5</v>
  </rv>
  <rv s="3">
    <fb>8.625</fb>
    <v>5</v>
  </rv>
  <rv s="3">
    <fb>8.7349999999999994</fb>
    <v>5</v>
  </rv>
  <rv s="3">
    <fb>8.7725000000000009</fb>
    <v>5</v>
  </rv>
  <rv s="3">
    <fb>8.7650000000000006</fb>
    <v>5</v>
  </rv>
  <rv s="3">
    <fb>8.8074999999999992</fb>
    <v>5</v>
  </rv>
  <rv s="3">
    <fb>8.6449999999999996</fb>
    <v>5</v>
  </rv>
  <rv s="3">
    <fb>8.4849999999999994</fb>
    <v>5</v>
  </rv>
  <rv s="3">
    <fb>8.5850000000000009</fb>
    <v>5</v>
  </rv>
  <rv s="3">
    <fb>8.6775000000000002</fb>
    <v>5</v>
  </rv>
  <rv s="3">
    <fb>8.7974999999999994</fb>
    <v>5</v>
  </rv>
  <rv s="3">
    <fb>8.6150000000000002</fb>
    <v>5</v>
  </rv>
  <rv s="3">
    <fb>8.3825000000000003</fb>
    <v>5</v>
  </rv>
  <rv s="3">
    <fb>8.3699999999999992</fb>
    <v>5</v>
  </rv>
  <rv s="3">
    <fb>8.4949999999999992</fb>
    <v>5</v>
  </rv>
  <rv s="3">
    <fb>8.6174999999999997</fb>
    <v>5</v>
  </rv>
  <rv s="3">
    <fb>8.6524999999999999</fb>
    <v>5</v>
  </rv>
  <rv s="3">
    <fb>8.6125000000000007</fb>
    <v>5</v>
  </rv>
  <rv s="3">
    <fb>8.7524999999999995</fb>
    <v>5</v>
  </rv>
  <rv s="3">
    <fb>8.8175000000000008</fb>
    <v>5</v>
  </rv>
  <rv s="3">
    <fb>8.81</fb>
    <v>5</v>
  </rv>
  <rv s="3">
    <fb>8.8674999999999997</fb>
    <v>5</v>
  </rv>
  <rv s="3">
    <fb>9.1225000000000005</fb>
    <v>5</v>
  </rv>
  <rv s="3">
    <fb>9.15</fb>
    <v>5</v>
  </rv>
  <rv s="3">
    <fb>9.11</fb>
    <v>5</v>
  </rv>
  <rv s="3">
    <fb>9.0850000000000009</fb>
    <v>5</v>
  </rv>
  <rv s="3">
    <fb>9.1524999999999999</fb>
    <v>5</v>
  </rv>
  <rv s="3">
    <fb>9.2149999999999999</fb>
    <v>5</v>
  </rv>
  <rv s="3">
    <fb>9.1349999999999998</fb>
    <v>5</v>
  </rv>
  <rv s="3">
    <fb>9.1374999999999993</fb>
    <v>5</v>
  </rv>
  <rv s="3">
    <fb>9.0649999999999995</fb>
    <v>5</v>
  </rv>
  <rv s="3">
    <fb>9.0975000000000001</fb>
    <v>5</v>
  </rv>
  <rv s="3">
    <fb>9.0124999999999993</fb>
    <v>5</v>
  </rv>
  <rv s="3">
    <fb>9.19</fb>
    <v>5</v>
  </rv>
  <rv s="3">
    <fb>9.2324999999999999</fb>
    <v>5</v>
  </rv>
  <rv s="3">
    <fb>9.2349999999999994</fb>
    <v>5</v>
  </rv>
  <rv s="3">
    <fb>9.27</fb>
    <v>5</v>
  </rv>
  <rv s="3">
    <fb>9.2025000000000006</fb>
    <v>5</v>
  </rv>
  <rv s="3">
    <fb>9.1724999999999994</fb>
    <v>5</v>
  </rv>
  <rv s="3">
    <fb>9.1475000000000009</fb>
    <v>5</v>
  </rv>
  <rv s="3">
    <fb>9.0399999999999991</fb>
    <v>5</v>
  </rv>
  <rv s="3">
    <fb>9.02</fb>
    <v>5</v>
  </rv>
  <rv s="3">
    <fb>8.8625000000000007</fb>
    <v>5</v>
  </rv>
  <rv s="3">
    <fb>8.9875000000000007</fb>
    <v>5</v>
  </rv>
  <rv s="3">
    <fb>9.0225000000000009</fb>
    <v>5</v>
  </rv>
  <rv s="3">
    <fb>9.0274999999999999</fb>
    <v>5</v>
  </rv>
  <rv s="3">
    <fb>8.9924999999999997</fb>
    <v>5</v>
  </rv>
  <rv s="3">
    <fb>9.0250000000000004</fb>
    <v>5</v>
  </rv>
  <rv s="3">
    <fb>9.0024999999999995</fb>
    <v>5</v>
  </rv>
  <rv s="3">
    <fb>8.84</fb>
    <v>5</v>
  </rv>
  <rv s="3">
    <fb>8.9324999999999992</fb>
    <v>5</v>
  </rv>
  <rv s="3">
    <fb>8.8275000000000006</fb>
    <v>5</v>
  </rv>
  <rv s="3">
    <fb>8.35</fb>
    <v>5</v>
  </rv>
  <rv s="3">
    <fb>8.6300000000000008</fb>
    <v>5</v>
  </rv>
  <rv s="3">
    <fb>8.7799999999999994</fb>
    <v>5</v>
  </rv>
  <rv s="3">
    <fb>8.6974999999999998</fb>
    <v>5</v>
  </rv>
  <rv s="3">
    <fb>8.7750000000000004</fb>
    <v>5</v>
  </rv>
  <rv s="3">
    <fb>8.8849999999999998</fb>
    <v>5</v>
  </rv>
  <rv s="3">
    <fb>8.7424999999999997</fb>
    <v>5</v>
  </rv>
  <rv s="3">
    <fb>8.8149999999999995</fb>
    <v>5</v>
  </rv>
  <rv s="3">
    <fb>8.83</fb>
    <v>5</v>
  </rv>
  <rv s="3">
    <fb>8.65</fb>
    <v>5</v>
  </rv>
  <rv s="3">
    <fb>8.5425000000000004</fb>
    <v>5</v>
  </rv>
  <rv s="3">
    <fb>8.5749999999999993</fb>
    <v>5</v>
  </rv>
  <rv s="3">
    <fb>8.4250000000000007</fb>
    <v>5</v>
  </rv>
  <rv s="3">
    <fb>8.4124999999999996</fb>
    <v>5</v>
  </rv>
  <rv s="3">
    <fb>8.6875</fb>
    <v>5</v>
  </rv>
  <rv s="3">
    <fb>8.6913</fb>
    <v>5</v>
  </rv>
  <rv s="3">
    <fb>8.6374999999999993</fb>
    <v>5</v>
  </rv>
  <rv s="3">
    <fb>8.7624999999999993</fb>
    <v>5</v>
  </rv>
  <rv s="3">
    <fb>8.9649999999999999</fb>
    <v>5</v>
  </rv>
  <rv s="3">
    <fb>8.9362999999999992</fb>
    <v>5</v>
  </rv>
  <rv s="3">
    <fb>9.0150000000000006</fb>
    <v>5</v>
  </rv>
  <rv s="3">
    <fb>8.8774999999999995</fb>
    <v>5</v>
  </rv>
  <rv s="3">
    <fb>8.8874999999999993</fb>
    <v>5</v>
  </rv>
  <rv s="3">
    <fb>8.875</fb>
    <v>5</v>
  </rv>
  <rv s="3">
    <fb>8.8574999999999999</fb>
    <v>5</v>
  </rv>
  <rv s="3">
    <fb>8.7575000000000003</fb>
    <v>5</v>
  </rv>
  <rv s="3">
    <fb>8.6850000000000005</fb>
    <v>5</v>
  </rv>
  <rv s="3">
    <fb>8.6575000000000006</fb>
    <v>5</v>
  </rv>
  <rv s="3">
    <fb>8.4625000000000004</fb>
    <v>5</v>
  </rv>
  <rv s="3">
    <fb>8.6675000000000004</fb>
    <v>5</v>
  </rv>
  <rv s="3">
    <fb>8.5274999999999999</fb>
    <v>5</v>
  </rv>
  <rv s="3">
    <fb>8.5950000000000006</fb>
    <v>5</v>
  </rv>
  <rv s="3">
    <fb>8.5374999999999996</fb>
    <v>5</v>
  </rv>
  <rv s="3">
    <fb>8.3574999999999999</fb>
    <v>5</v>
  </rv>
  <rv s="3">
    <fb>8.4499999999999993</fb>
    <v>5</v>
  </rv>
  <rv s="3">
    <fb>8.3424999999999994</fb>
    <v>5</v>
  </rv>
  <rv s="3">
    <fb>8.6</fb>
    <v>5</v>
  </rv>
  <rv s="3">
    <fb>8.5549999999999997</fb>
    <v>5</v>
  </rv>
  <rv s="3">
    <fb>8.85</fb>
    <v>5</v>
  </rv>
  <rv s="3">
    <fb>8.9275000000000002</fb>
    <v>5</v>
  </rv>
  <rv s="3">
    <fb>8.94</fb>
    <v>5</v>
  </rv>
  <rv s="3">
    <fb>8.9224999999999994</fb>
    <v>5</v>
  </rv>
  <rv s="3">
    <fb>8.7675000000000001</fb>
    <v>5</v>
  </rv>
  <rv s="3">
    <fb>8.7249999999999996</fb>
    <v>5</v>
  </rv>
  <rv s="3">
    <fb>8.6724999999999994</fb>
    <v>5</v>
  </rv>
  <rv s="3">
    <fb>8.7899999999999991</fb>
    <v>5</v>
  </rv>
  <rv s="3">
    <fb>8.7925000000000004</fb>
    <v>5</v>
  </rv>
  <rv s="3">
    <fb>8.8550000000000004</fb>
    <v>5</v>
  </rv>
  <rv s="3">
    <fb>8.82</fb>
    <v>5</v>
  </rv>
  <rv s="3">
    <fb>8.74</fb>
    <v>5</v>
  </rv>
  <rv s="3">
    <fb>8.66</fb>
    <v>5</v>
  </rv>
  <rv s="3">
    <fb>8.3275000000000006</fb>
    <v>5</v>
  </rv>
  <rv s="3">
    <fb>8.39</fb>
    <v>5</v>
  </rv>
  <rv s="3">
    <fb>8.49</fb>
    <v>5</v>
  </rv>
  <rv s="3">
    <fb>8.3049999999999997</fb>
    <v>5</v>
  </rv>
  <rv s="3">
    <fb>8.1750000000000007</fb>
    <v>5</v>
  </rv>
  <rv s="3">
    <fb>8.3524999999999991</fb>
    <v>5</v>
  </rv>
  <rv s="3">
    <fb>8.2825000000000006</fb>
    <v>5</v>
  </rv>
  <rv s="3">
    <fb>8.0924999999999994</fb>
    <v>5</v>
  </rv>
  <rv s="3">
    <fb>8.2225000000000001</fb>
    <v>5</v>
  </rv>
  <rv s="3">
    <fb>8.2774999999999999</fb>
    <v>5</v>
  </rv>
  <rv s="3">
    <fb>8.3125</fb>
    <v>5</v>
  </rv>
  <rv s="0">
    <v>https://www.bing.com/financeapi/forcetrigger?t=azzyjc&amp;q=XLON%3aXZW0&amp;form=skydnc</v>
    <v>Learn more on Bing</v>
  </rv>
  <rv s="1">
    <v>en-US</v>
    <v>azzyjc</v>
    <v>268435456</v>
    <v>1</v>
    <v>Powered by Refinitiv</v>
    <v>0</v>
    <v>X MSCI WORLD ESG (XLON:XZW0)</v>
    <v>2</v>
    <v>3</v>
    <v>Finance</v>
    <v>4</v>
    <v>35.770000000000003</v>
    <v>16.914000000000001</v>
    <v>0.98809999999999998</v>
    <v>0.42249999999999999</v>
    <v>1.1953E-2</v>
    <v>USD</v>
    <v>London Stock Exchange</v>
    <v>XLON</v>
    <v>2E-3</v>
    <v>35.770000000000003</v>
    <v>ETF</v>
    <v>44553.681251180467</v>
    <v>4873</v>
    <v>35.445</v>
    <v>2971375800</v>
    <v>X MSCI WORLD ESG</v>
    <v>35.445</v>
    <v>35.347499999999997</v>
    <v>35.729999999999997</v>
    <v>XZW0</v>
    <v>X MSCI WORLD ESG (XLON:XZW0)</v>
    <v>3787</v>
  </rv>
  <rv s="2">
    <v>4874</v>
  </rv>
  <rv s="3">
    <fb>28.215</fb>
    <v>5</v>
  </rv>
  <rv s="3">
    <fb>28.574999999999999</fb>
    <v>5</v>
  </rv>
  <rv s="3">
    <fb>28.612500000000001</fb>
    <v>5</v>
  </rv>
  <rv s="3">
    <fb>28.585000000000001</fb>
    <v>5</v>
  </rv>
  <rv s="3">
    <fb>28.537500000000001</fb>
    <v>5</v>
  </rv>
  <rv s="3">
    <fb>28.52</fb>
    <v>5</v>
  </rv>
  <rv s="3">
    <fb>28.99</fb>
    <v>5</v>
  </rv>
  <rv s="3">
    <fb>29.17</fb>
    <v>5</v>
  </rv>
  <rv s="3">
    <fb>29.352499999999999</fb>
    <v>5</v>
  </rv>
  <rv s="3">
    <fb>29.282499999999999</fb>
    <v>5</v>
  </rv>
  <rv s="3">
    <fb>29.23</fb>
    <v>5</v>
  </rv>
  <rv s="3">
    <fb>29.232500000000002</fb>
    <v>5</v>
  </rv>
  <rv s="3">
    <fb>29.33</fb>
    <v>5</v>
  </rv>
  <rv s="3">
    <fb>28.997499999999999</fb>
    <v>5</v>
  </rv>
  <rv s="3">
    <fb>29</fb>
    <v>5</v>
  </rv>
  <rv s="3">
    <fb>29.102499999999999</fb>
    <v>5</v>
  </rv>
  <rv s="3">
    <fb>29.442499999999999</fb>
    <v>5</v>
  </rv>
  <rv s="3">
    <fb>29.5275</fb>
    <v>5</v>
  </rv>
  <rv s="3">
    <fb>29.414999999999999</fb>
    <v>5</v>
  </rv>
  <rv s="3">
    <fb>29.22</fb>
    <v>5</v>
  </rv>
  <rv s="3">
    <fb>29.502500000000001</fb>
    <v>5</v>
  </rv>
  <rv s="3">
    <fb>29.147500000000001</fb>
    <v>5</v>
  </rv>
  <rv s="3">
    <fb>28.645</fb>
    <v>5</v>
  </rv>
  <rv s="3">
    <fb>28.84</fb>
    <v>5</v>
  </rv>
  <rv s="3">
    <fb>29.36</fb>
    <v>5</v>
  </rv>
  <rv s="3">
    <fb>29.412500000000001</fb>
    <v>5</v>
  </rv>
  <rv s="3">
    <fb>29.572500000000002</fb>
    <v>5</v>
  </rv>
  <rv s="3">
    <fb>29.77</fb>
    <v>5</v>
  </rv>
  <rv s="3">
    <fb>29.927499999999998</fb>
    <v>5</v>
  </rv>
  <rv s="3">
    <fb>30</fb>
    <v>5</v>
  </rv>
  <rv s="3">
    <fb>29.97</fb>
    <v>5</v>
  </rv>
  <rv s="3">
    <fb>30.137499999999999</fb>
    <v>5</v>
  </rv>
  <rv s="3">
    <fb>30.234999999999999</fb>
    <v>5</v>
  </rv>
  <rv s="3">
    <fb>30.522500000000001</fb>
    <v>5</v>
  </rv>
  <rv s="3">
    <fb>30.357500000000002</fb>
    <v>5</v>
  </rv>
  <rv s="3">
    <fb>30.107500000000002</fb>
    <v>5</v>
  </rv>
  <rv s="3">
    <fb>30.037500000000001</fb>
    <v>5</v>
  </rv>
  <rv s="3">
    <fb>30.297499999999999</fb>
    <v>5</v>
  </rv>
  <rv s="3">
    <fb>29.987500000000001</fb>
    <v>5</v>
  </rv>
  <rv s="3">
    <fb>29.754999999999999</fb>
    <v>5</v>
  </rv>
  <rv s="3">
    <fb>29.95</fb>
    <v>5</v>
  </rv>
  <rv s="3">
    <fb>29.9375</fb>
    <v>5</v>
  </rv>
  <rv s="3">
    <fb>29.272500000000001</fb>
    <v>5</v>
  </rv>
  <rv s="3">
    <fb>29.822500000000002</fb>
    <v>5</v>
  </rv>
  <rv s="3">
    <fb>29.637499999999999</fb>
    <v>5</v>
  </rv>
  <rv s="3">
    <fb>29.29</fb>
    <v>5</v>
  </rv>
  <rv s="3">
    <fb>29.577500000000001</fb>
    <v>5</v>
  </rv>
  <rv s="3">
    <fb>29.737500000000001</fb>
    <v>5</v>
  </rv>
  <rv s="3">
    <fb>29.837499999999999</fb>
    <v>5</v>
  </rv>
  <rv s="3">
    <fb>30.1325</fb>
    <v>5</v>
  </rv>
  <rv s="3">
    <fb>29.98</fb>
    <v>5</v>
  </rv>
  <rv s="3">
    <fb>30.0625</fb>
    <v>5</v>
  </rv>
  <rv s="3">
    <fb>30.155000000000001</fb>
    <v>5</v>
  </rv>
  <rv s="3">
    <fb>30.3325</fb>
    <v>5</v>
  </rv>
  <rv s="3">
    <fb>29.967500000000001</fb>
    <v>5</v>
  </rv>
  <rv s="3">
    <fb>30.13</fb>
    <v>5</v>
  </rv>
  <rv s="3">
    <fb>30.055</fb>
    <v>5</v>
  </rv>
  <rv s="3">
    <fb>30.002500000000001</fb>
    <v>5</v>
  </rv>
  <rv s="3">
    <fb>29.734999999999999</fb>
    <v>5</v>
  </rv>
  <rv s="3">
    <fb>30.0425</fb>
    <v>5</v>
  </rv>
  <rv s="3">
    <fb>30.184999999999999</fb>
    <v>5</v>
  </rv>
  <rv s="3">
    <fb>30.267499999999998</fb>
    <v>5</v>
  </rv>
  <rv s="3">
    <fb>30.57</fb>
    <v>5</v>
  </rv>
  <rv s="3">
    <fb>31.0825</fb>
    <v>5</v>
  </rv>
  <rv s="3">
    <fb>31.024999999999999</fb>
    <v>5</v>
  </rv>
  <rv s="3">
    <fb>31.15</fb>
    <v>5</v>
  </rv>
  <rv s="3">
    <fb>31.23</fb>
    <v>5</v>
  </rv>
  <rv s="3">
    <fb>31.327500000000001</fb>
    <v>5</v>
  </rv>
  <rv s="3">
    <fb>31.38</fb>
    <v>5</v>
  </rv>
  <rv s="3">
    <fb>31.5425</fb>
    <v>5</v>
  </rv>
  <rv s="3">
    <fb>31.672499999999999</fb>
    <v>5</v>
  </rv>
  <rv s="3">
    <fb>31.85</fb>
    <v>5</v>
  </rv>
  <rv s="3">
    <fb>31.8125</fb>
    <v>5</v>
  </rv>
  <rv s="3">
    <fb>31.43</fb>
    <v>5</v>
  </rv>
  <rv s="3">
    <fb>31.662500000000001</fb>
    <v>5</v>
  </rv>
  <rv s="3">
    <fb>31.824999999999999</fb>
    <v>5</v>
  </rv>
  <rv s="3">
    <fb>31.942499999999999</fb>
    <v>5</v>
  </rv>
  <rv s="3">
    <fb>31.82</fb>
    <v>5</v>
  </rv>
  <rv s="3">
    <fb>31.8825</fb>
    <v>5</v>
  </rv>
  <rv s="3">
    <fb>31.805</fb>
    <v>5</v>
  </rv>
  <rv s="3">
    <fb>31.664999999999999</fb>
    <v>5</v>
  </rv>
  <rv s="3">
    <fb>31.372499999999999</fb>
    <v>5</v>
  </rv>
  <rv s="3">
    <fb>31.712499999999999</fb>
    <v>5</v>
  </rv>
  <rv s="3">
    <fb>31.7</fb>
    <v>5</v>
  </rv>
  <rv s="3">
    <fb>32.225000000000001</fb>
    <v>5</v>
  </rv>
  <rv s="3">
    <fb>31.5625</fb>
    <v>5</v>
  </rv>
  <rv s="3">
    <fb>31.2</fb>
    <v>5</v>
  </rv>
  <rv s="3">
    <fb>31.647500000000001</fb>
    <v>5</v>
  </rv>
  <rv s="3">
    <fb>31.8325</fb>
    <v>5</v>
  </rv>
  <rv s="3">
    <fb>32.1</fb>
    <v>5</v>
  </rv>
  <rv s="3">
    <fb>32.07</fb>
    <v>5</v>
  </rv>
  <rv s="3">
    <fb>32.085000000000001</fb>
    <v>5</v>
  </rv>
  <rv s="3">
    <fb>32.229999999999997</fb>
    <v>5</v>
  </rv>
  <rv s="3">
    <fb>32.177500000000002</fb>
    <v>5</v>
  </rv>
  <rv s="3">
    <fb>32.234999999999999</fb>
    <v>5</v>
  </rv>
  <rv s="3">
    <fb>32.082500000000003</fb>
    <v>5</v>
  </rv>
  <rv s="3">
    <fb>32.297499999999999</fb>
    <v>5</v>
  </rv>
  <rv s="3">
    <fb>32.369999999999997</fb>
    <v>5</v>
  </rv>
  <rv s="3">
    <fb>32.342500000000001</fb>
    <v>5</v>
  </rv>
  <rv s="3">
    <fb>32.454999999999998</fb>
    <v>5</v>
  </rv>
  <rv s="3">
    <fb>32.515000000000001</fb>
    <v>5</v>
  </rv>
  <rv s="3">
    <fb>32.547499999999999</fb>
    <v>5</v>
  </rv>
  <rv s="3">
    <fb>32.555</fb>
    <v>5</v>
  </rv>
  <rv s="3">
    <fb>32.627499999999998</fb>
    <v>5</v>
  </rv>
  <rv s="3">
    <fb>32.659999999999997</fb>
    <v>5</v>
  </rv>
  <rv s="3">
    <fb>32.395000000000003</fb>
    <v>5</v>
  </rv>
  <rv s="3">
    <fb>31.967500000000001</fb>
    <v>5</v>
  </rv>
  <rv s="3">
    <fb>32.31</fb>
    <v>5</v>
  </rv>
  <rv s="3">
    <fb>32.452500000000001</fb>
    <v>5</v>
  </rv>
  <rv s="3">
    <fb>32.47</fb>
    <v>5</v>
  </rv>
  <rv s="3">
    <fb>32.645000000000003</fb>
    <v>5</v>
  </rv>
  <rv s="3">
    <fb>32.792499999999997</fb>
    <v>5</v>
  </rv>
  <rv s="3">
    <fb>32.76</fb>
    <v>5</v>
  </rv>
  <rv s="3">
    <fb>32.869999999999997</fb>
    <v>5</v>
  </rv>
  <rv s="3">
    <fb>32.74</fb>
    <v>5</v>
  </rv>
  <rv s="3">
    <fb>32.825000000000003</fb>
    <v>5</v>
  </rv>
  <rv s="3">
    <fb>33.027500000000003</fb>
    <v>5</v>
  </rv>
  <rv s="3">
    <fb>33.185000000000002</fb>
    <v>5</v>
  </rv>
  <rv s="3">
    <fb>32.914999999999999</fb>
    <v>5</v>
  </rv>
  <rv s="3">
    <fb>33.082500000000003</fb>
    <v>5</v>
  </rv>
  <rv s="3">
    <fb>32.727499999999999</fb>
    <v>5</v>
  </rv>
  <rv s="3">
    <fb>33.08</fb>
    <v>5</v>
  </rv>
  <rv s="3">
    <fb>33.282499999999999</fb>
    <v>5</v>
  </rv>
  <rv s="3">
    <fb>33.375</fb>
    <v>5</v>
  </rv>
  <rv s="3">
    <fb>33.31</fb>
    <v>5</v>
  </rv>
  <rv s="3">
    <fb>33.145000000000003</fb>
    <v>5</v>
  </rv>
  <rv s="3">
    <fb>33.0075</fb>
    <v>5</v>
  </rv>
  <rv s="3">
    <fb>32.4</fb>
    <v>5</v>
  </rv>
  <rv s="3">
    <fb>32.707500000000003</fb>
    <v>5</v>
  </rv>
  <rv s="3">
    <fb>33.052500000000002</fb>
    <v>5</v>
  </rv>
  <rv s="3">
    <fb>33.17</fb>
    <v>5</v>
  </rv>
  <rv s="3">
    <fb>33.527500000000003</fb>
    <v>5</v>
  </rv>
  <rv s="3">
    <fb>33.547499999999999</fb>
    <v>5</v>
  </rv>
  <rv s="3">
    <fb>33.284999999999997</fb>
    <v>5</v>
  </rv>
  <rv s="3">
    <fb>33.494999999999997</fb>
    <v>5</v>
  </rv>
  <rv s="3">
    <fb>33.729999999999997</fb>
    <v>5</v>
  </rv>
  <rv s="3">
    <fb>33.54</fb>
    <v>5</v>
  </rv>
  <rv s="3">
    <fb>33.75</fb>
    <v>5</v>
  </rv>
  <rv s="3">
    <fb>33.587499999999999</fb>
    <v>5</v>
  </rv>
  <rv s="3">
    <fb>33.72</fb>
    <v>5</v>
  </rv>
  <rv s="3">
    <fb>33.897500000000001</fb>
    <v>5</v>
  </rv>
  <rv s="3">
    <fb>33.914999999999999</fb>
    <v>5</v>
  </rv>
  <rv s="3">
    <fb>33.905000000000001</fb>
    <v>5</v>
  </rv>
  <rv s="3">
    <fb>34.005000000000003</fb>
    <v>5</v>
  </rv>
  <rv s="3">
    <fb>34.012500000000003</fb>
    <v>5</v>
  </rv>
  <rv s="3">
    <fb>34.212499999999999</fb>
    <v>5</v>
  </rv>
  <rv s="3">
    <fb>34.037500000000001</fb>
    <v>5</v>
  </rv>
  <rv s="3">
    <fb>33.92</fb>
    <v>5</v>
  </rv>
  <rv s="3">
    <fb>33.952500000000001</fb>
    <v>5</v>
  </rv>
  <rv s="3">
    <fb>33.645000000000003</fb>
    <v>5</v>
  </rv>
  <rv s="3">
    <fb>33.8825</fb>
    <v>5</v>
  </rv>
  <rv s="3">
    <fb>34.340000000000003</fb>
    <v>5</v>
  </rv>
  <rv s="3">
    <fb>34.3825</fb>
    <v>5</v>
  </rv>
  <rv s="3">
    <fb>34.42</fb>
    <v>5</v>
  </rv>
  <rv s="3">
    <fb>34.299999999999997</fb>
    <v>5</v>
  </rv>
  <rv s="3">
    <fb>34.442500000000003</fb>
    <v>5</v>
  </rv>
  <rv s="3">
    <fb>34.585000000000001</fb>
    <v>5</v>
  </rv>
  <rv s="3">
    <fb>34.627499999999998</fb>
    <v>5</v>
  </rv>
  <rv s="3">
    <fb>34.729999999999997</fb>
    <v>5</v>
  </rv>
  <rv s="3">
    <fb>34.734999999999999</fb>
    <v>5</v>
  </rv>
  <rv s="3">
    <fb>34.912500000000001</fb>
    <v>5</v>
  </rv>
  <rv s="3">
    <fb>34.604999999999997</fb>
    <v>5</v>
  </rv>
  <rv s="3">
    <fb>34.44</fb>
    <v>5</v>
  </rv>
  <rv s="3">
    <fb>34.354999999999997</fb>
    <v>5</v>
  </rv>
  <rv s="3">
    <fb>34.255000000000003</fb>
    <v>5</v>
  </rv>
  <rv s="3">
    <fb>34.265000000000001</fb>
    <v>5</v>
  </rv>
  <rv s="3">
    <fb>34.229999999999997</fb>
    <v>5</v>
  </rv>
  <rv s="3">
    <fb>33.517499999999998</fb>
    <v>5</v>
  </rv>
  <rv s="3">
    <fb>33.590000000000003</fb>
    <v>5</v>
  </rv>
  <rv s="3">
    <fb>33.85</fb>
    <v>5</v>
  </rv>
  <rv s="3">
    <fb>34.21</fb>
    <v>5</v>
  </rv>
  <rv s="3">
    <fb>34.034999999999997</fb>
    <v>5</v>
  </rv>
  <rv s="3">
    <fb>34.017499999999998</fb>
    <v>5</v>
  </rv>
  <rv s="3">
    <fb>33.277500000000003</fb>
    <v>5</v>
  </rv>
  <rv s="3">
    <fb>33.287500000000001</fb>
    <v>5</v>
  </rv>
  <rv s="3">
    <fb>33.255000000000003</fb>
    <v>5</v>
  </rv>
  <rv s="3">
    <fb>32.945</fb>
    <v>5</v>
  </rv>
  <rv s="3">
    <fb>32.752499999999998</fb>
    <v>5</v>
  </rv>
  <rv s="3">
    <fb>33.234999999999999</fb>
    <v>5</v>
  </rv>
  <rv s="3">
    <fb>32.822499999999998</fb>
    <v>5</v>
  </rv>
  <rv s="3">
    <fb>33.627499999999998</fb>
    <v>5</v>
  </rv>
  <rv s="3">
    <fb>33.3125</fb>
    <v>5</v>
  </rv>
  <rv s="3">
    <fb>33.327500000000001</fb>
    <v>5</v>
  </rv>
  <rv s="3">
    <fb>33.902500000000003</fb>
    <v>5</v>
  </rv>
  <rv s="3">
    <fb>34.202500000000001</fb>
    <v>5</v>
  </rv>
  <rv s="3">
    <fb>34.244999999999997</fb>
    <v>5</v>
  </rv>
  <rv s="3">
    <fb>34.564999999999998</fb>
    <v>5</v>
  </rv>
  <rv s="3">
    <fb>34.619999999999997</fb>
    <v>5</v>
  </rv>
  <rv s="3">
    <fb>34.57</fb>
    <v>5</v>
  </rv>
  <rv s="3">
    <fb>34.69</fb>
    <v>5</v>
  </rv>
  <rv s="3">
    <fb>34.8675</fb>
    <v>5</v>
  </rv>
  <rv s="3">
    <fb>35.185000000000002</fb>
    <v>5</v>
  </rv>
  <rv s="3">
    <fb>35.18</fb>
    <v>5</v>
  </rv>
  <rv s="3">
    <fb>35.352499999999999</fb>
    <v>5</v>
  </rv>
  <rv s="3">
    <fb>35.43</fb>
    <v>5</v>
  </rv>
  <rv s="3">
    <fb>35.6325</fb>
    <v>5</v>
  </rv>
  <rv s="3">
    <fb>35.797499999999999</fb>
    <v>5</v>
  </rv>
  <rv s="3">
    <fb>35.784999999999997</fb>
    <v>5</v>
  </rv>
  <rv s="3">
    <fb>36.185000000000002</fb>
    <v>5</v>
  </rv>
  <rv s="3">
    <fb>36.344999999999999</fb>
    <v>5</v>
  </rv>
  <rv s="3">
    <fb>36.307499999999997</fb>
    <v>5</v>
  </rv>
  <rv s="3">
    <fb>36.115000000000002</fb>
    <v>5</v>
  </rv>
  <rv s="3">
    <fb>36.049999999999997</fb>
    <v>5</v>
  </rv>
  <rv s="3">
    <fb>35.872500000000002</fb>
    <v>5</v>
  </rv>
  <rv s="3">
    <fb>36.032499999999999</fb>
    <v>5</v>
  </rv>
  <rv s="3">
    <fb>36.064999999999998</fb>
    <v>5</v>
  </rv>
  <rv s="3">
    <fb>36.225000000000001</fb>
    <v>5</v>
  </rv>
  <rv s="3">
    <fb>36.024999999999999</fb>
    <v>5</v>
  </rv>
  <rv s="3">
    <fb>36.094999999999999</fb>
    <v>5</v>
  </rv>
  <rv s="3">
    <fb>36.125</fb>
    <v>5</v>
  </rv>
  <rv s="3">
    <fb>35.587499999999999</fb>
    <v>5</v>
  </rv>
  <rv s="3">
    <fb>35.602499999999999</fb>
    <v>5</v>
  </rv>
  <rv s="3">
    <fb>35.777500000000003</fb>
    <v>5</v>
  </rv>
  <rv s="3">
    <fb>34.877499999999998</fb>
    <v>5</v>
  </rv>
  <rv s="3">
    <fb>35.112499999999997</fb>
    <v>5</v>
  </rv>
  <rv s="3">
    <fb>34.75</fb>
    <v>5</v>
  </rv>
  <rv s="3">
    <fb>35.292499999999997</fb>
    <v>5</v>
  </rv>
  <rv s="3">
    <fb>34.787500000000001</fb>
    <v>5</v>
  </rv>
  <rv s="3">
    <fb>34.407499999999999</fb>
    <v>5</v>
  </rv>
  <rv s="3">
    <fb>34.6175</fb>
    <v>5</v>
  </rv>
  <rv s="3">
    <fb>35.545000000000002</fb>
    <v>5</v>
  </rv>
  <rv s="3">
    <fb>35.549999999999997</fb>
    <v>5</v>
  </rv>
  <rv s="3">
    <fb>35.502499999999998</fb>
    <v>5</v>
  </rv>
  <rv s="3">
    <fb>35.42</fb>
    <v>5</v>
  </rv>
  <rv s="3">
    <fb>35.234999999999999</fb>
    <v>5</v>
  </rv>
  <rv s="3">
    <fb>34.76</fb>
    <v>5</v>
  </rv>
  <rv s="3">
    <fb>34.825000000000003</fb>
    <v>5</v>
  </rv>
  <rv s="3">
    <fb>35.045000000000002</fb>
    <v>5</v>
  </rv>
  <rv s="3">
    <fb>34.234999999999999</fb>
    <v>5</v>
  </rv>
  <rv s="3">
    <fb>34.704999999999998</fb>
    <v>5</v>
  </rv>
  <rv s="3">
    <fb>35.347499999999997</fb>
    <v>5</v>
  </rv>
  <rv s="3">
    <fb>35.729999999999997</fb>
    <v>5</v>
  </rv>
  <rv s="0">
    <v>https://www.bing.com/financeapi/forcetrigger?t=aoanpr&amp;q=XLON%3aIWMO&amp;form=skydnc</v>
    <v>Learn more on Bing</v>
  </rv>
  <rv s="1">
    <v>en-US</v>
    <v>aoanpr</v>
    <v>268435456</v>
    <v>1</v>
    <v>Powered by Refinitiv</v>
    <v>0</v>
    <v>iSEMSCIWldMomentumFactUCITSETF (XLON:IWMO)</v>
    <v>2</v>
    <v>3</v>
    <v>Finance</v>
    <v>4</v>
    <v>67.2</v>
    <v>24.05</v>
    <v>0.85550000000000004</v>
    <v>0.11</v>
    <v>1.6409999999999999E-3</v>
    <v>USD</v>
    <v>London Stock Exchange</v>
    <v>XLON</v>
    <v>3.0000000000000001E-3</v>
    <v>67.2</v>
    <v>ETF</v>
    <v>44554.345226214842</v>
    <v>5108</v>
    <v>67.069999999999993</v>
    <v>2944044488.9000001</v>
    <v>iSEMSCIWldMomentumFactUCITSETF</v>
    <v>67.2</v>
    <v>67.040000000000006</v>
    <v>67.150000000000006</v>
    <v>IWMO</v>
    <v>iSEMSCIWldMomentumFactUCITSETF (XLON:IWMO)</v>
    <v>400</v>
  </rv>
  <rv s="2">
    <v>5109</v>
  </rv>
  <rv s="3">
    <fb>58.95</fb>
    <v>5</v>
  </rv>
  <rv s="3">
    <fb>58.94</fb>
    <v>5</v>
  </rv>
  <rv s="3">
    <fb>58.865000000000002</fb>
    <v>5</v>
  </rv>
  <rv s="3">
    <fb>59.195</fb>
    <v>5</v>
  </rv>
  <rv s="3">
    <fb>60.51</fb>
    <v>5</v>
  </rv>
  <rv s="3">
    <fb>60.31</fb>
    <v>5</v>
  </rv>
  <rv s="3">
    <fb>60.63</fb>
    <v>5</v>
  </rv>
  <rv s="3">
    <fb>59.79</fb>
    <v>5</v>
  </rv>
  <rv s="3">
    <fb>59.89</fb>
    <v>5</v>
  </rv>
  <rv s="3">
    <fb>61.13</fb>
    <v>5</v>
  </rv>
  <rv s="3">
    <fb>61.64</fb>
    <v>5</v>
  </rv>
  <rv s="3">
    <fb>61.61</fb>
    <v>5</v>
  </rv>
  <rv s="3">
    <fb>61.82</fb>
    <v>5</v>
  </rv>
  <rv s="3">
    <fb>60.48</fb>
    <v>5</v>
  </rv>
  <rv s="3">
    <fb>60.34</fb>
    <v>5</v>
  </rv>
  <rv s="3">
    <fb>61.65</fb>
    <v>5</v>
  </rv>
  <rv s="3">
    <fb>61.73</fb>
    <v>5</v>
  </rv>
  <rv s="3">
    <fb>61.76</fb>
    <v>5</v>
  </rv>
  <rv s="3">
    <fb>62.33</fb>
    <v>5</v>
  </rv>
  <rv s="3">
    <fb>62.75</fb>
    <v>5</v>
  </rv>
  <rv s="3">
    <fb>63.63</fb>
    <v>5</v>
  </rv>
  <rv s="3">
    <fb>63.82</fb>
    <v>5</v>
  </rv>
  <rv s="3">
    <fb>62.67</fb>
    <v>5</v>
  </rv>
  <rv s="3">
    <fb>63.3</fb>
    <v>5</v>
  </rv>
  <rv s="3">
    <fb>61.47</fb>
    <v>5</v>
  </rv>
  <rv s="3">
    <fb>60.314999999999998</fb>
    <v>5</v>
  </rv>
  <rv s="3">
    <fb>60.045000000000002</fb>
    <v>5</v>
  </rv>
  <rv s="3">
    <fb>59.23</fb>
    <v>5</v>
  </rv>
  <rv s="3">
    <fb>60.21</fb>
    <v>5</v>
  </rv>
  <rv s="3">
    <fb>58.93</fb>
    <v>5</v>
  </rv>
  <rv s="3">
    <fb>54.81</fb>
    <v>5</v>
  </rv>
  <rv s="3">
    <fb>56.67</fb>
    <v>5</v>
  </rv>
  <rv s="3">
    <fb>57.51</fb>
    <v>5</v>
  </rv>
  <rv s="3">
    <fb>58.9</fb>
    <v>5</v>
  </rv>
  <rv s="3">
    <fb>58.22</fb>
    <v>5</v>
  </rv>
  <rv s="3">
    <fb>59.435000000000002</fb>
    <v>5</v>
  </rv>
  <rv s="3">
    <fb>58.625</fb>
    <v>5</v>
  </rv>
  <rv s="3">
    <fb>59.314999999999998</fb>
    <v>5</v>
  </rv>
  <rv s="3">
    <fb>59.064999999999998</fb>
    <v>5</v>
  </rv>
  <rv s="3">
    <fb>57.87</fb>
    <v>5</v>
  </rv>
  <rv s="3">
    <fb>58.01</fb>
    <v>5</v>
  </rv>
  <rv s="3">
    <fb>60.04</fb>
    <v>5</v>
  </rv>
  <rv s="3">
    <fb>61.335000000000001</fb>
    <v>5</v>
  </rv>
  <rv s="3">
    <fb>61.15</fb>
    <v>5</v>
  </rv>
  <rv s="3">
    <fb>62.02</fb>
    <v>5</v>
  </rv>
  <rv s="3">
    <fb>62.2</fb>
    <v>5</v>
  </rv>
  <rv s="3">
    <fb>63.1</fb>
    <v>5</v>
  </rv>
  <rv s="3">
    <fb>63.48</fb>
    <v>5</v>
  </rv>
  <rv s="3">
    <fb>63.64</fb>
    <v>5</v>
  </rv>
  <rv s="3">
    <fb>62.3</fb>
    <v>5</v>
  </rv>
  <rv s="3">
    <fb>63.38</fb>
    <v>5</v>
  </rv>
  <rv s="3">
    <fb>63.53</fb>
    <v>5</v>
  </rv>
  <rv s="3">
    <fb>63.85</fb>
    <v>5</v>
  </rv>
  <rv s="3">
    <fb>64</fb>
    <v>5</v>
  </rv>
  <rv s="3">
    <fb>63.73</fb>
    <v>5</v>
  </rv>
  <rv s="3">
    <fb>63.45</fb>
    <v>5</v>
  </rv>
  <rv s="3">
    <fb>63.21</fb>
    <v>5</v>
  </rv>
  <rv s="3">
    <fb>63.342700000000001</fb>
    <v>5</v>
  </rv>
  <rv s="3">
    <fb>61.02</fb>
    <v>5</v>
  </rv>
  <rv s="3">
    <fb>62.08</fb>
    <v>5</v>
  </rv>
  <rv s="3">
    <fb>62.61</fb>
    <v>5</v>
  </rv>
  <rv s="3">
    <fb>61.48</fb>
    <v>5</v>
  </rv>
  <rv s="3">
    <fb>60.61</fb>
    <v>5</v>
  </rv>
  <rv s="3">
    <fb>59.35</fb>
    <v>5</v>
  </rv>
  <rv s="3">
    <fb>59.18</fb>
    <v>5</v>
  </rv>
  <rv s="3">
    <fb>59.95</fb>
    <v>5</v>
  </rv>
  <rv s="3">
    <fb>60.4</fb>
    <v>5</v>
  </rv>
  <rv s="3">
    <fb>60.984999999999999</fb>
    <v>5</v>
  </rv>
  <rv s="3">
    <fb>61.14</fb>
    <v>5</v>
  </rv>
  <rv s="3">
    <fb>61.74</fb>
    <v>5</v>
  </rv>
  <rv s="3">
    <fb>61.95</fb>
    <v>5</v>
  </rv>
  <rv s="3">
    <fb>62.27</fb>
    <v>5</v>
  </rv>
  <rv s="3">
    <fb>62.35</fb>
    <v>5</v>
  </rv>
  <rv s="3">
    <fb>62.435000000000002</fb>
    <v>5</v>
  </rv>
  <rv s="3">
    <fb>62.7</fb>
    <v>5</v>
  </rv>
  <rv s="3">
    <fb>62.95</fb>
    <v>5</v>
  </rv>
  <rv s="3">
    <fb>62.604999999999997</fb>
    <v>5</v>
  </rv>
  <rv s="3">
    <fb>62.81</fb>
    <v>5</v>
  </rv>
  <rv s="3">
    <fb>62.62</fb>
    <v>5</v>
  </rv>
  <rv s="3">
    <fb>62.69</fb>
    <v>5</v>
  </rv>
  <rv s="3">
    <fb>62.52</fb>
    <v>5</v>
  </rv>
  <rv s="3">
    <fb>61.96</fb>
    <v>5</v>
  </rv>
  <rv s="3">
    <fb>60.805</fb>
    <v>5</v>
  </rv>
  <rv s="3">
    <fb>61.57</fb>
    <v>5</v>
  </rv>
  <rv s="3">
    <fb>62.39</fb>
    <v>5</v>
  </rv>
  <rv s="3">
    <fb>63.27</fb>
    <v>5</v>
  </rv>
  <rv s="3">
    <fb>62.965000000000003</fb>
    <v>5</v>
  </rv>
  <rv s="3">
    <fb>63.25</fb>
    <v>5</v>
  </rv>
  <rv s="3">
    <fb>63.03</fb>
    <v>5</v>
  </rv>
  <rv s="3">
    <fb>63.2</fb>
    <v>5</v>
  </rv>
  <rv s="3">
    <fb>63.575000000000003</fb>
    <v>5</v>
  </rv>
  <rv s="3">
    <fb>62.84</fb>
    <v>5</v>
  </rv>
  <rv s="3">
    <fb>62.92</fb>
    <v>5</v>
  </rv>
  <rv s="3">
    <fb>62.06</fb>
    <v>5</v>
  </rv>
  <rv s="3">
    <fb>63.22</fb>
    <v>5</v>
  </rv>
  <rv s="3">
    <fb>63.71</fb>
    <v>5</v>
  </rv>
  <rv s="3">
    <fb>63.44</fb>
    <v>5</v>
  </rv>
  <rv s="3">
    <fb>63.29</fb>
    <v>5</v>
  </rv>
  <rv s="3">
    <fb>62.68</fb>
    <v>5</v>
  </rv>
  <rv s="3">
    <fb>61.18</fb>
    <v>5</v>
  </rv>
  <rv s="3">
    <fb>63.075000000000003</fb>
    <v>5</v>
  </rv>
  <rv s="3">
    <fb>63.17</fb>
    <v>5</v>
  </rv>
  <rv s="3">
    <fb>63.844999999999999</fb>
    <v>5</v>
  </rv>
  <rv s="3">
    <fb>64.27</fb>
    <v>5</v>
  </rv>
  <rv s="3">
    <fb>63.33</fb>
    <v>5</v>
  </rv>
  <rv s="3">
    <fb>64.7</fb>
    <v>5</v>
  </rv>
  <rv s="3">
    <fb>64.12</fb>
    <v>5</v>
  </rv>
  <rv s="3">
    <fb>64.67</fb>
    <v>5</v>
  </rv>
  <rv s="3">
    <fb>64.98</fb>
    <v>5</v>
  </rv>
  <rv s="3">
    <fb>65.459999999999994</fb>
    <v>5</v>
  </rv>
  <rv s="3">
    <fb>65.63</fb>
    <v>5</v>
  </rv>
  <rv s="3">
    <fb>66</fb>
    <v>5</v>
  </rv>
  <rv s="3">
    <fb>65.84</fb>
    <v>5</v>
  </rv>
  <rv s="3">
    <fb>66.02</fb>
    <v>5</v>
  </rv>
  <rv s="3">
    <fb>65.34</fb>
    <v>5</v>
  </rv>
  <rv s="3">
    <fb>64.900000000000006</fb>
    <v>5</v>
  </rv>
  <rv s="3">
    <fb>63.54</fb>
    <v>5</v>
  </rv>
  <rv s="3">
    <fb>63.79</fb>
    <v>5</v>
  </rv>
  <rv s="3">
    <fb>65</fb>
    <v>5</v>
  </rv>
  <rv s="3">
    <fb>65.37</fb>
    <v>5</v>
  </rv>
  <rv s="3">
    <fb>65.665000000000006</fb>
    <v>5</v>
  </rv>
  <rv s="3">
    <fb>66.08</fb>
    <v>5</v>
  </rv>
  <rv s="3">
    <fb>66.22</fb>
    <v>5</v>
  </rv>
  <rv s="3">
    <fb>66.849999999999994</fb>
    <v>5</v>
  </rv>
  <rv s="3">
    <fb>66.62</fb>
    <v>5</v>
  </rv>
  <rv s="3">
    <fb>67.055000000000007</fb>
    <v>5</v>
  </rv>
  <rv s="3">
    <fb>66.8</fb>
    <v>5</v>
  </rv>
  <rv s="3">
    <fb>66.06</fb>
    <v>5</v>
  </rv>
  <rv s="3">
    <fb>66.52</fb>
    <v>5</v>
  </rv>
  <rv s="3">
    <fb>66.47</fb>
    <v>5</v>
  </rv>
  <rv s="3">
    <fb>66.13</fb>
    <v>5</v>
  </rv>
  <rv s="3">
    <fb>66.010000000000005</fb>
    <v>5</v>
  </rv>
  <rv s="3">
    <fb>66.040000000000006</fb>
    <v>5</v>
  </rv>
  <rv s="3">
    <fb>63.98</fb>
    <v>5</v>
  </rv>
  <rv s="3">
    <fb>64.31</fb>
    <v>5</v>
  </rv>
  <rv s="3">
    <fb>65.16</fb>
    <v>5</v>
  </rv>
  <rv s="3">
    <fb>66.180000000000007</fb>
    <v>5</v>
  </rv>
  <rv s="3">
    <fb>64.61</fb>
    <v>5</v>
  </rv>
  <rv s="3">
    <fb>64.430000000000007</fb>
    <v>5</v>
  </rv>
  <rv s="3">
    <fb>64.069999999999993</fb>
    <v>5</v>
  </rv>
  <rv s="3">
    <fb>63.13</fb>
    <v>5</v>
  </rv>
  <rv s="3">
    <fb>64.36</fb>
    <v>5</v>
  </rv>
  <rv s="3">
    <fb>63.24</fb>
    <v>5</v>
  </rv>
  <rv s="3">
    <fb>64.989999999999995</fb>
    <v>5</v>
  </rv>
  <rv s="3">
    <fb>64.290000000000006</fb>
    <v>5</v>
  </rv>
  <rv s="3">
    <fb>64.344999999999999</fb>
    <v>5</v>
  </rv>
  <rv s="3">
    <fb>66.34</fb>
    <v>5</v>
  </rv>
  <rv s="3">
    <fb>66.525000000000006</fb>
    <v>5</v>
  </rv>
  <rv s="3">
    <fb>67.165000000000006</fb>
    <v>5</v>
  </rv>
  <rv s="3">
    <fb>67.260000000000005</fb>
    <v>5</v>
  </rv>
  <rv s="3">
    <fb>66.989999999999995</fb>
    <v>5</v>
  </rv>
  <rv s="3">
    <fb>67.84</fb>
    <v>5</v>
  </rv>
  <rv s="3">
    <fb>68.349999999999994</fb>
    <v>5</v>
  </rv>
  <rv s="3">
    <fb>67.959999999999994</fb>
    <v>5</v>
  </rv>
  <rv s="3">
    <fb>68.430000000000007</fb>
    <v>5</v>
  </rv>
  <rv s="3">
    <fb>68.905000000000001</fb>
    <v>5</v>
  </rv>
  <rv s="3">
    <fb>69</fb>
    <v>5</v>
  </rv>
  <rv s="3">
    <fb>68.98</fb>
    <v>5</v>
  </rv>
  <rv s="3">
    <fb>69.33</fb>
    <v>5</v>
  </rv>
  <rv s="3">
    <fb>69.61</fb>
    <v>5</v>
  </rv>
  <rv s="3">
    <fb>68.91</fb>
    <v>5</v>
  </rv>
  <rv s="3">
    <fb>68.599999999999994</fb>
    <v>5</v>
  </rv>
  <rv s="3">
    <fb>68.78</fb>
    <v>5</v>
  </rv>
  <rv s="3">
    <fb>68.87</fb>
    <v>5</v>
  </rv>
  <rv s="3">
    <fb>68.95</fb>
    <v>5</v>
  </rv>
  <rv s="3">
    <fb>68.84</fb>
    <v>5</v>
  </rv>
  <rv s="3">
    <fb>68.790000000000006</fb>
    <v>5</v>
  </rv>
  <rv s="3">
    <fb>68.069999999999993</fb>
    <v>5</v>
  </rv>
  <rv s="3">
    <fb>68.444999999999993</fb>
    <v>5</v>
  </rv>
  <rv s="3">
    <fb>66.435000000000002</fb>
    <v>5</v>
  </rv>
  <rv s="3">
    <fb>67.010000000000005</fb>
    <v>5</v>
  </rv>
  <rv s="3">
    <fb>67.540000000000006</fb>
    <v>5</v>
  </rv>
  <rv s="3">
    <fb>65.87</fb>
    <v>5</v>
  </rv>
  <rv s="3">
    <fb>65.06</fb>
    <v>5</v>
  </rv>
  <rv s="3">
    <fb>64.959999999999994</fb>
    <v>5</v>
  </rv>
  <rv s="3">
    <fb>67.16</fb>
    <v>5</v>
  </rv>
  <rv s="3">
    <fb>66.599999999999994</fb>
    <v>5</v>
  </rv>
  <rv s="3">
    <fb>66.150000000000006</fb>
    <v>5</v>
  </rv>
  <rv s="3">
    <fb>64.84</fb>
    <v>5</v>
  </rv>
  <rv s="3">
    <fb>65.13</fb>
    <v>5</v>
  </rv>
  <rv s="3">
    <fb>66.23</fb>
    <v>5</v>
  </rv>
  <rv s="3">
    <fb>63.68</fb>
    <v>5</v>
  </rv>
  <rv s="3">
    <fb>64.55</fb>
    <v>5</v>
  </rv>
  <rv s="3">
    <fb>66.125</fb>
    <v>5</v>
  </rv>
  <rv s="3">
    <fb>67.040000000000006</fb>
    <v>5</v>
  </rv>
  <rv s="0">
    <v>https://www.bing.com/financeapi/forcetrigger?t=ao5mvh&amp;q=XLON%3aACWD&amp;form=skydnc</v>
    <v>Learn more on Bing</v>
  </rv>
  <rv s="1">
    <v>en-US</v>
    <v>ao5mvh</v>
    <v>268435456</v>
    <v>1</v>
    <v>Powered by Refinitiv</v>
    <v>0</v>
    <v>SPDR MSCI ACWI UCITS ETF (XLON:ACWD)</v>
    <v>2</v>
    <v>3</v>
    <v>Finance</v>
    <v>4</v>
    <v>199.44</v>
    <v>108.82</v>
    <v>0.98160000000000003</v>
    <v>-0.31</v>
    <v>-1.552E-3</v>
    <v>USD</v>
    <v>London Stock Exchange</v>
    <v>XLON</v>
    <v>4.0000000000000001E-3</v>
    <v>199.44</v>
    <v>ETF</v>
    <v>44554.35295359922</v>
    <v>5296</v>
    <v>199.29</v>
    <v>2905290838.7199998</v>
    <v>SPDR MSCI ACWI UCITS ETF</v>
    <v>199.34</v>
    <v>199.7</v>
    <v>199.39</v>
    <v>ACWD</v>
    <v>SPDR MSCI ACWI UCITS ETF (XLON:ACWD)</v>
    <v>7236</v>
  </rv>
  <rv s="2">
    <v>5297</v>
  </rv>
  <rv s="3">
    <fb>166.57</fb>
    <v>5</v>
  </rv>
  <rv s="3">
    <fb>168.3886</fb>
    <v>5</v>
  </rv>
  <rv s="3">
    <fb>169.18</fb>
    <v>5</v>
  </rv>
  <rv s="3">
    <fb>169.64</fb>
    <v>5</v>
  </rv>
  <rv s="3">
    <fb>169.35499999999999</fb>
    <v>5</v>
  </rv>
  <rv s="3">
    <fb>168.73</fb>
    <v>5</v>
  </rv>
  <rv s="3">
    <fb>169.22</fb>
    <v>5</v>
  </rv>
  <rv s="3">
    <fb>171.63</fb>
    <v>5</v>
  </rv>
  <rv s="3">
    <fb>172.72</fb>
    <v>5</v>
  </rv>
  <rv s="3">
    <fb>173.87</fb>
    <v>5</v>
  </rv>
  <rv s="3">
    <fb>173.2</fb>
    <v>5</v>
  </rv>
  <rv s="3">
    <fb>173.58</fb>
    <v>5</v>
  </rv>
  <rv s="3">
    <fb>174.48500000000001</fb>
    <v>5</v>
  </rv>
  <rv s="3">
    <fb>172.30500000000001</fb>
    <v>5</v>
  </rv>
  <rv s="3">
    <fb>172.95</fb>
    <v>5</v>
  </rv>
  <rv s="3">
    <fb>175.64</fb>
    <v>5</v>
  </rv>
  <rv s="3">
    <fb>174.9</fb>
    <v>5</v>
  </rv>
  <rv s="3">
    <fb>174.5</fb>
    <v>5</v>
  </rv>
  <rv s="3">
    <fb>171.99</fb>
    <v>5</v>
  </rv>
  <rv s="3">
    <fb>169.41</fb>
    <v>5</v>
  </rv>
  <rv s="3">
    <fb>171.04</fb>
    <v>5</v>
  </rv>
  <rv s="3">
    <fb>173.84</fb>
    <v>5</v>
  </rv>
  <rv s="3">
    <fb>173.93</fb>
    <v>5</v>
  </rv>
  <rv s="3">
    <fb>174.79</fb>
    <v>5</v>
  </rv>
  <rv s="3">
    <fb>176.18</fb>
    <v>5</v>
  </rv>
  <rv s="3">
    <fb>176.9</fb>
    <v>5</v>
  </rv>
  <rv s="3">
    <fb>177.71</fb>
    <v>5</v>
  </rv>
  <rv s="3">
    <fb>177.98</fb>
    <v>5</v>
  </rv>
  <rv s="3">
    <fb>178.82</fb>
    <v>5</v>
  </rv>
  <rv s="3">
    <fb>179.12</fb>
    <v>5</v>
  </rv>
  <rv s="3">
    <fb>180.9</fb>
    <v>5</v>
  </rv>
  <rv s="3">
    <fb>180.04</fb>
    <v>5</v>
  </rv>
  <rv s="3">
    <fb>178.41</fb>
    <v>5</v>
  </rv>
  <rv s="3">
    <fb>177.74</fb>
    <v>5</v>
  </rv>
  <rv s="3">
    <fb>179.41</fb>
    <v>5</v>
  </rv>
  <rv s="3">
    <fb>177.41</fb>
    <v>5</v>
  </rv>
  <rv s="3">
    <fb>175.55</fb>
    <v>5</v>
  </rv>
  <rv s="3">
    <fb>177.36</fb>
    <v>5</v>
  </rv>
  <rv s="3">
    <fb>176.91499999999999</fb>
    <v>5</v>
  </rv>
  <rv s="3">
    <fb>173.64</fb>
    <v>5</v>
  </rv>
  <rv s="3">
    <fb>176.47</fb>
    <v>5</v>
  </rv>
  <rv s="3">
    <fb>176.06</fb>
    <v>5</v>
  </rv>
  <rv s="3">
    <fb>175.49</fb>
    <v>5</v>
  </rv>
  <rv s="3">
    <fb>173.73</fb>
    <v>5</v>
  </rv>
  <rv s="3">
    <fb>169.9</fb>
    <v>5</v>
  </rv>
  <rv s="3">
    <fb>175.76</fb>
    <v>5</v>
  </rv>
  <rv s="3">
    <fb>175.88499999999999</fb>
    <v>5</v>
  </rv>
  <rv s="3">
    <fb>178.59</fb>
    <v>5</v>
  </rv>
  <rv s="3">
    <fb>176.92</fb>
    <v>5</v>
  </rv>
  <rv s="3">
    <fb>177.42</fb>
    <v>5</v>
  </rv>
  <rv s="3">
    <fb>179.22</fb>
    <v>5</v>
  </rv>
  <rv s="3">
    <fb>177.99</fb>
    <v>5</v>
  </rv>
  <rv s="3">
    <fb>179.09</fb>
    <v>5</v>
  </rv>
  <rv s="3">
    <fb>178.35</fb>
    <v>5</v>
  </rv>
  <rv s="3">
    <fb>176.46</fb>
    <v>5</v>
  </rv>
  <rv s="3">
    <fb>175.08</fb>
    <v>5</v>
  </rv>
  <rv s="3">
    <fb>176.96</fb>
    <v>5</v>
  </rv>
  <rv s="3">
    <fb>177.49</fb>
    <v>5</v>
  </rv>
  <rv s="3">
    <fb>177.77</fb>
    <v>5</v>
  </rv>
  <rv s="3">
    <fb>177.73</fb>
    <v>5</v>
  </rv>
  <rv s="3">
    <fb>179.43</fb>
    <v>5</v>
  </rv>
  <rv s="3">
    <fb>182.41</fb>
    <v>5</v>
  </rv>
  <rv s="3">
    <fb>181.43</fb>
    <v>5</v>
  </rv>
  <rv s="3">
    <fb>182.495</fb>
    <v>5</v>
  </rv>
  <rv s="3">
    <fb>182.4</fb>
    <v>5</v>
  </rv>
  <rv s="3">
    <fb>182.72499999999999</fb>
    <v>5</v>
  </rv>
  <rv s="3">
    <fb>183.26</fb>
    <v>5</v>
  </rv>
  <rv s="3">
    <fb>184.10499999999999</fb>
    <v>5</v>
  </rv>
  <rv s="3">
    <fb>184.9</fb>
    <v>5</v>
  </rv>
  <rv s="3">
    <fb>185.66</fb>
    <v>5</v>
  </rv>
  <rv s="3">
    <fb>185.92</fb>
    <v>5</v>
  </rv>
  <rv s="3">
    <fb>183.03</fb>
    <v>5</v>
  </rv>
  <rv s="3">
    <fb>184.26</fb>
    <v>5</v>
  </rv>
  <rv s="3">
    <fb>185.14500000000001</fb>
    <v>5</v>
  </rv>
  <rv s="3">
    <fb>185.6</fb>
    <v>5</v>
  </rv>
  <rv s="3">
    <fb>186.24</fb>
    <v>5</v>
  </rv>
  <rv s="3">
    <fb>186.1</fb>
    <v>5</v>
  </rv>
  <rv s="3">
    <fb>186.46</fb>
    <v>5</v>
  </rv>
  <rv s="3">
    <fb>185.25</fb>
    <v>5</v>
  </rv>
  <rv s="3">
    <fb>183.11</fb>
    <v>5</v>
  </rv>
  <rv s="3">
    <fb>185.22</fb>
    <v>5</v>
  </rv>
  <rv s="3">
    <fb>185.46</fb>
    <v>5</v>
  </rv>
  <rv s="3">
    <fb>187.935</fb>
    <v>5</v>
  </rv>
  <rv s="3">
    <fb>187.73</fb>
    <v>5</v>
  </rv>
  <rv s="3">
    <fb>181.88</fb>
    <v>5</v>
  </rv>
  <rv s="3">
    <fb>181.93</fb>
    <v>5</v>
  </rv>
  <rv s="3">
    <fb>184.69</fb>
    <v>5</v>
  </rv>
  <rv s="3">
    <fb>184.72</fb>
    <v>5</v>
  </rv>
  <rv s="3">
    <fb>186.05</fb>
    <v>5</v>
  </rv>
  <rv s="3">
    <fb>185.72</fb>
    <v>5</v>
  </rv>
  <rv s="3">
    <fb>187.16</fb>
    <v>5</v>
  </rv>
  <rv s="3">
    <fb>186.8</fb>
    <v>5</v>
  </rv>
  <rv s="3">
    <fb>187.14</fb>
    <v>5</v>
  </rv>
  <rv s="3">
    <fb>187.53</fb>
    <v>5</v>
  </rv>
  <rv s="3">
    <fb>188.38</fb>
    <v>5</v>
  </rv>
  <rv s="3">
    <fb>188.85</fb>
    <v>5</v>
  </rv>
  <rv s="3">
    <fb>189.25</fb>
    <v>5</v>
  </rv>
  <rv s="3">
    <fb>188.16</fb>
    <v>5</v>
  </rv>
  <rv s="3">
    <fb>189.46</fb>
    <v>5</v>
  </rv>
  <rv s="3">
    <fb>189.86</fb>
    <v>5</v>
  </rv>
  <rv s="3">
    <fb>189.65</fb>
    <v>5</v>
  </rv>
  <rv s="3">
    <fb>189.95</fb>
    <v>5</v>
  </rv>
  <rv s="3">
    <fb>190</fb>
    <v>5</v>
  </rv>
  <rv s="3">
    <fb>190.35</fb>
    <v>5</v>
  </rv>
  <rv s="3">
    <fb>190.37</fb>
    <v>5</v>
  </rv>
  <rv s="3">
    <fb>190.58</fb>
    <v>5</v>
  </rv>
  <rv s="3">
    <fb>186.74</fb>
    <v>5</v>
  </rv>
  <rv s="3">
    <fb>188.18</fb>
    <v>5</v>
  </rv>
  <rv s="3">
    <fb>188.9</fb>
    <v>5</v>
  </rv>
  <rv s="3">
    <fb>189.18</fb>
    <v>5</v>
  </rv>
  <rv s="3">
    <fb>190.245</fb>
    <v>5</v>
  </rv>
  <rv s="3">
    <fb>190.85499999999999</fb>
    <v>5</v>
  </rv>
  <rv s="3">
    <fb>190.62</fb>
    <v>5</v>
  </rv>
  <rv s="3">
    <fb>191.24</fb>
    <v>5</v>
  </rv>
  <rv s="3">
    <fb>190.44</fb>
    <v>5</v>
  </rv>
  <rv s="3">
    <fb>190.66499999999999</fb>
    <v>5</v>
  </rv>
  <rv s="3">
    <fb>191.59</fb>
    <v>5</v>
  </rv>
  <rv s="3">
    <fb>192.14</fb>
    <v>5</v>
  </rv>
  <rv s="3">
    <fb>190.84</fb>
    <v>5</v>
  </rv>
  <rv s="3">
    <fb>191.63</fb>
    <v>5</v>
  </rv>
  <rv s="3">
    <fb>189.32</fb>
    <v>5</v>
  </rv>
  <rv s="3">
    <fb>191.9</fb>
    <v>5</v>
  </rv>
  <rv s="3">
    <fb>192.58</fb>
    <v>5</v>
  </rv>
  <rv s="3">
    <fb>193.01</fb>
    <v>5</v>
  </rv>
  <rv s="3">
    <fb>192.47</fb>
    <v>5</v>
  </rv>
  <rv s="3">
    <fb>191.83</fb>
    <v>5</v>
  </rv>
  <rv s="3">
    <fb>191.01</fb>
    <v>5</v>
  </rv>
  <rv s="3">
    <fb>187.12</fb>
    <v>5</v>
  </rv>
  <rv s="3">
    <fb>188.87</fb>
    <v>5</v>
  </rv>
  <rv s="3">
    <fb>190.61</fb>
    <v>5</v>
  </rv>
  <rv s="3">
    <fb>191.26</fb>
    <v>5</v>
  </rv>
  <rv s="3">
    <fb>192.49</fb>
    <v>5</v>
  </rv>
  <rv s="3">
    <fb>192.4</fb>
    <v>5</v>
  </rv>
  <rv s="3">
    <fb>190.45</fb>
    <v>5</v>
  </rv>
  <rv s="3">
    <fb>191.94</fb>
    <v>5</v>
  </rv>
  <rv s="3">
    <fb>193.41</fb>
    <v>5</v>
  </rv>
  <rv s="3">
    <fb>192.09</fb>
    <v>5</v>
  </rv>
  <rv s="3">
    <fb>193.14</fb>
    <v>5</v>
  </rv>
  <rv s="3">
    <fb>192.46</fb>
    <v>5</v>
  </rv>
  <rv s="3">
    <fb>193.09</fb>
    <v>5</v>
  </rv>
  <rv s="3">
    <fb>193.88</fb>
    <v>5</v>
  </rv>
  <rv s="3">
    <fb>193.51</fb>
    <v>5</v>
  </rv>
  <rv s="3">
    <fb>193.61</fb>
    <v>5</v>
  </rv>
  <rv s="3">
    <fb>193.72</fb>
    <v>5</v>
  </rv>
  <rv s="3">
    <fb>194.15</fb>
    <v>5</v>
  </rv>
  <rv s="3">
    <fb>194.2</fb>
    <v>5</v>
  </rv>
  <rv s="3">
    <fb>194.9</fb>
    <v>5</v>
  </rv>
  <rv s="3">
    <fb>193.85</fb>
    <v>5</v>
  </rv>
  <rv s="3">
    <fb>193.24</fb>
    <v>5</v>
  </rv>
  <rv s="3">
    <fb>193.03</fb>
    <v>5</v>
  </rv>
  <rv s="3">
    <fb>191.92</fb>
    <v>5</v>
  </rv>
  <rv s="3">
    <fb>193.73</fb>
    <v>5</v>
  </rv>
  <rv s="3">
    <fb>194.65</fb>
    <v>5</v>
  </rv>
  <rv s="3">
    <fb>194.99</fb>
    <v>5</v>
  </rv>
  <rv s="3">
    <fb>194.21</fb>
    <v>5</v>
  </rv>
  <rv s="3">
    <fb>195.39</fb>
    <v>5</v>
  </rv>
  <rv s="3">
    <fb>196.46</fb>
    <v>5</v>
  </rv>
  <rv s="3">
    <fb>197.32</fb>
    <v>5</v>
  </rv>
  <rv s="3">
    <fb>197.79</fb>
    <v>5</v>
  </rv>
  <rv s="3">
    <fb>197.84</fb>
    <v>5</v>
  </rv>
  <rv s="3">
    <fb>198.89</fb>
    <v>5</v>
  </rv>
  <rv s="3">
    <fb>197.67</fb>
    <v>5</v>
  </rv>
  <rv s="3">
    <fb>196.35</fb>
    <v>5</v>
  </rv>
  <rv s="3">
    <fb>196.68</fb>
    <v>5</v>
  </rv>
  <rv s="3">
    <fb>195.96</fb>
    <v>5</v>
  </rv>
  <rv s="3">
    <fb>195.62</fb>
    <v>5</v>
  </rv>
  <rv s="3">
    <fb>195.21</fb>
    <v>5</v>
  </rv>
  <rv s="3">
    <fb>194.56</fb>
    <v>5</v>
  </rv>
  <rv s="3">
    <fb>194.26</fb>
    <v>5</v>
  </rv>
  <rv s="3">
    <fb>193.26499999999999</fb>
    <v>5</v>
  </rv>
  <rv s="3">
    <fb>189.79</fb>
    <v>5</v>
  </rv>
  <rv s="3">
    <fb>190.85</fb>
    <v>5</v>
  </rv>
  <rv s="3">
    <fb>192.16499999999999</fb>
    <v>5</v>
  </rv>
  <rv s="3">
    <fb>194.01</fb>
    <v>5</v>
  </rv>
  <rv s="3">
    <fb>193.1</fb>
    <v>5</v>
  </rv>
  <rv s="3">
    <fb>193.28</fb>
    <v>5</v>
  </rv>
  <rv s="3">
    <fb>189.7</fb>
    <v>5</v>
  </rv>
  <rv s="3">
    <fb>189.98500000000001</fb>
    <v>5</v>
  </rv>
  <rv s="3">
    <fb>189.28</fb>
    <v>5</v>
  </rv>
  <rv s="3">
    <fb>187.76499999999999</fb>
    <v>5</v>
  </rv>
  <rv s="3">
    <fb>186.42</fb>
    <v>5</v>
  </rv>
  <rv s="3">
    <fb>189.44</fb>
    <v>5</v>
  </rv>
  <rv s="3">
    <fb>186.59</fb>
    <v>5</v>
  </rv>
  <rv s="3">
    <fb>191.42</fb>
    <v>5</v>
  </rv>
  <rv s="3">
    <fb>190.91499999999999</fb>
    <v>5</v>
  </rv>
  <rv s="3">
    <fb>189.5</fb>
    <v>5</v>
  </rv>
  <rv s="3">
    <fb>189.64</fb>
    <v>5</v>
  </rv>
  <rv s="3">
    <fb>192.67500000000001</fb>
    <v>5</v>
  </rv>
  <rv s="3">
    <fb>194.62</fb>
    <v>5</v>
  </rv>
  <rv s="3">
    <fb>194.595</fb>
    <v>5</v>
  </rv>
  <rv s="3">
    <fb>196.23</fb>
    <v>5</v>
  </rv>
  <rv s="3">
    <fb>197.07</fb>
    <v>5</v>
  </rv>
  <rv s="3">
    <fb>196.36</fb>
    <v>5</v>
  </rv>
  <rv s="3">
    <fb>196.64</fb>
    <v>5</v>
  </rv>
  <rv s="3">
    <fb>197.56</fb>
    <v>5</v>
  </rv>
  <rv s="3">
    <fb>198.34</fb>
    <v>5</v>
  </rv>
  <rv s="3">
    <fb>197.3</fb>
    <v>5</v>
  </rv>
  <rv s="3">
    <fb>198.18</fb>
    <v>5</v>
  </rv>
  <rv s="3">
    <fb>197.63</fb>
    <v>5</v>
  </rv>
  <rv s="3">
    <fb>198.66499999999999</fb>
    <v>5</v>
  </rv>
  <rv s="3">
    <fb>198.92</fb>
    <v>5</v>
  </rv>
  <rv s="3">
    <fb>198.96</fb>
    <v>5</v>
  </rv>
  <rv s="3">
    <fb>200.29</fb>
    <v>5</v>
  </rv>
  <rv s="3">
    <fb>201.255</fb>
    <v>5</v>
  </rv>
  <rv s="3">
    <fb>201.54499999999999</fb>
    <v>5</v>
  </rv>
  <rv s="3">
    <fb>200.75</fb>
    <v>5</v>
  </rv>
  <rv s="3">
    <fb>200.72</fb>
    <v>5</v>
  </rv>
  <rv s="3">
    <fb>199.98</fb>
    <v>5</v>
  </rv>
  <rv s="3">
    <fb>201.03</fb>
    <v>5</v>
  </rv>
  <rv s="3">
    <fb>201.33</fb>
    <v>5</v>
  </rv>
  <rv s="3">
    <fb>201.65</fb>
    <v>5</v>
  </rv>
  <rv s="3">
    <fb>200.93</fb>
    <v>5</v>
  </rv>
  <rv s="3">
    <fb>200.7</fb>
    <v>5</v>
  </rv>
  <rv s="3">
    <fb>200.81</fb>
    <v>5</v>
  </rv>
  <rv s="3">
    <fb>200.71</fb>
    <v>5</v>
  </rv>
  <rv s="3">
    <fb>198.51</fb>
    <v>5</v>
  </rv>
  <rv s="3">
    <fb>198.79</fb>
    <v>5</v>
  </rv>
  <rv s="3">
    <fb>199.62</fb>
    <v>5</v>
  </rv>
  <rv s="3">
    <fb>194.33</fb>
    <v>5</v>
  </rv>
  <rv s="3">
    <fb>195.69</fb>
    <v>5</v>
  </rv>
  <rv s="3">
    <fb>193.77500000000001</fb>
    <v>5</v>
  </rv>
  <rv s="3">
    <fb>196.7</fb>
    <v>5</v>
  </rv>
  <rv s="3">
    <fb>193.87</fb>
    <v>5</v>
  </rv>
  <rv s="3">
    <fb>192.56</fb>
    <v>5</v>
  </rv>
  <rv s="3">
    <fb>194.035</fb>
    <v>5</v>
  </rv>
  <rv s="3">
    <fb>198.38</fb>
    <v>5</v>
  </rv>
  <rv s="3">
    <fb>198.72499999999999</fb>
    <v>5</v>
  </rv>
  <rv s="3">
    <fb>198.35</fb>
    <v>5</v>
  </rv>
  <rv s="3">
    <fb>197.85</fb>
    <v>5</v>
  </rv>
  <rv s="3">
    <fb>196.88</fb>
    <v>5</v>
  </rv>
  <rv s="3">
    <fb>194.83</fb>
    <v>5</v>
  </rv>
  <rv s="3">
    <fb>194.59</fb>
    <v>5</v>
  </rv>
  <rv s="3">
    <fb>198.4</fb>
    <v>5</v>
  </rv>
  <rv s="3">
    <fb>196</fb>
    <v>5</v>
  </rv>
  <rv s="3">
    <fb>191.96</fb>
    <v>5</v>
  </rv>
  <rv s="3">
    <fb>194.715</fb>
    <v>5</v>
  </rv>
  <rv s="3">
    <fb>197.71</fb>
    <v>5</v>
  </rv>
  <rv s="3">
    <fb>199.7</fb>
    <v>5</v>
  </rv>
  <rv s="0">
    <v>https://www.bing.com/financeapi/forcetrigger?t=ay362w&amp;q=XLON%3aIUVL&amp;form=skydnc</v>
    <v>Learn more on Bing</v>
  </rv>
  <rv s="1">
    <v>en-US</v>
    <v>ay362w</v>
    <v>268435456</v>
    <v>1</v>
    <v>Powered by Refinitiv</v>
    <v>0</v>
    <v>iShEd MSCIUSA ValFct UCITS ETF (XLON:IUVL)</v>
    <v>2</v>
    <v>3</v>
    <v>Finance</v>
    <v>4</v>
    <v>9.3650000000000002</v>
    <v>4.4720000000000004</v>
    <v>1.1440999999999999</v>
    <v>-1.4999999999999999E-2</v>
    <v>-1.6020000000000001E-3</v>
    <v>USD</v>
    <v>London Stock Exchange</v>
    <v>XLON</v>
    <v>2E-3</v>
    <v>9.35</v>
    <v>ETF</v>
    <v>44554.352532546094</v>
    <v>5537</v>
    <v>9.35</v>
    <v>2893856702.75</v>
    <v>iShEd MSCIUSA ValFct UCITS ETF</v>
    <v>9.35</v>
    <v>9.3650000000000002</v>
    <v>9.35</v>
    <v>IUVL</v>
    <v>iShEd MSCIUSA ValFct UCITS ETF (XLON:IUVL)</v>
    <v>2400</v>
  </rv>
  <rv s="2">
    <v>5538</v>
  </rv>
  <rv s="3">
    <fb>7.2824999999999998</fb>
    <v>5</v>
  </rv>
  <rv s="3">
    <fb>7.2587999999999999</fb>
    <v>5</v>
  </rv>
  <rv s="3">
    <fb>7.3049999999999997</fb>
    <v>5</v>
  </rv>
  <rv s="3">
    <fb>7.29</fb>
    <v>5</v>
  </rv>
  <rv s="3">
    <fb>7.3063000000000002</fb>
    <v>5</v>
  </rv>
  <rv s="3">
    <fb>7.36</fb>
    <v>5</v>
  </rv>
  <rv s="3">
    <fb>7.6063000000000001</fb>
    <v>5</v>
  </rv>
  <rv s="3">
    <fb>7.6825000000000001</fb>
    <v>5</v>
  </rv>
  <rv s="3">
    <fb>7.665</fb>
    <v>5</v>
  </rv>
  <rv s="3">
    <fb>7.6924999999999999</fb>
    <v>5</v>
  </rv>
  <rv s="3">
    <fb>7.7925000000000004</fb>
    <v>5</v>
  </rv>
  <rv s="3">
    <fb>7.8150000000000004</fb>
    <v>5</v>
  </rv>
  <rv s="3">
    <fb>7.9574999999999996</fb>
    <v>5</v>
  </rv>
  <rv s="3">
    <fb>7.8849999999999998</fb>
    <v>5</v>
  </rv>
  <rv s="3">
    <fb>7.8650000000000002</fb>
    <v>5</v>
  </rv>
  <rv s="3">
    <fb>7.9387999999999996</fb>
    <v>5</v>
  </rv>
  <rv s="3">
    <fb>7.9313000000000002</fb>
    <v>5</v>
  </rv>
  <rv s="3">
    <fb>7.9938000000000002</fb>
    <v>5</v>
  </rv>
  <rv s="3">
    <fb>7.8624999999999998</fb>
    <v>5</v>
  </rv>
  <rv s="3">
    <fb>7.7938000000000001</fb>
    <v>5</v>
  </rv>
  <rv s="3">
    <fb>7.8487999999999998</fb>
    <v>5</v>
  </rv>
  <rv s="3">
    <fb>7.7613000000000003</fb>
    <v>5</v>
  </rv>
  <rv s="3">
    <fb>7.77</fb>
    <v>5</v>
  </rv>
  <rv s="3">
    <fb>7.6513</fb>
    <v>5</v>
  </rv>
  <rv s="3">
    <fb>7.8</fb>
    <v>5</v>
  </rv>
  <rv s="3">
    <fb>7.7812999999999999</fb>
    <v>5</v>
  </rv>
  <rv s="3">
    <fb>7.8875000000000002</fb>
    <v>5</v>
  </rv>
  <rv s="3">
    <fb>7.9625000000000004</fb>
    <v>5</v>
  </rv>
  <rv s="3">
    <fb>8.0024999999999995</fb>
    <v>5</v>
  </rv>
  <rv s="3">
    <fb>8.0525000000000002</fb>
    <v>5</v>
  </rv>
  <rv s="3">
    <fb>8.0787999999999993</fb>
    <v>5</v>
  </rv>
  <rv s="3">
    <fb>8.1538000000000004</fb>
    <v>5</v>
  </rv>
  <rv s="3">
    <fb>8.2212999999999994</fb>
    <v>5</v>
  </rv>
  <rv s="3">
    <fb>8.1762999999999995</fb>
    <v>5</v>
  </rv>
  <rv s="3">
    <fb>8.1325000000000003</fb>
    <v>5</v>
  </rv>
  <rv s="3">
    <fb>8.1212999999999997</fb>
    <v>5</v>
  </rv>
  <rv s="3">
    <fb>8.2349999999999994</fb>
    <v>5</v>
  </rv>
  <rv s="3">
    <fb>8.2475000000000005</fb>
    <v>5</v>
  </rv>
  <rv s="3">
    <fb>8.1487999999999996</fb>
    <v>5</v>
  </rv>
  <rv s="3">
    <fb>8.3038000000000007</fb>
    <v>5</v>
  </rv>
  <rv s="3">
    <fb>8.3074999999999992</fb>
    <v>5</v>
  </rv>
  <rv s="3">
    <fb>8.1511999999999993</fb>
    <v>5</v>
  </rv>
  <rv s="3">
    <fb>8.3475000000000001</fb>
    <v>5</v>
  </rv>
  <rv s="3">
    <fb>8.2312999999999992</fb>
    <v>5</v>
  </rv>
  <rv s="3">
    <fb>8.11</fb>
    <v>5</v>
  </rv>
  <rv s="3">
    <fb>8.4924999999999997</fb>
    <v>5</v>
  </rv>
  <rv s="3">
    <fb>8.5137999999999998</fb>
    <v>5</v>
  </rv>
  <rv s="3">
    <fb>8.6687999999999992</fb>
    <v>5</v>
  </rv>
  <rv s="3">
    <fb>8.7125000000000004</fb>
    <v>5</v>
  </rv>
  <rv s="3">
    <fb>8.7637999999999998</fb>
    <v>5</v>
  </rv>
  <rv s="3">
    <fb>8.8012999999999995</fb>
    <v>5</v>
  </rv>
  <rv s="3">
    <fb>8.5512999999999995</fb>
    <v>5</v>
  </rv>
  <rv s="3">
    <fb>8.7025000000000006</fb>
    <v>5</v>
  </rv>
  <rv s="3">
    <fb>8.6925000000000008</fb>
    <v>5</v>
  </rv>
  <rv s="3">
    <fb>8.7225000000000001</fb>
    <v>5</v>
  </rv>
  <rv s="3">
    <fb>8.7200000000000006</fb>
    <v>5</v>
  </rv>
  <rv s="3">
    <fb>8.92</fb>
    <v>5</v>
  </rv>
  <rv s="3">
    <fb>8.8725000000000005</fb>
    <v>5</v>
  </rv>
  <rv s="3">
    <fb>8.8650000000000002</fb>
    <v>5</v>
  </rv>
  <rv s="3">
    <fb>8.7449999999999992</fb>
    <v>5</v>
  </rv>
  <rv s="3">
    <fb>8.8049999999999997</fb>
    <v>5</v>
  </rv>
  <rv s="3">
    <fb>8.8788</fb>
    <v>5</v>
  </rv>
  <rv s="3">
    <fb>8.9011999999999993</fb>
    <v>5</v>
  </rv>
  <rv s="3">
    <fb>8.8637999999999995</fb>
    <v>5</v>
  </rv>
  <rv s="3">
    <fb>8.9812999999999992</fb>
    <v>5</v>
  </rv>
  <rv s="3">
    <fb>9.1300000000000008</fb>
    <v>5</v>
  </rv>
  <rv s="3">
    <fb>8.9600000000000009</fb>
    <v>5</v>
  </rv>
  <rv s="3">
    <fb>9.0175000000000001</fb>
    <v>5</v>
  </rv>
  <rv s="3">
    <fb>9.0625</fb>
    <v>5</v>
  </rv>
  <rv s="3">
    <fb>8.98</fb>
    <v>5</v>
  </rv>
  <rv s="3">
    <fb>9.0549999999999997</fb>
    <v>5</v>
  </rv>
  <rv s="3">
    <fb>9.1174999999999997</fb>
    <v>5</v>
  </rv>
  <rv s="3">
    <fb>9.1274999999999995</fb>
    <v>5</v>
  </rv>
  <rv s="3">
    <fb>9.1199999999999992</fb>
    <v>5</v>
  </rv>
  <rv s="3">
    <fb>9.1850000000000005</fb>
    <v>5</v>
  </rv>
  <rv s="3">
    <fb>9.1624999999999996</fb>
    <v>5</v>
  </rv>
  <rv s="3">
    <fb>9.1950000000000003</fb>
    <v>5</v>
  </rv>
  <rv s="3">
    <fb>9.0913000000000004</fb>
    <v>5</v>
  </rv>
  <rv s="3">
    <fb>9.0950000000000006</fb>
    <v>5</v>
  </rv>
  <rv s="3">
    <fb>9.1</fb>
    <v>5</v>
  </rv>
  <rv s="3">
    <fb>8.9425000000000008</fb>
    <v>5</v>
  </rv>
  <rv s="3">
    <fb>8.99</fb>
    <v>5</v>
  </rv>
  <rv s="3">
    <fb>8.9525000000000006</fb>
    <v>5</v>
  </rv>
  <rv s="3">
    <fb>8.9887999999999995</fb>
    <v>5</v>
  </rv>
  <rv s="3">
    <fb>9.0050000000000008</fb>
    <v>5</v>
  </rv>
  <rv s="3">
    <fb>9.01</fb>
    <v>5</v>
  </rv>
  <rv s="3">
    <fb>8.9049999999999994</fb>
    <v>5</v>
  </rv>
  <rv s="3">
    <fb>8.9450000000000003</fb>
    <v>5</v>
  </rv>
  <rv s="3">
    <fb>8.5675000000000008</fb>
    <v>5</v>
  </rv>
  <rv s="3">
    <fb>8.8350000000000009</fb>
    <v>5</v>
  </rv>
  <rv s="3">
    <fb>8.8588000000000005</fb>
    <v>5</v>
  </rv>
  <rv s="3">
    <fb>8.9075000000000006</fb>
    <v>5</v>
  </rv>
  <rv s="3">
    <fb>8.9550000000000001</fb>
    <v>5</v>
  </rv>
  <rv s="3">
    <fb>8.9474999999999998</fb>
    <v>5</v>
  </rv>
  <rv s="3">
    <fb>8.9175000000000004</fb>
    <v>5</v>
  </rv>
  <rv s="3">
    <fb>8.9113000000000007</fb>
    <v>5</v>
  </rv>
  <rv s="3">
    <fb>8.9674999999999994</fb>
    <v>5</v>
  </rv>
  <rv s="3">
    <fb>8.9949999999999992</fb>
    <v>5</v>
  </rv>
  <rv s="3">
    <fb>9.0075000000000003</fb>
    <v>5</v>
  </rv>
  <rv s="3">
    <fb>8.9636999999999993</fb>
    <v>5</v>
  </rv>
  <rv s="3">
    <fb>9</fb>
    <v>5</v>
  </rv>
  <rv s="3">
    <fb>8.93</fb>
    <v>5</v>
  </rv>
  <rv s="3">
    <fb>8.9913000000000007</fb>
    <v>5</v>
  </rv>
  <rv s="3">
    <fb>8.9902999999999995</fb>
    <v>5</v>
  </rv>
  <rv s="3">
    <fb>8.9625000000000004</fb>
    <v>5</v>
  </rv>
  <rv s="3">
    <fb>8.8437999999999999</fb>
    <v>5</v>
  </rv>
  <rv s="3">
    <fb>8.5975000000000001</fb>
    <v>5</v>
  </rv>
  <rv s="3">
    <fb>8.8063000000000002</fb>
    <v>5</v>
  </rv>
  <rv s="3">
    <fb>8.7688000000000006</fb>
    <v>5</v>
  </rv>
  <rv s="3">
    <fb>8.8000000000000007</fb>
    <v>5</v>
  </rv>
  <rv s="3">
    <fb>8.8712999999999997</fb>
    <v>5</v>
  </rv>
  <rv s="3">
    <fb>8.9350000000000005</fb>
    <v>5</v>
  </rv>
  <rv s="3">
    <fb>9.0449999999999999</fb>
    <v>5</v>
  </rv>
  <rv s="3">
    <fb>8.9824999999999999</fb>
    <v>5</v>
  </rv>
  <rv s="3">
    <fb>8.8262999999999998</fb>
    <v>5</v>
  </rv>
  <rv s="3">
    <fb>8.8887999999999998</fb>
    <v>5</v>
  </rv>
  <rv s="3">
    <fb>8.9574999999999996</fb>
    <v>5</v>
  </rv>
  <rv s="3">
    <fb>9.0363000000000007</fb>
    <v>5</v>
  </rv>
  <rv s="3">
    <fb>9.0525000000000002</fb>
    <v>5</v>
  </rv>
  <rv s="3">
    <fb>9.1675000000000004</fb>
    <v>5</v>
  </rv>
  <rv s="3">
    <fb>9.18</fb>
    <v>5</v>
  </rv>
  <rv s="3">
    <fb>9.1449999999999996</fb>
    <v>5</v>
  </rv>
  <rv s="3">
    <fb>9.2074999999999996</fb>
    <v>5</v>
  </rv>
  <rv s="3">
    <fb>9.1937999999999995</fb>
    <v>5</v>
  </rv>
  <rv s="3">
    <fb>9.25</fb>
    <v>5</v>
  </rv>
  <rv s="3">
    <fb>9.2624999999999993</fb>
    <v>5</v>
  </rv>
  <rv s="3">
    <fb>9.2225000000000001</fb>
    <v>5</v>
  </rv>
  <rv s="3">
    <fb>8.91</fb>
    <v>5</v>
  </rv>
  <rv s="3">
    <fb>9.0350000000000001</fb>
    <v>5</v>
  </rv>
  <rv s="3">
    <fb>9.1999999999999993</fb>
    <v>5</v>
  </rv>
  <rv s="3">
    <fb>9.1024999999999991</fb>
    <v>5</v>
  </rv>
  <rv s="3">
    <fb>9.0013000000000005</fb>
    <v>5</v>
  </rv>
  <rv s="3">
    <fb>9.2799999999999994</fb>
    <v>5</v>
  </rv>
  <rv s="3">
    <fb>9.2524999999999995</fb>
    <v>5</v>
  </rv>
  <rv s="3">
    <fb>9.3650000000000002</fb>
    <v>5</v>
  </rv>
  <rv s="0">
    <v>https://www.bing.com/financeapi/forcetrigger?t=ao7dp2&amp;q=XLON%3aCPXJ&amp;form=skydnc</v>
    <v>Learn more on Bing</v>
  </rv>
  <rv s="1">
    <v>en-US</v>
    <v>ao7dp2</v>
    <v>268435456</v>
    <v>1</v>
    <v>Powered by Refinitiv</v>
    <v>0</v>
    <v>iS Core MSCI Pc ex Jp UCITSETF (XLON:CPXJ)</v>
    <v>2</v>
    <v>3</v>
    <v>Finance</v>
    <v>4</v>
    <v>173.84</v>
    <v>93.99</v>
    <v>1.0452999999999999</v>
    <v>0.36</v>
    <v>2.0769999999999999E-3</v>
    <v>USD</v>
    <v>London Stock Exchange</v>
    <v>XLON</v>
    <v>2E-3</v>
    <v>173.84</v>
    <v>ETF</v>
    <v>44553.359570150002</v>
    <v>5675</v>
    <v>173.33</v>
    <v>2829403235.7600002</v>
    <v>iS Core MSCI Pc ex Jp UCITSETF</v>
    <v>173.33</v>
    <v>173.31</v>
    <v>173.67</v>
    <v>CPXJ</v>
    <v>iS Core MSCI Pc ex Jp UCITSETF (XLON:CPXJ)</v>
    <v>108</v>
  </rv>
  <rv s="2">
    <v>5676</v>
  </rv>
  <rv s="3">
    <fb>166.63</fb>
    <v>5</v>
  </rv>
  <rv s="3">
    <fb>166.7</fb>
    <v>5</v>
  </rv>
  <rv s="3">
    <fb>168.67</fb>
    <v>5</v>
  </rv>
  <rv s="3">
    <fb>167.04</fb>
    <v>5</v>
  </rv>
  <rv s="3">
    <fb>168.25</fb>
    <v>5</v>
  </rv>
  <rv s="3">
    <fb>169.79</fb>
    <v>5</v>
  </rv>
  <rv s="3">
    <fb>171.48</fb>
    <v>5</v>
  </rv>
  <rv s="3">
    <fb>172.11</fb>
    <v>5</v>
  </rv>
  <rv s="3">
    <fb>173.03</fb>
    <v>5</v>
  </rv>
  <rv s="3">
    <fb>170.86</fb>
    <v>5</v>
  </rv>
  <rv s="3">
    <fb>171.45</fb>
    <v>5</v>
  </rv>
  <rv s="3">
    <fb>171.84</fb>
    <v>5</v>
  </rv>
  <rv s="3">
    <fb>173.05</fb>
    <v>5</v>
  </rv>
  <rv s="3">
    <fb>171.71</fb>
    <v>5</v>
  </rv>
  <rv s="3">
    <fb>171.51</fb>
    <v>5</v>
  </rv>
  <rv s="3">
    <fb>173.07</fb>
    <v>5</v>
  </rv>
  <rv s="3">
    <fb>175.78</fb>
    <v>5</v>
  </rv>
  <rv s="3">
    <fb>173.63</fb>
    <v>5</v>
  </rv>
  <rv s="3">
    <fb>173.88</fb>
    <v>5</v>
  </rv>
  <rv s="3">
    <fb>174.07</fb>
    <v>5</v>
  </rv>
  <rv s="3">
    <fb>171.74</fb>
    <v>5</v>
  </rv>
  <rv s="3">
    <fb>171.13</fb>
    <v>5</v>
  </rv>
  <rv s="3">
    <fb>167.22</fb>
    <v>5</v>
  </rv>
  <rv s="3">
    <fb>168.37</fb>
    <v>5</v>
  </rv>
  <rv s="3">
    <fb>171.17</fb>
    <v>5</v>
  </rv>
  <rv s="3">
    <fb>170.87</fb>
    <v>5</v>
  </rv>
  <rv s="3">
    <fb>170.82</fb>
    <v>5</v>
  </rv>
  <rv s="3">
    <fb>173.79</fb>
    <v>5</v>
  </rv>
  <rv s="3">
    <fb>173.83</fb>
    <v>5</v>
  </rv>
  <rv s="3">
    <fb>176.24</fb>
    <v>5</v>
  </rv>
  <rv s="3">
    <fb>177.04</fb>
    <v>5</v>
  </rv>
  <rv s="3">
    <fb>177.22</fb>
    <v>5</v>
  </rv>
  <rv s="3">
    <fb>176.31</fb>
    <v>5</v>
  </rv>
  <rv s="3">
    <fb>177.39</fb>
    <v>5</v>
  </rv>
  <rv s="3">
    <fb>177.11</fb>
    <v>5</v>
  </rv>
  <rv s="3">
    <fb>179.13</fb>
    <v>5</v>
  </rv>
  <rv s="3">
    <fb>178.84</fb>
    <v>5</v>
  </rv>
  <rv s="3">
    <fb>173.08</fb>
    <v>5</v>
  </rv>
  <rv s="3">
    <fb>177.28</fb>
    <v>5</v>
  </rv>
  <rv s="3">
    <fb>175.14</fb>
    <v>5</v>
  </rv>
  <rv s="3">
    <fb>176.72</fb>
    <v>5</v>
  </rv>
  <rv s="3">
    <fb>177.24</fb>
    <v>5</v>
  </rv>
  <rv s="3">
    <fb>173.72</fb>
    <v>5</v>
  </rv>
  <rv s="3">
    <fb>175.3</fb>
    <v>5</v>
  </rv>
  <rv s="3">
    <fb>176.27</fb>
    <v>5</v>
  </rv>
  <rv s="3">
    <fb>175.52</fb>
    <v>5</v>
  </rv>
  <rv s="3">
    <fb>177.13</fb>
    <v>5</v>
  </rv>
  <rv s="3">
    <fb>176.53</fb>
    <v>5</v>
  </rv>
  <rv s="3">
    <fb>177.19</fb>
    <v>5</v>
  </rv>
  <rv s="3">
    <fb>174.44</fb>
    <v>5</v>
  </rv>
  <rv s="3">
    <fb>173.77</fb>
    <v>5</v>
  </rv>
  <rv s="3">
    <fb>173.82</fb>
    <v>5</v>
  </rv>
  <rv s="3">
    <fb>175.4</fb>
    <v>5</v>
  </rv>
  <rv s="3">
    <fb>175.42</fb>
    <v>5</v>
  </rv>
  <rv s="3">
    <fb>175.54</fb>
    <v>5</v>
  </rv>
  <rv s="3">
    <fb>174.95</fb>
    <v>5</v>
  </rv>
  <rv s="3">
    <fb>176.39</fb>
    <v>5</v>
  </rv>
  <rv s="3">
    <fb>177.7</fb>
    <v>5</v>
  </rv>
  <rv s="3">
    <fb>178.81</fb>
    <v>5</v>
  </rv>
  <rv s="3">
    <fb>178.47</fb>
    <v>5</v>
  </rv>
  <rv s="3">
    <fb>177.57</fb>
    <v>5</v>
  </rv>
  <rv s="3">
    <fb>178.58</fb>
    <v>5</v>
  </rv>
  <rv s="3">
    <fb>181.04</fb>
    <v>5</v>
  </rv>
  <rv s="3">
    <fb>182.64</fb>
    <v>5</v>
  </rv>
  <rv s="3">
    <fb>182.44</fb>
    <v>5</v>
  </rv>
  <rv s="3">
    <fb>179.63</fb>
    <v>5</v>
  </rv>
  <rv s="3">
    <fb>181.36</fb>
    <v>5</v>
  </rv>
  <rv s="3">
    <fb>181.97</fb>
    <v>5</v>
  </rv>
  <rv s="3">
    <fb>182.84</fb>
    <v>5</v>
  </rv>
  <rv s="3">
    <fb>183.91</fb>
    <v>5</v>
  </rv>
  <rv s="3">
    <fb>183.1</fb>
    <v>5</v>
  </rv>
  <rv s="3">
    <fb>184.1</fb>
    <v>5</v>
  </rv>
  <rv s="3">
    <fb>184.11</fb>
    <v>5</v>
  </rv>
  <rv s="3">
    <fb>181.6</fb>
    <v>5</v>
  </rv>
  <rv s="3">
    <fb>180.52</fb>
    <v>5</v>
  </rv>
  <rv s="3">
    <fb>183.53</fb>
    <v>5</v>
  </rv>
  <rv s="3">
    <fb>183.74</fb>
    <v>5</v>
  </rv>
  <rv s="3">
    <fb>186</fb>
    <v>5</v>
  </rv>
  <rv s="3">
    <fb>187.89</fb>
    <v>5</v>
  </rv>
  <rv s="3">
    <fb>183.75</fb>
    <v>5</v>
  </rv>
  <rv s="3">
    <fb>182.27</fb>
    <v>5</v>
  </rv>
  <rv s="3">
    <fb>180.74</fb>
    <v>5</v>
  </rv>
  <rv s="3">
    <fb>182.99</fb>
    <v>5</v>
  </rv>
  <rv s="3">
    <fb>182.32</fb>
    <v>5</v>
  </rv>
  <rv s="3">
    <fb>183.96</fb>
    <v>5</v>
  </rv>
  <rv s="3">
    <fb>180.17</fb>
    <v>5</v>
  </rv>
  <rv s="3">
    <fb>183.89</fb>
    <v>5</v>
  </rv>
  <rv s="3">
    <fb>183.19</fb>
    <v>5</v>
  </rv>
  <rv s="3">
    <fb>183.81</fb>
    <v>5</v>
  </rv>
  <rv s="3">
    <fb>184.67</fb>
    <v>5</v>
  </rv>
  <rv s="3">
    <fb>185.3</fb>
    <v>5</v>
  </rv>
  <rv s="3">
    <fb>186.32</fb>
    <v>5</v>
  </rv>
  <rv s="3">
    <fb>186.98</fb>
    <v>5</v>
  </rv>
  <rv s="3">
    <fb>185.32</fb>
    <v>5</v>
  </rv>
  <rv s="3">
    <fb>187.1</fb>
    <v>5</v>
  </rv>
  <rv s="3">
    <fb>187.7</fb>
    <v>5</v>
  </rv>
  <rv s="3">
    <fb>187.77</fb>
    <v>5</v>
  </rv>
  <rv s="3">
    <fb>187.31</fb>
    <v>5</v>
  </rv>
  <rv s="3">
    <fb>187.41</fb>
    <v>5</v>
  </rv>
  <rv s="3">
    <fb>186.88</fb>
    <v>5</v>
  </rv>
  <rv s="3">
    <fb>187.61</fb>
    <v>5</v>
  </rv>
  <rv s="3">
    <fb>186.99</fb>
    <v>5</v>
  </rv>
  <rv s="3">
    <fb>187.52</fb>
    <v>5</v>
  </rv>
  <rv s="3">
    <fb>187.03</fb>
    <v>5</v>
  </rv>
  <rv s="3">
    <fb>187.83</fb>
    <v>5</v>
  </rv>
  <rv s="3">
    <fb>185.33</fb>
    <v>5</v>
  </rv>
  <rv s="3">
    <fb>182.35</fb>
    <v>5</v>
  </rv>
  <rv s="3">
    <fb>183.27</fb>
    <v>5</v>
  </rv>
  <rv s="3">
    <fb>182.92</fb>
    <v>5</v>
  </rv>
  <rv s="3">
    <fb>182.83</fb>
    <v>5</v>
  </rv>
  <rv s="3">
    <fb>183.6</fb>
    <v>5</v>
  </rv>
  <rv s="3">
    <fb>184.27</fb>
    <v>5</v>
  </rv>
  <rv s="3">
    <fb>183.29</fb>
    <v>5</v>
  </rv>
  <rv s="3">
    <fb>183.34</fb>
    <v>5</v>
  </rv>
  <rv s="3">
    <fb>182.37</fb>
    <v>5</v>
  </rv>
  <rv s="3">
    <fb>181.39</fb>
    <v>5</v>
  </rv>
  <rv s="3">
    <fb>182.01</fb>
    <v>5</v>
  </rv>
  <rv s="3">
    <fb>183.01</fb>
    <v>5</v>
  </rv>
  <rv s="3">
    <fb>181.31</fb>
    <v>5</v>
  </rv>
  <rv s="3">
    <fb>182.78</fb>
    <v>5</v>
  </rv>
  <rv s="3">
    <fb>179.75</fb>
    <v>5</v>
  </rv>
  <rv s="3">
    <fb>182.08</fb>
    <v>5</v>
  </rv>
  <rv s="3">
    <fb>182.63</fb>
    <v>5</v>
  </rv>
  <rv s="3">
    <fb>182.785</fb>
    <v>5</v>
  </rv>
  <rv s="3">
    <fb>182.53</fb>
    <v>5</v>
  </rv>
  <rv s="3">
    <fb>181.45</fb>
    <v>5</v>
  </rv>
  <rv s="3">
    <fb>181.62</fb>
    <v>5</v>
  </rv>
  <rv s="3">
    <fb>177.47</fb>
    <v>5</v>
  </rv>
  <rv s="3">
    <fb>178.13</fb>
    <v>5</v>
  </rv>
  <rv s="3">
    <fb>180.43</fb>
    <v>5</v>
  </rv>
  <rv s="3">
    <fb>181.33</fb>
    <v>5</v>
  </rv>
  <rv s="3">
    <fb>181.74</fb>
    <v>5</v>
  </rv>
  <rv s="3">
    <fb>181.19</fb>
    <v>5</v>
  </rv>
  <rv s="3">
    <fb>178.96</fb>
    <v>5</v>
  </rv>
  <rv s="3">
    <fb>179.14</fb>
    <v>5</v>
  </rv>
  <rv s="3">
    <fb>181.34</fb>
    <v>5</v>
  </rv>
  <rv s="3">
    <fb>180.59</fb>
    <v>5</v>
  </rv>
  <rv s="3">
    <fb>181.96</fb>
    <v>5</v>
  </rv>
  <rv s="3">
    <fb>181.72</fb>
    <v>5</v>
  </rv>
  <rv s="3">
    <fb>183.36</fb>
    <v>5</v>
  </rv>
  <rv s="3">
    <fb>182.54</fb>
    <v>5</v>
  </rv>
  <rv s="3">
    <fb>182.59</fb>
    <v>5</v>
  </rv>
  <rv s="3">
    <fb>182.72</fb>
    <v>5</v>
  </rv>
  <rv s="3">
    <fb>183.68</fb>
    <v>5</v>
  </rv>
  <rv s="3">
    <fb>182.68</fb>
    <v>5</v>
  </rv>
  <rv s="3">
    <fb>184.34</fb>
    <v>5</v>
  </rv>
  <rv s="3">
    <fb>183.04</fb>
    <v>5</v>
  </rv>
  <rv s="3">
    <fb>179.84</fb>
    <v>5</v>
  </rv>
  <rv s="3">
    <fb>177.72</fb>
    <v>5</v>
  </rv>
  <rv s="3">
    <fb>179.17</fb>
    <v>5</v>
  </rv>
  <rv s="3">
    <fb>180.18</fb>
    <v>5</v>
  </rv>
  <rv s="3">
    <fb>179.625</fb>
    <v>5</v>
  </rv>
  <rv s="3">
    <fb>180.76499999999999</fb>
    <v>5</v>
  </rv>
  <rv s="3">
    <fb>180.8</fb>
    <v>5</v>
  </rv>
  <rv s="3">
    <fb>183.41</fb>
    <v>5</v>
  </rv>
  <rv s="3">
    <fb>183.38</fb>
    <v>5</v>
  </rv>
  <rv s="3">
    <fb>185.14</fb>
    <v>5</v>
  </rv>
  <rv s="3">
    <fb>183.62</fb>
    <v>5</v>
  </rv>
  <rv s="3">
    <fb>182.61</fb>
    <v>5</v>
  </rv>
  <rv s="3">
    <fb>181.47</fb>
    <v>5</v>
  </rv>
  <rv s="3">
    <fb>181.65</fb>
    <v>5</v>
  </rv>
  <rv s="3">
    <fb>179.96</fb>
    <v>5</v>
  </rv>
  <rv s="3">
    <fb>178.78</fb>
    <v>5</v>
  </rv>
  <rv s="3">
    <fb>177.8</fb>
    <v>5</v>
  </rv>
  <rv s="3">
    <fb>176.12</fb>
    <v>5</v>
  </rv>
  <rv s="3">
    <fb>171.18</fb>
    <v>5</v>
  </rv>
  <rv s="3">
    <fb>175.69</fb>
    <v>5</v>
  </rv>
  <rv s="3">
    <fb>176.48</fb>
    <v>5</v>
  </rv>
  <rv s="3">
    <fb>173.95</fb>
    <v>5</v>
  </rv>
  <rv s="3">
    <fb>175.02</fb>
    <v>5</v>
  </rv>
  <rv s="3">
    <fb>172.17</fb>
    <v>5</v>
  </rv>
  <rv s="3">
    <fb>172.53</fb>
    <v>5</v>
  </rv>
  <rv s="3">
    <fb>175.07</fb>
    <v>5</v>
  </rv>
  <rv s="3">
    <fb>172.24</fb>
    <v>5</v>
  </rv>
  <rv s="3">
    <fb>176.2</fb>
    <v>5</v>
  </rv>
  <rv s="3">
    <fb>176.05</fb>
    <v>5</v>
  </rv>
  <rv s="3">
    <fb>176.45</fb>
    <v>5</v>
  </rv>
  <rv s="3">
    <fb>178.36</fb>
    <v>5</v>
  </rv>
  <rv s="3">
    <fb>179.28</fb>
    <v>5</v>
  </rv>
  <rv s="3">
    <fb>178.91</fb>
    <v>5</v>
  </rv>
  <rv s="3">
    <fb>182.9</fb>
    <v>5</v>
  </rv>
  <rv s="3">
    <fb>181.1</fb>
    <v>5</v>
  </rv>
  <rv s="3">
    <fb>183.06</fb>
    <v>5</v>
  </rv>
  <rv s="3">
    <fb>182.96</fb>
    <v>5</v>
  </rv>
  <rv s="3">
    <fb>182.09</fb>
    <v>5</v>
  </rv>
  <rv s="3">
    <fb>182.88</fb>
    <v>5</v>
  </rv>
  <rv s="3">
    <fb>181.17</fb>
    <v>5</v>
  </rv>
  <rv s="3">
    <fb>181.09</fb>
    <v>5</v>
  </rv>
  <rv s="3">
    <fb>179.92</fb>
    <v>5</v>
  </rv>
  <rv s="3">
    <fb>179.51</fb>
    <v>5</v>
  </rv>
  <rv s="3">
    <fb>179.82</fb>
    <v>5</v>
  </rv>
  <rv s="3">
    <fb>182.25</fb>
    <v>5</v>
  </rv>
  <rv s="3">
    <fb>180.01</fb>
    <v>5</v>
  </rv>
  <rv s="3">
    <fb>178.62</fb>
    <v>5</v>
  </rv>
  <rv s="3">
    <fb>178.95</fb>
    <v>5</v>
  </rv>
  <rv s="3">
    <fb>180.32</fb>
    <v>5</v>
  </rv>
  <rv s="3">
    <fb>179.56</fb>
    <v>5</v>
  </rv>
  <rv s="3">
    <fb>176.83</fb>
    <v>5</v>
  </rv>
  <rv s="3">
    <fb>176.36</fb>
    <v>5</v>
  </rv>
  <rv s="3">
    <fb>176.32</fb>
    <v>5</v>
  </rv>
  <rv s="3">
    <fb>170.23</fb>
    <v>5</v>
  </rv>
  <rv s="3">
    <fb>170.64</fb>
    <v>5</v>
  </rv>
  <rv s="3">
    <fb>168.03</fb>
    <v>5</v>
  </rv>
  <rv s="3">
    <fb>169.61</fb>
    <v>5</v>
  </rv>
  <rv s="3">
    <fb>168.24</fb>
    <v>5</v>
  </rv>
  <rv s="3">
    <fb>170.44</fb>
    <v>5</v>
  </rv>
  <rv s="3">
    <fb>173.33</fb>
    <v>5</v>
  </rv>
  <rv s="3">
    <fb>173.59</fb>
    <v>5</v>
  </rv>
  <rv s="3">
    <fb>173.02</fb>
    <v>5</v>
  </rv>
  <rv s="3">
    <fb>171.22</fb>
    <v>5</v>
  </rv>
  <rv s="3">
    <fb>169.85</fb>
    <v>5</v>
  </rv>
  <rv s="3">
    <fb>169.2</fb>
    <v>5</v>
  </rv>
  <rv s="3">
    <fb>171.56</fb>
    <v>5</v>
  </rv>
  <rv s="3">
    <fb>168.15</fb>
    <v>5</v>
  </rv>
  <rv s="3">
    <fb>172.13</fb>
    <v>5</v>
  </rv>
  <rv s="0">
    <v>https://www.bing.com/financeapi/forcetrigger?t=aofma2&amp;q=XLON%3aXDWT&amp;form=skydnc</v>
    <v>Learn more on Bing</v>
  </rv>
  <rv s="1">
    <v>en-US</v>
    <v>aofma2</v>
    <v>268435456</v>
    <v>1</v>
    <v>Powered by Refinitiv</v>
    <v>0</v>
    <v>X MSCI WORLD INFO TECH 1C (XLON:XDWT)</v>
    <v>2</v>
    <v>3</v>
    <v>Finance</v>
    <v>4</v>
    <v>67.11</v>
    <v>26.887</v>
    <v>1.0307999999999999</v>
    <v>-0.34</v>
    <v>-5.0410000000000003E-3</v>
    <v>USD</v>
    <v>London Stock Exchange</v>
    <v>XLON</v>
    <v>2.5000000000000001E-3</v>
    <v>67.11</v>
    <v>ETF</v>
    <v>44554.333601863284</v>
    <v>5893</v>
    <v>67.11</v>
    <v>2533774600</v>
    <v>X MSCI WORLD INFO TECH 1C</v>
    <v>67.11</v>
    <v>67.45</v>
    <v>67.11</v>
    <v>XDWT</v>
    <v>X MSCI WORLD INFO TECH 1C (XLON:XDWT)</v>
    <v>5</v>
  </rv>
  <rv s="2">
    <v>5894</v>
  </rv>
  <rv s="3">
    <fb>51.72</fb>
    <v>5</v>
  </rv>
  <rv s="3">
    <fb>52.38</fb>
    <v>5</v>
  </rv>
  <rv s="3">
    <fb>52.28</fb>
    <v>5</v>
  </rv>
  <rv s="3">
    <fb>51.575000000000003</fb>
    <v>5</v>
  </rv>
  <rv s="3">
    <fb>51.585000000000001</fb>
    <v>5</v>
  </rv>
  <rv s="3">
    <fb>51.65</fb>
    <v>5</v>
  </rv>
  <rv s="3">
    <fb>52.06</fb>
    <v>5</v>
  </rv>
  <rv s="3">
    <fb>52.515000000000001</fb>
    <v>5</v>
  </rv>
  <rv s="3">
    <fb>52.354999999999997</fb>
    <v>5</v>
  </rv>
  <rv s="3">
    <fb>52.11</fb>
    <v>5</v>
  </rv>
  <rv s="3">
    <fb>52.42</fb>
    <v>5</v>
  </rv>
  <rv s="3">
    <fb>52.54</fb>
    <v>5</v>
  </rv>
  <rv s="3">
    <fb>51.865000000000002</fb>
    <v>5</v>
  </rv>
  <rv s="3">
    <fb>51.83</fb>
    <v>5</v>
  </rv>
  <rv s="3">
    <fb>53.155000000000001</fb>
    <v>5</v>
  </rv>
  <rv s="3">
    <fb>53.585000000000001</fb>
    <v>5</v>
  </rv>
  <rv s="3">
    <fb>53.575000000000003</fb>
    <v>5</v>
  </rv>
  <rv s="3">
    <fb>53.405000000000001</fb>
    <v>5</v>
  </rv>
  <rv s="3">
    <fb>53.914999999999999</fb>
    <v>5</v>
  </rv>
  <rv s="3">
    <fb>53.295000000000002</fb>
    <v>5</v>
  </rv>
  <rv s="3">
    <fb>53.23</fb>
    <v>5</v>
  </rv>
  <rv s="3">
    <fb>52.155000000000001</fb>
    <v>5</v>
  </rv>
  <rv s="3">
    <fb>52.84</fb>
    <v>5</v>
  </rv>
  <rv s="3">
    <fb>53.744999999999997</fb>
    <v>5</v>
  </rv>
  <rv s="3">
    <fb>53.704999999999998</fb>
    <v>5</v>
  </rv>
  <rv s="3">
    <fb>54.02</fb>
    <v>5</v>
  </rv>
  <rv s="3">
    <fb>54.314999999999998</fb>
    <v>5</v>
  </rv>
  <rv s="3">
    <fb>54.84</fb>
    <v>5</v>
  </rv>
  <rv s="3">
    <fb>55.164999999999999</fb>
    <v>5</v>
  </rv>
  <rv s="3">
    <fb>54.92</fb>
    <v>5</v>
  </rv>
  <rv s="3">
    <fb>55.7</fb>
    <v>5</v>
  </rv>
  <rv s="3">
    <fb>55.865000000000002</fb>
    <v>5</v>
  </rv>
  <rv s="3">
    <fb>56.314999999999998</fb>
    <v>5</v>
  </rv>
  <rv s="3">
    <fb>55.945</fb>
    <v>5</v>
  </rv>
  <rv s="3">
    <fb>54.76</fb>
    <v>5</v>
  </rv>
  <rv s="3">
    <fb>54.585000000000001</fb>
    <v>5</v>
  </rv>
  <rv s="3">
    <fb>55.414999999999999</fb>
    <v>5</v>
  </rv>
  <rv s="3">
    <fb>53.005000000000003</fb>
    <v>5</v>
  </rv>
  <rv s="3">
    <fb>53.335000000000001</fb>
    <v>5</v>
  </rv>
  <rv s="3">
    <fb>52.575000000000003</fb>
    <v>5</v>
  </rv>
  <rv s="3">
    <fb>53.555</fb>
    <v>5</v>
  </rv>
  <rv s="3">
    <fb>52.814999999999998</fb>
    <v>5</v>
  </rv>
  <rv s="3">
    <fb>51.484999999999999</fb>
    <v>5</v>
  </rv>
  <rv s="3">
    <fb>49.645000000000003</fb>
    <v>5</v>
  </rv>
  <rv s="3">
    <fb>51.164999999999999</fb>
    <v>5</v>
  </rv>
  <rv s="3">
    <fb>51.86</fb>
    <v>5</v>
  </rv>
  <rv s="3">
    <fb>52.765000000000001</fb>
    <v>5</v>
  </rv>
  <rv s="3">
    <fb>51.99</fb>
    <v>5</v>
  </rv>
  <rv s="3">
    <fb>52.445</fb>
    <v>5</v>
  </rv>
  <rv s="3">
    <fb>52.664999999999999</fb>
    <v>5</v>
  </rv>
  <rv s="3">
    <fb>52.61</fb>
    <v>5</v>
  </rv>
  <rv s="3">
    <fb>51.9</fb>
    <v>5</v>
  </rv>
  <rv s="3">
    <fb>52.78</fb>
    <v>5</v>
  </rv>
  <rv s="3">
    <fb>52.65</fb>
    <v>5</v>
  </rv>
  <rv s="3">
    <fb>52.305</fb>
    <v>5</v>
  </rv>
  <rv s="3">
    <fb>51.52</fb>
    <v>5</v>
  </rv>
  <rv s="3">
    <fb>52.13</fb>
    <v>5</v>
  </rv>
  <rv s="3">
    <fb>52.3</fb>
    <v>5</v>
  </rv>
  <rv s="3">
    <fb>52.075000000000003</fb>
    <v>5</v>
  </rv>
  <rv s="3">
    <fb>52.895000000000003</fb>
    <v>5</v>
  </rv>
  <rv s="3">
    <fb>53.86</fb>
    <v>5</v>
  </rv>
  <rv s="3">
    <fb>55.015000000000001</fb>
    <v>5</v>
  </rv>
  <rv s="3">
    <fb>55.03</fb>
    <v>5</v>
  </rv>
  <rv s="3">
    <fb>55.914999999999999</fb>
    <v>5</v>
  </rv>
  <rv s="3">
    <fb>56.03</fb>
    <v>5</v>
  </rv>
  <rv s="3">
    <fb>56.39</fb>
    <v>5</v>
  </rv>
  <rv s="3">
    <fb>56.424999999999997</fb>
    <v>5</v>
  </rv>
  <rv s="3">
    <fb>56.87</fb>
    <v>5</v>
  </rv>
  <rv s="3">
    <fb>56.884999999999998</fb>
    <v>5</v>
  </rv>
  <rv s="3">
    <fb>56.65</fb>
    <v>5</v>
  </rv>
  <rv s="3">
    <fb>55.795000000000002</fb>
    <v>5</v>
  </rv>
  <rv s="3">
    <fb>56.685000000000002</fb>
    <v>5</v>
  </rv>
  <rv s="3">
    <fb>56.765000000000001</fb>
    <v>5</v>
  </rv>
  <rv s="3">
    <fb>56.994999999999997</fb>
    <v>5</v>
  </rv>
  <rv s="3">
    <fb>55.905000000000001</fb>
    <v>5</v>
  </rv>
  <rv s="3">
    <fb>54.055</fb>
    <v>5</v>
  </rv>
  <rv s="3">
    <fb>54.83</fb>
    <v>5</v>
  </rv>
  <rv s="3">
    <fb>54.255000000000003</fb>
    <v>5</v>
  </rv>
  <rv s="3">
    <fb>55.515000000000001</fb>
    <v>5</v>
  </rv>
  <rv s="3">
    <fb>54.41</fb>
    <v>5</v>
  </rv>
  <rv s="3">
    <fb>53.47</fb>
    <v>5</v>
  </rv>
  <rv s="3">
    <fb>52.435000000000002</fb>
    <v>5</v>
  </rv>
  <rv s="3">
    <fb>53.625</fb>
    <v>5</v>
  </rv>
  <rv s="3">
    <fb>53.765000000000001</fb>
    <v>5</v>
  </rv>
  <rv s="3">
    <fb>54.395000000000003</fb>
    <v>5</v>
  </rv>
  <rv s="3">
    <fb>54.325000000000003</fb>
    <v>5</v>
  </rv>
  <rv s="3">
    <fb>55.12</fb>
    <v>5</v>
  </rv>
  <rv s="3">
    <fb>55.15</fb>
    <v>5</v>
  </rv>
  <rv s="3">
    <fb>55.215000000000003</fb>
    <v>5</v>
  </rv>
  <rv s="3">
    <fb>55.244999999999997</fb>
    <v>5</v>
  </rv>
  <rv s="3">
    <fb>55.375</fb>
    <v>5</v>
  </rv>
  <rv s="3">
    <fb>55.064999999999998</fb>
    <v>5</v>
  </rv>
  <rv s="3">
    <fb>55.38</fb>
    <v>5</v>
  </rv>
  <rv s="3">
    <fb>54.895000000000003</fb>
    <v>5</v>
  </rv>
  <rv s="3">
    <fb>55.655000000000001</fb>
    <v>5</v>
  </rv>
  <rv s="3">
    <fb>55.74</fb>
    <v>5</v>
  </rv>
  <rv s="3">
    <fb>55.95</fb>
    <v>5</v>
  </rv>
  <rv s="3">
    <fb>56.505000000000003</fb>
    <v>5</v>
  </rv>
  <rv s="3">
    <fb>56.914999999999999</fb>
    <v>5</v>
  </rv>
  <rv s="3">
    <fb>57.05</fb>
    <v>5</v>
  </rv>
  <rv s="3">
    <fb>57.06</fb>
    <v>5</v>
  </rv>
  <rv s="3">
    <fb>57.384999999999998</fb>
    <v>5</v>
  </rv>
  <rv s="3">
    <fb>57.3</fb>
    <v>5</v>
  </rv>
  <rv s="3">
    <fb>57.69</fb>
    <v>5</v>
  </rv>
  <rv s="3">
    <fb>57.82</fb>
    <v>5</v>
  </rv>
  <rv s="3">
    <fb>58.36</fb>
    <v>5</v>
  </rv>
  <rv s="3">
    <fb>58.265000000000001</fb>
    <v>5</v>
  </rv>
  <rv s="3">
    <fb>58.76</fb>
    <v>5</v>
  </rv>
  <rv s="3">
    <fb>59.03</fb>
    <v>5</v>
  </rv>
  <rv s="3">
    <fb>58.96</fb>
    <v>5</v>
  </rv>
  <rv s="3">
    <fb>58.634999999999998</fb>
    <v>5</v>
  </rv>
  <rv s="3">
    <fb>59.564999999999998</fb>
    <v>5</v>
  </rv>
  <rv s="3">
    <fb>59.875</fb>
    <v>5</v>
  </rv>
  <rv s="3">
    <fb>60.024999999999999</fb>
    <v>5</v>
  </rv>
  <rv s="3">
    <fb>59.395000000000003</fb>
    <v>5</v>
  </rv>
  <rv s="3">
    <fb>60.13</fb>
    <v>5</v>
  </rv>
  <rv s="3">
    <fb>60.86</fb>
    <v>5</v>
  </rv>
  <rv s="3">
    <fb>60.795000000000002</fb>
    <v>5</v>
  </rv>
  <rv s="3">
    <fb>60.36</fb>
    <v>5</v>
  </rv>
  <rv s="3">
    <fb>59.88</fb>
    <v>5</v>
  </rv>
  <rv s="3">
    <fb>58.875</fb>
    <v>5</v>
  </rv>
  <rv s="3">
    <fb>59.475000000000001</fb>
    <v>5</v>
  </rv>
  <rv s="3">
    <fb>60.174999999999997</fb>
    <v>5</v>
  </rv>
  <rv s="3">
    <fb>60.765000000000001</fb>
    <v>5</v>
  </rv>
  <rv s="3">
    <fb>61.36</fb>
    <v>5</v>
  </rv>
  <rv s="3">
    <fb>60.93</fb>
    <v>5</v>
  </rv>
  <rv s="3">
    <fb>61.35</fb>
    <v>5</v>
  </rv>
  <rv s="3">
    <fb>60.9</fb>
    <v>5</v>
  </rv>
  <rv s="3">
    <fb>61.55</fb>
    <v>5</v>
  </rv>
  <rv s="3">
    <fb>60.87</fb>
    <v>5</v>
  </rv>
  <rv s="3">
    <fb>61.935000000000002</fb>
    <v>5</v>
  </rv>
  <rv s="3">
    <fb>61.685000000000002</fb>
    <v>5</v>
  </rv>
  <rv s="3">
    <fb>61.234999999999999</fb>
    <v>5</v>
  </rv>
  <rv s="3">
    <fb>61.655000000000001</fb>
    <v>5</v>
  </rv>
  <rv s="3">
    <fb>61.23</fb>
    <v>5</v>
  </rv>
  <rv s="3">
    <fb>61.38</fb>
    <v>5</v>
  </rv>
  <rv s="3">
    <fb>60.98</fb>
    <v>5</v>
  </rv>
  <rv s="3">
    <fb>61.58</fb>
    <v>5</v>
  </rv>
  <rv s="3">
    <fb>62.505000000000003</fb>
    <v>5</v>
  </rv>
  <rv s="3">
    <fb>62.814999999999998</fb>
    <v>5</v>
  </rv>
  <rv s="3">
    <fb>62.8</fb>
    <v>5</v>
  </rv>
  <rv s="3">
    <fb>62.875</fb>
    <v>5</v>
  </rv>
  <rv s="3">
    <fb>63.47</fb>
    <v>5</v>
  </rv>
  <rv s="3">
    <fb>63.805</fb>
    <v>5</v>
  </rv>
  <rv s="3">
    <fb>63.954999999999998</fb>
    <v>5</v>
  </rv>
  <rv s="3">
    <fb>63.46</fb>
    <v>5</v>
  </rv>
  <rv s="3">
    <fb>63.604999999999997</fb>
    <v>5</v>
  </rv>
  <rv s="3">
    <fb>62.704999999999998</fb>
    <v>5</v>
  </rv>
  <rv s="3">
    <fb>62.884999999999998</fb>
    <v>5</v>
  </rv>
  <rv s="3">
    <fb>62.945</fb>
    <v>5</v>
  </rv>
  <rv s="3">
    <fb>61.564999999999998</fb>
    <v>5</v>
  </rv>
  <rv s="3">
    <fb>62.134999999999998</fb>
    <v>5</v>
  </rv>
  <rv s="3">
    <fb>62.97</fb>
    <v>5</v>
  </rv>
  <rv s="3">
    <fb>62.244999999999997</fb>
    <v>5</v>
  </rv>
  <rv s="3">
    <fb>60.244999999999997</fb>
    <v>5</v>
  </rv>
  <rv s="3">
    <fb>58.74</fb>
    <v>5</v>
  </rv>
  <rv s="3">
    <fb>59.27</fb>
    <v>5</v>
  </rv>
  <rv s="3">
    <fb>60.604999999999997</fb>
    <v>5</v>
  </rv>
  <rv s="3">
    <fb>60.715000000000003</fb>
    <v>5</v>
  </rv>
  <rv s="3">
    <fb>59.935000000000002</fb>
    <v>5</v>
  </rv>
  <rv s="3">
    <fb>61.52</fb>
    <v>5</v>
  </rv>
  <rv s="3">
    <fb>63.354999999999997</fb>
    <v>5</v>
  </rv>
  <rv s="3">
    <fb>63.234999999999999</fb>
    <v>5</v>
  </rv>
  <rv s="3">
    <fb>63.555</fb>
    <v>5</v>
  </rv>
  <rv s="3">
    <fb>64.06</fb>
    <v>5</v>
  </rv>
  <rv s="3">
    <fb>63.6</fb>
    <v>5</v>
  </rv>
  <rv s="3">
    <fb>64.105000000000004</fb>
    <v>5</v>
  </rv>
  <rv s="3">
    <fb>64.11</fb>
    <v>5</v>
  </rv>
  <rv s="3">
    <fb>64.784999999999997</fb>
    <v>5</v>
  </rv>
  <rv s="3">
    <fb>65.905000000000001</fb>
    <v>5</v>
  </rv>
  <rv s="3">
    <fb>65.86</fb>
    <v>5</v>
  </rv>
  <rv s="3">
    <fb>65.644999999999996</fb>
    <v>5</v>
  </rv>
  <rv s="3">
    <fb>66.38</fb>
    <v>5</v>
  </rv>
  <rv s="3">
    <fb>66.88</fb>
    <v>5</v>
  </rv>
  <rv s="3">
    <fb>66.954999999999998</fb>
    <v>5</v>
  </rv>
  <rv s="3">
    <fb>67.915000000000006</fb>
    <v>5</v>
  </rv>
  <rv s="3">
    <fb>67.66</fb>
    <v>5</v>
  </rv>
  <rv s="3">
    <fb>65.974999999999994</fb>
    <v>5</v>
  </rv>
  <rv s="3">
    <fb>66.935000000000002</fb>
    <v>5</v>
  </rv>
  <rv s="3">
    <fb>65.935000000000002</fb>
    <v>5</v>
  </rv>
  <rv s="3">
    <fb>67.334999999999994</fb>
    <v>5</v>
  </rv>
  <rv s="3">
    <fb>67.394999999999996</fb>
    <v>5</v>
  </rv>
  <rv s="3">
    <fb>67.28</fb>
    <v>5</v>
  </rv>
  <rv s="3">
    <fb>65.45</fb>
    <v>5</v>
  </rv>
  <rv s="3">
    <fb>65.7</fb>
    <v>5</v>
  </rv>
  <rv s="3">
    <fb>64.180000000000007</fb>
    <v>5</v>
  </rv>
  <rv s="3">
    <fb>66.734999999999999</fb>
    <v>5</v>
  </rv>
  <rv s="0">
    <v>https://www.bing.com/financeapi/forcetrigger?t=aoansm&amp;q=XLON%3aIWQU&amp;form=skydnc</v>
    <v>Learn more on Bing</v>
  </rv>
  <rv s="1">
    <v>en-US</v>
    <v>aoansm</v>
    <v>268435456</v>
    <v>1</v>
    <v>Powered by Refinitiv</v>
    <v>0</v>
    <v>iSEMSCI Wld QltyFactorUCITSETF (XLON:IWQU)</v>
    <v>2</v>
    <v>3</v>
    <v>Finance</v>
    <v>4</v>
    <v>58.09</v>
    <v>24.22</v>
    <v>0.95889999999999997</v>
    <v>0.08</v>
    <v>1.384E-3</v>
    <v>USD</v>
    <v>London Stock Exchange</v>
    <v>XLON</v>
    <v>3.0000000000000001E-3</v>
    <v>58.09</v>
    <v>ETF</v>
    <v>44554.377263008595</v>
    <v>6083</v>
    <v>57.18</v>
    <v>2452677966.48</v>
    <v>iSEMSCI Wld QltyFactorUCITSETF</v>
    <v>57.95</v>
    <v>57.79</v>
    <v>57.87</v>
    <v>IWQU</v>
    <v>iSEMSCI Wld QltyFactorUCITSETF (XLON:IWQU)</v>
    <v>9979</v>
  </rv>
  <rv s="2">
    <v>6084</v>
  </rv>
  <rv s="3">
    <fb>46.63</fb>
    <v>5</v>
  </rv>
  <rv s="3">
    <fb>47.39</fb>
    <v>5</v>
  </rv>
  <rv s="3">
    <fb>47.32</fb>
    <v>5</v>
  </rv>
  <rv s="3">
    <fb>47.21</fb>
    <v>5</v>
  </rv>
  <rv s="3">
    <fb>46.92</fb>
    <v>5</v>
  </rv>
  <rv s="3">
    <fb>47.005000000000003</fb>
    <v>5</v>
  </rv>
  <rv s="3">
    <fb>47.64</fb>
    <v>5</v>
  </rv>
  <rv s="3">
    <fb>47.86</fb>
    <v>5</v>
  </rv>
  <rv s="3">
    <fb>48.08</fb>
    <v>5</v>
  </rv>
  <rv s="3">
    <fb>47.96</fb>
    <v>5</v>
  </rv>
  <rv s="3">
    <fb>47.75</fb>
    <v>5</v>
  </rv>
  <rv s="3">
    <fb>47.84</fb>
    <v>5</v>
  </rv>
  <rv s="3">
    <fb>47.9</fb>
    <v>5</v>
  </rv>
  <rv s="3">
    <fb>47.5</fb>
    <v>5</v>
  </rv>
  <rv s="3">
    <fb>48.04</fb>
    <v>5</v>
  </rv>
  <rv s="3">
    <fb>48.18</fb>
    <v>5</v>
  </rv>
  <rv s="3">
    <fb>48.05</fb>
    <v>5</v>
  </rv>
  <rv s="3">
    <fb>47.83</fb>
    <v>5</v>
  </rv>
  <rv s="3">
    <fb>48.15</fb>
    <v>5</v>
  </rv>
  <rv s="3">
    <fb>47.55</fb>
    <v>5</v>
  </rv>
  <rv s="3">
    <fb>46.45</fb>
    <v>5</v>
  </rv>
  <rv s="3">
    <fb>46.85</fb>
    <v>5</v>
  </rv>
  <rv s="3">
    <fb>47.63</fb>
    <v>5</v>
  </rv>
  <rv s="3">
    <fb>47.58</fb>
    <v>5</v>
  </rv>
  <rv s="3">
    <fb>47.8</fb>
    <v>5</v>
  </rv>
  <rv s="3">
    <fb>48.13</fb>
    <v>5</v>
  </rv>
  <rv s="3">
    <fb>48.23</fb>
    <v>5</v>
  </rv>
  <rv s="3">
    <fb>48.4</fb>
    <v>5</v>
  </rv>
  <rv s="3">
    <fb>48.325000000000003</fb>
    <v>5</v>
  </rv>
  <rv s="3">
    <fb>48.66</fb>
    <v>5</v>
  </rv>
  <rv s="3">
    <fb>49.22</fb>
    <v>5</v>
  </rv>
  <rv s="3">
    <fb>49</fb>
    <v>5</v>
  </rv>
  <rv s="3">
    <fb>48.58</fb>
    <v>5</v>
  </rv>
  <rv s="3">
    <fb>48.56</fb>
    <v>5</v>
  </rv>
  <rv s="3">
    <fb>48.89</fb>
    <v>5</v>
  </rv>
  <rv s="3">
    <fb>48.37</fb>
    <v>5</v>
  </rv>
  <rv s="3">
    <fb>48.28</fb>
    <v>5</v>
  </rv>
  <rv s="3">
    <fb>48.48</fb>
    <v>5</v>
  </rv>
  <rv s="3">
    <fb>48.454999999999998</fb>
    <v>5</v>
  </rv>
  <rv s="3">
    <fb>47.67</fb>
    <v>5</v>
  </rv>
  <rv s="3">
    <fb>48.22</fb>
    <v>5</v>
  </rv>
  <rv s="3">
    <fb>48.01</fb>
    <v>5</v>
  </rv>
  <rv s="3">
    <fb>46.62</fb>
    <v>5</v>
  </rv>
  <rv s="3">
    <fb>48.27</fb>
    <v>5</v>
  </rv>
  <rv s="3">
    <fb>49.07</fb>
    <v>5</v>
  </rv>
  <rv s="3">
    <fb>48.634999999999998</fb>
    <v>5</v>
  </rv>
  <rv s="3">
    <fb>48.81</fb>
    <v>5</v>
  </rv>
  <rv s="3">
    <fb>49.26</fb>
    <v>5</v>
  </rv>
  <rv s="3">
    <fb>48.935000000000002</fb>
    <v>5</v>
  </rv>
  <rv s="3">
    <fb>48.99</fb>
    <v>5</v>
  </rv>
  <rv s="3">
    <fb>48.68</fb>
    <v>5</v>
  </rv>
  <rv s="3">
    <fb>48.87</fb>
    <v>5</v>
  </rv>
  <rv s="3">
    <fb>48.82</fb>
    <v>5</v>
  </rv>
  <rv s="3">
    <fb>48.5</fb>
    <v>5</v>
  </rv>
  <rv s="3">
    <fb>49.11</fb>
    <v>5</v>
  </rv>
  <rv s="3">
    <fb>49.33</fb>
    <v>5</v>
  </rv>
  <rv s="3">
    <fb>49.2</fb>
    <v>5</v>
  </rv>
  <rv s="3">
    <fb>49.47</fb>
    <v>5</v>
  </rv>
  <rv s="3">
    <fb>49.86</fb>
    <v>5</v>
  </rv>
  <rv s="3">
    <fb>50.685000000000002</fb>
    <v>5</v>
  </rv>
  <rv s="3">
    <fb>50.54</fb>
    <v>5</v>
  </rv>
  <rv s="3">
    <fb>50.82</fb>
    <v>5</v>
  </rv>
  <rv s="3">
    <fb>51</fb>
    <v>5</v>
  </rv>
  <rv s="3">
    <fb>51.04</fb>
    <v>5</v>
  </rv>
  <rv s="3">
    <fb>51.09</fb>
    <v>5</v>
  </rv>
  <rv s="3">
    <fb>51.27</fb>
    <v>5</v>
  </rv>
  <rv s="3">
    <fb>51.55</fb>
    <v>5</v>
  </rv>
  <rv s="3">
    <fb>51.8</fb>
    <v>5</v>
  </rv>
  <rv s="3">
    <fb>51.75</fb>
    <v>5</v>
  </rv>
  <rv s="3">
    <fb>51.25</fb>
    <v>5</v>
  </rv>
  <rv s="3">
    <fb>51.73</fb>
    <v>5</v>
  </rv>
  <rv s="3">
    <fb>52.05</fb>
    <v>5</v>
  </rv>
  <rv s="3">
    <fb>52.03</fb>
    <v>5</v>
  </rv>
  <rv s="3">
    <fb>52.19</fb>
    <v>5</v>
  </rv>
  <rv s="3">
    <fb>51.91</fb>
    <v>5</v>
  </rv>
  <rv s="3">
    <fb>52.150399999999998</fb>
    <v>5</v>
  </rv>
  <rv s="3">
    <fb>52.16</fb>
    <v>5</v>
  </rv>
  <rv s="3">
    <fb>52.15</fb>
    <v>5</v>
  </rv>
  <rv s="3">
    <fb>52.82</fb>
    <v>5</v>
  </rv>
  <rv s="3">
    <fb>52.88</fb>
    <v>5</v>
  </rv>
  <rv s="3">
    <fb>51.38</fb>
    <v>5</v>
  </rv>
  <rv s="3">
    <fb>52</fb>
    <v>5</v>
  </rv>
  <rv s="3">
    <fb>51.37</fb>
    <v>5</v>
  </rv>
  <rv s="3">
    <fb>52.73</fb>
    <v>5</v>
  </rv>
  <rv s="3">
    <fb>52.77</fb>
    <v>5</v>
  </rv>
  <rv s="3">
    <fb>52.76</fb>
    <v>5</v>
  </rv>
  <rv s="3">
    <fb>52.86</fb>
    <v>5</v>
  </rv>
  <rv s="3">
    <fb>52.96</fb>
    <v>5</v>
  </rv>
  <rv s="3">
    <fb>52.94</fb>
    <v>5</v>
  </rv>
  <rv s="3">
    <fb>52.994999999999997</fb>
    <v>5</v>
  </rv>
  <rv s="3">
    <fb>52.795000000000002</fb>
    <v>5</v>
  </rv>
  <rv s="3">
    <fb>53.15</fb>
    <v>5</v>
  </rv>
  <rv s="3">
    <fb>53.34</fb>
    <v>5</v>
  </rv>
  <rv s="3">
    <fb>53.74</fb>
    <v>5</v>
  </rv>
  <rv s="3">
    <fb>53.25</fb>
    <v>5</v>
  </rv>
  <rv s="3">
    <fb>52.58</fb>
    <v>5</v>
  </rv>
  <rv s="3">
    <fb>53.08</fb>
    <v>5</v>
  </rv>
  <rv s="3">
    <fb>54.04</fb>
    <v>5</v>
  </rv>
  <rv s="3">
    <fb>54.4</fb>
    <v>5</v>
  </rv>
  <rv s="3">
    <fb>54.625</fb>
    <v>5</v>
  </rv>
  <rv s="3">
    <fb>54.26</fb>
    <v>5</v>
  </rv>
  <rv s="3">
    <fb>54.65</fb>
    <v>5</v>
  </rv>
  <rv s="3">
    <fb>54.69</fb>
    <v>5</v>
  </rv>
  <rv s="3">
    <fb>54.96</fb>
    <v>5</v>
  </rv>
  <rv s="3">
    <fb>55.11</fb>
    <v>5</v>
  </rv>
  <rv s="3">
    <fb>54.99</fb>
    <v>5</v>
  </rv>
  <rv s="3">
    <fb>54.68</fb>
    <v>5</v>
  </rv>
  <rv s="3">
    <fb>53.725000000000001</fb>
    <v>5</v>
  </rv>
  <rv s="3">
    <fb>54.72</fb>
    <v>5</v>
  </rv>
  <rv s="3">
    <fb>54.86</fb>
    <v>5</v>
  </rv>
  <rv s="3">
    <fb>55.55</fb>
    <v>5</v>
  </rv>
  <rv s="3">
    <fb>55.6</fb>
    <v>5</v>
  </rv>
  <rv s="3">
    <fb>55.43</fb>
    <v>5</v>
  </rv>
  <rv s="3">
    <fb>55.72</fb>
    <v>5</v>
  </rv>
  <rv s="3">
    <fb>55.82</fb>
    <v>5</v>
  </rv>
  <rv s="3">
    <fb>55.67</fb>
    <v>5</v>
  </rv>
  <rv s="3">
    <fb>55.89</fb>
    <v>5</v>
  </rv>
  <rv s="3">
    <fb>56.11</fb>
    <v>5</v>
  </rv>
  <rv s="3">
    <fb>56.01</fb>
    <v>5</v>
  </rv>
  <rv s="3">
    <fb>56.02</fb>
    <v>5</v>
  </rv>
  <rv s="3">
    <fb>56.094999999999999</fb>
    <v>5</v>
  </rv>
  <rv s="3">
    <fb>56.23</fb>
    <v>5</v>
  </rv>
  <rv s="3">
    <fb>56.24</fb>
    <v>5</v>
  </rv>
  <rv s="3">
    <fb>56.15</fb>
    <v>5</v>
  </rv>
  <rv s="3">
    <fb>56.17</fb>
    <v>5</v>
  </rv>
  <rv s="3">
    <fb>56.82</fb>
    <v>5</v>
  </rv>
  <rv s="3">
    <fb>56.79</fb>
    <v>5</v>
  </rv>
  <rv s="3">
    <fb>56.52</fb>
    <v>5</v>
  </rv>
  <rv s="3">
    <fb>57.03</fb>
    <v>5</v>
  </rv>
  <rv s="3">
    <fb>57.07</fb>
    <v>5</v>
  </rv>
  <rv s="3">
    <fb>57.29</fb>
    <v>5</v>
  </rv>
  <rv s="3">
    <fb>57.27</fb>
    <v>5</v>
  </rv>
  <rv s="3">
    <fb>56.99</fb>
    <v>5</v>
  </rv>
  <rv s="3">
    <fb>56.62</fb>
    <v>5</v>
  </rv>
  <rv s="3">
    <fb>56.43</fb>
    <v>5</v>
  </rv>
  <rv s="3">
    <fb>56.36</fb>
    <v>5</v>
  </rv>
  <rv s="3">
    <fb>55.71</fb>
    <v>5</v>
  </rv>
  <rv s="3">
    <fb>54.71</fb>
    <v>5</v>
  </rv>
  <rv s="3">
    <fb>55.34</fb>
    <v>5</v>
  </rv>
  <rv s="3">
    <fb>55.86</fb>
    <v>5</v>
  </rv>
  <rv s="3">
    <fb>55.45</fb>
    <v>5</v>
  </rv>
  <rv s="3">
    <fb>55.27</fb>
    <v>5</v>
  </rv>
  <rv s="3">
    <fb>54.01</fb>
    <v>5</v>
  </rv>
  <rv s="3">
    <fb>53.09</fb>
    <v>5</v>
  </rv>
  <rv s="3">
    <fb>54.47</fb>
    <v>5</v>
  </rv>
  <rv s="3">
    <fb>54.37</fb>
    <v>5</v>
  </rv>
  <rv s="3">
    <fb>53.91</fb>
    <v>5</v>
  </rv>
  <rv s="3">
    <fb>55.01</fb>
    <v>5</v>
  </rv>
  <rv s="3">
    <fb>55.47</fb>
    <v>5</v>
  </rv>
  <rv s="3">
    <fb>55.62</fb>
    <v>5</v>
  </rv>
  <rv s="3">
    <fb>56.19</fb>
    <v>5</v>
  </rv>
  <rv s="3">
    <fb>56.29</fb>
    <v>5</v>
  </rv>
  <rv s="3">
    <fb>56.35</fb>
    <v>5</v>
  </rv>
  <rv s="3">
    <fb>56.48</fb>
    <v>5</v>
  </rv>
  <rv s="3">
    <fb>57.2</fb>
    <v>5</v>
  </rv>
  <rv s="3">
    <fb>57.35</fb>
    <v>5</v>
  </rv>
  <rv s="3">
    <fb>57.58</fb>
    <v>5</v>
  </rv>
  <rv s="3">
    <fb>57.54</fb>
    <v>5</v>
  </rv>
  <rv s="3">
    <fb>58.15</fb>
    <v>5</v>
  </rv>
  <rv s="3">
    <fb>58.41</fb>
    <v>5</v>
  </rv>
  <rv s="3">
    <fb>58.23</fb>
    <v>5</v>
  </rv>
  <rv s="3">
    <fb>58.05</fb>
    <v>5</v>
  </rv>
  <rv s="3">
    <fb>57.865000000000002</fb>
    <v>5</v>
  </rv>
  <rv s="3">
    <fb>58.39</fb>
    <v>5</v>
  </rv>
  <rv s="3">
    <fb>58.24</fb>
    <v>5</v>
  </rv>
  <rv s="3">
    <fb>58.27</fb>
    <v>5</v>
  </rv>
  <rv s="3">
    <fb>58.54</fb>
    <v>5</v>
  </rv>
  <rv s="3">
    <fb>58.38</fb>
    <v>5</v>
  </rv>
  <rv s="3">
    <fb>57.65</fb>
    <v>5</v>
  </rv>
  <rv s="3">
    <fb>56.66</fb>
    <v>5</v>
  </rv>
  <rv s="3">
    <fb>57.23</fb>
    <v>5</v>
  </rv>
  <rv s="3">
    <fb>56.07</fb>
    <v>5</v>
  </rv>
  <rv s="3">
    <fb>57.64</fb>
    <v>5</v>
  </rv>
  <rv s="3">
    <fb>57.7</fb>
    <v>5</v>
  </rv>
  <rv s="3">
    <fb>57.72</fb>
    <v>5</v>
  </rv>
  <rv s="3">
    <fb>57.43</fb>
    <v>5</v>
  </rv>
  <rv s="3">
    <fb>57.26</fb>
    <v>5</v>
  </rv>
  <rv s="0">
    <v>https://www.bing.com/financeapi/forcetrigger?t=azijz2&amp;q=XLON%3aWSML&amp;form=skydnc</v>
    <v>Learn more on Bing</v>
  </rv>
  <rv s="1">
    <v>en-US</v>
    <v>azijz2</v>
    <v>268435456</v>
    <v>1</v>
    <v>Powered by Refinitiv</v>
    <v>0</v>
    <v>iShMSCIWrldSmallCapUCITSUSDAcc (XLON:WSML)</v>
    <v>2</v>
    <v>3</v>
    <v>Finance</v>
    <v>4</v>
    <v>7.8179999999999996</v>
    <v>3.2605</v>
    <v>0.99990000000000001</v>
    <v>-8.0000000000000002E-3</v>
    <v>-1.0870000000000001E-3</v>
    <v>USD</v>
    <v>London Stock Exchange</v>
    <v>XLON</v>
    <v>3.4999999999999996E-3</v>
    <v>7.3620000000000001</v>
    <v>ETF</v>
    <v>44554.39151591406</v>
    <v>6263</v>
    <v>7.3570000000000002</v>
    <v>2430045893.8800001</v>
    <v>iShMSCIWrldSmallCapUCITSUSDAcc</v>
    <v>7.36</v>
    <v>7.3579999999999997</v>
    <v>7.35</v>
    <v>WSML</v>
    <v>iShMSCIWrldSmallCapUCITSUSDAcc (XLON:WSML)</v>
    <v>141</v>
  </rv>
  <rv s="2">
    <v>6264</v>
  </rv>
  <rv s="3">
    <fb>6.4284999999999997</fb>
    <v>5</v>
  </rv>
  <rv s="3">
    <fb>6.4813999999999998</fb>
    <v>5</v>
  </rv>
  <rv s="3">
    <fb>6.3869999999999996</fb>
    <v>5</v>
  </rv>
  <rv s="3">
    <fb>6.4295</fb>
    <v>5</v>
  </rv>
  <rv s="3">
    <fb>6.4195000000000002</fb>
    <v>5</v>
  </rv>
  <rv s="3">
    <fb>6.3704999999999998</fb>
    <v>5</v>
  </rv>
  <rv s="3">
    <fb>6.431</fb>
    <v>5</v>
  </rv>
  <rv s="3">
    <fb>6.5789999999999997</fb>
    <v>5</v>
  </rv>
  <rv s="3">
    <fb>6.66</fb>
    <v>5</v>
  </rv>
  <rv s="3">
    <fb>6.6779999999999999</fb>
    <v>5</v>
  </rv>
  <rv s="3">
    <fb>6.63</fb>
    <v>5</v>
  </rv>
  <rv s="3">
    <fb>6.7009999999999996</fb>
    <v>5</v>
  </rv>
  <rv s="3">
    <fb>6.7074999999999996</fb>
    <v>5</v>
  </rv>
  <rv s="3">
    <fb>6.7705000000000002</fb>
    <v>5</v>
  </rv>
  <rv s="3">
    <fb>6.673</fb>
    <v>5</v>
  </rv>
  <rv s="3">
    <fb>6.6905000000000001</fb>
    <v>5</v>
  </rv>
  <rv s="3">
    <fb>6.7229999999999999</fb>
    <v>5</v>
  </rv>
  <rv s="3">
    <fb>6.7770000000000001</fb>
    <v>5</v>
  </rv>
  <rv s="3">
    <fb>6.7619999999999996</fb>
    <v>5</v>
  </rv>
  <rv s="3">
    <fb>6.7290000000000001</fb>
    <v>5</v>
  </rv>
  <rv s="3">
    <fb>6.7080000000000002</fb>
    <v>5</v>
  </rv>
  <rv s="3">
    <fb>6.7539999999999996</fb>
    <v>5</v>
  </rv>
  <rv s="3">
    <fb>6.6524999999999999</fb>
    <v>5</v>
  </rv>
  <rv s="3">
    <fb>6.6180000000000003</fb>
    <v>5</v>
  </rv>
  <rv s="3">
    <fb>6.5940000000000003</fb>
    <v>5</v>
  </rv>
  <rv s="3">
    <fb>6.5910000000000002</fb>
    <v>5</v>
  </rv>
  <rv s="3">
    <fb>6.7145000000000001</fb>
    <v>5</v>
  </rv>
  <rv s="3">
    <fb>6.72</fb>
    <v>5</v>
  </rv>
  <rv s="3">
    <fb>6.8064999999999998</fb>
    <v>5</v>
  </rv>
  <rv s="3">
    <fb>6.9039999999999999</fb>
    <v>5</v>
  </rv>
  <rv s="3">
    <fb>6.9885000000000002</fb>
    <v>5</v>
  </rv>
  <rv s="3">
    <fb>7.0125000000000002</fb>
    <v>5</v>
  </rv>
  <rv s="3">
    <fb>7.0205000000000002</fb>
    <v>5</v>
  </rv>
  <rv s="3">
    <fb>7.05</fb>
    <v>5</v>
  </rv>
  <rv s="3">
    <fb>7.0564999999999998</fb>
    <v>5</v>
  </rv>
  <rv s="3">
    <fb>7.1340000000000003</fb>
    <v>5</v>
  </rv>
  <rv s="3">
    <fb>7.0650000000000004</fb>
    <v>5</v>
  </rv>
  <rv s="3">
    <fb>6.96</fb>
    <v>5</v>
  </rv>
  <rv s="3">
    <fb>6.9130000000000003</fb>
    <v>5</v>
  </rv>
  <rv s="3">
    <fb>7.0229999999999997</fb>
    <v>5</v>
  </rv>
  <rv s="3">
    <fb>7.0209999999999999</fb>
    <v>5</v>
  </rv>
  <rv s="3">
    <fb>6.9215</fb>
    <v>5</v>
  </rv>
  <rv s="3">
    <fb>7.048</fb>
    <v>5</v>
  </rv>
  <rv s="3">
    <fb>7.0350000000000001</fb>
    <v>5</v>
  </rv>
  <rv s="3">
    <fb>6.8789999999999996</fb>
    <v>5</v>
  </rv>
  <rv s="3">
    <fb>7.0155000000000003</fb>
    <v>5</v>
  </rv>
  <rv s="3">
    <fb>6.9779999999999998</fb>
    <v>5</v>
  </rv>
  <rv s="3">
    <fb>6.8605</fb>
    <v>5</v>
  </rv>
  <rv s="3">
    <fb>6.6425000000000001</fb>
    <v>5</v>
  </rv>
  <rv s="3">
    <fb>6.9210000000000003</fb>
    <v>5</v>
  </rv>
  <rv s="3">
    <fb>6.9969999999999999</fb>
    <v>5</v>
  </rv>
  <rv s="3">
    <fb>7.0309999999999997</fb>
    <v>5</v>
  </rv>
  <rv s="3">
    <fb>7.1539999999999999</fb>
    <v>5</v>
  </rv>
  <rv s="3">
    <fb>7.1665000000000001</fb>
    <v>5</v>
  </rv>
  <rv s="3">
    <fb>7.2115</fb>
    <v>5</v>
  </rv>
  <rv s="3">
    <fb>7.1924999999999999</fb>
    <v>5</v>
  </rv>
  <rv s="3">
    <fb>7.1509999999999998</fb>
    <v>5</v>
  </rv>
  <rv s="3">
    <fb>7.2370000000000001</fb>
    <v>5</v>
  </rv>
  <rv s="3">
    <fb>7.1485000000000003</fb>
    <v>5</v>
  </rv>
  <rv s="3">
    <fb>7.1</fb>
    <v>5</v>
  </rv>
  <rv s="3">
    <fb>6.99</fb>
    <v>5</v>
  </rv>
  <rv s="3">
    <fb>6.9504999999999999</fb>
    <v>5</v>
  </rv>
  <rv s="3">
    <fb>6.867</fb>
    <v>5</v>
  </rv>
  <rv s="3">
    <fb>7.0179999999999998</fb>
    <v>5</v>
  </rv>
  <rv s="3">
    <fb>6.9249999999999998</fb>
    <v>5</v>
  </rv>
  <rv s="3">
    <fb>6.9539999999999997</fb>
    <v>5</v>
  </rv>
  <rv s="3">
    <fb>7.0010000000000003</fb>
    <v>5</v>
  </rv>
  <rv s="3">
    <fb>7.069</fb>
    <v>5</v>
  </rv>
  <rv s="3">
    <fb>7.1760000000000002</fb>
    <v>5</v>
  </rv>
  <rv s="3">
    <fb>7.1470000000000002</fb>
    <v>5</v>
  </rv>
  <rv s="3">
    <fb>7.1440000000000001</fb>
    <v>5</v>
  </rv>
  <rv s="3">
    <fb>7.17</fb>
    <v>5</v>
  </rv>
  <rv s="3">
    <fb>7.1529999999999996</fb>
    <v>5</v>
  </rv>
  <rv s="3">
    <fb>7.1660000000000004</fb>
    <v>5</v>
  </rv>
  <rv s="3">
    <fb>7.2619999999999996</fb>
    <v>5</v>
  </rv>
  <rv s="3">
    <fb>7.2344999999999997</fb>
    <v>5</v>
  </rv>
  <rv s="3">
    <fb>7.2789999999999999</fb>
    <v>5</v>
  </rv>
  <rv s="3">
    <fb>7.2140000000000004</fb>
    <v>5</v>
  </rv>
  <rv s="3">
    <fb>7.0934999999999997</fb>
    <v>5</v>
  </rv>
  <rv s="3">
    <fb>7.1654999999999998</fb>
    <v>5</v>
  </rv>
  <rv s="3">
    <fb>7.2530000000000001</fb>
    <v>5</v>
  </rv>
  <rv s="3">
    <fb>7.2744999999999997</fb>
    <v>5</v>
  </rv>
  <rv s="3">
    <fb>7.3570000000000002</fb>
    <v>5</v>
  </rv>
  <rv s="3">
    <fb>7.3689999999999998</fb>
    <v>5</v>
  </rv>
  <rv s="3">
    <fb>7.3594999999999997</fb>
    <v>5</v>
  </rv>
  <rv s="3">
    <fb>7.3390000000000004</fb>
    <v>5</v>
  </rv>
  <rv s="3">
    <fb>7.2945000000000002</fb>
    <v>5</v>
  </rv>
  <rv s="3">
    <fb>7.1950000000000003</fb>
    <v>5</v>
  </rv>
  <rv s="3">
    <fb>7.27</fb>
    <v>5</v>
  </rv>
  <rv s="3">
    <fb>7.351</fb>
    <v>5</v>
  </rv>
  <rv s="3">
    <fb>7.3680000000000003</fb>
    <v>5</v>
  </rv>
  <rv s="3">
    <fb>7.1965000000000003</fb>
    <v>5</v>
  </rv>
  <rv s="3">
    <fb>7.1210000000000004</fb>
    <v>5</v>
  </rv>
  <rv s="3">
    <fb>7.1840000000000002</fb>
    <v>5</v>
  </rv>
  <rv s="3">
    <fb>7.2569999999999997</fb>
    <v>5</v>
  </rv>
  <rv s="3">
    <fb>7.0960000000000001</fb>
    <v>5</v>
  </rv>
  <rv s="3">
    <fb>7.1790000000000003</fb>
    <v>5</v>
  </rv>
  <rv s="3">
    <fb>7.22</fb>
    <v>5</v>
  </rv>
  <rv s="3">
    <fb>7.2510000000000003</fb>
    <v>5</v>
  </rv>
  <rv s="3">
    <fb>7.23</fb>
    <v>5</v>
  </rv>
  <rv s="3">
    <fb>7.2450000000000001</fb>
    <v>5</v>
  </rv>
  <rv s="3">
    <fb>7.3010000000000002</fb>
    <v>5</v>
  </rv>
  <rv s="3">
    <fb>7.335</fb>
    <v>5</v>
  </rv>
  <rv s="3">
    <fb>7.3277000000000001</fb>
    <v>5</v>
  </rv>
  <rv s="3">
    <fb>7.3944999999999999</fb>
    <v>5</v>
  </rv>
  <rv s="3">
    <fb>7.3455000000000004</fb>
    <v>5</v>
  </rv>
  <rv s="3">
    <fb>7.3795000000000002</fb>
    <v>5</v>
  </rv>
  <rv s="3">
    <fb>7.39</fb>
    <v>5</v>
  </rv>
  <rv s="3">
    <fb>7.4634999999999998</fb>
    <v>5</v>
  </rv>
  <rv s="3">
    <fb>7.4329999999999998</fb>
    <v>5</v>
  </rv>
  <rv s="3">
    <fb>7.4429999999999996</fb>
    <v>5</v>
  </rv>
  <rv s="3">
    <fb>7.4654999999999996</fb>
    <v>5</v>
  </rv>
  <rv s="3">
    <fb>7.4055</fb>
    <v>5</v>
  </rv>
  <rv s="3">
    <fb>7.4260000000000002</fb>
    <v>5</v>
  </rv>
  <rv s="3">
    <fb>7.3090000000000002</fb>
    <v>5</v>
  </rv>
  <rv s="3">
    <fb>7.1989999999999998</fb>
    <v>5</v>
  </rv>
  <rv s="3">
    <fb>7.2694999999999999</fb>
    <v>5</v>
  </rv>
  <rv s="3">
    <fb>7.2949999999999999</fb>
    <v>5</v>
  </rv>
  <rv s="3">
    <fb>7.3230000000000004</fb>
    <v>5</v>
  </rv>
  <rv s="3">
    <fb>7.4249999999999998</fb>
    <v>5</v>
  </rv>
  <rv s="3">
    <fb>7.3745000000000003</fb>
    <v>5</v>
  </rv>
  <rv s="3">
    <fb>7.3920000000000003</fb>
    <v>5</v>
  </rv>
  <rv s="3">
    <fb>7.3384999999999998</fb>
    <v>5</v>
  </rv>
  <rv s="3">
    <fb>7.3789999999999996</fb>
    <v>5</v>
  </rv>
  <rv s="3">
    <fb>7.3719999999999999</fb>
    <v>5</v>
  </rv>
  <rv s="3">
    <fb>7.2915000000000001</fb>
    <v>5</v>
  </rv>
  <rv s="3">
    <fb>7.2990000000000004</fb>
    <v>5</v>
  </rv>
  <rv s="3">
    <fb>7.2134999999999998</fb>
    <v>5</v>
  </rv>
  <rv s="3">
    <fb>7.3185000000000002</fb>
    <v>5</v>
  </rv>
  <rv s="3">
    <fb>7.35</fb>
    <v>5</v>
  </rv>
  <rv s="3">
    <fb>7.3085000000000004</fb>
    <v>5</v>
  </rv>
  <rv s="3">
    <fb>7.1829999999999998</fb>
    <v>5</v>
  </rv>
  <rv s="3">
    <fb>7.141</fb>
    <v>5</v>
  </rv>
  <rv s="3">
    <fb>6.9459999999999997</fb>
    <v>5</v>
  </rv>
  <rv s="3">
    <fb>7.0730000000000004</fb>
    <v>5</v>
  </rv>
  <rv s="3">
    <fb>7.1879999999999997</fb>
    <v>5</v>
  </rv>
  <rv s="3">
    <fb>7.1669999999999998</fb>
    <v>5</v>
  </rv>
  <rv s="3">
    <fb>7.21</fb>
    <v>5</v>
  </rv>
  <rv s="3">
    <fb>7.2424999999999997</fb>
    <v>5</v>
  </rv>
  <rv s="3">
    <fb>7.1835000000000004</fb>
    <v>5</v>
  </rv>
  <rv s="3">
    <fb>7.2350000000000003</fb>
    <v>5</v>
  </rv>
  <rv s="3">
    <fb>7.3460000000000001</fb>
    <v>5</v>
  </rv>
  <rv s="3">
    <fb>7.2965</fb>
    <v>5</v>
  </rv>
  <rv s="3">
    <fb>7.3380000000000001</fb>
    <v>5</v>
  </rv>
  <rv s="3">
    <fb>7.2830000000000004</fb>
    <v>5</v>
  </rv>
  <rv s="3">
    <fb>7.3</fb>
    <v>5</v>
  </rv>
  <rv s="3">
    <fb>7.3449999999999998</fb>
    <v>5</v>
  </rv>
  <rv s="3">
    <fb>7.3419999999999996</fb>
    <v>5</v>
  </rv>
  <rv s="3">
    <fb>7.32</fb>
    <v>5</v>
  </rv>
  <rv s="3">
    <fb>7.3310000000000004</fb>
    <v>5</v>
  </rv>
  <rv s="3">
    <fb>7.3559999999999999</fb>
    <v>5</v>
  </rv>
  <rv s="3">
    <fb>7.3685</fb>
    <v>5</v>
  </rv>
  <rv s="3">
    <fb>7.3239999999999998</fb>
    <v>5</v>
  </rv>
  <rv s="3">
    <fb>7.1994999999999996</fb>
    <v>5</v>
  </rv>
  <rv s="3">
    <fb>7.2534999999999998</fb>
    <v>5</v>
  </rv>
  <rv s="3">
    <fb>7.1029999999999998</fb>
    <v>5</v>
  </rv>
  <rv s="3">
    <fb>7.1395</fb>
    <v>5</v>
  </rv>
  <rv s="3">
    <fb>7.2595000000000001</fb>
    <v>5</v>
  </rv>
  <rv s="3">
    <fb>7.3289999999999997</fb>
    <v>5</v>
  </rv>
  <rv s="3">
    <fb>7.391</fb>
    <v>5</v>
  </rv>
  <rv s="3">
    <fb>7.3520000000000003</fb>
    <v>5</v>
  </rv>
  <rv s="3">
    <fb>7.4390000000000001</fb>
    <v>5</v>
  </rv>
  <rv s="3">
    <fb>7.4836999999999998</fb>
    <v>5</v>
  </rv>
  <rv s="3">
    <fb>7.4560000000000004</fb>
    <v>5</v>
  </rv>
  <rv s="3">
    <fb>7.4939999999999998</fb>
    <v>5</v>
  </rv>
  <rv s="3">
    <fb>7.5549999999999997</fb>
    <v>5</v>
  </rv>
  <rv s="3">
    <fb>7.59</fb>
    <v>5</v>
  </rv>
  <rv s="3">
    <fb>7.5410000000000004</fb>
    <v>5</v>
  </rv>
  <rv s="3">
    <fb>7.444</fb>
    <v>5</v>
  </rv>
  <rv s="3">
    <fb>7.4550000000000001</fb>
    <v>5</v>
  </rv>
  <rv s="3">
    <fb>7.4180000000000001</fb>
    <v>5</v>
  </rv>
  <rv s="3">
    <fb>7.4119999999999999</fb>
    <v>5</v>
  </rv>
  <rv s="3">
    <fb>7.3849999999999998</fb>
    <v>5</v>
  </rv>
  <rv s="3">
    <fb>7.2549999999999999</fb>
    <v>5</v>
  </rv>
  <rv s="3">
    <fb>7.2705000000000002</fb>
    <v>5</v>
  </rv>
  <rv s="3">
    <fb>7.367</fb>
    <v>5</v>
  </rv>
  <rv s="3">
    <fb>7.4640000000000004</fb>
    <v>5</v>
  </rv>
  <rv s="3">
    <fb>7.4794999999999998</fb>
    <v>5</v>
  </rv>
  <rv s="3">
    <fb>7.3440000000000003</fb>
    <v>5</v>
  </rv>
  <rv s="3">
    <fb>7.2930000000000001</fb>
    <v>5</v>
  </rv>
  <rv s="3">
    <fb>7.2880000000000003</fb>
    <v>5</v>
  </rv>
  <rv s="3">
    <fb>7.2560000000000002</fb>
    <v>5</v>
  </rv>
  <rv s="3">
    <fb>7.2329999999999997</fb>
    <v>5</v>
  </rv>
  <rv s="3">
    <fb>7.298</fb>
    <v>5</v>
  </rv>
  <rv s="3">
    <fb>7.1444999999999999</fb>
    <v>5</v>
  </rv>
  <rv s="3">
    <fb>7.3339999999999996</fb>
    <v>5</v>
  </rv>
  <rv s="3">
    <fb>7.3220000000000001</fb>
    <v>5</v>
  </rv>
  <rv s="3">
    <fb>7.3164999999999996</fb>
    <v>5</v>
  </rv>
  <rv s="3">
    <fb>7.2750000000000004</fb>
    <v>5</v>
  </rv>
  <rv s="3">
    <fb>7.306</fb>
    <v>5</v>
  </rv>
  <rv s="3">
    <fb>7.492</fb>
    <v>5</v>
  </rv>
  <rv s="3">
    <fb>7.4465000000000003</fb>
    <v>5</v>
  </rv>
  <rv s="3">
    <fb>7.5179999999999998</fb>
    <v>5</v>
  </rv>
  <rv s="3">
    <fb>7.5049999999999999</fb>
    <v>5</v>
  </rv>
  <rv s="3">
    <fb>7.5839999999999996</fb>
    <v>5</v>
  </rv>
  <rv s="3">
    <fb>7.5659999999999998</fb>
    <v>5</v>
  </rv>
  <rv s="3">
    <fb>7.4865000000000004</fb>
    <v>5</v>
  </rv>
  <rv s="3">
    <fb>7.52</fb>
    <v>5</v>
  </rv>
  <rv s="3">
    <fb>7.53</fb>
    <v>5</v>
  </rv>
  <rv s="3">
    <fb>7.6230000000000002</fb>
    <v>5</v>
  </rv>
  <rv s="3">
    <fb>7.681</fb>
    <v>5</v>
  </rv>
  <rv s="3">
    <fb>7.7160000000000002</fb>
    <v>5</v>
  </rv>
  <rv s="3">
    <fb>7.7839999999999998</fb>
    <v>5</v>
  </rv>
  <rv s="3">
    <fb>7.8159999999999998</fb>
    <v>5</v>
  </rv>
  <rv s="3">
    <fb>7.7619999999999996</fb>
    <v>5</v>
  </rv>
  <rv s="3">
    <fb>7.7439999999999998</fb>
    <v>5</v>
  </rv>
  <rv s="3">
    <fb>7.6989999999999998</fb>
    <v>5</v>
  </rv>
  <rv s="3">
    <fb>7.7140000000000004</fb>
    <v>5</v>
  </rv>
  <rv s="3">
    <fb>7.7190000000000003</fb>
    <v>5</v>
  </rv>
  <rv s="3">
    <fb>7.6159999999999997</fb>
    <v>5</v>
  </rv>
  <rv s="3">
    <fb>7.5810000000000004</fb>
    <v>5</v>
  </rv>
  <rv s="3">
    <fb>7.4669999999999996</fb>
    <v>5</v>
  </rv>
  <rv s="3">
    <fb>7.4660000000000002</fb>
    <v>5</v>
  </rv>
  <rv s="3">
    <fb>7.5090000000000003</fb>
    <v>5</v>
  </rv>
  <rv s="3">
    <fb>7.2210000000000001</fb>
    <v>5</v>
  </rv>
  <rv s="3">
    <fb>7.2670000000000003</fb>
    <v>5</v>
  </rv>
  <rv s="3">
    <fb>7.1719999999999997</fb>
    <v>5</v>
  </rv>
  <rv s="3">
    <fb>7.2960000000000003</fb>
    <v>5</v>
  </rv>
  <rv s="3">
    <fb>7.0984999999999996</fb>
    <v>5</v>
  </rv>
  <rv s="3">
    <fb>7.1849999999999996</fb>
    <v>5</v>
  </rv>
  <rv s="3">
    <fb>7.383</fb>
    <v>5</v>
  </rv>
  <rv s="3">
    <fb>7.3730000000000002</fb>
    <v>5</v>
  </rv>
  <rv s="3">
    <fb>7.2484999999999999</fb>
    <v>5</v>
  </rv>
  <rv s="3">
    <fb>7.165</fb>
    <v>5</v>
  </rv>
  <rv s="3">
    <fb>7.2240000000000002</fb>
    <v>5</v>
  </rv>
  <rv s="3">
    <fb>6.9814999999999996</fb>
    <v>5</v>
  </rv>
  <rv s="3">
    <fb>7.1580000000000004</fb>
    <v>5</v>
  </rv>
  <rv s="3">
    <fb>7.2679999999999998</fb>
    <v>5</v>
  </rv>
  <rv s="3">
    <fb>7.3579999999999997</fb>
    <v>5</v>
  </rv>
  <rv s="0">
    <v>https://www.bing.com/financeapi/forcetrigger?t=aoftxm&amp;q=XLON%3aXRSU&amp;form=skydnc</v>
    <v>Learn more on Bing</v>
  </rv>
  <rv s="1">
    <v>en-US</v>
    <v>aoftxm</v>
    <v>268435456</v>
    <v>1</v>
    <v>Powered by Refinitiv</v>
    <v>0</v>
    <v>X RUSSELL 2000 1C (XLON:XRSU)</v>
    <v>2</v>
    <v>3</v>
    <v>Finance</v>
    <v>4</v>
    <v>318.27</v>
    <v>135.94999999999999</v>
    <v>1.0150999999999999</v>
    <v>0.11</v>
    <v>3.4569999999999995E-4</v>
    <v>USD</v>
    <v>London Stock Exchange</v>
    <v>XLON</v>
    <v>3.0000000000000001E-3</v>
    <v>318.27</v>
    <v>ETF</v>
    <v>44554.353843772653</v>
    <v>6495</v>
    <v>318.26</v>
    <v>1892680100</v>
    <v>X RUSSELL 2000 1C</v>
    <v>318.26</v>
    <v>318.16000000000003</v>
    <v>318.27</v>
    <v>XRSU</v>
    <v>X RUSSELL 2000 1C (XLON:XRSU)</v>
    <v>163</v>
  </rv>
  <rv s="2">
    <v>6496</v>
  </rv>
  <rv s="3">
    <fb>284.58</fb>
    <v>5</v>
  </rv>
  <rv s="3">
    <fb>277.19</fb>
    <v>5</v>
  </rv>
  <rv s="3">
    <fb>279.875</fb>
    <v>5</v>
  </rv>
  <rv s="3">
    <fb>279.14999999999998</fb>
    <v>5</v>
  </rv>
  <rv s="3">
    <fb>275.16000000000003</fb>
    <v>5</v>
  </rv>
  <rv s="3">
    <fb>279.04000000000002</fb>
    <v>5</v>
  </rv>
  <rv s="3">
    <fb>290.69</fb>
    <v>5</v>
  </rv>
  <rv s="3">
    <fb>295.57499999999999</fb>
    <v>5</v>
  </rv>
  <rv s="3">
    <fb>296.45</fb>
    <v>5</v>
  </rv>
  <rv s="3">
    <fb>295.14999999999998</fb>
    <v>5</v>
  </rv>
  <rv s="3">
    <fb>299.83999999999997</fb>
    <v>5</v>
  </rv>
  <rv s="3">
    <fb>299.60500000000002</fb>
    <v>5</v>
  </rv>
  <rv s="3">
    <fb>304.04000000000002</fb>
    <v>5</v>
  </rv>
  <rv s="3">
    <fb>299.45999999999998</fb>
    <v>5</v>
  </rv>
  <rv s="3">
    <fb>301.60000000000002</fb>
    <v>5</v>
  </rv>
  <rv s="3">
    <fb>302.83999999999997</fb>
    <v>5</v>
  </rv>
  <rv s="3">
    <fb>304.95999999999998</fb>
    <v>5</v>
  </rv>
  <rv s="3">
    <fb>303.48</fb>
    <v>5</v>
  </rv>
  <rv s="3">
    <fb>301.08499999999998</fb>
    <v>5</v>
  </rv>
  <rv s="3">
    <fb>302.66000000000003</fb>
    <v>5</v>
  </rv>
  <rv s="3">
    <fb>304.53500000000003</fb>
    <v>5</v>
  </rv>
  <rv s="3">
    <fb>300.91000000000003</fb>
    <v>5</v>
  </rv>
  <rv s="3">
    <fb>295.72500000000002</fb>
    <v>5</v>
  </rv>
  <rv s="3">
    <fb>296.27</fb>
    <v>5</v>
  </rv>
  <rv s="3">
    <fb>295.72000000000003</fb>
    <v>5</v>
  </rv>
  <rv s="3">
    <fb>303.14</fb>
    <v>5</v>
  </rv>
  <rv s="3">
    <fb>301.95499999999998</fb>
    <v>5</v>
  </rv>
  <rv s="3">
    <fb>310.57</fb>
    <v>5</v>
  </rv>
  <rv s="3">
    <fb>315.14999999999998</fb>
    <v>5</v>
  </rv>
  <rv s="3">
    <fb>321</fb>
    <v>5</v>
  </rv>
  <rv s="3">
    <fb>323.15499999999997</fb>
    <v>5</v>
  </rv>
  <rv s="3">
    <fb>324.39</fb>
    <v>5</v>
  </rv>
  <rv s="3">
    <fb>324.54000000000002</fb>
    <v>5</v>
  </rv>
  <rv s="3">
    <fb>322.95</fb>
    <v>5</v>
  </rv>
  <rv s="3">
    <fb>326.33</fb>
    <v>5</v>
  </rv>
  <rv s="3">
    <fb>322.60000000000002</fb>
    <v>5</v>
  </rv>
  <rv s="3">
    <fb>315.58999999999997</fb>
    <v>5</v>
  </rv>
  <rv s="3">
    <fb>313.89</fb>
    <v>5</v>
  </rv>
  <rv s="3">
    <fb>321.37</fb>
    <v>5</v>
  </rv>
  <rv s="3">
    <fb>320.005</fb>
    <v>5</v>
  </rv>
  <rv s="3">
    <fb>311.77</fb>
    <v>5</v>
  </rv>
  <rv s="3">
    <fb>321.87</fb>
    <v>5</v>
  </rv>
  <rv s="3">
    <fb>319.15499999999997</fb>
    <v>5</v>
  </rv>
  <rv s="3">
    <fb>312.91000000000003</fb>
    <v>5</v>
  </rv>
  <rv s="3">
    <fb>319.73500000000001</fb>
    <v>5</v>
  </rv>
  <rv s="3">
    <fb>318.04000000000002</fb>
    <v>5</v>
  </rv>
  <rv s="3">
    <fb>318.69</fb>
    <v>5</v>
  </rv>
  <rv s="3">
    <fb>308.86</fb>
    <v>5</v>
  </rv>
  <rv s="3">
    <fb>295.85000000000002</fb>
    <v>5</v>
  </rv>
  <rv s="3">
    <fb>315.33499999999998</fb>
    <v>5</v>
  </rv>
  <rv s="3">
    <fb>318.74</fb>
    <v>5</v>
  </rv>
  <rv s="3">
    <fb>323.91000000000003</fb>
    <v>5</v>
  </rv>
  <rv s="3">
    <fb>329.43</fb>
    <v>5</v>
  </rv>
  <rv s="3">
    <fb>331.565</fb>
    <v>5</v>
  </rv>
  <rv s="3">
    <fb>332.08</fb>
    <v>5</v>
  </rv>
  <rv s="3">
    <fb>328.45499999999998</fb>
    <v>5</v>
  </rv>
  <rv s="3">
    <fb>325.82</fb>
    <v>5</v>
  </rv>
  <rv s="3">
    <fb>330.78500000000003</fb>
    <v>5</v>
  </rv>
  <rv s="3">
    <fb>324.58999999999997</fb>
    <v>5</v>
  </rv>
  <rv s="3">
    <fb>319.83999999999997</fb>
    <v>5</v>
  </rv>
  <rv s="3">
    <fb>314.39</fb>
    <v>5</v>
  </rv>
  <rv s="3">
    <fb>311.43</fb>
    <v>5</v>
  </rv>
  <rv s="3">
    <fb>305.60000000000002</fb>
    <v>5</v>
  </rv>
  <rv s="3">
    <fb>313.23</fb>
    <v>5</v>
  </rv>
  <rv s="3">
    <fb>307.42</fb>
    <v>5</v>
  </rv>
  <rv s="3">
    <fb>309.68</fb>
    <v>5</v>
  </rv>
  <rv s="3">
    <fb>312.70999999999998</fb>
    <v>5</v>
  </rv>
  <rv s="3">
    <fb>317.44</fb>
    <v>5</v>
  </rv>
  <rv s="3">
    <fb>321.33999999999997</fb>
    <v>5</v>
  </rv>
  <rv s="3">
    <fb>315.875</fb>
    <v>5</v>
  </rv>
  <rv s="3">
    <fb>314.61</fb>
    <v>5</v>
  </rv>
  <rv s="3">
    <fb>316.48500000000001</fb>
    <v>5</v>
  </rv>
  <rv s="3">
    <fb>315.76</fb>
    <v>5</v>
  </rv>
  <rv s="3">
    <fb>313.315</fb>
    <v>5</v>
  </rv>
  <rv s="3">
    <fb>320.81</fb>
    <v>5</v>
  </rv>
  <rv s="3">
    <fb>317.20999999999998</fb>
    <v>5</v>
  </rv>
  <rv s="3">
    <fb>319.16000000000003</fb>
    <v>5</v>
  </rv>
  <rv s="3">
    <fb>314.505</fb>
    <v>5</v>
  </rv>
  <rv s="3">
    <fb>307.74</fb>
    <v>5</v>
  </rv>
  <rv s="3">
    <fb>312.83</fb>
    <v>5</v>
  </rv>
  <rv s="3">
    <fb>319.05500000000001</fb>
    <v>5</v>
  </rv>
  <rv s="3">
    <fb>320.49</fb>
    <v>5</v>
  </rv>
  <rv s="3">
    <fb>325.14999999999998</fb>
    <v>5</v>
  </rv>
  <rv s="3">
    <fb>326.27</fb>
    <v>5</v>
  </rv>
  <rv s="3">
    <fb>325.33999999999997</fb>
    <v>5</v>
  </rv>
  <rv s="3">
    <fb>325.02999999999997</fb>
    <v>5</v>
  </rv>
  <rv s="3">
    <fb>321.89</fb>
    <v>5</v>
  </rv>
  <rv s="3">
    <fb>316.32</fb>
    <v>5</v>
  </rv>
  <rv s="3">
    <fb>318.85000000000002</fb>
    <v>5</v>
  </rv>
  <rv s="3">
    <fb>313.38</fb>
    <v>5</v>
  </rv>
  <rv s="3">
    <fb>320.54000000000002</fb>
    <v>5</v>
  </rv>
  <rv s="3">
    <fb>319.10000000000002</fb>
    <v>5</v>
  </rv>
  <rv s="3">
    <fb>311.3</fb>
    <v>5</v>
  </rv>
  <rv s="3">
    <fb>308.41000000000003</fb>
    <v>5</v>
  </rv>
  <rv s="3">
    <fb>304.95</fb>
    <v>5</v>
  </rv>
  <rv s="3">
    <fb>311.39</fb>
    <v>5</v>
  </rv>
  <rv s="3">
    <fb>316.22000000000003</fb>
    <v>5</v>
  </rv>
  <rv s="3">
    <fb>311.92</fb>
    <v>5</v>
  </rv>
  <rv s="3">
    <fb>314.20999999999998</fb>
    <v>5</v>
  </rv>
  <rv s="3">
    <fb>315.34500000000003</fb>
    <v>5</v>
  </rv>
  <rv s="3">
    <fb>313.92500000000001</fb>
    <v>5</v>
  </rv>
  <rv s="3">
    <fb>316.23</fb>
    <v>5</v>
  </rv>
  <rv s="3">
    <fb>320.68</fb>
    <v>5</v>
  </rv>
  <rv s="3">
    <fb>321.04000000000002</fb>
    <v>5</v>
  </rv>
  <rv s="3">
    <fb>323.58</fb>
    <v>5</v>
  </rv>
  <rv s="3">
    <fb>324.315</fb>
    <v>5</v>
  </rv>
  <rv s="3">
    <fb>323.315</fb>
    <v>5</v>
  </rv>
  <rv s="3">
    <fb>326.60500000000002</fb>
    <v>5</v>
  </rv>
  <rv s="3">
    <fb>328.23</fb>
    <v>5</v>
  </rv>
  <rv s="3">
    <fb>331.34</fb>
    <v>5</v>
  </rv>
  <rv s="3">
    <fb>327.33499999999998</fb>
    <v>5</v>
  </rv>
  <rv s="3">
    <fb>328.49</fb>
    <v>5</v>
  </rv>
  <rv s="3">
    <fb>330.08</fb>
    <v>5</v>
  </rv>
  <rv s="3">
    <fb>326.95499999999998</fb>
    <v>5</v>
  </rv>
  <rv s="3">
    <fb>328.27</fb>
    <v>5</v>
  </rv>
  <rv s="3">
    <fb>324.87</fb>
    <v>5</v>
  </rv>
  <rv s="3">
    <fb>318.12</fb>
    <v>5</v>
  </rv>
  <rv s="3">
    <fb>322.39499999999998</fb>
    <v>5</v>
  </rv>
  <rv s="3">
    <fb>323.26499999999999</fb>
    <v>5</v>
  </rv>
  <rv s="3">
    <fb>325.81</fb>
    <v>5</v>
  </rv>
  <rv s="3">
    <fb>328.55</fb>
    <v>5</v>
  </rv>
  <rv s="3">
    <fb>331.89</fb>
    <v>5</v>
  </rv>
  <rv s="3">
    <fb>328.1</fb>
    <v>5</v>
  </rv>
  <rv s="3">
    <fb>329.47500000000002</fb>
    <v>5</v>
  </rv>
  <rv s="3">
    <fb>327.06</fb>
    <v>5</v>
  </rv>
  <rv s="3">
    <fb>329.45</fb>
    <v>5</v>
  </rv>
  <rv s="3">
    <fb>326.80500000000001</fb>
    <v>5</v>
  </rv>
  <rv s="3">
    <fb>320.95</fb>
    <v>5</v>
  </rv>
  <rv s="3">
    <fb>319.05</fb>
    <v>5</v>
  </rv>
  <rv s="3">
    <fb>315.995</fb>
    <v>5</v>
  </rv>
  <rv s="3">
    <fb>321.02</fb>
    <v>5</v>
  </rv>
  <rv s="3">
    <fb>321.65499999999997</fb>
    <v>5</v>
  </rv>
  <rv s="3">
    <fb>318.77499999999998</fb>
    <v>5</v>
  </rv>
  <rv s="3">
    <fb>313.83999999999997</fb>
    <v>5</v>
  </rv>
  <rv s="3">
    <fb>310.66000000000003</fb>
    <v>5</v>
  </rv>
  <rv s="3">
    <fb>310.20999999999998</fb>
    <v>5</v>
  </rv>
  <rv s="3">
    <fb>304.07</fb>
    <v>5</v>
  </rv>
  <rv s="3">
    <fb>309.76499999999999</fb>
    <v>5</v>
  </rv>
  <rv s="3">
    <fb>314.69</fb>
    <v>5</v>
  </rv>
  <rv s="3">
    <fb>311.44</fb>
    <v>5</v>
  </rv>
  <rv s="3">
    <fb>311.95</fb>
    <v>5</v>
  </rv>
  <rv s="3">
    <fb>313.42</fb>
    <v>5</v>
  </rv>
  <rv s="3">
    <fb>308.13</fb>
    <v>5</v>
  </rv>
  <rv s="3">
    <fb>312.52999999999997</fb>
    <v>5</v>
  </rv>
  <rv s="3">
    <fb>318.76</fb>
    <v>5</v>
  </rv>
  <rv s="3">
    <fb>315.63</fb>
    <v>5</v>
  </rv>
  <rv s="3">
    <fb>316.67</fb>
    <v>5</v>
  </rv>
  <rv s="3">
    <fb>312.67500000000001</fb>
    <v>5</v>
  </rv>
  <rv s="3">
    <fb>313.64499999999998</fb>
    <v>5</v>
  </rv>
  <rv s="3">
    <fb>316.74</fb>
    <v>5</v>
  </rv>
  <rv s="3">
    <fb>318.25</fb>
    <v>5</v>
  </rv>
  <rv s="3">
    <fb>316.995</fb>
    <v>5</v>
  </rv>
  <rv s="3">
    <fb>317.495</fb>
    <v>5</v>
  </rv>
  <rv s="3">
    <fb>314.98500000000001</fb>
    <v>5</v>
  </rv>
  <rv s="3">
    <fb>317.03500000000003</fb>
    <v>5</v>
  </rv>
  <rv s="3">
    <fb>316.43</fb>
    <v>5</v>
  </rv>
  <rv s="3">
    <fb>313.01</fb>
    <v>5</v>
  </rv>
  <rv s="3">
    <fb>306.68</fb>
    <v>5</v>
  </rv>
  <rv s="3">
    <fb>309.64</fb>
    <v>5</v>
  </rv>
  <rv s="3">
    <fb>301.38</fb>
    <v>5</v>
  </rv>
  <rv s="3">
    <fb>305.07499999999999</fb>
    <v>5</v>
  </rv>
  <rv s="3">
    <fb>314.52499999999998</fb>
    <v>5</v>
  </rv>
  <rv s="3">
    <fb>317.71499999999997</fb>
    <v>5</v>
  </rv>
  <rv s="3">
    <fb>315.51499999999999</fb>
    <v>5</v>
  </rv>
  <rv s="3">
    <fb>320.815</fb>
    <v>5</v>
  </rv>
  <rv s="3">
    <fb>321.61</fb>
    <v>5</v>
  </rv>
  <rv s="3">
    <fb>322.70499999999998</fb>
    <v>5</v>
  </rv>
  <rv s="3">
    <fb>326.79500000000002</fb>
    <v>5</v>
  </rv>
  <rv s="3">
    <fb>324.02999999999997</fb>
    <v>5</v>
  </rv>
  <rv s="3">
    <fb>324.89</fb>
    <v>5</v>
  </rv>
  <rv s="3">
    <fb>323.84500000000003</fb>
    <v>5</v>
  </rv>
  <rv s="3">
    <fb>318.87</fb>
    <v>5</v>
  </rv>
  <rv s="3">
    <fb>321.10000000000002</fb>
    <v>5</v>
  </rv>
  <rv s="3">
    <fb>317.69</fb>
    <v>5</v>
  </rv>
  <rv s="3">
    <fb>316.97000000000003</fb>
    <v>5</v>
  </rv>
  <rv s="3">
    <fb>315.85500000000002</fb>
    <v>5</v>
  </rv>
  <rv s="3">
    <fb>315.42500000000001</fb>
    <v>5</v>
  </rv>
  <rv s="3">
    <fb>314.83</fb>
    <v>5</v>
  </rv>
  <rv s="3">
    <fb>315.7</fb>
    <v>5</v>
  </rv>
  <rv s="3">
    <fb>309.25</fb>
    <v>5</v>
  </rv>
  <rv s="3">
    <fb>310.11</fb>
    <v>5</v>
  </rv>
  <rv s="3">
    <fb>314.83499999999998</fb>
    <v>5</v>
  </rv>
  <rv s="3">
    <fb>319.14</fb>
    <v>5</v>
  </rv>
  <rv s="3">
    <fb>319.87</fb>
    <v>5</v>
  </rv>
  <rv s="3">
    <fb>324.42</fb>
    <v>5</v>
  </rv>
  <rv s="3">
    <fb>318.05</fb>
    <v>5</v>
  </rv>
  <rv s="3">
    <fb>316.63</fb>
    <v>5</v>
  </rv>
  <rv s="3">
    <fb>316.78500000000003</fb>
    <v>5</v>
  </rv>
  <rv s="3">
    <fb>315.73</fb>
    <v>5</v>
  </rv>
  <rv s="3">
    <fb>313.67500000000001</fb>
    <v>5</v>
  </rv>
  <rv s="3">
    <fb>317.19</fb>
    <v>5</v>
  </rv>
  <rv s="3">
    <fb>310.21499999999997</fb>
    <v>5</v>
  </rv>
  <rv s="3">
    <fb>320.5</fb>
    <v>5</v>
  </rv>
  <rv s="3">
    <fb>318.54000000000002</fb>
    <v>5</v>
  </rv>
  <rv s="3">
    <fb>318.91000000000003</fb>
    <v>5</v>
  </rv>
  <rv s="3">
    <fb>316.27</fb>
    <v>5</v>
  </rv>
  <rv s="3">
    <fb>316.86500000000001</fb>
    <v>5</v>
  </rv>
  <rv s="3">
    <fb>321.71499999999997</fb>
    <v>5</v>
  </rv>
  <rv s="3">
    <fb>325.16000000000003</fb>
    <v>5</v>
  </rv>
  <rv s="3">
    <fb>320.67</fb>
    <v>5</v>
  </rv>
  <rv s="3">
    <fb>322.78500000000003</fb>
    <v>5</v>
  </rv>
  <rv s="3">
    <fb>324.86</fb>
    <v>5</v>
  </rv>
  <rv s="3">
    <fb>324.32</fb>
    <v>5</v>
  </rv>
  <rv s="3">
    <fb>324.39499999999998</fb>
    <v>5</v>
  </rv>
  <rv s="3">
    <fb>328.12</fb>
    <v>5</v>
  </rv>
  <rv s="3">
    <fb>329.09500000000003</fb>
    <v>5</v>
  </rv>
  <rv s="3">
    <fb>322.39999999999998</fb>
    <v>5</v>
  </rv>
  <rv s="3">
    <fb>323.92</fb>
    <v>5</v>
  </rv>
  <rv s="3">
    <fb>326.48</fb>
    <v>5</v>
  </rv>
  <rv s="3">
    <fb>333.58</fb>
    <v>5</v>
  </rv>
  <rv s="3">
    <fb>334.11</fb>
    <v>5</v>
  </rv>
  <rv s="3">
    <fb>338.67500000000001</fb>
    <v>5</v>
  </rv>
  <rv s="3">
    <fb>340.87</fb>
    <v>5</v>
  </rv>
  <rv s="3">
    <fb>346.48</fb>
    <v>5</v>
  </rv>
  <rv s="3">
    <fb>348.685</fb>
    <v>5</v>
  </rv>
  <rv s="3">
    <fb>344.47</fb>
    <v>5</v>
  </rv>
  <rv s="3">
    <fb>343.9</fb>
    <v>5</v>
  </rv>
  <rv s="3">
    <fb>341.48</fb>
    <v>5</v>
  </rv>
  <rv s="3">
    <fb>342</fb>
    <v>5</v>
  </rv>
  <rv s="3">
    <fb>341.26499999999999</fb>
    <v>5</v>
  </rv>
  <rv s="3">
    <fb>340.15499999999997</fb>
    <v>5</v>
  </rv>
  <rv s="3">
    <fb>337.505</fb>
    <v>5</v>
  </rv>
  <rv s="3">
    <fb>335.66500000000002</fb>
    <v>5</v>
  </rv>
  <rv s="3">
    <fb>333.84</fb>
    <v>5</v>
  </rv>
  <rv s="3">
    <fb>335.185</fb>
    <v>5</v>
  </rv>
  <rv s="3">
    <fb>328.35</fb>
    <v>5</v>
  </rv>
  <rv s="3">
    <fb>329.9</fb>
    <v>5</v>
  </rv>
  <rv s="3">
    <fb>331.47</fb>
    <v>5</v>
  </rv>
  <rv s="3">
    <fb>314.45999999999998</fb>
    <v>5</v>
  </rv>
  <rv s="3">
    <fb>316.82</fb>
    <v>5</v>
  </rv>
  <rv s="3">
    <fb>312.09500000000003</fb>
    <v>5</v>
  </rv>
  <rv s="3">
    <fb>319.31</fb>
    <v>5</v>
  </rv>
  <rv s="3">
    <fb>311.05</fb>
    <v>5</v>
  </rv>
  <rv s="3">
    <fb>307.55500000000001</fb>
    <v>5</v>
  </rv>
  <rv s="3">
    <fb>311.79000000000002</fb>
    <v>5</v>
  </rv>
  <rv s="3">
    <fb>321.31</fb>
    <v>5</v>
  </rv>
  <rv s="3">
    <fb>322.52999999999997</fb>
    <v>5</v>
  </rv>
  <rv s="3">
    <fb>318.64499999999998</fb>
    <v>5</v>
  </rv>
  <rv s="3">
    <fb>313.06</fb>
    <v>5</v>
  </rv>
  <rv s="3">
    <fb>308.52999999999997</fb>
    <v>5</v>
  </rv>
  <rv s="3">
    <fb>309</fb>
    <v>5</v>
  </rv>
  <rv s="3">
    <fb>299.185</fb>
    <v>5</v>
  </rv>
  <rv s="3">
    <fb>310.10500000000002</fb>
    <v>5</v>
  </rv>
  <rv s="3">
    <fb>314.14999999999998</fb>
    <v>5</v>
  </rv>
  <rv s="3">
    <fb>318.16000000000003</fb>
    <v>5</v>
  </rv>
  <rv s="0">
    <v>https://www.bing.com/financeapi/forcetrigger?t=aocs9c&amp;q=XLON%3aR2US&amp;form=skydnc</v>
    <v>Learn more on Bing</v>
  </rv>
  <rv s="1">
    <v>en-US</v>
    <v>aocs9c</v>
    <v>268435456</v>
    <v>1</v>
    <v>Powered by Refinitiv</v>
    <v>0</v>
    <v>SPDR Russell2000US SmCpETF (XLON:R2US)</v>
    <v>2</v>
    <v>3</v>
    <v>Finance</v>
    <v>4</v>
    <v>62.96</v>
    <v>7.4640000000000004</v>
    <v>1.0002</v>
    <v>0.37</v>
    <v>5.9109999999999996E-3</v>
    <v>USD</v>
    <v>London Stock Exchange</v>
    <v>XLON</v>
    <v>3.0000000000000001E-3</v>
    <v>62.96</v>
    <v>ETF</v>
    <v>44554.337330335155</v>
    <v>6743</v>
    <v>62.75</v>
    <v>1828811332.4400001</v>
    <v>SPDR Russell2000US SmCpETF</v>
    <v>62.75</v>
    <v>62.59</v>
    <v>62.96</v>
    <v>R2US</v>
    <v>SPDR Russell2000US SmCpETF (XLON:R2US)</v>
    <v>290</v>
  </rv>
  <rv s="2">
    <v>6744</v>
  </rv>
  <rv s="3">
    <fb>54.31</fb>
    <v>5</v>
  </rv>
  <rv s="3">
    <fb>54.85</fb>
    <v>5</v>
  </rv>
  <rv s="3">
    <fb>54.7</fb>
    <v>5</v>
  </rv>
  <rv s="3">
    <fb>56.98</fb>
    <v>5</v>
  </rv>
  <rv s="3">
    <fb>57.99</fb>
    <v>5</v>
  </rv>
  <rv s="3">
    <fb>58.73</fb>
    <v>5</v>
  </rv>
  <rv s="3">
    <fb>59.71</fb>
    <v>5</v>
  </rv>
  <rv s="3">
    <fb>59.094999999999999</fb>
    <v>5</v>
  </rv>
  <rv s="3">
    <fb>59.81</fb>
    <v>5</v>
  </rv>
  <rv s="3">
    <fb>59.29</fb>
    <v>5</v>
  </rv>
  <rv s="3">
    <fb>59.46</fb>
    <v>5</v>
  </rv>
  <rv s="3">
    <fb>59.7</fb>
    <v>5</v>
  </rv>
  <rv s="3">
    <fb>57.94</fb>
    <v>5</v>
  </rv>
  <rv s="3">
    <fb>62.91</fb>
    <v>5</v>
  </rv>
  <rv s="3">
    <fb>63.55</fb>
    <v>5</v>
  </rv>
  <rv s="3">
    <fb>63.35</fb>
    <v>5</v>
  </rv>
  <rv s="3">
    <fb>63.94</fb>
    <v>5</v>
  </rv>
  <rv s="3">
    <fb>61.6</fb>
    <v>5</v>
  </rv>
  <rv s="3">
    <fb>62.76</fb>
    <v>5</v>
  </rv>
  <rv s="3">
    <fb>61.134999999999998</fb>
    <v>5</v>
  </rv>
  <rv s="3">
    <fb>63.14</fb>
    <v>5</v>
  </rv>
  <rv s="3">
    <fb>62.86</fb>
    <v>5</v>
  </rv>
  <rv s="3">
    <fb>62.21</fb>
    <v>5</v>
  </rv>
  <rv s="3">
    <fb>60.69</fb>
    <v>5</v>
  </rv>
  <rv s="3">
    <fb>64.680000000000007</fb>
    <v>5</v>
  </rv>
  <rv s="3">
    <fb>65.09</fb>
    <v>5</v>
  </rv>
  <rv s="3">
    <fb>64.52</fb>
    <v>5</v>
  </rv>
  <rv s="3">
    <fb>63.89</fb>
    <v>5</v>
  </rv>
  <rv s="3">
    <fb>61.7</fb>
    <v>5</v>
  </rv>
  <rv s="3">
    <fb>60.85</fb>
    <v>5</v>
  </rv>
  <rv s="3">
    <fb>61.42</fb>
    <v>5</v>
  </rv>
  <rv s="3">
    <fb>62.34</fb>
    <v>5</v>
  </rv>
  <rv s="3">
    <fb>61.86</fb>
    <v>5</v>
  </rv>
  <rv s="3">
    <fb>62.15</fb>
    <v>5</v>
  </rv>
  <rv s="3">
    <fb>61.56</fb>
    <v>5</v>
  </rv>
  <rv s="3">
    <fb>62.96</fb>
    <v>5</v>
  </rv>
  <rv s="3">
    <fb>62.55</fb>
    <v>5</v>
  </rv>
  <rv s="3">
    <fb>61.83</fb>
    <v>5</v>
  </rv>
  <rv s="3">
    <fb>61.46</fb>
    <v>5</v>
  </rv>
  <rv s="3">
    <fb>62.82</fb>
    <v>5</v>
  </rv>
  <rv s="3">
    <fb>62.88</fb>
    <v>5</v>
  </rv>
  <rv s="3">
    <fb>63.87</fb>
    <v>5</v>
  </rv>
  <rv s="3">
    <fb>64.08</fb>
    <v>5</v>
  </rv>
  <rv s="3">
    <fb>63.88</fb>
    <v>5</v>
  </rv>
  <rv s="3">
    <fb>61.09</fb>
    <v>5</v>
  </rv>
  <rv s="3">
    <fb>61.32</fb>
    <v>5</v>
  </rv>
  <rv s="3">
    <fb>62.11</fb>
    <v>5</v>
  </rv>
  <rv s="3">
    <fb>62.09</fb>
    <v>5</v>
  </rv>
  <rv s="3">
    <fb>63.11</fb>
    <v>5</v>
  </rv>
  <rv s="3">
    <fb>63.49</fb>
    <v>5</v>
  </rv>
  <rv s="3">
    <fb>64.25</fb>
    <v>5</v>
  </rv>
  <rv s="3">
    <fb>64.16</fb>
    <v>5</v>
  </rv>
  <rv s="3">
    <fb>62.73</fb>
    <v>5</v>
  </rv>
  <rv s="3">
    <fb>63.37</fb>
    <v>5</v>
  </rv>
  <rv s="3">
    <fb>64.05</fb>
    <v>5</v>
  </rv>
  <rv s="3">
    <fb>65.28</fb>
    <v>5</v>
  </rv>
  <rv s="3">
    <fb>64.53</fb>
    <v>5</v>
  </rv>
  <rv s="3">
    <fb>64.72</fb>
    <v>5</v>
  </rv>
  <rv s="3">
    <fb>64.319999999999993</fb>
    <v>5</v>
  </rv>
  <rv s="3">
    <fb>64.709999999999994</fb>
    <v>5</v>
  </rv>
  <rv s="3">
    <fb>63.23</fb>
    <v>5</v>
  </rv>
  <rv s="3">
    <fb>62.64</fb>
    <v>5</v>
  </rv>
  <rv s="3">
    <fb>61.07</fb>
    <v>5</v>
  </rv>
  <rv s="3">
    <fb>60.76</fb>
    <v>5</v>
  </rv>
  <rv s="3">
    <fb>61.98</fb>
    <v>5</v>
  </rv>
  <rv s="3">
    <fb>61.12</fb>
    <v>5</v>
  </rv>
  <rv s="3">
    <fb>61.33</fb>
    <v>5</v>
  </rv>
  <rv s="3">
    <fb>61.68</fb>
    <v>5</v>
  </rv>
  <rv s="3">
    <fb>61.44</fb>
    <v>5</v>
  </rv>
  <rv s="3">
    <fb>62.71</fb>
    <v>5</v>
  </rv>
  <rv s="3">
    <fb>61.54</fb>
    <v>5</v>
  </rv>
  <rv s="3">
    <fb>62.23</fb>
    <v>5</v>
  </rv>
  <rv s="3">
    <fb>62.37</fb>
    <v>5</v>
  </rv>
  <rv s="3">
    <fb>62.41</fb>
    <v>5</v>
  </rv>
  <rv s="3">
    <fb>62.04</fb>
    <v>5</v>
  </rv>
  <rv s="3">
    <fb>62.274999999999999</fb>
    <v>5</v>
  </rv>
  <rv s="3">
    <fb>60.89</fb>
    <v>5</v>
  </rv>
  <rv s="3">
    <fb>59.25</fb>
    <v>5</v>
  </rv>
  <rv s="3">
    <fb>61.21</fb>
    <v>5</v>
  </rv>
  <rv s="3">
    <fb>61.81</fb>
    <v>5</v>
  </rv>
  <rv s="3">
    <fb>62.53</fb>
    <v>5</v>
  </rv>
  <rv s="3">
    <fb>63.19</fb>
    <v>5</v>
  </rv>
  <rv s="3">
    <fb>63.43</fb>
    <v>5</v>
  </rv>
  <rv s="3">
    <fb>63.62</fb>
    <v>5</v>
  </rv>
  <rv s="3">
    <fb>63.865000000000002</fb>
    <v>5</v>
  </rv>
  <rv s="3">
    <fb>63.7</fb>
    <v>5</v>
  </rv>
  <rv s="3">
    <fb>63.08</fb>
    <v>5</v>
  </rv>
  <rv s="3">
    <fb>62.454999999999998</fb>
    <v>5</v>
  </rv>
  <rv s="3">
    <fb>62.26</fb>
    <v>5</v>
  </rv>
  <rv s="3">
    <fb>62.07</fb>
    <v>5</v>
  </rv>
  <rv s="3">
    <fb>62.744999999999997</fb>
    <v>5</v>
  </rv>
  <rv s="3">
    <fb>62.49</fb>
    <v>5</v>
  </rv>
  <rv s="3">
    <fb>62.22</fb>
    <v>5</v>
  </rv>
  <rv s="3">
    <fb>62.445</fb>
    <v>5</v>
  </rv>
  <rv s="3">
    <fb>62.66</fb>
    <v>5</v>
  </rv>
  <rv s="3">
    <fb>62.715000000000003</fb>
    <v>5</v>
  </rv>
  <rv s="3">
    <fb>62.29</fb>
    <v>5</v>
  </rv>
  <rv s="3">
    <fb>64.150000000000006</fb>
    <v>5</v>
  </rv>
  <rv s="3">
    <fb>66.66</fb>
    <v>5</v>
  </rv>
  <rv s="3">
    <fb>68.06</fb>
    <v>5</v>
  </rv>
  <rv s="3">
    <fb>67.739999999999995</fb>
    <v>5</v>
  </rv>
  <rv s="3">
    <fb>67.62</fb>
    <v>5</v>
  </rv>
  <rv s="3">
    <fb>67.155000000000001</fb>
    <v>5</v>
  </rv>
  <rv s="3">
    <fb>67.25</fb>
    <v>5</v>
  </rv>
  <rv s="3">
    <fb>66.864999999999995</fb>
    <v>5</v>
  </rv>
  <rv s="3">
    <fb>65.709999999999994</fb>
    <v>5</v>
  </rv>
  <rv s="3">
    <fb>64.650000000000006</fb>
    <v>5</v>
  </rv>
  <rv s="3">
    <fb>64.87</fb>
    <v>5</v>
  </rv>
  <rv s="3">
    <fb>65.209999999999994</fb>
    <v>5</v>
  </rv>
  <rv s="3">
    <fb>61.91</fb>
    <v>5</v>
  </rv>
  <rv s="3">
    <fb>62.74</fb>
    <v>5</v>
  </rv>
  <rv s="3">
    <fb>60.84</fb>
    <v>5</v>
  </rv>
  <rv s="3">
    <fb>61.31</fb>
    <v>5</v>
  </rv>
  <rv s="3">
    <fb>60.725000000000001</fb>
    <v>5</v>
  </rv>
  <rv s="3">
    <fb>60.65</fb>
    <v>5</v>
  </rv>
  <rv s="3">
    <fb>61.29</fb>
    <v>5</v>
  </rv>
  <rv s="3">
    <fb>60.99</fb>
    <v>5</v>
  </rv>
  <rv s="3">
    <fb>62.59</fb>
    <v>5</v>
  </rv>
  <rv s="0">
    <v>https://www.bing.com/financeapi/forcetrigger?t=bnjk4c&amp;q=XLON%3aSAEM&amp;form=skydnc</v>
    <v>Learn more on Bing</v>
  </rv>
  <rv s="1">
    <v>en-US</v>
    <v>bnjk4c</v>
    <v>268435456</v>
    <v>1</v>
    <v>Powered by Refinitiv</v>
    <v>0</v>
    <v>iShrsMSCI ESG USD Acc (XLON:SAEM)</v>
    <v>2</v>
    <v>3</v>
    <v>Finance</v>
    <v>4</v>
    <v>7.9</v>
    <v>3.9584999999999999</v>
    <v>0.999</v>
    <v>1.6E-2</v>
    <v>2.3519999999999999E-3</v>
    <v>USD</v>
    <v>London Stock Exchange</v>
    <v>XLON</v>
    <v>1.8E-3</v>
    <v>6.8369999999999997</v>
    <v>ETF</v>
    <v>44553.691045948435</v>
    <v>6864</v>
    <v>6.782</v>
    <v>1817405136.49</v>
    <v>iShrsMSCI ESG USD Acc</v>
    <v>6.819</v>
    <v>6.8019999999999996</v>
    <v>6.8179999999999996</v>
    <v>SAEM</v>
    <v>iShrsMSCI ESG USD Acc (XLON:SAEM)</v>
    <v>19069</v>
  </rv>
  <rv s="2">
    <v>6865</v>
  </rv>
  <rv s="3">
    <fb>6.78</fb>
    <v>5</v>
  </rv>
  <rv s="3">
    <fb>6.9109999999999996</fb>
    <v>5</v>
  </rv>
  <rv s="3">
    <fb>7.0110000000000001</fb>
    <v>5</v>
  </rv>
  <rv s="3">
    <fb>7.0084999999999997</fb>
    <v>5</v>
  </rv>
  <rv s="3">
    <fb>7.0510000000000002</fb>
    <v>5</v>
  </rv>
  <rv s="3">
    <fb>7.1219999999999999</fb>
    <v>5</v>
  </rv>
  <rv s="3">
    <fb>7.1619999999999999</fb>
    <v>5</v>
  </rv>
  <rv s="3">
    <fb>7.1420000000000003</fb>
    <v>5</v>
  </rv>
  <rv s="3">
    <fb>7.274</fb>
    <v>5</v>
  </rv>
  <rv s="3">
    <fb>7.3334999999999999</fb>
    <v>5</v>
  </rv>
  <rv s="3">
    <fb>7.423</fb>
    <v>5</v>
  </rv>
  <rv s="3">
    <fb>7.3550000000000004</fb>
    <v>5</v>
  </rv>
  <rv s="3">
    <fb>7.37</fb>
    <v>5</v>
  </rv>
  <rv s="3">
    <fb>7.4489999999999998</fb>
    <v>5</v>
  </rv>
  <rv s="3">
    <fb>7.5640000000000001</fb>
    <v>5</v>
  </rv>
  <rv s="3">
    <fb>7.5880000000000001</fb>
    <v>5</v>
  </rv>
  <rv s="3">
    <fb>7.4989999999999997</fb>
    <v>5</v>
  </rv>
  <rv s="3">
    <fb>7.54</fb>
    <v>5</v>
  </rv>
  <rv s="3">
    <fb>7.5060000000000002</fb>
    <v>5</v>
  </rv>
  <rv s="3">
    <fb>7.2050000000000001</fb>
    <v>5</v>
  </rv>
  <rv s="3">
    <fb>7.31</fb>
    <v>5</v>
  </rv>
  <rv s="3">
    <fb>7.4649999999999999</fb>
    <v>5</v>
  </rv>
  <rv s="3">
    <fb>7.5460000000000003</fb>
    <v>5</v>
  </rv>
  <rv s="3">
    <fb>7.5590000000000002</fb>
    <v>5</v>
  </rv>
  <rv s="3">
    <fb>7.6280000000000001</fb>
    <v>5</v>
  </rv>
  <rv s="3">
    <fb>7.79</fb>
    <v>5</v>
  </rv>
  <rv s="3">
    <fb>7.7869999999999999</fb>
    <v>5</v>
  </rv>
  <rv s="3">
    <fb>7.8579999999999997</fb>
    <v>5</v>
  </rv>
  <rv s="3">
    <fb>7.758</fb>
    <v>5</v>
  </rv>
  <rv s="3">
    <fb>7.7670000000000003</fb>
    <v>5</v>
  </rv>
  <rv s="3">
    <fb>7.556</fb>
    <v>5</v>
  </rv>
  <rv s="3">
    <fb>7.5010000000000003</fb>
    <v>5</v>
  </rv>
  <rv s="3">
    <fb>7.4740000000000002</fb>
    <v>5</v>
  </rv>
  <rv s="3">
    <fb>7.4749999999999996</fb>
    <v>5</v>
  </rv>
  <rv s="3">
    <fb>7.2610000000000001</fb>
    <v>5</v>
  </rv>
  <rv s="3">
    <fb>7.343</fb>
    <v>5</v>
  </rv>
  <rv s="3">
    <fb>7.3979999999999997</fb>
    <v>5</v>
  </rv>
  <rv s="3">
    <fb>7.1524999999999999</fb>
    <v>5</v>
  </rv>
  <rv s="3">
    <fb>7.1070000000000002</fb>
    <v>5</v>
  </rv>
  <rv s="3">
    <fb>7.1870000000000003</fb>
    <v>5</v>
  </rv>
  <rv s="3">
    <fb>7.3464999999999998</fb>
    <v>5</v>
  </rv>
  <rv s="3">
    <fb>7.2539999999999996</fb>
    <v>5</v>
  </rv>
  <rv s="3">
    <fb>7.2969999999999997</fb>
    <v>5</v>
  </rv>
  <rv s="3">
    <fb>7.2110000000000003</fb>
    <v>5</v>
  </rv>
  <rv s="3">
    <fb>7.09</fb>
    <v>5</v>
  </rv>
  <rv s="3">
    <fb>7.0460000000000003</fb>
    <v>5</v>
  </rv>
  <rv s="3">
    <fb>7.1020000000000003</fb>
    <v>5</v>
  </rv>
  <rv s="3">
    <fb>7.1289999999999996</fb>
    <v>5</v>
  </rv>
  <rv s="3">
    <fb>7.18</fb>
    <v>5</v>
  </rv>
  <rv s="3">
    <fb>7.2119999999999997</fb>
    <v>5</v>
  </rv>
  <rv s="3">
    <fb>7.3490000000000002</fb>
    <v>5</v>
  </rv>
  <rv s="3">
    <fb>7.2634999999999996</fb>
    <v>5</v>
  </rv>
  <rv s="3">
    <fb>7.2080000000000002</fb>
    <v>5</v>
  </rv>
  <rv s="3">
    <fb>7.2519999999999998</fb>
    <v>5</v>
  </rv>
  <rv s="3">
    <fb>7.3659999999999997</fb>
    <v>5</v>
  </rv>
  <rv s="3">
    <fb>7.319</fb>
    <v>5</v>
  </rv>
  <rv s="3">
    <fb>7.4095000000000004</fb>
    <v>5</v>
  </rv>
  <rv s="3">
    <fb>7.4175000000000004</fb>
    <v>5</v>
  </rv>
  <rv s="3">
    <fb>7.4470000000000001</fb>
    <v>5</v>
  </rv>
  <rv s="3">
    <fb>7.4829999999999997</fb>
    <v>5</v>
  </rv>
  <rv s="3">
    <fb>7.4530000000000003</fb>
    <v>5</v>
  </rv>
  <rv s="3">
    <fb>7.3620000000000001</fb>
    <v>5</v>
  </rv>
  <rv s="3">
    <fb>7.2320000000000002</fb>
    <v>5</v>
  </rv>
  <rv s="3">
    <fb>7.4539999999999997</fb>
    <v>5</v>
  </rv>
  <rv s="3">
    <fb>7.2279999999999998</fb>
    <v>5</v>
  </rv>
  <rv s="3">
    <fb>7.0640000000000001</fb>
    <v>5</v>
  </rv>
  <rv s="3">
    <fb>7.1639999999999997</fb>
    <v>5</v>
  </rv>
  <rv s="3">
    <fb>7.3120000000000003</fb>
    <v>5</v>
  </rv>
  <rv s="3">
    <fb>7.242</fb>
    <v>5</v>
  </rv>
  <rv s="3">
    <fb>7.2925000000000004</fb>
    <v>5</v>
  </rv>
  <rv s="3">
    <fb>7.4340000000000002</fb>
    <v>5</v>
  </rv>
  <rv s="3">
    <fb>7.6180000000000003</fb>
    <v>5</v>
  </rv>
  <rv s="3">
    <fb>7.57</fb>
    <v>5</v>
  </rv>
  <rv s="3">
    <fb>7.6050000000000004</fb>
    <v>5</v>
  </rv>
  <rv s="3">
    <fb>7.5780000000000003</fb>
    <v>5</v>
  </rv>
  <rv s="3">
    <fb>7.532</fb>
    <v>5</v>
  </rv>
  <rv s="3">
    <fb>7.5570000000000004</fb>
    <v>5</v>
  </rv>
  <rv s="3">
    <fb>7.5895000000000001</fb>
    <v>5</v>
  </rv>
  <rv s="3">
    <fb>7.5359999999999996</fb>
    <v>5</v>
  </rv>
  <rv s="3">
    <fb>7.5294999999999996</fb>
    <v>5</v>
  </rv>
  <rv s="3">
    <fb>7.4269999999999996</fb>
    <v>5</v>
  </rv>
  <rv s="3">
    <fb>7.4130000000000003</fb>
    <v>5</v>
  </rv>
  <rv s="3">
    <fb>7.3860000000000001</fb>
    <v>5</v>
  </rv>
  <rv s="3">
    <fb>7.5129999999999999</fb>
    <v>5</v>
  </rv>
  <rv s="3">
    <fb>7.58</fb>
    <v>5</v>
  </rv>
  <rv s="3">
    <fb>7.5819999999999999</fb>
    <v>5</v>
  </rv>
  <rv s="3">
    <fb>7.5490000000000004</fb>
    <v>5</v>
  </rv>
  <rv s="3">
    <fb>7.5259999999999998</fb>
    <v>5</v>
  </rv>
  <rv s="3">
    <fb>7.4720000000000004</fb>
    <v>5</v>
  </rv>
  <rv s="3">
    <fb>7.4580000000000002</fb>
    <v>5</v>
  </rv>
  <rv s="3">
    <fb>7.3959999999999999</fb>
    <v>5</v>
  </rv>
  <rv s="3">
    <fb>7.3739999999999997</fb>
    <v>5</v>
  </rv>
  <rv s="3">
    <fb>7.2220000000000004</fb>
    <v>5</v>
  </rv>
  <rv s="3">
    <fb>7.33</fb>
    <v>5</v>
  </rv>
  <rv s="3">
    <fb>7.4109999999999996</fb>
    <v>5</v>
  </rv>
  <rv s="3">
    <fb>7.4</fb>
    <v>5</v>
  </rv>
  <rv s="3">
    <fb>7.282</fb>
    <v>5</v>
  </rv>
  <rv s="3">
    <fb>6.9009999999999998</fb>
    <v>5</v>
  </rv>
  <rv s="3">
    <fb>7.0890000000000004</fb>
    <v>5</v>
  </rv>
  <rv s="3">
    <fb>7.1239999999999997</fb>
    <v>5</v>
  </rv>
  <rv s="3">
    <fb>7.1974999999999998</fb>
    <v>5</v>
  </rv>
  <rv s="3">
    <fb>7.1609999999999996</fb>
    <v>5</v>
  </rv>
  <rv s="3">
    <fb>7.2054999999999998</fb>
    <v>5</v>
  </rv>
  <rv s="3">
    <fb>7.19</fb>
    <v>5</v>
  </rv>
  <rv s="3">
    <fb>7.1820000000000004</fb>
    <v>5</v>
  </rv>
  <rv s="3">
    <fb>7.14</fb>
    <v>5</v>
  </rv>
  <rv s="3">
    <fb>7.1055000000000001</fb>
    <v>5</v>
  </rv>
  <rv s="3">
    <fb>7.0529999999999999</fb>
    <v>5</v>
  </rv>
  <rv s="3">
    <fb>6.976</fb>
    <v>5</v>
  </rv>
  <rv s="3">
    <fb>6.8250000000000002</fb>
    <v>5</v>
  </rv>
  <rv s="3">
    <fb>6.8259999999999996</fb>
    <v>5</v>
  </rv>
  <rv s="3">
    <fb>6.907</fb>
    <v>5</v>
  </rv>
  <rv s="3">
    <fb>7.0759999999999996</fb>
    <v>5</v>
  </rv>
  <rv s="3">
    <fb>7.0970000000000004</fb>
    <v>5</v>
  </rv>
  <rv s="3">
    <fb>7.0439999999999996</fb>
    <v>5</v>
  </rv>
  <rv s="3">
    <fb>7.3360000000000003</fb>
    <v>5</v>
  </rv>
  <rv s="3">
    <fb>7.3259999999999996</fb>
    <v>5</v>
  </rv>
  <rv s="3">
    <fb>7.2409999999999997</fb>
    <v>5</v>
  </rv>
  <rv s="3">
    <fb>7.2389999999999999</fb>
    <v>5</v>
  </rv>
  <rv s="3">
    <fb>7.2089999999999996</fb>
    <v>5</v>
  </rv>
  <rv s="3">
    <fb>7.1459999999999999</fb>
    <v>5</v>
  </rv>
  <rv s="3">
    <fb>7.1139999999999999</fb>
    <v>5</v>
  </rv>
  <rv s="3">
    <fb>7.1050000000000004</fb>
    <v>5</v>
  </rv>
  <rv s="3">
    <fb>6.9329999999999998</fb>
    <v>5</v>
  </rv>
  <rv s="3">
    <fb>6.95</fb>
    <v>5</v>
  </rv>
  <rv s="3">
    <fb>7.07</fb>
    <v>5</v>
  </rv>
  <rv s="3">
    <fb>7.0895000000000001</fb>
    <v>5</v>
  </rv>
  <rv s="3">
    <fb>7.0709999999999997</fb>
    <v>5</v>
  </rv>
  <rv s="3">
    <fb>6.9630000000000001</fb>
    <v>5</v>
  </rv>
  <rv s="3">
    <fb>6.9480000000000004</fb>
    <v>5</v>
  </rv>
  <rv s="3">
    <fb>7.01</fb>
    <v>5</v>
  </rv>
  <rv s="3">
    <fb>6.9180000000000001</fb>
    <v>5</v>
  </rv>
  <rv s="3">
    <fb>6.8129999999999997</fb>
    <v>5</v>
  </rv>
  <rv s="3">
    <fb>7.032</fb>
    <v>5</v>
  </rv>
  <rv s="3">
    <fb>7.008</fb>
    <v>5</v>
  </rv>
  <rv s="3">
    <fb>7.0549999999999997</fb>
    <v>5</v>
  </rv>
  <rv s="3">
    <fb>7</fb>
    <v>5</v>
  </rv>
  <rv s="3">
    <fb>7.056</fb>
    <v>5</v>
  </rv>
  <rv s="3">
    <fb>7.0839999999999996</fb>
    <v>5</v>
  </rv>
  <rv s="3">
    <fb>7.1784999999999997</fb>
    <v>5</v>
  </rv>
  <rv s="3">
    <fb>7.1680000000000001</fb>
    <v>5</v>
  </rv>
  <rv s="3">
    <fb>7.2430000000000003</fb>
    <v>5</v>
  </rv>
  <rv s="3">
    <fb>7.133</fb>
    <v>5</v>
  </rv>
  <rv s="3">
    <fb>7.085</fb>
    <v>5</v>
  </rv>
  <rv s="3">
    <fb>7.0449999999999999</fb>
    <v>5</v>
  </rv>
  <rv s="3">
    <fb>7.0419999999999998</fb>
    <v>5</v>
  </rv>
  <rv s="3">
    <fb>7.0540000000000003</fb>
    <v>5</v>
  </rv>
  <rv s="3">
    <fb>7.0739999999999998</fb>
    <v>5</v>
  </rv>
  <rv s="3">
    <fb>7.1159999999999997</fb>
    <v>5</v>
  </rv>
  <rv s="3">
    <fb>7.1120000000000001</fb>
    <v>5</v>
  </rv>
  <rv s="3">
    <fb>7.1349999999999998</fb>
    <v>5</v>
  </rv>
  <rv s="3">
    <fb>7.202</fb>
    <v>5</v>
  </rv>
  <rv s="3">
    <fb>7.2039999999999997</fb>
    <v>5</v>
  </rv>
  <rv s="3">
    <fb>7.2069999999999999</fb>
    <v>5</v>
  </rv>
  <rv s="3">
    <fb>7.1630000000000003</fb>
    <v>5</v>
  </rv>
  <rv s="3">
    <fb>7.093</fb>
    <v>5</v>
  </rv>
  <rv s="3">
    <fb>6.97</fb>
    <v>5</v>
  </rv>
  <rv s="3">
    <fb>7.0170000000000003</fb>
    <v>5</v>
  </rv>
  <rv s="3">
    <fb>6.7249999999999996</fb>
    <v>5</v>
  </rv>
  <rv s="3">
    <fb>6.7450000000000001</fb>
    <v>5</v>
  </rv>
  <rv s="3">
    <fb>6.9284999999999997</fb>
    <v>5</v>
  </rv>
  <rv s="3">
    <fb>6.8840000000000003</fb>
    <v>5</v>
  </rv>
  <rv s="3">
    <fb>6.7910000000000004</fb>
    <v>5</v>
  </rv>
  <rv s="3">
    <fb>6.8019999999999996</fb>
    <v>5</v>
  </rv>
  <rv s="3">
    <fb>6.9390000000000001</fb>
    <v>5</v>
  </rv>
  <rv s="3">
    <fb>6.9560000000000004</fb>
    <v>5</v>
  </rv>
  <rv s="3">
    <fb>6.9489999999999998</fb>
    <v>5</v>
  </rv>
  <rv s="3">
    <fb>6.8155000000000001</fb>
    <v>5</v>
  </rv>
  <rv s="3">
    <fb>6.7869999999999999</fb>
    <v>5</v>
  </rv>
  <rv s="3">
    <fb>6.7089999999999996</fb>
    <v>5</v>
  </rv>
  <rv s="3">
    <fb>6.819</fb>
    <v>5</v>
  </rv>
  <rv s="3">
    <fb>6.7480000000000002</fb>
    <v>5</v>
  </rv>
  <rv s="3">
    <fb>6.6050000000000004</fb>
    <v>5</v>
  </rv>
  <rv s="3">
    <fb>6.7190000000000003</fb>
    <v>5</v>
  </rv>
  <rv s="3">
    <fb>6.8179999999999996</fb>
    <v>5</v>
  </rv>
  <rv s="0">
    <v>https://www.bing.com/financeapi/forcetrigger?t=bt6tu2&amp;q=XLON%3aRIUS&amp;form=skydnc</v>
    <v>Learn more on Bing</v>
  </rv>
  <rv s="5">
    <v>en-US</v>
    <v>bt6tu2</v>
    <v>268435456</v>
    <v>1</v>
    <v>Powered by Refinitiv</v>
    <v>6</v>
    <v>L&amp;G US Eq (Resp Excl) UETFUSDA (XLON:RIUS)</v>
    <v>2</v>
    <v>7</v>
    <v>Finance</v>
    <v>4</v>
    <v>16.408000000000001</v>
    <v>7.91</v>
    <v>0.1</v>
    <v>6.1460000000000004E-3</v>
    <v>USD</v>
    <v>London Stock Exchange</v>
    <v>XLON</v>
    <v>1.1999999999999999E-3</v>
    <v>16.408000000000001</v>
    <v>ETF</v>
    <v>44553.609073344531</v>
    <v>7042</v>
    <v>16.372</v>
    <v>1741846699.96</v>
    <v>L&amp;G US Eq (Resp Excl) UETFUSDA</v>
    <v>16.408000000000001</v>
    <v>16.271999999999998</v>
    <v>16.425000000000001</v>
    <v>RIUS</v>
    <v>L&amp;G US Eq (Resp Excl) UETFUSDA (XLON:RIUS)</v>
    <v>648</v>
  </rv>
  <rv s="2">
    <v>7043</v>
  </rv>
  <rv s="3">
    <fb>12.904</fb>
    <v>5</v>
  </rv>
  <rv s="3">
    <fb>13.032</fb>
    <v>5</v>
  </rv>
  <rv s="3">
    <fb>13.021000000000001</fb>
    <v>5</v>
  </rv>
  <rv s="3">
    <fb>13.007</fb>
    <v>5</v>
  </rv>
  <rv s="3">
    <fb>12.898999999999999</fb>
    <v>5</v>
  </rv>
  <rv s="3">
    <fb>12.904999999999999</fb>
    <v>5</v>
  </rv>
  <rv s="3">
    <fb>13.093999999999999</fb>
    <v>5</v>
  </rv>
  <rv s="3">
    <fb>13.222</fb>
    <v>5</v>
  </rv>
  <rv s="3">
    <fb>13.278</fb>
    <v>5</v>
  </rv>
  <rv s="3">
    <fb>13.273999999999999</fb>
    <v>5</v>
  </rv>
  <rv s="3">
    <fb>13.237</fb>
    <v>5</v>
  </rv>
  <rv s="3">
    <fb>13.273</fb>
    <v>5</v>
  </rv>
  <rv s="3">
    <fb>13.288</fb>
    <v>5</v>
  </rv>
  <rv s="3">
    <fb>13.141</fb>
    <v>5</v>
  </rv>
  <rv s="3">
    <fb>13.128</fb>
    <v>5</v>
  </rv>
  <rv s="3">
    <fb>13.17</fb>
    <v>5</v>
  </rv>
  <rv s="3">
    <fb>13.457000000000001</fb>
    <v>5</v>
  </rv>
  <rv s="3">
    <fb>13.401999999999999</fb>
    <v>5</v>
  </rv>
  <rv s="3">
    <fb>13.323</fb>
    <v>5</v>
  </rv>
  <rv s="3">
    <fb>13.445</fb>
    <v>5</v>
  </rv>
  <rv s="3">
    <fb>13.212</fb>
    <v>5</v>
  </rv>
  <rv s="3">
    <fb>13.266999999999999</fb>
    <v>5</v>
  </rv>
  <rv s="3">
    <fb>13.028</fb>
    <v>5</v>
  </rv>
  <rv s="3">
    <fb>13.122</fb>
    <v>5</v>
  </rv>
  <rv s="3">
    <fb>13.412000000000001</fb>
    <v>5</v>
  </rv>
  <rv s="3">
    <fb>13.397</fb>
    <v>5</v>
  </rv>
  <rv s="3">
    <fb>13.468999999999999</fb>
    <v>5</v>
  </rv>
  <rv s="3">
    <fb>13.644</fb>
    <v>5</v>
  </rv>
  <rv s="3">
    <fb>13.667</fb>
    <v>5</v>
  </rv>
  <rv s="3">
    <fb>13.721</fb>
    <v>5</v>
  </rv>
  <rv s="3">
    <fb>13.779</fb>
    <v>5</v>
  </rv>
  <rv s="3">
    <fb>13.648999999999999</fb>
    <v>5</v>
  </rv>
  <rv s="3">
    <fb>13.627000000000001</fb>
    <v>5</v>
  </rv>
  <rv s="3">
    <fb>13.749000000000001</fb>
    <v>5</v>
  </rv>
  <rv s="3">
    <fb>13.544</fb>
    <v>5</v>
  </rv>
  <rv s="3">
    <fb>13.537000000000001</fb>
    <v>5</v>
  </rv>
  <rv s="3">
    <fb>13.489000000000001</fb>
    <v>5</v>
  </rv>
  <rv s="3">
    <fb>13.519</fb>
    <v>5</v>
  </rv>
  <rv s="3">
    <fb>13.5</fb>
    <v>5</v>
  </rv>
  <rv s="3">
    <fb>13.401</fb>
    <v>5</v>
  </rv>
  <rv s="3">
    <fb>13.202999999999999</fb>
    <v>5</v>
  </rv>
  <rv s="3">
    <fb>12.826000000000001</fb>
    <v>5</v>
  </rv>
  <rv s="3">
    <fb>13.33</fb>
    <v>5</v>
  </rv>
  <rv s="3">
    <fb>13.624000000000001</fb>
    <v>5</v>
  </rv>
  <rv s="3">
    <fb>13.509</fb>
    <v>5</v>
  </rv>
  <rv s="3">
    <fb>13.693</fb>
    <v>5</v>
  </rv>
  <rv s="3">
    <fb>13.602</fb>
    <v>5</v>
  </rv>
  <rv s="3">
    <fb>13.491</fb>
    <v>5</v>
  </rv>
  <rv s="3">
    <fb>13.616</fb>
    <v>5</v>
  </rv>
  <rv s="3">
    <fb>13.592000000000001</fb>
    <v>5</v>
  </rv>
  <rv s="3">
    <fb>13.539</fb>
    <v>5</v>
  </rv>
  <rv s="3">
    <fb>13.302</fb>
    <v>5</v>
  </rv>
  <rv s="3">
    <fb>13.507</fb>
    <v>5</v>
  </rv>
  <rv s="3">
    <fb>13.554</fb>
    <v>5</v>
  </rv>
  <rv s="3">
    <fb>13.805999999999999</fb>
    <v>5</v>
  </rv>
  <rv s="3">
    <fb>14.085000000000001</fb>
    <v>5</v>
  </rv>
  <rv s="3">
    <fb>14.077</fb>
    <v>5</v>
  </rv>
  <rv s="3">
    <fb>14.135999999999999</fb>
    <v>5</v>
  </rv>
  <rv s="3">
    <fb>14.156000000000001</fb>
    <v>5</v>
  </rv>
  <rv s="3">
    <fb>14.237</fb>
    <v>5</v>
  </rv>
  <rv s="3">
    <fb>14.301</fb>
    <v>5</v>
  </rv>
  <rv s="3">
    <fb>14.32</fb>
    <v>5</v>
  </rv>
  <rv s="3">
    <fb>14.388999999999999</fb>
    <v>5</v>
  </rv>
  <rv s="3">
    <fb>14.445</fb>
    <v>5</v>
  </rv>
  <rv s="3">
    <fb>14.396000000000001</fb>
    <v>5</v>
  </rv>
  <rv s="3">
    <fb>14.243</fb>
    <v>5</v>
  </rv>
  <rv s="3">
    <fb>14.313000000000001</fb>
    <v>5</v>
  </rv>
  <rv s="3">
    <fb>14.414999999999999</fb>
    <v>5</v>
  </rv>
  <rv s="3">
    <fb>14.433</fb>
    <v>5</v>
  </rv>
  <rv s="3">
    <fb>14.438000000000001</fb>
    <v>5</v>
  </rv>
  <rv s="3">
    <fb>14.488</fb>
    <v>5</v>
  </rv>
  <rv s="3">
    <fb>14.494</fb>
    <v>5</v>
  </rv>
  <rv s="3">
    <fb>14.555999999999999</fb>
    <v>5</v>
  </rv>
  <rv s="3">
    <fb>14.51</fb>
    <v>5</v>
  </rv>
  <rv s="3">
    <fb>14.223000000000001</fb>
    <v>5</v>
  </rv>
  <rv s="3">
    <fb>14.334</fb>
    <v>5</v>
  </rv>
  <rv s="3">
    <fb>14.286</fb>
    <v>5</v>
  </rv>
  <rv s="3">
    <fb>14.518000000000001</fb>
    <v>5</v>
  </rv>
  <rv s="3">
    <fb>14.425000000000001</fb>
    <v>5</v>
  </rv>
  <rv s="3">
    <fb>14.19</fb>
    <v>5</v>
  </rv>
  <rv s="3">
    <fb>14.013</fb>
    <v>5</v>
  </rv>
  <rv s="3">
    <fb>14.051</fb>
    <v>5</v>
  </rv>
  <rv s="3">
    <fb>14.228</fb>
    <v>5</v>
  </rv>
  <rv s="3">
    <fb>14.247</fb>
    <v>5</v>
  </rv>
  <rv s="3">
    <fb>14.255000000000001</fb>
    <v>5</v>
  </rv>
  <rv s="3">
    <fb>14.298999999999999</fb>
    <v>5</v>
  </rv>
  <rv s="3">
    <fb>14.42</fb>
    <v>5</v>
  </rv>
  <rv s="3">
    <fb>14.414</fb>
    <v>5</v>
  </rv>
  <rv s="3">
    <fb>14.385</fb>
    <v>5</v>
  </rv>
  <rv s="3">
    <fb>14.471</fb>
    <v>5</v>
  </rv>
  <rv s="3">
    <fb>14.394</fb>
    <v>5</v>
  </rv>
  <rv s="3">
    <fb>14.337</fb>
    <v>5</v>
  </rv>
  <rv s="3">
    <fb>14.428000000000001</fb>
    <v>5</v>
  </rv>
  <rv s="3">
    <fb>14.49</fb>
    <v>5</v>
  </rv>
  <rv s="3">
    <fb>14.476000000000001</fb>
    <v>5</v>
  </rv>
  <rv s="3">
    <fb>14.487</fb>
    <v>5</v>
  </rv>
  <rv s="3">
    <fb>14.565</fb>
    <v>5</v>
  </rv>
  <rv s="3">
    <fb>14.59</fb>
    <v>5</v>
  </rv>
  <rv s="3">
    <fb>14.611000000000001</fb>
    <v>5</v>
  </rv>
  <rv s="3">
    <fb>14.615</fb>
    <v>5</v>
  </rv>
  <rv s="3">
    <fb>14.634</fb>
    <v>5</v>
  </rv>
  <rv s="3">
    <fb>14.596</fb>
    <v>5</v>
  </rv>
  <rv s="3">
    <fb>14.436</fb>
    <v>5</v>
  </rv>
  <rv s="3">
    <fb>14.505000000000001</fb>
    <v>5</v>
  </rv>
  <rv s="3">
    <fb>14.672000000000001</fb>
    <v>5</v>
  </rv>
  <rv s="3">
    <fb>14.635</fb>
    <v>5</v>
  </rv>
  <rv s="3">
    <fb>14.782999999999999</fb>
    <v>5</v>
  </rv>
  <rv s="3">
    <fb>14.805999999999999</fb>
    <v>5</v>
  </rv>
  <rv s="3">
    <fb>14.833</fb>
    <v>5</v>
  </rv>
  <rv s="3">
    <fb>14.904</fb>
    <v>5</v>
  </rv>
  <rv s="3">
    <fb>14.898</fb>
    <v>5</v>
  </rv>
  <rv s="3">
    <fb>14.916</fb>
    <v>5</v>
  </rv>
  <rv s="3">
    <fb>15.023</fb>
    <v>5</v>
  </rv>
  <rv s="3">
    <fb>15.082000000000001</fb>
    <v>5</v>
  </rv>
  <rv s="3">
    <fb>15.03</fb>
    <v>5</v>
  </rv>
  <rv s="3">
    <fb>15.103</fb>
    <v>5</v>
  </rv>
  <rv s="3">
    <fb>14.935</fb>
    <v>5</v>
  </rv>
  <rv s="3">
    <fb>15.141</fb>
    <v>5</v>
  </rv>
  <rv s="3">
    <fb>15.193</fb>
    <v>5</v>
  </rv>
  <rv s="3">
    <fb>15.253</fb>
    <v>5</v>
  </rv>
  <rv s="3">
    <fb>15.182</fb>
    <v>5</v>
  </rv>
  <rv s="3">
    <fb>15.132999999999999</fb>
    <v>5</v>
  </rv>
  <rv s="3">
    <fb>15.073</fb>
    <v>5</v>
  </rv>
  <rv s="3">
    <fb>14.808999999999999</fb>
    <v>5</v>
  </rv>
  <rv s="3">
    <fb>15.000999999999999</fb>
    <v>5</v>
  </rv>
  <rv s="3">
    <fb>15.11</fb>
    <v>5</v>
  </rv>
  <rv s="3">
    <fb>15.177</fb>
    <v>5</v>
  </rv>
  <rv s="3">
    <fb>15.351000000000001</fb>
    <v>5</v>
  </rv>
  <rv s="3">
    <fb>15.378</fb>
    <v>5</v>
  </rv>
  <rv s="3">
    <fb>15.19</fb>
    <v>5</v>
  </rv>
  <rv s="3">
    <fb>15.326000000000001</fb>
    <v>5</v>
  </rv>
  <rv s="3">
    <fb>15.395</fb>
    <v>5</v>
  </rv>
  <rv s="3">
    <fb>15.295999999999999</fb>
    <v>5</v>
  </rv>
  <rv s="3">
    <fb>15.349</fb>
    <v>5</v>
  </rv>
  <rv s="3">
    <fb>15.246</fb>
    <v>5</v>
  </rv>
  <rv s="3">
    <fb>15.324</fb>
    <v>5</v>
  </rv>
  <rv s="3">
    <fb>15.406000000000001</fb>
    <v>5</v>
  </rv>
  <rv s="3">
    <fb>15.43</fb>
    <v>5</v>
  </rv>
  <rv s="3">
    <fb>15.428000000000001</fb>
    <v>5</v>
  </rv>
  <rv s="3">
    <fb>15.432</fb>
    <v>5</v>
  </rv>
  <rv s="3">
    <fb>15.425000000000001</fb>
    <v>5</v>
  </rv>
  <rv s="3">
    <fb>15.465</fb>
    <v>5</v>
  </rv>
  <rv s="3">
    <fb>15.529</fb>
    <v>5</v>
  </rv>
  <rv s="3">
    <fb>15.446</fb>
    <v>5</v>
  </rv>
  <rv s="3">
    <fb>15.462</fb>
    <v>5</v>
  </rv>
  <rv s="3">
    <fb>15.32</fb>
    <v>5</v>
  </rv>
  <rv s="3">
    <fb>15.605</fb>
    <v>5</v>
  </rv>
  <rv s="3">
    <fb>15.644</fb>
    <v>5</v>
  </rv>
  <rv s="3">
    <fb>15.676</fb>
    <v>5</v>
  </rv>
  <rv s="3">
    <fb>15.627000000000001</fb>
    <v>5</v>
  </rv>
  <rv s="3">
    <fb>15.701000000000001</fb>
    <v>5</v>
  </rv>
  <rv s="3">
    <fb>15.85</fb>
    <v>5</v>
  </rv>
  <rv s="3">
    <fb>15.824999999999999</fb>
    <v>5</v>
  </rv>
  <rv s="3">
    <fb>15.852</fb>
    <v>5</v>
  </rv>
  <rv s="3">
    <fb>15.82</fb>
    <v>5</v>
  </rv>
  <rv s="3">
    <fb>15.949</fb>
    <v>5</v>
  </rv>
  <rv s="3">
    <fb>15.858000000000001</fb>
    <v>5</v>
  </rv>
  <rv s="3">
    <fb>15.744</fb>
    <v>5</v>
  </rv>
  <rv s="3">
    <fb>15.771000000000001</fb>
    <v>5</v>
  </rv>
  <rv s="3">
    <fb>15.653</fb>
    <v>5</v>
  </rv>
  <rv s="3">
    <fb>15.567</fb>
    <v>5</v>
  </rv>
  <rv s="3">
    <fb>15.577999999999999</fb>
    <v>5</v>
  </rv>
  <rv s="3">
    <fb>15.551</fb>
    <v>5</v>
  </rv>
  <rv s="3">
    <fb>15.553000000000001</fb>
    <v>5</v>
  </rv>
  <rv s="3">
    <fb>15.526</fb>
    <v>5</v>
  </rv>
  <rv s="3">
    <fb>15.262</fb>
    <v>5</v>
  </rv>
  <rv s="3">
    <fb>15.26</fb>
    <v>5</v>
  </rv>
  <rv s="3">
    <fb>15.301</fb>
    <v>5</v>
  </rv>
  <rv s="3">
    <fb>15.548999999999999</fb>
    <v>5</v>
  </rv>
  <rv s="3">
    <fb>15.497</fb>
    <v>5</v>
  </rv>
  <rv s="3">
    <fb>15.183999999999999</fb>
    <v>5</v>
  </rv>
  <rv s="3">
    <fb>15.382999999999999</fb>
    <v>5</v>
  </rv>
  <rv s="3">
    <fb>15.175000000000001</fb>
    <v>5</v>
  </rv>
  <rv s="3">
    <fb>15.037000000000001</fb>
    <v>5</v>
  </rv>
  <rv s="3">
    <fb>14.895</fb>
    <v>5</v>
  </rv>
  <rv s="3">
    <fb>15.137</fb>
    <v>5</v>
  </rv>
  <rv s="3">
    <fb>14.978999999999999</fb>
    <v>5</v>
  </rv>
  <rv s="3">
    <fb>15.388999999999999</fb>
    <v>5</v>
  </rv>
  <rv s="3">
    <fb>15.308999999999999</fb>
    <v>5</v>
  </rv>
  <rv s="3">
    <fb>15.319000000000001</fb>
    <v>5</v>
  </rv>
  <rv s="3">
    <fb>15.167999999999999</fb>
    <v>5</v>
  </rv>
  <rv s="3">
    <fb>15.12</fb>
    <v>5</v>
  </rv>
  <rv s="3">
    <fb>15.423999999999999</fb>
    <v>5</v>
  </rv>
  <rv s="3">
    <fb>15.561999999999999</fb>
    <v>5</v>
  </rv>
  <rv s="3">
    <fb>15.59</fb>
    <v>5</v>
  </rv>
  <rv s="3">
    <fb>15.752000000000001</fb>
    <v>5</v>
  </rv>
  <rv s="3">
    <fb>15.804</fb>
    <v>5</v>
  </rv>
  <rv s="3">
    <fb>15.8</fb>
    <v>5</v>
  </rv>
  <rv s="3">
    <fb>15.819000000000001</fb>
    <v>5</v>
  </rv>
  <rv s="3">
    <fb>15.9</fb>
    <v>5</v>
  </rv>
  <rv s="3">
    <fb>16.042000000000002</fb>
    <v>5</v>
  </rv>
  <rv s="3">
    <fb>15.96</fb>
    <v>5</v>
  </rv>
  <rv s="3">
    <fb>16.023</fb>
    <v>5</v>
  </rv>
  <rv s="3">
    <fb>16.039000000000001</fb>
    <v>5</v>
  </rv>
  <rv s="3">
    <fb>16.093</fb>
    <v>5</v>
  </rv>
  <rv s="3">
    <fb>16.170999999999999</fb>
    <v>5</v>
  </rv>
  <rv s="3">
    <fb>16.155999999999999</fb>
    <v>5</v>
  </rv>
  <rv s="3">
    <fb>16.439</fb>
    <v>5</v>
  </rv>
  <rv s="3">
    <fb>16.356000000000002</fb>
    <v>5</v>
  </rv>
  <rv s="3">
    <fb>16.346</fb>
    <v>5</v>
  </rv>
  <rv s="3">
    <fb>16.251999999999999</fb>
    <v>5</v>
  </rv>
  <rv s="3">
    <fb>16.350999999999999</fb>
    <v>5</v>
  </rv>
  <rv s="3">
    <fb>16.379000000000001</fb>
    <v>5</v>
  </rv>
  <rv s="3">
    <fb>16.457000000000001</fb>
    <v>5</v>
  </rv>
  <rv s="3">
    <fb>16.411999999999999</fb>
    <v>5</v>
  </rv>
  <rv s="3">
    <fb>16.399000000000001</fb>
    <v>5</v>
  </rv>
  <rv s="3">
    <fb>16.492999999999999</fb>
    <v>5</v>
  </rv>
  <rv s="3">
    <fb>16.503</fb>
    <v>5</v>
  </rv>
  <rv s="3">
    <fb>16.276</fb>
    <v>5</v>
  </rv>
  <rv s="3">
    <fb>16.344999999999999</fb>
    <v>5</v>
  </rv>
  <rv s="3">
    <fb>16.41</fb>
    <v>5</v>
  </rv>
  <rv s="3">
    <fb>16.050999999999998</fb>
    <v>5</v>
  </rv>
  <rv s="3">
    <fb>16.053000000000001</fb>
    <v>5</v>
  </rv>
  <rv s="3">
    <fb>16.202000000000002</fb>
    <v>5</v>
  </rv>
  <rv s="3">
    <fb>15.898999999999999</fb>
    <v>5</v>
  </rv>
  <rv s="3">
    <fb>15.75</fb>
    <v>5</v>
  </rv>
  <rv s="3">
    <fb>15.875</fb>
    <v>5</v>
  </rv>
  <rv s="3">
    <fb>16.297999999999998</fb>
    <v>5</v>
  </rv>
  <rv s="3">
    <fb>16.305</fb>
    <v>5</v>
  </rv>
  <rv s="3">
    <fb>16.331</fb>
    <v>5</v>
  </rv>
  <rv s="3">
    <fb>16.254999999999999</fb>
    <v>5</v>
  </rv>
  <rv s="3">
    <fb>16.225000000000001</fb>
    <v>5</v>
  </rv>
  <rv s="3">
    <fb>16.010999999999999</fb>
    <v>5</v>
  </rv>
  <rv s="3">
    <fb>16.312999999999999</fb>
    <v>5</v>
  </rv>
  <rv s="3">
    <fb>16.164999999999999</fb>
    <v>5</v>
  </rv>
  <rv s="3">
    <fb>15.753</fb>
    <v>5</v>
  </rv>
  <rv s="3">
    <fb>15.976000000000001</fb>
    <v>5</v>
  </rv>
  <rv s="3">
    <fb>16.271999999999998</fb>
    <v>5</v>
  </rv>
  <rv s="0">
    <v>https://www.bing.com/financeapi/forcetrigger?t=ao717w&amp;q=XLON%3aCEMA&amp;form=skydnc</v>
    <v>Learn more on Bing</v>
  </rv>
  <rv s="1">
    <v>en-US</v>
    <v>ao717w</v>
    <v>268435456</v>
    <v>1</v>
    <v>Powered by Refinitiv</v>
    <v>0</v>
    <v>iS MSCI EM Asia UCITS ETF (XLON:CEMA)</v>
    <v>2</v>
    <v>3</v>
    <v>Finance</v>
    <v>4</v>
    <v>187.31</v>
    <v>90.96</v>
    <v>0.96340000000000003</v>
    <v>-1.9</v>
    <v>-1.0123E-2</v>
    <v>USD</v>
    <v>London Stock Exchange</v>
    <v>XLON</v>
    <v>2E-3</v>
    <v>187.31</v>
    <v>ETF</v>
    <v>44554.333819375002</v>
    <v>7273</v>
    <v>185.8</v>
    <v>1709221614.6199999</v>
    <v>iS MSCI EM Asia UCITS ETF</v>
    <v>187.31</v>
    <v>187.7</v>
    <v>185.8</v>
    <v>CEMA</v>
    <v>iS MSCI EM Asia UCITS ETF (XLON:CEMA)</v>
    <v>6005</v>
  </rv>
  <rv s="2">
    <v>7274</v>
  </rv>
  <rv s="3">
    <fb>193.43</fb>
    <v>5</v>
  </rv>
  <rv s="3">
    <fb>195.22</fb>
    <v>5</v>
  </rv>
  <rv s="3">
    <fb>198.89500000000001</fb>
    <v>5</v>
  </rv>
  <rv s="3">
    <fb>200.2</fb>
    <v>5</v>
  </rv>
  <rv s="3">
    <fb>201.5</fb>
    <v>5</v>
  </rv>
  <rv s="3">
    <fb>204.77500000000001</fb>
    <v>5</v>
  </rv>
  <rv s="3">
    <fb>205.26</fb>
    <v>5</v>
  </rv>
  <rv s="3">
    <fb>205.05</fb>
    <v>5</v>
  </rv>
  <rv s="3">
    <fb>210.80500000000001</fb>
    <v>5</v>
  </rv>
  <rv s="3">
    <fb>210.32</fb>
    <v>5</v>
  </rv>
  <rv s="3">
    <fb>211.45</fb>
    <v>5</v>
  </rv>
  <rv s="3">
    <fb>211.05</fb>
    <v>5</v>
  </rv>
  <rv s="3">
    <fb>215.15</fb>
    <v>5</v>
  </rv>
  <rv s="3">
    <fb>211.3</fb>
    <v>5</v>
  </rv>
  <rv s="3">
    <fb>211.95500000000001</fb>
    <v>5</v>
  </rv>
  <rv s="3">
    <fb>215.035</fb>
    <v>5</v>
  </rv>
  <rv s="3">
    <fb>219.1</fb>
    <v>5</v>
  </rv>
  <rv s="3">
    <fb>220.965</fb>
    <v>5</v>
  </rv>
  <rv s="3">
    <fb>218.6</fb>
    <v>5</v>
  </rv>
  <rv s="3">
    <fb>220.81</fb>
    <v>5</v>
  </rv>
  <rv s="3">
    <fb>218.55</fb>
    <v>5</v>
  </rv>
  <rv s="3">
    <fb>214.46</fb>
    <v>5</v>
  </rv>
  <rv s="3">
    <fb>213.36</fb>
    <v>5</v>
  </rv>
  <rv s="3">
    <fb>209.61500000000001</fb>
    <v>5</v>
  </rv>
  <rv s="3">
    <fb>213.52</fb>
    <v>5</v>
  </rv>
  <rv s="3">
    <fb>217.85</fb>
    <v>5</v>
  </rv>
  <rv s="3">
    <fb>219.29</fb>
    <v>5</v>
  </rv>
  <rv s="3">
    <fb>217.61</fb>
    <v>5</v>
  </rv>
  <rv s="3">
    <fb>219.81</fb>
    <v>5</v>
  </rv>
  <rv s="3">
    <fb>219.95</fb>
    <v>5</v>
  </rv>
  <rv s="3">
    <fb>221.97499999999999</fb>
    <v>5</v>
  </rv>
  <rv s="3">
    <fb>223.89</fb>
    <v>5</v>
  </rv>
  <rv s="3">
    <fb>227.45</fb>
    <v>5</v>
  </rv>
  <rv s="3">
    <fb>227.155</fb>
    <v>5</v>
  </rv>
  <rv s="3">
    <fb>229.22499999999999</fb>
    <v>5</v>
  </rv>
  <rv s="3">
    <fb>227.77</fb>
    <v>5</v>
  </rv>
  <rv s="3">
    <fb>226.68</fb>
    <v>5</v>
  </rv>
  <rv s="3">
    <fb>222.82499999999999</fb>
    <v>5</v>
  </rv>
  <rv s="3">
    <fb>226.55</fb>
    <v>5</v>
  </rv>
  <rv s="3">
    <fb>220.34</fb>
    <v>5</v>
  </rv>
  <rv s="3">
    <fb>217.85499999999999</fb>
    <v>5</v>
  </rv>
  <rv s="3">
    <fb>216.38</fb>
    <v>5</v>
  </rv>
  <rv s="3">
    <fb>217.01</fb>
    <v>5</v>
  </rv>
  <rv s="3">
    <fb>210.13499999999999</fb>
    <v>5</v>
  </rv>
  <rv s="3">
    <fb>216.06</fb>
    <v>5</v>
  </rv>
  <rv s="3">
    <fb>213.55</fb>
    <v>5</v>
  </rv>
  <rv s="3">
    <fb>215.51</fb>
    <v>5</v>
  </rv>
  <rv s="3">
    <fb>211.87</fb>
    <v>5</v>
  </rv>
  <rv s="3">
    <fb>205.68</fb>
    <v>5</v>
  </rv>
  <rv s="3">
    <fb>204.64</fb>
    <v>5</v>
  </rv>
  <rv s="3">
    <fb>207.66</fb>
    <v>5</v>
  </rv>
  <rv s="3">
    <fb>205.80500000000001</fb>
    <v>5</v>
  </rv>
  <rv s="3">
    <fb>212.52</fb>
    <v>5</v>
  </rv>
  <rv s="3">
    <fb>208.3</fb>
    <v>5</v>
  </rv>
  <rv s="3">
    <fb>208.2</fb>
    <v>5</v>
  </rv>
  <rv s="3">
    <fb>210.185</fb>
    <v>5</v>
  </rv>
  <rv s="3">
    <fb>207.785</fb>
    <v>5</v>
  </rv>
  <rv s="3">
    <fb>208.505</fb>
    <v>5</v>
  </rv>
  <rv s="3">
    <fb>208.23</fb>
    <v>5</v>
  </rv>
  <rv s="3">
    <fb>209.02</fb>
    <v>5</v>
  </rv>
  <rv s="3">
    <fb>206.095</fb>
    <v>5</v>
  </rv>
  <rv s="3">
    <fb>201.67</fb>
    <v>5</v>
  </rv>
  <rv s="3">
    <fb>200.65</fb>
    <v>5</v>
  </rv>
  <rv s="3">
    <fb>202.34</fb>
    <v>5</v>
  </rv>
  <rv s="3">
    <fb>203.61</fb>
    <v>5</v>
  </rv>
  <rv s="3">
    <fb>204.7</fb>
    <v>5</v>
  </rv>
  <rv s="3">
    <fb>205.04</fb>
    <v>5</v>
  </rv>
  <rv s="3">
    <fb>208.55</fb>
    <v>5</v>
  </rv>
  <rv s="3">
    <fb>209.77</fb>
    <v>5</v>
  </rv>
  <rv s="3">
    <fb>206.38499999999999</fb>
    <v>5</v>
  </rv>
  <rv s="3">
    <fb>208.07</fb>
    <v>5</v>
  </rv>
  <rv s="3">
    <fb>205.595</fb>
    <v>5</v>
  </rv>
  <rv s="3">
    <fb>204.48500000000001</fb>
    <v>5</v>
  </rv>
  <rv s="3">
    <fb>205.745</fb>
    <v>5</v>
  </rv>
  <rv s="3">
    <fb>207.14500000000001</fb>
    <v>5</v>
  </rv>
  <rv s="3">
    <fb>207.19</fb>
    <v>5</v>
  </rv>
  <rv s="3">
    <fb>208.05</fb>
    <v>5</v>
  </rv>
  <rv s="3">
    <fb>207.10499999999999</fb>
    <v>5</v>
  </rv>
  <rv s="3">
    <fb>205.76499999999999</fb>
    <v>5</v>
  </rv>
  <rv s="3">
    <fb>206.13</fb>
    <v>5</v>
  </rv>
  <rv s="3">
    <fb>207.315</fb>
    <v>5</v>
  </rv>
  <rv s="3">
    <fb>209.54499999999999</fb>
    <v>5</v>
  </rv>
  <rv s="3">
    <fb>209.55</fb>
    <v>5</v>
  </rv>
  <rv s="3">
    <fb>210.10499999999999</fb>
    <v>5</v>
  </rv>
  <rv s="3">
    <fb>210.75</fb>
    <v>5</v>
  </rv>
  <rv s="3">
    <fb>209.91</fb>
    <v>5</v>
  </rv>
  <rv s="3">
    <fb>207.31</fb>
    <v>5</v>
  </rv>
  <rv s="3">
    <fb>203.505</fb>
    <v>5</v>
  </rv>
  <rv s="3">
    <fb>205.45500000000001</fb>
    <v>5</v>
  </rv>
  <rv s="3">
    <fb>206.15</fb>
    <v>5</v>
  </rv>
  <rv s="3">
    <fb>209.22</fb>
    <v>5</v>
  </rv>
  <rv s="3">
    <fb>204.92</fb>
    <v>5</v>
  </rv>
  <rv s="3">
    <fb>202.13499999999999</fb>
    <v>5</v>
  </rv>
  <rv s="3">
    <fb>197.31</fb>
    <v>5</v>
  </rv>
  <rv s="3">
    <fb>200.405</fb>
    <v>5</v>
  </rv>
  <rv s="3">
    <fb>199.83</fb>
    <v>5</v>
  </rv>
  <rv s="3">
    <fb>204.05500000000001</fb>
    <v>5</v>
  </rv>
  <rv s="3">
    <fb>202.48500000000001</fb>
    <v>5</v>
  </rv>
  <rv s="3">
    <fb>204.33</fb>
    <v>5</v>
  </rv>
  <rv s="3">
    <fb>202.55500000000001</fb>
    <v>5</v>
  </rv>
  <rv s="3">
    <fb>203.84</fb>
    <v>5</v>
  </rv>
  <rv s="3">
    <fb>206.04499999999999</fb>
    <v>5</v>
  </rv>
  <rv s="3">
    <fb>207.43</fb>
    <v>5</v>
  </rv>
  <rv s="3">
    <fb>207.74</fb>
    <v>5</v>
  </rv>
  <rv s="3">
    <fb>209.01</fb>
    <v>5</v>
  </rv>
  <rv s="3">
    <fb>212.85</fb>
    <v>5</v>
  </rv>
  <rv s="3">
    <fb>212.82499999999999</fb>
    <v>5</v>
  </rv>
  <rv s="3">
    <fb>211.02500000000001</fb>
    <v>5</v>
  </rv>
  <rv s="3">
    <fb>212.06</fb>
    <v>5</v>
  </rv>
  <rv s="3">
    <fb>210.255</fb>
    <v>5</v>
  </rv>
  <rv s="3">
    <fb>209.345</fb>
    <v>5</v>
  </rv>
  <rv s="3">
    <fb>209.28</fb>
    <v>5</v>
  </rv>
  <rv s="3">
    <fb>210.595</fb>
    <v>5</v>
  </rv>
  <rv s="3">
    <fb>210.27</fb>
    <v>5</v>
  </rv>
  <rv s="3">
    <fb>210.98</fb>
    <v>5</v>
  </rv>
  <rv s="3">
    <fb>209.85</fb>
    <v>5</v>
  </rv>
  <rv s="3">
    <fb>209.42</fb>
    <v>5</v>
  </rv>
  <rv s="3">
    <fb>208.83500000000001</fb>
    <v>5</v>
  </rv>
  <rv s="3">
    <fb>207.29</fb>
    <v>5</v>
  </rv>
  <rv s="3">
    <fb>206.85</fb>
    <v>5</v>
  </rv>
  <rv s="3">
    <fb>205.88</fb>
    <v>5</v>
  </rv>
  <rv s="3">
    <fb>208.345</fb>
    <v>5</v>
  </rv>
  <rv s="3">
    <fb>209.72499999999999</fb>
    <v>5</v>
  </rv>
  <rv s="3">
    <fb>212.215</fb>
    <v>5</v>
  </rv>
  <rv s="3">
    <fb>211.065</fb>
    <v>5</v>
  </rv>
  <rv s="3">
    <fb>210.82499999999999</fb>
    <v>5</v>
  </rv>
  <rv s="3">
    <fb>208.94</fb>
    <v>5</v>
  </rv>
  <rv s="3">
    <fb>207.3</fb>
    <v>5</v>
  </rv>
  <rv s="3">
    <fb>205.99</fb>
    <v>5</v>
  </rv>
  <rv s="3">
    <fb>205.185</fb>
    <v>5</v>
  </rv>
  <rv s="3">
    <fb>200.47499999999999</fb>
    <v>5</v>
  </rv>
  <rv s="3">
    <fb>203.7</fb>
    <v>5</v>
  </rv>
  <rv s="3">
    <fb>203.685</fb>
    <v>5</v>
  </rv>
  <rv s="3">
    <fb>205.97499999999999</fb>
    <v>5</v>
  </rv>
  <rv s="3">
    <fb>205.41</fb>
    <v>5</v>
  </rv>
  <rv s="3">
    <fb>206.53</fb>
    <v>5</v>
  </rv>
  <rv s="3">
    <fb>204.595</fb>
    <v>5</v>
  </rv>
  <rv s="3">
    <fb>201.1</fb>
    <v>5</v>
  </rv>
  <rv s="3">
    <fb>201.155</fb>
    <v>5</v>
  </rv>
  <rv s="3">
    <fb>201.69</fb>
    <v>5</v>
  </rv>
  <rv s="3">
    <fb>203.10499999999999</fb>
    <v>5</v>
  </rv>
  <rv s="3">
    <fb>199.34</fb>
    <v>5</v>
  </rv>
  <rv s="3">
    <fb>188.465</fb>
    <v>5</v>
  </rv>
  <rv s="3">
    <fb>194.435</fb>
    <v>5</v>
  </rv>
  <rv s="3">
    <fb>196.69</fb>
    <v>5</v>
  </rv>
  <rv s="3">
    <fb>194.74</fb>
    <v>5</v>
  </rv>
  <rv s="3">
    <fb>196.83</fb>
    <v>5</v>
  </rv>
  <rv s="3">
    <fb>196.08500000000001</fb>
    <v>5</v>
  </rv>
  <rv s="3">
    <fb>198.64500000000001</fb>
    <v>5</v>
  </rv>
  <rv s="3">
    <fb>196.15</fb>
    <v>5</v>
  </rv>
  <rv s="3">
    <fb>197.82</fb>
    <v>5</v>
  </rv>
  <rv s="3">
    <fb>197.05</fb>
    <v>5</v>
  </rv>
  <rv s="3">
    <fb>197.26</fb>
    <v>5</v>
  </rv>
  <rv s="3">
    <fb>195.47499999999999</fb>
    <v>5</v>
  </rv>
  <rv s="3">
    <fb>194.45500000000001</fb>
    <v>5</v>
  </rv>
  <rv s="3">
    <fb>189.52</fb>
    <v>5</v>
  </rv>
  <rv s="3">
    <fb>190.715</fb>
    <v>5</v>
  </rv>
  <rv s="3">
    <fb>186.10499999999999</fb>
    <v>5</v>
  </rv>
  <rv s="3">
    <fb>185.42</fb>
    <v>5</v>
  </rv>
  <rv s="3">
    <fb>187.72</fb>
    <v>5</v>
  </rv>
  <rv s="3">
    <fb>193.94</fb>
    <v>5</v>
  </rv>
  <rv s="3">
    <fb>192.26</fb>
    <v>5</v>
  </rv>
  <rv s="3">
    <fb>197.61</fb>
    <v>5</v>
  </rv>
  <rv s="3">
    <fb>200.61</fb>
    <v>5</v>
  </rv>
  <rv s="3">
    <fb>200.76</fb>
    <v>5</v>
  </rv>
  <rv s="3">
    <fb>200.69</fb>
    <v>5</v>
  </rv>
  <rv s="3">
    <fb>202.6</fb>
    <v>5</v>
  </rv>
  <rv s="3">
    <fb>202.24</fb>
    <v>5</v>
  </rv>
  <rv s="3">
    <fb>199.54</fb>
    <v>5</v>
  </rv>
  <rv s="3">
    <fb>199.30500000000001</fb>
    <v>5</v>
  </rv>
  <rv s="3">
    <fb>199.69</fb>
    <v>5</v>
  </rv>
  <rv s="3">
    <fb>198.86500000000001</fb>
    <v>5</v>
  </rv>
  <rv s="3">
    <fb>197.25</fb>
    <v>5</v>
  </rv>
  <rv s="3">
    <fb>195.32</fb>
    <v>5</v>
  </rv>
  <rv s="3">
    <fb>194.02500000000001</fb>
    <v>5</v>
  </rv>
  <rv s="3">
    <fb>193.95</fb>
    <v>5</v>
  </rv>
  <rv s="3">
    <fb>189.19</fb>
    <v>5</v>
  </rv>
  <rv s="3">
    <fb>189.285</fb>
    <v>5</v>
  </rv>
  <rv s="3">
    <fb>192.57</fb>
    <v>5</v>
  </rv>
  <rv s="3">
    <fb>193.02</fb>
    <v>5</v>
  </rv>
  <rv s="3">
    <fb>191.17500000000001</fb>
    <v>5</v>
  </rv>
  <rv s="3">
    <fb>192.08500000000001</fb>
    <v>5</v>
  </rv>
  <rv s="3">
    <fb>189.655</fb>
    <v>5</v>
  </rv>
  <rv s="3">
    <fb>191.56</fb>
    <v>5</v>
  </rv>
  <rv s="3">
    <fb>188.91499999999999</fb>
    <v>5</v>
  </rv>
  <rv s="3">
    <fb>185.62</fb>
    <v>5</v>
  </rv>
  <rv s="3">
    <fb>191.83500000000001</fb>
    <v>5</v>
  </rv>
  <rv s="3">
    <fb>191.535</fb>
    <v>5</v>
  </rv>
  <rv s="3">
    <fb>192.69</fb>
    <v>5</v>
  </rv>
  <rv s="3">
    <fb>192.87</fb>
    <v>5</v>
  </rv>
  <rv s="3">
    <fb>193.31</fb>
    <v>5</v>
  </rv>
  <rv s="3">
    <fb>196.095</fb>
    <v>5</v>
  </rv>
  <rv s="3">
    <fb>195.78</fb>
    <v>5</v>
  </rv>
  <rv s="3">
    <fb>198.76</fb>
    <v>5</v>
  </rv>
  <rv s="3">
    <fb>198.61</fb>
    <v>5</v>
  </rv>
  <rv s="3">
    <fb>197.51</fb>
    <v>5</v>
  </rv>
  <rv s="3">
    <fb>197.48500000000001</fb>
    <v>5</v>
  </rv>
  <rv s="3">
    <fb>198.23500000000001</fb>
    <v>5</v>
  </rv>
  <rv s="3">
    <fb>198.21</fb>
    <v>5</v>
  </rv>
  <rv s="3">
    <fb>196.05500000000001</fb>
    <v>5</v>
  </rv>
  <rv s="3">
    <fb>195.48</fb>
    <v>5</v>
  </rv>
  <rv s="3">
    <fb>192.995</fb>
    <v>5</v>
  </rv>
  <rv s="3">
    <fb>194.57499999999999</fb>
    <v>5</v>
  </rv>
  <rv s="3">
    <fb>192.22</fb>
    <v>5</v>
  </rv>
  <rv s="3">
    <fb>192.285</fb>
    <v>5</v>
  </rv>
  <rv s="3">
    <fb>192.5</fb>
    <v>5</v>
  </rv>
  <rv s="3">
    <fb>193.83</fb>
    <v>5</v>
  </rv>
  <rv s="3">
    <fb>193.45500000000001</fb>
    <v>5</v>
  </rv>
  <rv s="3">
    <fb>194.39</fb>
    <v>5</v>
  </rv>
  <rv s="3">
    <fb>196.69499999999999</fb>
    <v>5</v>
  </rv>
  <rv s="3">
    <fb>197.68</fb>
    <v>5</v>
  </rv>
  <rv s="3">
    <fb>197.33</fb>
    <v>5</v>
  </rv>
  <rv s="3">
    <fb>196.59</fb>
    <v>5</v>
  </rv>
  <rv s="3">
    <fb>194.13499999999999</fb>
    <v>5</v>
  </rv>
  <rv s="3">
    <fb>194.81</fb>
    <v>5</v>
  </rv>
  <rv s="3">
    <fb>192.73500000000001</fb>
    <v>5</v>
  </rv>
  <rv s="3">
    <fb>192.35</fb>
    <v>5</v>
  </rv>
  <rv s="3">
    <fb>193.065</fb>
    <v>5</v>
  </rv>
  <rv s="3">
    <fb>185.77500000000001</fb>
    <v>5</v>
  </rv>
  <rv s="3">
    <fb>186.79499999999999</fb>
    <v>5</v>
  </rv>
  <rv s="3">
    <fb>185.99</fb>
    <v>5</v>
  </rv>
  <rv s="3">
    <fb>190.48500000000001</fb>
    <v>5</v>
  </rv>
  <rv s="3">
    <fb>189.8</fb>
    <v>5</v>
  </rv>
  <rv s="3">
    <fb>186.11</fb>
    <v>5</v>
  </rv>
  <rv s="3">
    <fb>186.71</fb>
    <v>5</v>
  </rv>
  <rv s="3">
    <fb>190.54</fb>
    <v>5</v>
  </rv>
  <rv s="3">
    <fb>191.67</fb>
    <v>5</v>
  </rv>
  <rv s="3">
    <fb>191.55500000000001</fb>
    <v>5</v>
  </rv>
  <rv s="3">
    <fb>187.95500000000001</fb>
    <v>5</v>
  </rv>
  <rv s="3">
    <fb>187.02500000000001</fb>
    <v>5</v>
  </rv>
  <rv s="3">
    <fb>184.60499999999999</fb>
    <v>5</v>
  </rv>
  <rv s="3">
    <fb>187.245</fb>
    <v>5</v>
  </rv>
  <rv s="3">
    <fb>185.78</fb>
    <v>5</v>
  </rv>
  <rv s="3">
    <fb>186.52</fb>
    <v>5</v>
  </rv>
  <rv s="0">
    <v>https://www.bing.com/financeapi/forcetrigger?t=bsiw5r&amp;q=XLON%3aXZEM&amp;form=skydnc</v>
    <v>Learn more on Bing</v>
  </rv>
  <rv s="7">
    <v>en-US</v>
    <v>bsiw5r</v>
    <v>268435456</v>
    <v>1</v>
    <v>Powered by Refinitiv</v>
    <v>10</v>
    <v>X MSCI EM ESG (XLON:XZEM)</v>
    <v>2</v>
    <v>11</v>
    <v>Finance</v>
    <v>4</v>
    <v>51.38</v>
    <v>34.520000000000003</v>
    <v>-0.20499999999999999</v>
    <v>-3.9269999999999999E-3</v>
    <v>USD</v>
    <v>London Stock Exchange</v>
    <v>XLON</v>
    <v>2.5000000000000001E-3</v>
    <v>ETF</v>
    <v>44554.335755890628</v>
    <v>7510</v>
    <v>1423468400</v>
    <v>X MSCI EM ESG</v>
    <v>52.204999999999998</v>
    <v>52</v>
    <v>XZEM</v>
    <v>X MSCI EM ESG (XLON:XZEM)</v>
    <v>114</v>
  </rv>
  <rv s="2">
    <v>7511</v>
  </rv>
  <rv s="3">
    <fb>57.195</fb>
    <v>5</v>
  </rv>
  <rv s="3">
    <fb>57.41</fb>
    <v>5</v>
  </rv>
  <rv s="3">
    <fb>58.49</fb>
    <v>5</v>
  </rv>
  <rv s="3">
    <fb>59.84</fb>
    <v>5</v>
  </rv>
  <rv s="3">
    <fb>59.05</fb>
    <v>5</v>
  </rv>
  <rv s="3">
    <fb>61.2</fb>
    <v>5</v>
  </rv>
  <rv s="3">
    <fb>60.94</fb>
    <v>5</v>
  </rv>
  <rv s="3">
    <fb>61.04</fb>
    <v>5</v>
  </rv>
  <rv s="3">
    <fb>62.594999999999999</fb>
    <v>5</v>
  </rv>
  <rv s="3">
    <fb>64.495000000000005</fb>
    <v>5</v>
  </rv>
  <rv s="3">
    <fb>64.37</fb>
    <v>5</v>
  </rv>
  <rv s="3">
    <fb>65.265000000000001</fb>
    <v>5</v>
  </rv>
  <rv s="3">
    <fb>64.849999999999994</fb>
    <v>5</v>
  </rv>
  <rv s="3">
    <fb>63.51</fb>
    <v>5</v>
  </rv>
  <rv s="3">
    <fb>62.44</fb>
    <v>5</v>
  </rv>
  <rv s="3">
    <fb>65.045000000000002</fb>
    <v>5</v>
  </rv>
  <rv s="3">
    <fb>65.474999999999994</fb>
    <v>5</v>
  </rv>
  <rv s="3">
    <fb>66.27</fb>
    <v>5</v>
  </rv>
  <rv s="3">
    <fb>67.650000000000006</fb>
    <v>5</v>
  </rv>
  <rv s="3">
    <fb>67.534999999999997</fb>
    <v>5</v>
  </rv>
  <rv s="3">
    <fb>68.150000000000006</fb>
    <v>5</v>
  </rv>
  <rv s="3">
    <fb>67.185000000000002</fb>
    <v>5</v>
  </rv>
  <rv s="3">
    <fb>67</fb>
    <v>5</v>
  </rv>
  <rv s="3">
    <fb>64.33</fb>
    <v>5</v>
  </rv>
  <rv s="3">
    <fb>63.8</fb>
    <v>5</v>
  </rv>
  <rv s="3">
    <fb>62.024999999999999</fb>
    <v>5</v>
  </rv>
  <rv s="3">
    <fb>60.16</fb>
    <v>5</v>
  </rv>
  <rv s="3">
    <fb>61.03</fb>
    <v>5</v>
  </rv>
  <rv s="3">
    <fb>61.164999999999999</fb>
    <v>5</v>
  </rv>
  <rv s="3">
    <fb>60.844999999999999</fb>
    <v>5</v>
  </rv>
  <rv s="3">
    <fb>61.615000000000002</fb>
    <v>5</v>
  </rv>
  <rv s="3">
    <fb>61.695</fb>
    <v>5</v>
  </rv>
  <rv s="3">
    <fb>61.034999999999997</fb>
    <v>5</v>
  </rv>
  <rv s="3">
    <fb>59.234999999999999</fb>
    <v>5</v>
  </rv>
  <rv s="3">
    <fb>59.744999999999997</fb>
    <v>5</v>
  </rv>
  <rv s="3">
    <fb>60.295000000000002</fb>
    <v>5</v>
  </rv>
  <rv s="3">
    <fb>60.66</fb>
    <v>5</v>
  </rv>
  <rv s="3">
    <fb>61.895000000000003</fb>
    <v>5</v>
  </rv>
  <rv s="3">
    <fb>60.645000000000003</fb>
    <v>5</v>
  </rv>
  <rv s="3">
    <fb>61.16</fb>
    <v>5</v>
  </rv>
  <rv s="3">
    <fb>61.49</fb>
    <v>5</v>
  </rv>
  <rv s="3">
    <fb>61.77</fb>
    <v>5</v>
  </rv>
  <rv s="3">
    <fb>61.75</fb>
    <v>5</v>
  </rv>
  <rv s="3">
    <fb>61.524999999999999</fb>
    <v>5</v>
  </rv>
  <rv s="3">
    <fb>61.984999999999999</fb>
    <v>5</v>
  </rv>
  <rv s="3">
    <fb>62.255000000000003</fb>
    <v>5</v>
  </rv>
  <rv s="3">
    <fb>62</fb>
    <v>5</v>
  </rv>
  <rv s="3">
    <fb>61.25</fb>
    <v>5</v>
  </rv>
  <rv s="3">
    <fb>60.064999999999998</fb>
    <v>5</v>
  </rv>
  <rv s="3">
    <fb>60.72</fb>
    <v>5</v>
  </rv>
  <rv s="3">
    <fb>60.97</fb>
    <v>5</v>
  </rv>
  <rv s="3">
    <fb>61.88</fb>
    <v>5</v>
  </rv>
  <rv s="3">
    <fb>58.884999999999998</fb>
    <v>5</v>
  </rv>
  <rv s="3">
    <fb>58.33</fb>
    <v>5</v>
  </rv>
  <rv s="3">
    <fb>59.1</fb>
    <v>5</v>
  </rv>
  <rv s="3">
    <fb>60.325000000000003</fb>
    <v>5</v>
  </rv>
  <rv s="3">
    <fb>60.005000000000003</fb>
    <v>5</v>
  </rv>
  <rv s="3">
    <fb>61.045000000000002</fb>
    <v>5</v>
  </rv>
  <rv s="3">
    <fb>61.01</fb>
    <v>5</v>
  </rv>
  <rv s="3">
    <fb>61.185000000000002</fb>
    <v>5</v>
  </rv>
  <rv s="3">
    <fb>62.534999999999997</fb>
    <v>5</v>
  </rv>
  <rv s="3">
    <fb>62.005000000000003</fb>
    <v>5</v>
  </rv>
  <rv s="3">
    <fb>61.965000000000003</fb>
    <v>5</v>
  </rv>
  <rv s="3">
    <fb>61.784999999999997</fb>
    <v>5</v>
  </rv>
  <rv s="3">
    <fb>61.744999999999997</fb>
    <v>5</v>
  </rv>
  <rv s="3">
    <fb>61.725000000000001</fb>
    <v>5</v>
  </rv>
  <rv s="3">
    <fb>62.13</fb>
    <v>5</v>
  </rv>
  <rv s="3">
    <fb>61.005000000000003</fb>
    <v>5</v>
  </rv>
  <rv s="3">
    <fb>60.585000000000001</fb>
    <v>5</v>
  </rv>
  <rv s="3">
    <fb>61.765000000000001</fb>
    <v>5</v>
  </rv>
  <rv s="3">
    <fb>62.524999999999999</fb>
    <v>5</v>
  </rv>
  <rv s="3">
    <fb>62.25</fb>
    <v>5</v>
  </rv>
  <rv s="3">
    <fb>62.155000000000001</fb>
    <v>5</v>
  </rv>
  <rv s="3">
    <fb>60.515000000000001</fb>
    <v>5</v>
  </rv>
  <rv s="3">
    <fb>60.28</fb>
    <v>5</v>
  </rv>
  <rv s="3">
    <fb>60.08</fb>
    <v>5</v>
  </rv>
  <rv s="3">
    <fb>58.66</fb>
    <v>5</v>
  </rv>
  <rv s="3">
    <fb>59.674999999999997</fb>
    <v>5</v>
  </rv>
  <rv s="3">
    <fb>59.555</fb>
    <v>5</v>
  </rv>
  <rv s="3">
    <fb>60.284999999999997</fb>
    <v>5</v>
  </rv>
  <rv s="3">
    <fb>60.774999999999999</fb>
    <v>5</v>
  </rv>
  <rv s="3">
    <fb>58.975000000000001</fb>
    <v>5</v>
  </rv>
  <rv s="3">
    <fb>59.075000000000003</fb>
    <v>5</v>
  </rv>
  <rv s="3">
    <fb>59.335000000000001</fb>
    <v>5</v>
  </rv>
  <rv s="3">
    <fb>59.805</fb>
    <v>5</v>
  </rv>
  <rv s="3">
    <fb>58.65</fb>
    <v>5</v>
  </rv>
  <rv s="3">
    <fb>57.22</fb>
    <v>5</v>
  </rv>
  <rv s="3">
    <fb>55.02</fb>
    <v>5</v>
  </rv>
  <rv s="3">
    <fb>57.825000000000003</fb>
    <v>5</v>
  </rv>
  <rv s="3">
    <fb>56.984999999999999</fb>
    <v>5</v>
  </rv>
  <rv s="3">
    <fb>57.555</fb>
    <v>5</v>
  </rv>
  <rv s="3">
    <fb>57.835000000000001</fb>
    <v>5</v>
  </rv>
  <rv s="3">
    <fb>57.52</fb>
    <v>5</v>
  </rv>
  <rv s="3">
    <fb>57.354999999999997</fb>
    <v>5</v>
  </rv>
  <rv s="3">
    <fb>56.06</fb>
    <v>5</v>
  </rv>
  <rv s="3">
    <fb>54.46</fb>
    <v>5</v>
  </rv>
  <rv s="3">
    <fb>54.5</fb>
    <v>5</v>
  </rv>
  <rv s="3">
    <fb>54.695</fb>
    <v>5</v>
  </rv>
  <rv s="3">
    <fb>56.104999999999997</fb>
    <v>5</v>
  </rv>
  <rv s="3">
    <fb>56.27</fb>
    <v>5</v>
  </rv>
  <rv s="3">
    <fb>58.314999999999998</fb>
    <v>5</v>
  </rv>
  <rv s="3">
    <fb>58.015000000000001</fb>
    <v>5</v>
  </rv>
  <rv s="3">
    <fb>58.505000000000003</fb>
    <v>5</v>
  </rv>
  <rv s="3">
    <fb>57.704999999999998</fb>
    <v>5</v>
  </rv>
  <rv s="3">
    <fb>57.274999999999999</fb>
    <v>5</v>
  </rv>
  <rv s="3">
    <fb>57.375</fb>
    <v>5</v>
  </rv>
  <rv s="3">
    <fb>57.145000000000003</fb>
    <v>5</v>
  </rv>
  <rv s="3">
    <fb>56.695</fb>
    <v>5</v>
  </rv>
  <rv s="3">
    <fb>55.88</fb>
    <v>5</v>
  </rv>
  <rv s="3">
    <fb>55.564999999999998</fb>
    <v>5</v>
  </rv>
  <rv s="3">
    <fb>54.145000000000003</fb>
    <v>5</v>
  </rv>
  <rv s="3">
    <fb>54</fb>
    <v>5</v>
  </rv>
  <rv s="3">
    <fb>55.1</fb>
    <v>5</v>
  </rv>
  <rv s="3">
    <fb>54.555</fb>
    <v>5</v>
  </rv>
  <rv s="3">
    <fb>54.825000000000003</fb>
    <v>5</v>
  </rv>
  <rv s="3">
    <fb>54.23</fb>
    <v>5</v>
  </rv>
  <rv s="3">
    <fb>54.234999999999999</fb>
    <v>5</v>
  </rv>
  <rv s="3">
    <fb>54.645000000000003</fb>
    <v>5</v>
  </rv>
  <rv s="3">
    <fb>53.92</fb>
    <v>5</v>
  </rv>
  <rv s="3">
    <fb>53.015000000000001</fb>
    <v>5</v>
  </rv>
  <rv s="3">
    <fb>53.67</fb>
    <v>5</v>
  </rv>
  <rv s="3">
    <fb>55.26</fb>
    <v>5</v>
  </rv>
  <rv s="3">
    <fb>55.634999999999998</fb>
    <v>5</v>
  </rv>
  <rv s="3">
    <fb>55.96</fb>
    <v>5</v>
  </rv>
  <rv s="3">
    <fb>56.92</fb>
    <v>5</v>
  </rv>
  <rv s="3">
    <fb>56.84</fb>
    <v>5</v>
  </rv>
  <rv s="3">
    <fb>57.594999999999999</fb>
    <v>5</v>
  </rv>
  <rv s="3">
    <fb>57.905000000000001</fb>
    <v>5</v>
  </rv>
  <rv s="3">
    <fb>57.48</fb>
    <v>5</v>
  </rv>
  <rv s="3">
    <fb>57.505000000000003</fb>
    <v>5</v>
  </rv>
  <rv s="3">
    <fb>57.255000000000003</fb>
    <v>5</v>
  </rv>
  <rv s="3">
    <fb>56.64</fb>
    <v>5</v>
  </rv>
  <rv s="3">
    <fb>56.42</fb>
    <v>5</v>
  </rv>
  <rv s="3">
    <fb>56.21</fb>
    <v>5</v>
  </rv>
  <rv s="3">
    <fb>55.83</fb>
    <v>5</v>
  </rv>
  <rv s="3">
    <fb>55.615000000000002</fb>
    <v>5</v>
  </rv>
  <rv s="3">
    <fb>56.055</fb>
    <v>5</v>
  </rv>
  <rv s="3">
    <fb>55.825000000000003</fb>
    <v>5</v>
  </rv>
  <rv s="3">
    <fb>56.26</fb>
    <v>5</v>
  </rv>
  <rv s="3">
    <fb>55.625</fb>
    <v>5</v>
  </rv>
  <rv s="3">
    <fb>54.435000000000002</fb>
    <v>5</v>
  </rv>
  <rv s="3">
    <fb>54.365000000000002</fb>
    <v>5</v>
  </rv>
  <rv s="3">
    <fb>54.615000000000002</fb>
    <v>5</v>
  </rv>
  <rv s="3">
    <fb>52.384999999999998</fb>
    <v>5</v>
  </rv>
  <rv s="3">
    <fb>52.52</fb>
    <v>5</v>
  </rv>
  <rv s="3">
    <fb>53.524999999999999</fb>
    <v>5</v>
  </rv>
  <rv s="3">
    <fb>53.215000000000003</fb>
    <v>5</v>
  </rv>
  <rv s="3">
    <fb>51.88</fb>
    <v>5</v>
  </rv>
  <rv s="3">
    <fb>52.4</fb>
    <v>5</v>
  </rv>
  <rv s="3">
    <fb>53.37</fb>
    <v>5</v>
  </rv>
  <rv s="3">
    <fb>53.36</fb>
    <v>5</v>
  </rv>
  <rv s="3">
    <fb>52.585000000000001</fb>
    <v>5</v>
  </rv>
  <rv s="3">
    <fb>52.284999999999997</fb>
    <v>5</v>
  </rv>
  <rv s="3">
    <fb>51.984999999999999</fb>
    <v>5</v>
  </rv>
  <rv s="3">
    <fb>50.64</fb>
    <v>5</v>
  </rv>
  <rv s="3">
    <fb>51.655000000000001</fb>
    <v>5</v>
  </rv>
  <rv s="3">
    <fb>51.734999999999999</fb>
    <v>5</v>
  </rv>
  <rv s="3">
    <fb>52.204999999999998</fb>
    <v>5</v>
  </rv>
  <rv s="0">
    <v>https://www.bing.com/financeapi/forcetrigger?t=aoaloc&amp;q=XLON%3aIUQA&amp;form=skydnc</v>
    <v>Learn more on Bing</v>
  </rv>
  <rv s="1">
    <v>en-US</v>
    <v>aoaloc</v>
    <v>268435456</v>
    <v>1</v>
    <v>Powered by Refinitiv</v>
    <v>0</v>
    <v>iSh EdMSCI USAQltyFctUCITS ETF (XLON:IUQA)</v>
    <v>2</v>
    <v>3</v>
    <v>Finance</v>
    <v>4</v>
    <v>11.795</v>
    <v>5.3250000000000002</v>
    <v>1.0118</v>
    <v>3.5000000000000003E-2</v>
    <v>3.0149999999999999E-3</v>
    <v>USD</v>
    <v>London Stock Exchange</v>
    <v>XLON</v>
    <v>2E-3</v>
    <v>11.645</v>
    <v>ETF</v>
    <v>44554.333451400002</v>
    <v>7671</v>
    <v>11.645</v>
    <v>1401011615.3199999</v>
    <v>iSh EdMSCI USAQltyFctUCITS ETF</v>
    <v>11.645</v>
    <v>11.61</v>
    <v>11.645</v>
    <v>IUQA</v>
    <v>iSh EdMSCI USAQltyFctUCITS ETF (XLON:IUQA)</v>
    <v>4300</v>
  </rv>
  <rv s="2">
    <v>7672</v>
  </rv>
  <rv s="3">
    <fb>9.1137999999999995</fb>
    <v>5</v>
  </rv>
  <rv s="3">
    <fb>9.2088000000000001</fb>
    <v>5</v>
  </rv>
  <rv s="3">
    <fb>9.2263000000000002</fb>
    <v>5</v>
  </rv>
  <rv s="3">
    <fb>9.1163000000000007</fb>
    <v>5</v>
  </rv>
  <rv s="3">
    <fb>9.2375000000000007</fb>
    <v>5</v>
  </rv>
  <rv s="3">
    <fb>9.2949999999999999</fb>
    <v>5</v>
  </rv>
  <rv s="3">
    <fb>9.3149999999999995</fb>
    <v>5</v>
  </rv>
  <rv s="3">
    <fb>9.3287999999999993</fb>
    <v>5</v>
  </rv>
  <rv s="3">
    <fb>9.2925000000000004</fb>
    <v>5</v>
  </rv>
  <rv s="3">
    <fb>9.3025000000000002</fb>
    <v>5</v>
  </rv>
  <rv s="3">
    <fb>9.3475000000000001</fb>
    <v>5</v>
  </rv>
  <rv s="3">
    <fb>9.3175000000000008</fb>
    <v>5</v>
  </rv>
  <rv s="3">
    <fb>9.2513000000000005</fb>
    <v>5</v>
  </rv>
  <rv s="3">
    <fb>9.3350000000000009</fb>
    <v>5</v>
  </rv>
  <rv s="3">
    <fb>9.1762999999999995</fb>
    <v>5</v>
  </rv>
  <rv s="3">
    <fb>9.26</fb>
    <v>5</v>
  </rv>
  <rv s="3">
    <fb>9.0638000000000005</fb>
    <v>5</v>
  </rv>
  <rv s="3">
    <fb>9.2837999999999994</fb>
    <v>5</v>
  </rv>
  <rv s="3">
    <fb>9.2475000000000005</fb>
    <v>5</v>
  </rv>
  <rv s="3">
    <fb>9.4024999999999999</fb>
    <v>5</v>
  </rv>
  <rv s="3">
    <fb>9.4275000000000002</fb>
    <v>5</v>
  </rv>
  <rv s="3">
    <fb>9.4600000000000009</fb>
    <v>5</v>
  </rv>
  <rv s="3">
    <fb>9.4625000000000004</fb>
    <v>5</v>
  </rv>
  <rv s="3">
    <fb>9.5175000000000001</fb>
    <v>5</v>
  </rv>
  <rv s="3">
    <fb>9.5299999999999994</fb>
    <v>5</v>
  </rv>
  <rv s="3">
    <fb>9.6074999999999999</fb>
    <v>5</v>
  </rv>
  <rv s="3">
    <fb>9.5399999999999991</fb>
    <v>5</v>
  </rv>
  <rv s="3">
    <fb>9.4875000000000007</fb>
    <v>5</v>
  </rv>
  <rv s="3">
    <fb>9.4725000000000001</fb>
    <v>5</v>
  </rv>
  <rv s="3">
    <fb>9.5488</fb>
    <v>5</v>
  </rv>
  <rv s="3">
    <fb>9.4337999999999997</fb>
    <v>5</v>
  </rv>
  <rv s="3">
    <fb>9.4149999999999991</fb>
    <v>5</v>
  </rv>
  <rv s="3">
    <fb>9.5124999999999993</fb>
    <v>5</v>
  </rv>
  <rv s="3">
    <fb>9.4525000000000006</fb>
    <v>5</v>
  </rv>
  <rv s="3">
    <fb>9.4924999999999997</fb>
    <v>5</v>
  </rv>
  <rv s="3">
    <fb>9.4537999999999993</fb>
    <v>5</v>
  </rv>
  <rv s="3">
    <fb>9.3112999999999992</fb>
    <v>5</v>
  </rv>
  <rv s="3">
    <fb>9.4849999999999994</fb>
    <v>5</v>
  </rv>
  <rv s="3">
    <fb>9.5337999999999994</fb>
    <v>5</v>
  </rv>
  <rv s="3">
    <fb>9.5512999999999995</fb>
    <v>5</v>
  </rv>
  <rv s="3">
    <fb>9.6662999999999997</fb>
    <v>5</v>
  </rv>
  <rv s="3">
    <fb>9.5875000000000004</fb>
    <v>5</v>
  </rv>
  <rv s="3">
    <fb>9.6449999999999996</fb>
    <v>5</v>
  </rv>
  <rv s="3">
    <fb>9.7174999999999994</fb>
    <v>5</v>
  </rv>
  <rv s="3">
    <fb>9.6724999999999994</fb>
    <v>5</v>
  </rv>
  <rv s="3">
    <fb>9.6862999999999992</fb>
    <v>5</v>
  </rv>
  <rv s="3">
    <fb>9.5749999999999993</fb>
    <v>5</v>
  </rv>
  <rv s="3">
    <fb>9.6174999999999997</fb>
    <v>5</v>
  </rv>
  <rv s="3">
    <fb>9.6300000000000008</fb>
    <v>5</v>
  </rv>
  <rv s="3">
    <fb>9.6387999999999998</fb>
    <v>5</v>
  </rv>
  <rv s="3">
    <fb>9.5137999999999998</fb>
    <v>5</v>
  </rv>
  <rv s="3">
    <fb>9.6549999999999994</fb>
    <v>5</v>
  </rv>
  <rv s="3">
    <fb>9.74</fb>
    <v>5</v>
  </rv>
  <rv s="3">
    <fb>9.7225000000000001</fb>
    <v>5</v>
  </rv>
  <rv s="3">
    <fb>9.7550000000000008</fb>
    <v>5</v>
  </rv>
  <rv s="3">
    <fb>9.8249999999999993</fb>
    <v>5</v>
  </rv>
  <rv s="3">
    <fb>9.9938000000000002</fb>
    <v>5</v>
  </rv>
  <rv s="3">
    <fb>9.9663000000000004</fb>
    <v>5</v>
  </rv>
  <rv s="3">
    <fb>10.0038</fb>
    <v>5</v>
  </rv>
  <rv s="3">
    <fb>10.025</fb>
    <v>5</v>
  </rv>
  <rv s="3">
    <fb>10.077500000000001</fb>
    <v>5</v>
  </rv>
  <rv s="3">
    <fb>10.065</fb>
    <v>5</v>
  </rv>
  <rv s="3">
    <fb>10.085000000000001</fb>
    <v>5</v>
  </rv>
  <rv s="3">
    <fb>10.17</fb>
    <v>5</v>
  </rv>
  <rv s="3">
    <fb>10.199999999999999</fb>
    <v>5</v>
  </rv>
  <rv s="3">
    <fb>10.18</fb>
    <v>5</v>
  </rv>
  <rv s="3">
    <fb>10.095000000000001</fb>
    <v>5</v>
  </rv>
  <rv s="3">
    <fb>10.175000000000001</fb>
    <v>5</v>
  </rv>
  <rv s="3">
    <fb>10.205</fb>
    <v>5</v>
  </rv>
  <rv s="3">
    <fb>10.202500000000001</fb>
    <v>5</v>
  </rv>
  <rv s="3">
    <fb>10.227499999999999</fb>
    <v>5</v>
  </rv>
  <rv s="3">
    <fb>10.2125</fb>
    <v>5</v>
  </rv>
  <rv s="3">
    <fb>10.25</fb>
    <v>5</v>
  </rv>
  <rv s="3">
    <fb>10.215</fb>
    <v>5</v>
  </rv>
  <rv s="3">
    <fb>10.1625</fb>
    <v>5</v>
  </rv>
  <rv s="3">
    <fb>10.237500000000001</fb>
    <v>5</v>
  </rv>
  <rv s="3">
    <fb>10.234999999999999</fb>
    <v>5</v>
  </rv>
  <rv s="3">
    <fb>10.375</fb>
    <v>5</v>
  </rv>
  <rv s="3">
    <fb>10.3825</fb>
    <v>5</v>
  </rv>
  <rv s="3">
    <fb>10.067500000000001</fb>
    <v>5</v>
  </rv>
  <rv s="3">
    <fb>10.08</fb>
    <v>5</v>
  </rv>
  <rv s="3">
    <fb>10.172499999999999</fb>
    <v>5</v>
  </rv>
  <rv s="3">
    <fb>10.19</fb>
    <v>5</v>
  </rv>
  <rv s="3">
    <fb>10.210000000000001</fb>
    <v>5</v>
  </rv>
  <rv s="3">
    <fb>10.2325</fb>
    <v>5</v>
  </rv>
  <rv s="3">
    <fb>10.31</fb>
    <v>5</v>
  </rv>
  <rv s="3">
    <fb>10.29</fb>
    <v>5</v>
  </rv>
  <rv s="3">
    <fb>10.305</fb>
    <v>5</v>
  </rv>
  <rv s="3">
    <fb>10.315</fb>
    <v>5</v>
  </rv>
  <rv s="3">
    <fb>10.342499999999999</fb>
    <v>5</v>
  </rv>
  <rv s="3">
    <fb>10.307499999999999</fb>
    <v>5</v>
  </rv>
  <rv s="3">
    <fb>10.352499999999999</fb>
    <v>5</v>
  </rv>
  <rv s="3">
    <fb>10.33</fb>
    <v>5</v>
  </rv>
  <rv s="3">
    <fb>10.41</fb>
    <v>5</v>
  </rv>
  <rv s="3">
    <fb>10.404999999999999</fb>
    <v>5</v>
  </rv>
  <rv s="3">
    <fb>10.395</fb>
    <v>5</v>
  </rv>
  <rv s="3">
    <fb>10.435</fb>
    <v>5</v>
  </rv>
  <rv s="3">
    <fb>10.44</fb>
    <v>5</v>
  </rv>
  <rv s="3">
    <fb>10.45</fb>
    <v>5</v>
  </rv>
  <rv s="3">
    <fb>10.452500000000001</fb>
    <v>5</v>
  </rv>
  <rv s="3">
    <fb>10.465</fb>
    <v>5</v>
  </rv>
  <rv s="3">
    <fb>10.47</fb>
    <v>5</v>
  </rv>
  <rv s="3">
    <fb>10.295</fb>
    <v>5</v>
  </rv>
  <rv s="3">
    <fb>10.46</fb>
    <v>5</v>
  </rv>
  <rv s="3">
    <fb>10.595000000000001</fb>
    <v>5</v>
  </rv>
  <rv s="3">
    <fb>10.6225</fb>
    <v>5</v>
  </rv>
  <rv s="3">
    <fb>10.6775</fb>
    <v>5</v>
  </rv>
  <rv s="3">
    <fb>10.664999999999999</fb>
    <v>5</v>
  </rv>
  <rv s="3">
    <fb>10.772500000000001</fb>
    <v>5</v>
  </rv>
  <rv s="3">
    <fb>10.824999999999999</fb>
    <v>5</v>
  </rv>
  <rv s="3">
    <fb>10.74</fb>
    <v>5</v>
  </rv>
  <rv s="3">
    <fb>10.8775</fb>
    <v>5</v>
  </rv>
  <rv s="3">
    <fb>10.904999999999999</fb>
    <v>5</v>
  </rv>
  <rv s="3">
    <fb>10.805</fb>
    <v>5</v>
  </rv>
  <rv s="3">
    <fb>10.6325</fb>
    <v>5</v>
  </rv>
  <rv s="3">
    <fb>10.7475</fb>
    <v>5</v>
  </rv>
  <rv s="3">
    <fb>10.86</fb>
    <v>5</v>
  </rv>
  <rv s="3">
    <fb>10.952500000000001</fb>
    <v>5</v>
  </rv>
  <rv s="3">
    <fb>11.01</fb>
    <v>5</v>
  </rv>
  <rv s="3">
    <fb>11.06</fb>
    <v>5</v>
  </rv>
  <rv s="3">
    <fb>11.0625</fb>
    <v>5</v>
  </rv>
  <rv s="3">
    <fb>11.185</fb>
    <v>5</v>
  </rv>
  <rv s="3">
    <fb>11.2</fb>
    <v>5</v>
  </rv>
  <rv s="3">
    <fb>11.145</fb>
    <v>5</v>
  </rv>
  <rv s="3">
    <fb>11.085000000000001</fb>
    <v>5</v>
  </rv>
  <rv s="3">
    <fb>11.1675</fb>
    <v>5</v>
  </rv>
  <rv s="3">
    <fb>11.295</fb>
    <v>5</v>
  </rv>
  <rv s="3">
    <fb>11.275</fb>
    <v>5</v>
  </rv>
  <rv s="3">
    <fb>11.297499999999999</fb>
    <v>5</v>
  </rv>
  <rv s="3">
    <fb>11.2925</fb>
    <v>5</v>
  </rv>
  <rv s="3">
    <fb>11.3475</fb>
    <v>5</v>
  </rv>
  <rv s="3">
    <fb>11.34</fb>
    <v>5</v>
  </rv>
  <rv s="3">
    <fb>11.35</fb>
    <v>5</v>
  </rv>
  <rv s="3">
    <fb>11.3725</fb>
    <v>5</v>
  </rv>
  <rv s="3">
    <fb>11.255000000000001</fb>
    <v>5</v>
  </rv>
  <rv s="3">
    <fb>11.2225</fb>
    <v>5</v>
  </rv>
  <rv s="3">
    <fb>11.172499999999999</fb>
    <v>5</v>
  </rv>
  <rv s="3">
    <fb>11.1075</fb>
    <v>5</v>
  </rv>
  <rv s="3">
    <fb>10.85</fb>
    <v>5</v>
  </rv>
  <rv s="3">
    <fb>10.842499999999999</fb>
    <v>5</v>
  </rv>
  <rv s="3">
    <fb>11.0175</fb>
    <v>5</v>
  </rv>
  <rv s="3">
    <fb>10.965</fb>
    <v>5</v>
  </rv>
  <rv s="3">
    <fb>10.9475</fb>
    <v>5</v>
  </rv>
  <rv s="3">
    <fb>10.72</fb>
    <v>5</v>
  </rv>
  <rv s="3">
    <fb>10.755000000000001</fb>
    <v>5</v>
  </rv>
  <rv s="3">
    <fb>10.734999999999999</fb>
    <v>5</v>
  </rv>
  <rv s="3">
    <fb>10.52</fb>
    <v>5</v>
  </rv>
  <rv s="3">
    <fb>10.692500000000001</fb>
    <v>5</v>
  </rv>
  <rv s="3">
    <fb>10.57</fb>
    <v>5</v>
  </rv>
  <rv s="3">
    <fb>10.855</fb>
    <v>5</v>
  </rv>
  <rv s="3">
    <fb>10.795</fb>
    <v>5</v>
  </rv>
  <rv s="3">
    <fb>10.702500000000001</fb>
    <v>5</v>
  </rv>
  <rv s="3">
    <fb>11.025</fb>
    <v>5</v>
  </rv>
  <rv s="3">
    <fb>11.065</fb>
    <v>5</v>
  </rv>
  <rv s="3">
    <fb>11.17</fb>
    <v>5</v>
  </rv>
  <rv s="3">
    <fb>11.327500000000001</fb>
    <v>5</v>
  </rv>
  <rv s="3">
    <fb>11.362500000000001</fb>
    <v>5</v>
  </rv>
  <rv s="3">
    <fb>11.39</fb>
    <v>5</v>
  </rv>
  <rv s="3">
    <fb>11.395</fb>
    <v>5</v>
  </rv>
  <rv s="3">
    <fb>11.455</fb>
    <v>5</v>
  </rv>
  <rv s="3">
    <fb>11.445</fb>
    <v>5</v>
  </rv>
  <rv s="3">
    <fb>11.605</fb>
    <v>5</v>
  </rv>
  <rv s="3">
    <fb>11.685</fb>
    <v>5</v>
  </rv>
  <rv s="3">
    <fb>11.65</fb>
    <v>5</v>
  </rv>
  <rv s="3">
    <fb>11.647500000000001</fb>
    <v>5</v>
  </rv>
  <rv s="3">
    <fb>11.58</fb>
    <v>5</v>
  </rv>
  <rv s="3">
    <fb>11.692500000000001</fb>
    <v>5</v>
  </rv>
  <rv s="3">
    <fb>11.71</fb>
    <v>5</v>
  </rv>
  <rv s="3">
    <fb>11.77</fb>
    <v>5</v>
  </rv>
  <rv s="3">
    <fb>11.675000000000001</fb>
    <v>5</v>
  </rv>
  <rv s="3">
    <fb>11.64</fb>
    <v>5</v>
  </rv>
  <rv s="3">
    <fb>11.734999999999999</fb>
    <v>5</v>
  </rv>
  <rv s="3">
    <fb>11.725</fb>
    <v>5</v>
  </rv>
  <rv s="3">
    <fb>11.6875</fb>
    <v>5</v>
  </rv>
  <rv s="3">
    <fb>11.4375</fb>
    <v>5</v>
  </rv>
  <rv s="3">
    <fb>11.535</fb>
    <v>5</v>
  </rv>
  <rv s="3">
    <fb>11.41</fb>
    <v>5</v>
  </rv>
  <rv s="3">
    <fb>11.5075</fb>
    <v>5</v>
  </rv>
  <rv s="3">
    <fb>11.3125</fb>
    <v>5</v>
  </rv>
  <rv s="3">
    <fb>11.272500000000001</fb>
    <v>5</v>
  </rv>
  <rv s="3">
    <fb>11.5975</fb>
    <v>5</v>
  </rv>
  <rv s="3">
    <fb>11.59</fb>
    <v>5</v>
  </rv>
  <rv s="3">
    <fb>11.5375</fb>
    <v>5</v>
  </rv>
  <rv s="3">
    <fb>11.525</fb>
    <v>5</v>
  </rv>
  <rv s="3">
    <fb>11.37</fb>
    <v>5</v>
  </rv>
  <rv s="3">
    <fb>11.4725</fb>
    <v>5</v>
  </rv>
  <rv s="3">
    <fb>11.157500000000001</fb>
    <v>5</v>
  </rv>
  <rv s="3">
    <fb>11.484999999999999</fb>
    <v>5</v>
  </rv>
  <rv s="0">
    <v>https://www.bing.com/financeapi/forcetrigger?t=ao7kvh&amp;q=XLON%3aCUSS&amp;form=skydnc</v>
    <v>Learn more on Bing</v>
  </rv>
  <rv s="1">
    <v>en-US</v>
    <v>ao7kvh</v>
    <v>268435456</v>
    <v>1</v>
    <v>Powered by Refinitiv</v>
    <v>0</v>
    <v>iS MSCI USA SC UCITS ETF (XLON:CUSS)</v>
    <v>2</v>
    <v>3</v>
    <v>Finance</v>
    <v>4</v>
    <v>501.88</v>
    <v>193.47</v>
    <v>0.99380000000000002</v>
    <v>2.7488999999999999</v>
    <v>5.5529999999999998E-3</v>
    <v>USD</v>
    <v>London Stock Exchange</v>
    <v>XLON</v>
    <v>4.3E-3</v>
    <v>501.88</v>
    <v>ETF</v>
    <v>44553.625054062497</v>
    <v>7862</v>
    <v>497.15</v>
    <v>1391373219.8199999</v>
    <v>iS MSCI USA SC UCITS ETF</v>
    <v>498.63</v>
    <v>495.01499999999999</v>
    <v>501.88</v>
    <v>CUSS</v>
    <v>iS MSCI USA SC UCITS ETF (XLON:CUSS)</v>
    <v>1294</v>
  </rv>
  <rv s="2">
    <v>7863</v>
  </rv>
  <rv s="3">
    <fb>431.86</fb>
    <v>5</v>
  </rv>
  <rv s="3">
    <fb>421.6</fb>
    <v>5</v>
  </rv>
  <rv s="3">
    <fb>425.51499999999999</fb>
    <v>5</v>
  </rv>
  <rv s="3">
    <fb>424.73</fb>
    <v>5</v>
  </rv>
  <rv s="3">
    <fb>419.07499999999999</fb>
    <v>5</v>
  </rv>
  <rv s="3">
    <fb>424.08</fb>
    <v>5</v>
  </rv>
  <rv s="3">
    <fb>439.60500000000002</fb>
    <v>5</v>
  </rv>
  <rv s="3">
    <fb>446.77499999999998</fb>
    <v>5</v>
  </rv>
  <rv s="3">
    <fb>448.14499999999998</fb>
    <v>5</v>
  </rv>
  <rv s="3">
    <fb>446.93</fb>
    <v>5</v>
  </rv>
  <rv s="3">
    <fb>453.95</fb>
    <v>5</v>
  </rv>
  <rv s="3">
    <fb>453.03500000000003</fb>
    <v>5</v>
  </rv>
  <rv s="3">
    <fb>458.7</fb>
    <v>5</v>
  </rv>
  <rv s="3">
    <fb>452.16</fb>
    <v>5</v>
  </rv>
  <rv s="3">
    <fb>454.45</fb>
    <v>5</v>
  </rv>
  <rv s="3">
    <fb>457.41</fb>
    <v>5</v>
  </rv>
  <rv s="3">
    <fb>459.97</fb>
    <v>5</v>
  </rv>
  <rv s="3">
    <fb>458.89499999999998</fb>
    <v>5</v>
  </rv>
  <rv s="3">
    <fb>455.27</fb>
    <v>5</v>
  </rv>
  <rv s="3">
    <fb>455.58499999999998</fb>
    <v>5</v>
  </rv>
  <rv s="3">
    <fb>457.61</fb>
    <v>5</v>
  </rv>
  <rv s="3">
    <fb>451.82</fb>
    <v>5</v>
  </rv>
  <rv s="3">
    <fb>445.74</fb>
    <v>5</v>
  </rv>
  <rv s="3">
    <fb>446.01</fb>
    <v>5</v>
  </rv>
  <rv s="3">
    <fb>444.29500000000002</fb>
    <v>5</v>
  </rv>
  <rv s="3">
    <fb>454.28500000000003</fb>
    <v>5</v>
  </rv>
  <rv s="3">
    <fb>453.56</fb>
    <v>5</v>
  </rv>
  <rv s="3">
    <fb>463.6</fb>
    <v>5</v>
  </rv>
  <rv s="3">
    <fb>469.63</fb>
    <v>5</v>
  </rv>
  <rv s="3">
    <fb>477.44</fb>
    <v>5</v>
  </rv>
  <rv s="3">
    <fb>479.75</fb>
    <v>5</v>
  </rv>
  <rv s="3">
    <fb>480.56</fb>
    <v>5</v>
  </rv>
  <rv s="3">
    <fb>482.995</fb>
    <v>5</v>
  </rv>
  <rv s="3">
    <fb>481.84</fb>
    <v>5</v>
  </rv>
  <rv s="3">
    <fb>487.91500000000002</fb>
    <v>5</v>
  </rv>
  <rv s="3">
    <fb>482.08</fb>
    <v>5</v>
  </rv>
  <rv s="3">
    <fb>474.35500000000002</fb>
    <v>5</v>
  </rv>
  <rv s="3">
    <fb>469.39</fb>
    <v>5</v>
  </rv>
  <rv s="3">
    <fb>479.59</fb>
    <v>5</v>
  </rv>
  <rv s="3">
    <fb>478.89</fb>
    <v>5</v>
  </rv>
  <rv s="3">
    <fb>469.75</fb>
    <v>5</v>
  </rv>
  <rv s="3">
    <fb>484.12</fb>
    <v>5</v>
  </rv>
  <rv s="3">
    <fb>480.39</fb>
    <v>5</v>
  </rv>
  <rv s="3">
    <fb>469.02</fb>
    <v>5</v>
  </rv>
  <rv s="3">
    <fb>481.02499999999998</fb>
    <v>5</v>
  </rv>
  <rv s="3">
    <fb>478.08</fb>
    <v>5</v>
  </rv>
  <rv s="3">
    <fb>478.79500000000002</fb>
    <v>5</v>
  </rv>
  <rv s="3">
    <fb>466.005</fb>
    <v>5</v>
  </rv>
  <rv s="3">
    <fb>448.51499999999999</fb>
    <v>5</v>
  </rv>
  <rv s="3">
    <fb>477.13499999999999</fb>
    <v>5</v>
  </rv>
  <rv s="3">
    <fb>484.34500000000003</fb>
    <v>5</v>
  </rv>
  <rv s="3">
    <fb>492.815</fb>
    <v>5</v>
  </rv>
  <rv s="3">
    <fb>495.55500000000001</fb>
    <v>5</v>
  </rv>
  <rv s="3">
    <fb>498.44499999999999</fb>
    <v>5</v>
  </rv>
  <rv s="3">
    <fb>494.10500000000002</fb>
    <v>5</v>
  </rv>
  <rv s="3">
    <fb>491.16500000000002</fb>
    <v>5</v>
  </rv>
  <rv s="3">
    <fb>498.23500000000001</fb>
    <v>5</v>
  </rv>
  <rv s="3">
    <fb>489.255</fb>
    <v>5</v>
  </rv>
  <rv s="3">
    <fb>483.59500000000003</fb>
    <v>5</v>
  </rv>
  <rv s="3">
    <fb>475.59</fb>
    <v>5</v>
  </rv>
  <rv s="3">
    <fb>473</fb>
    <v>5</v>
  </rv>
  <rv s="3">
    <fb>467.03</fb>
    <v>5</v>
  </rv>
  <rv s="3">
    <fb>479.24</fb>
    <v>5</v>
  </rv>
  <rv s="3">
    <fb>468.99</fb>
    <v>5</v>
  </rv>
  <rv s="3">
    <fb>473.78</fb>
    <v>5</v>
  </rv>
  <rv s="3">
    <fb>478.80500000000001</fb>
    <v>5</v>
  </rv>
  <rv s="3">
    <fb>482.69499999999999</fb>
    <v>5</v>
  </rv>
  <rv s="3">
    <fb>489.79</fb>
    <v>5</v>
  </rv>
  <rv s="3">
    <fb>484.87</fb>
    <v>5</v>
  </rv>
  <rv s="3">
    <fb>483.88</fb>
    <v>5</v>
  </rv>
  <rv s="3">
    <fb>485.81</fb>
    <v>5</v>
  </rv>
  <rv s="3">
    <fb>486.495</fb>
    <v>5</v>
  </rv>
  <rv s="3">
    <fb>484.27</fb>
    <v>5</v>
  </rv>
  <rv s="3">
    <fb>493.505</fb>
    <v>5</v>
  </rv>
  <rv s="3">
    <fb>490.02499999999998</fb>
    <v>5</v>
  </rv>
  <rv s="3">
    <fb>493.42</fb>
    <v>5</v>
  </rv>
  <rv s="3">
    <fb>488.255</fb>
    <v>5</v>
  </rv>
  <rv s="3">
    <fb>478.53</fb>
    <v>5</v>
  </rv>
  <rv s="3">
    <fb>485.17500000000001</fb>
    <v>5</v>
  </rv>
  <rv s="3">
    <fb>493.625</fb>
    <v>5</v>
  </rv>
  <rv s="3">
    <fb>494.755</fb>
    <v>5</v>
  </rv>
  <rv s="3">
    <fb>501.89</fb>
    <v>5</v>
  </rv>
  <rv s="3">
    <fb>503.46499999999997</fb>
    <v>5</v>
  </rv>
  <rv s="3">
    <fb>503.75</fb>
    <v>5</v>
  </rv>
  <rv s="3">
    <fb>502.67500000000001</fb>
    <v>5</v>
  </rv>
  <rv s="3">
    <fb>498.10500000000002</fb>
    <v>5</v>
  </rv>
  <rv s="3">
    <fb>490.96</fb>
    <v>5</v>
  </rv>
  <rv s="3">
    <fb>495.15</fb>
    <v>5</v>
  </rv>
  <rv s="3">
    <fb>488.66</fb>
    <v>5</v>
  </rv>
  <rv s="3">
    <fb>497.98500000000001</fb>
    <v>5</v>
  </rv>
  <rv s="3">
    <fb>498.61</fb>
    <v>5</v>
  </rv>
  <rv s="3">
    <fb>486.46</fb>
    <v>5</v>
  </rv>
  <rv s="3">
    <fb>481.71499999999997</fb>
    <v>5</v>
  </rv>
  <rv s="3">
    <fb>476.65</fb>
    <v>5</v>
  </rv>
  <rv s="3">
    <fb>486.005</fb>
    <v>5</v>
  </rv>
  <rv s="3">
    <fb>487.435</fb>
    <v>5</v>
  </rv>
  <rv s="3">
    <fb>489.44</fb>
    <v>5</v>
  </rv>
  <rv s="3">
    <fb>478.67500000000001</fb>
    <v>5</v>
  </rv>
  <rv s="3">
    <fb>482.75</fb>
    <v>5</v>
  </rv>
  <rv s="3">
    <fb>487.47500000000002</fb>
    <v>5</v>
  </rv>
  <rv s="3">
    <fb>490.5</fb>
    <v>5</v>
  </rv>
  <rv s="3">
    <fb>487.4</fb>
    <v>5</v>
  </rv>
  <rv s="3">
    <fb>489.7</fb>
    <v>5</v>
  </rv>
  <rv s="3">
    <fb>495.2</fb>
    <v>5</v>
  </rv>
  <rv s="3">
    <fb>495.55</fb>
    <v>5</v>
  </rv>
  <rv s="3">
    <fb>498.58499999999998</fb>
    <v>5</v>
  </rv>
  <rv s="3">
    <fb>500.22500000000002</fb>
    <v>5</v>
  </rv>
  <rv s="3">
    <fb>497.11</fb>
    <v>5</v>
  </rv>
  <rv s="3">
    <fb>497.54</fb>
    <v>5</v>
  </rv>
  <rv s="3">
    <fb>505.26</fb>
    <v>5</v>
  </rv>
  <rv s="3">
    <fb>504.18</fb>
    <v>5</v>
  </rv>
  <rv s="3">
    <fb>508.54</fb>
    <v>5</v>
  </rv>
  <rv s="3">
    <fb>504.01</fb>
    <v>5</v>
  </rv>
  <rv s="3">
    <fb>504.90499999999997</fb>
    <v>5</v>
  </rv>
  <rv s="3">
    <fb>506.63</fb>
    <v>5</v>
  </rv>
  <rv s="3">
    <fb>501.82499999999999</fb>
    <v>5</v>
  </rv>
  <rv s="3">
    <fb>503.10500000000002</fb>
    <v>5</v>
  </rv>
  <rv s="3">
    <fb>497</fb>
    <v>5</v>
  </rv>
  <rv s="3">
    <fb>490.11</fb>
    <v>5</v>
  </rv>
  <rv s="3">
    <fb>494.33</fb>
    <v>5</v>
  </rv>
  <rv s="3">
    <fb>495.69</fb>
    <v>5</v>
  </rv>
  <rv s="3">
    <fb>501.16</fb>
    <v>5</v>
  </rv>
  <rv s="3">
    <fb>503.07</fb>
    <v>5</v>
  </rv>
  <rv s="3">
    <fb>507.64</fb>
    <v>5</v>
  </rv>
  <rv s="3">
    <fb>503.79500000000002</fb>
    <v>5</v>
  </rv>
  <rv s="3">
    <fb>505.57</fb>
    <v>5</v>
  </rv>
  <rv s="3">
    <fb>502.10500000000002</fb>
    <v>5</v>
  </rv>
  <rv s="3">
    <fb>504.97500000000002</fb>
    <v>5</v>
  </rv>
  <rv s="3">
    <fb>503.02499999999998</fb>
    <v>5</v>
  </rv>
  <rv s="3">
    <fb>503.91500000000002</fb>
    <v>5</v>
  </rv>
  <rv s="3">
    <fb>494.64</fb>
    <v>5</v>
  </rv>
  <rv s="3">
    <fb>493.755</fb>
    <v>5</v>
  </rv>
  <rv s="3">
    <fb>489.185</fb>
    <v>5</v>
  </rv>
  <rv s="3">
    <fb>496.39</fb>
    <v>5</v>
  </rv>
  <rv s="3">
    <fb>498.245</fb>
    <v>5</v>
  </rv>
  <rv s="3">
    <fb>493.96</fb>
    <v>5</v>
  </rv>
  <rv s="3">
    <fb>486.85500000000002</fb>
    <v>5</v>
  </rv>
  <rv s="3">
    <fb>483.1</fb>
    <v>5</v>
  </rv>
  <rv s="3">
    <fb>481.83499999999998</fb>
    <v>5</v>
  </rv>
  <rv s="3">
    <fb>469.8</fb>
    <v>5</v>
  </rv>
  <rv s="3">
    <fb>480.60500000000002</fb>
    <v>5</v>
  </rv>
  <rv s="3">
    <fb>487.99</fb>
    <v>5</v>
  </rv>
  <rv s="3">
    <fb>483.40499999999997</fb>
    <v>5</v>
  </rv>
  <rv s="3">
    <fb>487.23</fb>
    <v>5</v>
  </rv>
  <rv s="3">
    <fb>488.34500000000003</fb>
    <v>5</v>
  </rv>
  <rv s="3">
    <fb>482.36</fb>
    <v>5</v>
  </rv>
  <rv s="3">
    <fb>487.76</fb>
    <v>5</v>
  </rv>
  <rv s="3">
    <fb>495.995</fb>
    <v>5</v>
  </rv>
  <rv s="3">
    <fb>492.73500000000001</fb>
    <v>5</v>
  </rv>
  <rv s="3">
    <fb>494.31</fb>
    <v>5</v>
  </rv>
  <rv s="3">
    <fb>490.06</fb>
    <v>5</v>
  </rv>
  <rv s="3">
    <fb>491.48</fb>
    <v>5</v>
  </rv>
  <rv s="3">
    <fb>493.88</fb>
    <v>5</v>
  </rv>
  <rv s="3">
    <fb>496.57499999999999</fb>
    <v>5</v>
  </rv>
  <rv s="3">
    <fb>493.85500000000002</fb>
    <v>5</v>
  </rv>
  <rv s="3">
    <fb>495.88499999999999</fb>
    <v>5</v>
  </rv>
  <rv s="3">
    <fb>493.185</fb>
    <v>5</v>
  </rv>
  <rv s="3">
    <fb>495.56</fb>
    <v>5</v>
  </rv>
  <rv s="3">
    <fb>495.14</fb>
    <v>5</v>
  </rv>
  <rv s="3">
    <fb>491.02</fb>
    <v>5</v>
  </rv>
  <rv s="3">
    <fb>482.4</fb>
    <v>5</v>
  </rv>
  <rv s="3">
    <fb>486</fb>
    <v>5</v>
  </rv>
  <rv s="3">
    <fb>473.68</fb>
    <v>5</v>
  </rv>
  <rv s="3">
    <fb>479.48</fb>
    <v>5</v>
  </rv>
  <rv s="3">
    <fb>487.24</fb>
    <v>5</v>
  </rv>
  <rv s="3">
    <fb>493.23</fb>
    <v>5</v>
  </rv>
  <rv s="3">
    <fb>497.74</fb>
    <v>5</v>
  </rv>
  <rv s="3">
    <fb>494.90499999999997</fb>
    <v>5</v>
  </rv>
  <rv s="3">
    <fb>502.59500000000003</fb>
    <v>5</v>
  </rv>
  <rv s="3">
    <fb>502.45499999999998</fb>
    <v>5</v>
  </rv>
  <rv s="3">
    <fb>502.69499999999999</fb>
    <v>5</v>
  </rv>
  <rv s="3">
    <fb>509.6</fb>
    <v>5</v>
  </rv>
  <rv s="3">
    <fb>505.745</fb>
    <v>5</v>
  </rv>
  <rv s="3">
    <fb>506.86500000000001</fb>
    <v>5</v>
  </rv>
  <rv s="3">
    <fb>503.78</fb>
    <v>5</v>
  </rv>
  <rv s="3">
    <fb>497.755</fb>
    <v>5</v>
  </rv>
  <rv s="3">
    <fb>500.82</fb>
    <v>5</v>
  </rv>
  <rv s="3">
    <fb>496.20499999999998</fb>
    <v>5</v>
  </rv>
  <rv s="3">
    <fb>495.59</fb>
    <v>5</v>
  </rv>
  <rv s="3">
    <fb>493.65</fb>
    <v>5</v>
  </rv>
  <rv s="3">
    <fb>493.55</fb>
    <v>5</v>
  </rv>
  <rv s="3">
    <fb>493.75</fb>
    <v>5</v>
  </rv>
  <rv s="3">
    <fb>484.06</fb>
    <v>5</v>
  </rv>
  <rv s="3">
    <fb>484.35</fb>
    <v>5</v>
  </rv>
  <rv s="3">
    <fb>492.745</fb>
    <v>5</v>
  </rv>
  <rv s="3">
    <fb>499.35500000000002</fb>
    <v>5</v>
  </rv>
  <rv s="3">
    <fb>498.52499999999998</fb>
    <v>5</v>
  </rv>
  <rv s="3">
    <fb>505.52</fb>
    <v>5</v>
  </rv>
  <rv s="3">
    <fb>497.13</fb>
    <v>5</v>
  </rv>
  <rv s="3">
    <fb>495.565</fb>
    <v>5</v>
  </rv>
  <rv s="3">
    <fb>492.69</fb>
    <v>5</v>
  </rv>
  <rv s="3">
    <fb>490.71</fb>
    <v>5</v>
  </rv>
  <rv s="3">
    <fb>491.005</fb>
    <v>5</v>
  </rv>
  <rv s="3">
    <fb>495.9</fb>
    <v>5</v>
  </rv>
  <rv s="3">
    <fb>485.29500000000002</fb>
    <v>5</v>
  </rv>
  <rv s="3">
    <fb>501.12</fb>
    <v>5</v>
  </rv>
  <rv s="3">
    <fb>498.34</fb>
    <v>5</v>
  </rv>
  <rv s="3">
    <fb>498.75</fb>
    <v>5</v>
  </rv>
  <rv s="3">
    <fb>495.05500000000001</fb>
    <v>5</v>
  </rv>
  <rv s="3">
    <fb>496.34</fb>
    <v>5</v>
  </rv>
  <rv s="3">
    <fb>503.44499999999999</fb>
    <v>5</v>
  </rv>
  <rv s="3">
    <fb>508.53</fb>
    <v>5</v>
  </rv>
  <rv s="3">
    <fb>503.31</fb>
    <v>5</v>
  </rv>
  <rv s="3">
    <fb>507.02</fb>
    <v>5</v>
  </rv>
  <rv s="3">
    <fb>509.71</fb>
    <v>5</v>
  </rv>
  <rv s="3">
    <fb>508.02</fb>
    <v>5</v>
  </rv>
  <rv s="3">
    <fb>510.70499999999998</fb>
    <v>5</v>
  </rv>
  <rv s="3">
    <fb>515.505</fb>
    <v>5</v>
  </rv>
  <rv s="3">
    <fb>516.26</fb>
    <v>5</v>
  </rv>
  <rv s="3">
    <fb>506.935</fb>
    <v>5</v>
  </rv>
  <rv s="3">
    <fb>508.05500000000001</fb>
    <v>5</v>
  </rv>
  <rv s="3">
    <fb>511.29500000000002</fb>
    <v>5</v>
  </rv>
  <rv s="3">
    <fb>520.84500000000003</fb>
    <v>5</v>
  </rv>
  <rv s="3">
    <fb>521.16</fb>
    <v>5</v>
  </rv>
  <rv s="3">
    <fb>527.04</fb>
    <v>5</v>
  </rv>
  <rv s="3">
    <fb>529.12</fb>
    <v>5</v>
  </rv>
  <rv s="3">
    <fb>534.87</fb>
    <v>5</v>
  </rv>
  <rv s="3">
    <fb>537.67999999999995</fb>
    <v>5</v>
  </rv>
  <rv s="3">
    <fb>532.79499999999996</fb>
    <v>5</v>
  </rv>
  <rv s="3">
    <fb>532.17999999999995</fb>
    <v>5</v>
  </rv>
  <rv s="3">
    <fb>528.55499999999995</fb>
    <v>5</v>
  </rv>
  <rv s="3">
    <fb>529.92999999999995</fb>
    <v>5</v>
  </rv>
  <rv s="3">
    <fb>529.89</fb>
    <v>5</v>
  </rv>
  <rv s="3">
    <fb>529.26499999999999</fb>
    <v>5</v>
  </rv>
  <rv s="3">
    <fb>524.21500000000003</fb>
    <v>5</v>
  </rv>
  <rv s="3">
    <fb>522.23500000000001</fb>
    <v>5</v>
  </rv>
  <rv s="3">
    <fb>519.82500000000005</fb>
    <v>5</v>
  </rv>
  <rv s="3">
    <fb>522.09</fb>
    <v>5</v>
  </rv>
  <rv s="3">
    <fb>513.44000000000005</fb>
    <v>5</v>
  </rv>
  <rv s="3">
    <fb>515.15</fb>
    <v>5</v>
  </rv>
  <rv s="3">
    <fb>517.60500000000002</fb>
    <v>5</v>
  </rv>
  <rv s="3">
    <fb>493.58499999999998</fb>
    <v>5</v>
  </rv>
  <rv s="3">
    <fb>496.97500000000002</fb>
    <v>5</v>
  </rv>
  <rv s="3">
    <fb>490.17</fb>
    <v>5</v>
  </rv>
  <rv s="3">
    <fb>499.51499999999999</fb>
    <v>5</v>
  </rv>
  <rv s="3">
    <fb>487.34</fb>
    <v>5</v>
  </rv>
  <rv s="3">
    <fb>483.65</fb>
    <v>5</v>
  </rv>
  <rv s="3">
    <fb>491.1</fb>
    <v>5</v>
  </rv>
  <rv s="3">
    <fb>504.47</fb>
    <v>5</v>
  </rv>
  <rv s="3">
    <fb>505.09</fb>
    <v>5</v>
  </rv>
  <rv s="3">
    <fb>500.86500000000001</fb>
    <v>5</v>
  </rv>
  <rv s="3">
    <fb>493.36500000000001</fb>
    <v>5</v>
  </rv>
  <rv s="3">
    <fb>487.38</fb>
    <v>5</v>
  </rv>
  <rv s="3">
    <fb>487.245</fb>
    <v>5</v>
  </rv>
  <rv s="3">
    <fb>479.74</fb>
    <v>5</v>
  </rv>
  <rv s="3">
    <fb>487.35</fb>
    <v>5</v>
  </rv>
  <rv s="3">
    <fb>473.21</fb>
    <v>5</v>
  </rv>
  <rv s="3">
    <fb>488.24</fb>
    <v>5</v>
  </rv>
  <rv s="3">
    <fb>495.01499999999999</fb>
    <v>5</v>
  </rv>
  <rv s="3">
    <fb>501.88</fb>
    <v>5</v>
  </rv>
  <rv s="0">
    <v>https://www.bing.com/financeapi/forcetrigger?t=bnjkim&amp;q=XLON%3aSAWD&amp;form=skydnc</v>
    <v>Learn more on Bing</v>
  </rv>
  <rv s="1">
    <v>en-US</v>
    <v>bnjkim</v>
    <v>268435456</v>
    <v>1</v>
    <v>Powered by Refinitiv</v>
    <v>0</v>
    <v>iShrs MSCI World ESG USD Acc (XLON:SAWD)</v>
    <v>2</v>
    <v>3</v>
    <v>Finance</v>
    <v>4</v>
    <v>8.343</v>
    <v>3.9375</v>
    <v>1.0025999999999999</v>
    <v>0.02</v>
    <v>2.4199999999999998E-3</v>
    <v>USD</v>
    <v>London Stock Exchange</v>
    <v>XLON</v>
    <v>2E-3</v>
    <v>8.2859999999999996</v>
    <v>ETF</v>
    <v>44554.386923228907</v>
    <v>8115</v>
    <v>8.2850000000000001</v>
    <v>1378712413.3</v>
    <v>iShrs MSCI World ESG USD Acc</v>
    <v>8.2850000000000001</v>
    <v>8.2650000000000006</v>
    <v>8.2850000000000001</v>
    <v>SAWD</v>
    <v>iShrs MSCI World ESG USD Acc (XLON:SAWD)</v>
    <v>435</v>
  </rv>
  <rv s="2">
    <v>8116</v>
  </rv>
  <rv s="3">
    <fb>6.7160000000000002</fb>
    <v>5</v>
  </rv>
  <rv s="3">
    <fb>6.8109999999999999</fb>
    <v>5</v>
  </rv>
  <rv s="3">
    <fb>6.8170000000000002</fb>
    <v>5</v>
  </rv>
  <rv s="3">
    <fb>6.7969999999999997</fb>
    <v>5</v>
  </rv>
  <rv s="3">
    <fb>6.7530000000000001</fb>
    <v>5</v>
  </rv>
  <rv s="3">
    <fb>6.9119999999999999</fb>
    <v>5</v>
  </rv>
  <rv s="3">
    <fb>6.9160000000000004</fb>
    <v>5</v>
  </rv>
  <rv s="3">
    <fb>6.9690000000000003</fb>
    <v>5</v>
  </rv>
  <rv s="3">
    <fb>6.9424999999999999</fb>
    <v>5</v>
  </rv>
  <rv s="3">
    <fb>6.9234999999999998</fb>
    <v>5</v>
  </rv>
  <rv s="3">
    <fb>6.952</fb>
    <v>5</v>
  </rv>
  <rv s="3">
    <fb>6.9615</fb>
    <v>5</v>
  </rv>
  <rv s="3">
    <fb>6.8765000000000001</fb>
    <v>5</v>
  </rv>
  <rv s="3">
    <fb>6.88</fb>
    <v>5</v>
  </rv>
  <rv s="3">
    <fb>6.89</fb>
    <v>5</v>
  </rv>
  <rv s="3">
    <fb>6.9820000000000002</fb>
    <v>5</v>
  </rv>
  <rv s="3">
    <fb>7.0019999999999998</fb>
    <v>5</v>
  </rv>
  <rv s="3">
    <fb>6.9740000000000002</fb>
    <v>5</v>
  </rv>
  <rv s="3">
    <fb>6.9059999999999997</fb>
    <v>5</v>
  </rv>
  <rv s="3">
    <fb>6.8689999999999998</fb>
    <v>5</v>
  </rv>
  <rv s="3">
    <fb>6.8929999999999998</fb>
    <v>5</v>
  </rv>
  <rv s="3">
    <fb>6.8159999999999998</fb>
    <v>5</v>
  </rv>
  <rv s="3">
    <fb>6.9349999999999996</fb>
    <v>5</v>
  </rv>
  <rv s="3">
    <fb>7.04</fb>
    <v>5</v>
  </rv>
  <rv s="3">
    <fb>7.0750000000000002</fb>
    <v>5</v>
  </rv>
  <rv s="3">
    <fb>7.101</fb>
    <v>5</v>
  </rv>
  <rv s="3">
    <fb>7.13</fb>
    <v>5</v>
  </rv>
  <rv s="3">
    <fb>7.2169999999999996</fb>
    <v>5</v>
  </rv>
  <rv s="3">
    <fb>7.1150000000000002</fb>
    <v>5</v>
  </rv>
  <rv s="3">
    <fb>7.0869999999999997</fb>
    <v>5</v>
  </rv>
  <rv s="3">
    <fb>7.0279999999999996</fb>
    <v>5</v>
  </rv>
  <rv s="3">
    <fb>7.0865</fb>
    <v>5</v>
  </rv>
  <rv s="3">
    <fb>7.0780000000000003</fb>
    <v>5</v>
  </rv>
  <rv s="3">
    <fb>7.024</fb>
    <v>5</v>
  </rv>
  <rv s="3">
    <fb>6.9610000000000003</fb>
    <v>5</v>
  </rv>
  <rv s="3">
    <fb>6.7930000000000001</fb>
    <v>5</v>
  </rv>
  <rv s="3">
    <fb>7.0140000000000002</fb>
    <v>5</v>
  </rv>
  <rv s="3">
    <fb>7.0579999999999998</fb>
    <v>5</v>
  </rv>
  <rv s="3">
    <fb>7.0990000000000002</fb>
    <v>5</v>
  </rv>
  <rv s="3">
    <fb>7.1749999999999998</fb>
    <v>5</v>
  </rv>
  <rv s="3">
    <fb>7.1779999999999999</fb>
    <v>5</v>
  </rv>
  <rv s="3">
    <fb>7.15</fb>
    <v>5</v>
  </rv>
  <rv s="3">
    <fb>7.1180000000000003</fb>
    <v>5</v>
  </rv>
  <rv s="3">
    <fb>7.0949999999999998</fb>
    <v>5</v>
  </rv>
  <rv s="3">
    <fb>7.0330000000000004</fb>
    <v>5</v>
  </rv>
  <rv s="3">
    <fb>7.1109999999999998</fb>
    <v>5</v>
  </rv>
  <rv s="3">
    <fb>7.1189999999999998</fb>
    <v>5</v>
  </rv>
  <rv s="3">
    <fb>7.3330000000000002</fb>
    <v>5</v>
  </rv>
  <rv s="3">
    <fb>7.3179999999999996</fb>
    <v>5</v>
  </rv>
  <rv s="3">
    <fb>7.3940000000000001</fb>
    <v>5</v>
  </rv>
  <rv s="3">
    <fb>7.415</fb>
    <v>5</v>
  </rv>
  <rv s="3">
    <fb>7.4409999999999998</fb>
    <v>5</v>
  </rv>
  <rv s="3">
    <fb>7.484</fb>
    <v>5</v>
  </rv>
  <rv s="3">
    <fb>7.3869999999999996</fb>
    <v>5</v>
  </rv>
  <rv s="3">
    <fb>7.4779999999999998</fb>
    <v>5</v>
  </rv>
  <rv s="3">
    <fb>7.4950000000000001</fb>
    <v>5</v>
  </rv>
  <rv s="3">
    <fb>7.5229999999999997</fb>
    <v>5</v>
  </rv>
  <rv s="3">
    <fb>7.5140000000000002</fb>
    <v>5</v>
  </rv>
  <rv s="3">
    <fb>7.5270000000000001</fb>
    <v>5</v>
  </rv>
  <rv s="3">
    <fb>7.4805000000000001</fb>
    <v>5</v>
  </rv>
  <rv s="3">
    <fb>7.4835000000000003</fb>
    <v>5</v>
  </rv>
  <rv s="3">
    <fb>7.468</fb>
    <v>5</v>
  </rv>
  <rv s="3">
    <fb>7.5940000000000003</fb>
    <v>5</v>
  </rv>
  <rv s="3">
    <fb>7.4710000000000001</fb>
    <v>5</v>
  </rv>
  <rv s="3">
    <fb>7.4820000000000002</fb>
    <v>5</v>
  </rv>
  <rv s="3">
    <fb>7.5</fb>
    <v>5</v>
  </rv>
  <rv s="3">
    <fb>7.5750000000000002</fb>
    <v>5</v>
  </rv>
  <rv s="3">
    <fb>7.5625</fb>
    <v>5</v>
  </rv>
  <rv s="3">
    <fb>7.6109999999999998</fb>
    <v>5</v>
  </rv>
  <rv s="3">
    <fb>7.6040000000000001</fb>
    <v>5</v>
  </rv>
  <rv s="3">
    <fb>7.6239999999999997</fb>
    <v>5</v>
  </rv>
  <rv s="3">
    <fb>7.6420000000000003</fb>
    <v>5</v>
  </rv>
  <rv s="3">
    <fb>7.64</fb>
    <v>5</v>
  </rv>
  <rv s="3">
    <fb>7.673</fb>
    <v>5</v>
  </rv>
  <rv s="3">
    <fb>7.68</fb>
    <v>5</v>
  </rv>
  <rv s="3">
    <fb>7.69</fb>
    <v>5</v>
  </rv>
  <rv s="3">
    <fb>7.702</fb>
    <v>5</v>
  </rv>
  <rv s="3">
    <fb>7.649</fb>
    <v>5</v>
  </rv>
  <rv s="3">
    <fb>7.5529999999999999</fb>
    <v>5</v>
  </rv>
  <rv s="3">
    <fb>7.609</fb>
    <v>5</v>
  </rv>
  <rv s="3">
    <fb>7.6559999999999997</fb>
    <v>5</v>
  </rv>
  <rv s="3">
    <fb>7.6580000000000004</fb>
    <v>5</v>
  </rv>
  <rv s="3">
    <fb>7.7030000000000003</fb>
    <v>5</v>
  </rv>
  <rv s="3">
    <fb>7.7290000000000001</fb>
    <v>5</v>
  </rv>
  <rv s="3">
    <fb>7.7389999999999999</fb>
    <v>5</v>
  </rv>
  <rv s="3">
    <fb>7.7080000000000002</fb>
    <v>5</v>
  </rv>
  <rv s="3">
    <fb>7.766</fb>
    <v>5</v>
  </rv>
  <rv s="3">
    <fb>7.8029999999999999</fb>
    <v>5</v>
  </rv>
  <rv s="3">
    <fb>7.7569999999999997</fb>
    <v>5</v>
  </rv>
  <rv s="3">
    <fb>7.6959999999999997</fb>
    <v>5</v>
  </rv>
  <rv s="3">
    <fb>7.7960000000000003</fb>
    <v>5</v>
  </rv>
  <rv s="3">
    <fb>7.8220000000000001</fb>
    <v>5</v>
  </rv>
  <rv s="3">
    <fb>7.8520000000000003</fb>
    <v>5</v>
  </rv>
  <rv s="3">
    <fb>7.8224999999999998</fb>
    <v>5</v>
  </rv>
  <rv s="3">
    <fb>7.7859999999999996</fb>
    <v>5</v>
  </rv>
  <rv s="3">
    <fb>7.5960000000000001</fb>
    <v>5</v>
  </rv>
  <rv s="3">
    <fb>7.6740000000000004</fb>
    <v>5</v>
  </rv>
  <rv s="3">
    <fb>7.7610000000000001</fb>
    <v>5</v>
  </rv>
  <rv s="3">
    <fb>7.7830000000000004</fb>
    <v>5</v>
  </rv>
  <rv s="3">
    <fb>7.8789999999999996</fb>
    <v>5</v>
  </rv>
  <rv s="3">
    <fb>7.8090000000000002</fb>
    <v>5</v>
  </rv>
  <rv s="3">
    <fb>7.8460000000000001</fb>
    <v>5</v>
  </rv>
  <rv s="3">
    <fb>7.9130000000000003</fb>
    <v>5</v>
  </rv>
  <rv s="3">
    <fb>7.8970000000000002</fb>
    <v>5</v>
  </rv>
  <rv s="3">
    <fb>7.867</fb>
    <v>5</v>
  </rv>
  <rv s="3">
    <fb>7.8920000000000003</fb>
    <v>5</v>
  </rv>
  <rv s="3">
    <fb>7.931</fb>
    <v>5</v>
  </rv>
  <rv s="3">
    <fb>7.9240000000000004</fb>
    <v>5</v>
  </rv>
  <rv s="3">
    <fb>7.9290000000000003</fb>
    <v>5</v>
  </rv>
  <rv s="3">
    <fb>7.9409999999999998</fb>
    <v>5</v>
  </rv>
  <rv s="3">
    <fb>7.9610000000000003</fb>
    <v>5</v>
  </rv>
  <rv s="3">
    <fb>7.9935</fb>
    <v>5</v>
  </rv>
  <rv s="3">
    <fb>7.9560000000000004</fb>
    <v>5</v>
  </rv>
  <rv s="3">
    <fb>7.9314999999999998</fb>
    <v>5</v>
  </rv>
  <rv s="3">
    <fb>7.8390000000000004</fb>
    <v>5</v>
  </rv>
  <rv s="3">
    <fb>7.8890000000000002</fb>
    <v>5</v>
  </rv>
  <rv s="3">
    <fb>7.9770000000000003</fb>
    <v>5</v>
  </rv>
  <rv s="3">
    <fb>8</fb>
    <v>5</v>
  </rv>
  <rv s="3">
    <fb>8.0139999999999993</fb>
    <v>5</v>
  </rv>
  <rv s="3">
    <fb>7.9885000000000002</fb>
    <v>5</v>
  </rv>
  <rv s="3">
    <fb>8.032</fb>
    <v>5</v>
  </rv>
  <rv s="3">
    <fb>8.0920000000000005</fb>
    <v>5</v>
  </rv>
  <rv s="3">
    <fb>8.1189999999999998</fb>
    <v>5</v>
  </rv>
  <rv s="3">
    <fb>8.1120000000000001</fb>
    <v>5</v>
  </rv>
  <rv s="3">
    <fb>8.1539999999999999</fb>
    <v>5</v>
  </rv>
  <rv s="3">
    <fb>8.1</fb>
    <v>5</v>
  </rv>
  <rv s="3">
    <fb>8.0530000000000008</fb>
    <v>5</v>
  </rv>
  <rv s="3">
    <fb>8.077</fb>
    <v>5</v>
  </rv>
  <rv s="3">
    <fb>8.0419999999999998</fb>
    <v>5</v>
  </rv>
  <rv s="3">
    <fb>8.0129999999999999</fb>
    <v>5</v>
  </rv>
  <rv s="3">
    <fb>8.01</fb>
    <v>5</v>
  </rv>
  <rv s="3">
    <fb>7.992</fb>
    <v>5</v>
  </rv>
  <rv s="3">
    <fb>7.99</fb>
    <v>5</v>
  </rv>
  <rv s="3">
    <fb>7.9545000000000003</fb>
    <v>5</v>
  </rv>
  <rv s="3">
    <fb>7.8540000000000001</fb>
    <v>5</v>
  </rv>
  <rv s="3">
    <fb>7.9059999999999997</fb>
    <v>5</v>
  </rv>
  <rv s="3">
    <fb>7.9889999999999999</fb>
    <v>5</v>
  </rv>
  <rv s="3">
    <fb>7.9489999999999998</fb>
    <v>5</v>
  </rv>
  <rv s="3">
    <fb>7.9509999999999996</fb>
    <v>5</v>
  </rv>
  <rv s="3">
    <fb>7.782</fb>
    <v>5</v>
  </rv>
  <rv s="3">
    <fb>7.7910000000000004</fb>
    <v>5</v>
  </rv>
  <rv s="3">
    <fb>7.7889999999999997</fb>
    <v>5</v>
  </rv>
  <rv s="3">
    <fb>7.7270000000000003</fb>
    <v>5</v>
  </rv>
  <rv s="3">
    <fb>7.6529999999999996</fb>
    <v>5</v>
  </rv>
  <rv s="3">
    <fb>7.7679999999999998</fb>
    <v>5</v>
  </rv>
  <rv s="3">
    <fb>7.8140000000000001</fb>
    <v>5</v>
  </rv>
  <rv s="3">
    <fb>7.8360000000000003</fb>
    <v>5</v>
  </rv>
  <rv s="3">
    <fb>7.7640000000000002</fb>
    <v>5</v>
  </rv>
  <rv s="3">
    <fb>7.9</fb>
    <v>5</v>
  </rv>
  <rv s="3">
    <fb>7.9729999999999999</fb>
    <v>5</v>
  </rv>
  <rv s="3">
    <fb>8.0459999999999994</fb>
    <v>5</v>
  </rv>
  <rv s="3">
    <fb>8.0730000000000004</fb>
    <v>5</v>
  </rv>
  <rv s="3">
    <fb>8.0739999999999998</fb>
    <v>5</v>
  </rv>
  <rv s="3">
    <fb>8.1080000000000005</fb>
    <v>5</v>
  </rv>
  <rv s="3">
    <fb>8.1140000000000008</fb>
    <v>5</v>
  </rv>
  <rv s="3">
    <fb>8.1679999999999993</fb>
    <v>5</v>
  </rv>
  <rv s="3">
    <fb>8.1470000000000002</fb>
    <v>5</v>
  </rv>
  <rv s="3">
    <fb>8.1910000000000007</fb>
    <v>5</v>
  </rv>
  <rv s="3">
    <fb>8.2219999999999995</fb>
    <v>5</v>
  </rv>
  <rv s="3">
    <fb>8.2880000000000003</fb>
    <v>5</v>
  </rv>
  <rv s="3">
    <fb>8.3339999999999996</fb>
    <v>5</v>
  </rv>
  <rv s="3">
    <fb>8.3335000000000008</fb>
    <v>5</v>
  </rv>
  <rv s="3">
    <fb>8.3040000000000003</fb>
    <v>5</v>
  </rv>
  <rv s="3">
    <fb>8.2910000000000004</fb>
    <v>5</v>
  </rv>
  <rv s="3">
    <fb>8.3119999999999994</fb>
    <v>5</v>
  </rv>
  <rv s="3">
    <fb>8.327</fb>
    <v>5</v>
  </rv>
  <rv s="3">
    <fb>8.2959999999999994</fb>
    <v>5</v>
  </rv>
  <rv s="3">
    <fb>8.3030000000000008</fb>
    <v>5</v>
  </rv>
  <rv s="3">
    <fb>8.3149999999999995</fb>
    <v>5</v>
  </rv>
  <rv s="3">
    <fb>8.2059999999999995</fb>
    <v>5</v>
  </rv>
  <rv s="3">
    <fb>8.2584999999999997</fb>
    <v>5</v>
  </rv>
  <rv s="3">
    <fb>8.0470000000000006</fb>
    <v>5</v>
  </rv>
  <rv s="3">
    <fb>8.109</fb>
    <v>5</v>
  </rv>
  <rv s="3">
    <fb>8.0079999999999991</fb>
    <v>5</v>
  </rv>
  <rv s="3">
    <fb>8.1404999999999994</fb>
    <v>5</v>
  </rv>
  <rv s="3">
    <fb>7.98</fb>
    <v>5</v>
  </rv>
  <rv s="3">
    <fb>7.944</fb>
    <v>5</v>
  </rv>
  <rv s="3">
    <fb>8.2170000000000005</fb>
    <v>5</v>
  </rv>
  <rv s="3">
    <fb>8.2029999999999994</fb>
    <v>5</v>
  </rv>
  <rv s="3">
    <fb>8.2025000000000006</fb>
    <v>5</v>
  </rv>
  <rv s="3">
    <fb>8.1850000000000005</fb>
    <v>5</v>
  </rv>
  <rv s="3">
    <fb>8.0589999999999993</fb>
    <v>5</v>
  </rv>
  <rv s="3">
    <fb>8.0649999999999995</fb>
    <v>5</v>
  </rv>
  <rv s="3">
    <fb>8.1950000000000003</fb>
    <v>5</v>
  </rv>
  <rv s="3">
    <fb>8.2650000000000006</fb>
    <v>5</v>
  </rv>
  <rv s="0">
    <v>https://www.bing.com/financeapi/forcetrigger?t=bpbb6h&amp;q=XLON%3aSWRD&amp;form=skydnc</v>
    <v>Learn more on Bing</v>
  </rv>
  <rv s="8">
    <v>en-US</v>
    <v>bpbb6h</v>
    <v>268435456</v>
    <v>1</v>
    <v>Powered by Refinitiv</v>
    <v>12</v>
    <v>SPDR MSCI World UCITS ETF USD (XLON:SWRD)</v>
    <v>2</v>
    <v>13</v>
    <v>Finance</v>
    <v>4</v>
    <v>0.1275</v>
    <v>3.9589999999999998E-3</v>
    <v>USD</v>
    <v>London Stock Exchange</v>
    <v>XLON</v>
    <v>1.1999999999999999E-3</v>
    <v>32.33</v>
    <v>ETF</v>
    <v>44554.357699247659</v>
    <v>8303</v>
    <v>32.21</v>
    <v>1306721900</v>
    <v>SPDR MSCI World UCITS ETF USD</v>
    <v>32.21</v>
    <v>32.202500000000001</v>
    <v>32.33</v>
    <v>SWRD</v>
    <v>SPDR MSCI World UCITS ETF USD (XLON:SWRD)</v>
    <v>125</v>
  </rv>
  <rv s="2">
    <v>8304</v>
  </rv>
  <rv s="3">
    <fb>26.322500000000002</fb>
    <v>5</v>
  </rv>
  <rv s="3">
    <fb>26.62</fb>
    <v>5</v>
  </rv>
  <rv s="3">
    <fb>26.612500000000001</fb>
    <v>5</v>
  </rv>
  <rv s="3">
    <fb>26.567499999999999</fb>
    <v>5</v>
  </rv>
  <rv s="3">
    <fb>26.442499999999999</fb>
    <v>5</v>
  </rv>
  <rv s="3">
    <fb>26.49</fb>
    <v>5</v>
  </rv>
  <rv s="3">
    <fb>26.914999999999999</fb>
    <v>5</v>
  </rv>
  <rv s="3">
    <fb>27.092500000000001</fb>
    <v>5</v>
  </rv>
  <rv s="3">
    <fb>27.202500000000001</fb>
    <v>5</v>
  </rv>
  <rv s="3">
    <fb>27.1175</fb>
    <v>5</v>
  </rv>
  <rv s="3">
    <fb>27.09</fb>
    <v>5</v>
  </rv>
  <rv s="3">
    <fb>27.137499999999999</fb>
    <v>5</v>
  </rv>
  <rv s="3">
    <fb>27.27</fb>
    <v>5</v>
  </rv>
  <rv s="3">
    <fb>26.912500000000001</fb>
    <v>5</v>
  </rv>
  <rv s="3">
    <fb>26.922499999999999</fb>
    <v>5</v>
  </rv>
  <rv s="3">
    <fb>27.012499999999999</fb>
    <v>5</v>
  </rv>
  <rv s="3">
    <fb>27.317499999999999</fb>
    <v>5</v>
  </rv>
  <rv s="3">
    <fb>27.395</fb>
    <v>5</v>
  </rv>
  <rv s="3">
    <fb>27.2775</fb>
    <v>5</v>
  </rv>
  <rv s="3">
    <fb>27.122499999999999</fb>
    <v>5</v>
  </rv>
  <rv s="3">
    <fb>27.37</fb>
    <v>5</v>
  </rv>
  <rv s="3">
    <fb>26.925000000000001</fb>
    <v>5</v>
  </rv>
  <rv s="3">
    <fb>26.984999999999999</fb>
    <v>5</v>
  </rv>
  <rv s="3">
    <fb>26.5</fb>
    <v>5</v>
  </rv>
  <rv s="3">
    <fb>26.672499999999999</fb>
    <v>5</v>
  </rv>
  <rv s="3">
    <fb>27.1525</fb>
    <v>5</v>
  </rv>
  <rv s="3">
    <fb>27.475000000000001</fb>
    <v>5</v>
  </rv>
  <rv s="3">
    <fb>27.6525</fb>
    <v>5</v>
  </rv>
  <rv s="3">
    <fb>27.712499999999999</fb>
    <v>5</v>
  </rv>
  <rv s="3">
    <fb>27.717500000000001</fb>
    <v>5</v>
  </rv>
  <rv s="3">
    <fb>27.835000000000001</fb>
    <v>5</v>
  </rv>
  <rv s="3">
    <fb>27.927499999999998</fb>
    <v>5</v>
  </rv>
  <rv s="3">
    <fb>28.202500000000001</fb>
    <v>5</v>
  </rv>
  <rv s="3">
    <fb>28.06</fb>
    <v>5</v>
  </rv>
  <rv s="3">
    <fb>27.81</fb>
    <v>5</v>
  </rv>
  <rv s="3">
    <fb>27.732500000000002</fb>
    <v>5</v>
  </rv>
  <rv s="3">
    <fb>27.987500000000001</fb>
    <v>5</v>
  </rv>
  <rv s="3">
    <fb>27.734999999999999</fb>
    <v>5</v>
  </rv>
  <rv s="3">
    <fb>27.522500000000001</fb>
    <v>5</v>
  </rv>
  <rv s="3">
    <fb>27.727499999999999</fb>
    <v>5</v>
  </rv>
  <rv s="3">
    <fb>27.7075</fb>
    <v>5</v>
  </rv>
  <rv s="3">
    <fb>27.22</fb>
    <v>5</v>
  </rv>
  <rv s="3">
    <fb>27.607500000000002</fb>
    <v>5</v>
  </rv>
  <rv s="3">
    <fb>27.572500000000002</fb>
    <v>5</v>
  </rv>
  <rv s="3">
    <fb>27.4725</fb>
    <v>5</v>
  </rv>
  <rv s="3">
    <fb>27.184999999999999</fb>
    <v>5</v>
  </rv>
  <rv s="3">
    <fb>26.54</fb>
    <v>5</v>
  </rv>
  <rv s="3">
    <fb>27.38</fb>
    <v>5</v>
  </rv>
  <rv s="3">
    <fb>27.532499999999999</fb>
    <v>5</v>
  </rv>
  <rv s="3">
    <fb>27.63</fb>
    <v>5</v>
  </rv>
  <rv s="3">
    <fb>27.942499999999999</fb>
    <v>5</v>
  </rv>
  <rv s="3">
    <fb>27.795000000000002</fb>
    <v>5</v>
  </rv>
  <rv s="3">
    <fb>27.905000000000001</fb>
    <v>5</v>
  </rv>
  <rv s="3">
    <fb>28.0825</fb>
    <v>5</v>
  </rv>
  <rv s="3">
    <fb>27.934999999999999</fb>
    <v>5</v>
  </rv>
  <rv s="3">
    <fb>28.11</fb>
    <v>5</v>
  </rv>
  <rv s="3">
    <fb>27.8325</fb>
    <v>5</v>
  </rv>
  <rv s="3">
    <fb>27.9575</fb>
    <v>5</v>
  </rv>
  <rv s="3">
    <fb>27.864999999999998</fb>
    <v>5</v>
  </rv>
  <rv s="3">
    <fb>27.78</fb>
    <v>5</v>
  </rv>
  <rv s="3">
    <fb>27.517499999999998</fb>
    <v>5</v>
  </rv>
  <rv s="3">
    <fb>27.8125</fb>
    <v>5</v>
  </rv>
  <rv s="3">
    <fb>27.892499999999998</fb>
    <v>5</v>
  </rv>
  <rv s="3">
    <fb>27.94</fb>
    <v>5</v>
  </rv>
  <rv s="3">
    <fb>28.037500000000001</fb>
    <v>5</v>
  </rv>
  <rv s="3">
    <fb>28.227499999999999</fb>
    <v>5</v>
  </rv>
  <rv s="3">
    <fb>28.677499999999998</fb>
    <v>5</v>
  </rv>
  <rv s="3">
    <fb>28.65</fb>
    <v>5</v>
  </rv>
  <rv s="3">
    <fb>28.8</fb>
    <v>5</v>
  </rv>
  <rv s="3">
    <fb>28.855</fb>
    <v>5</v>
  </rv>
  <rv s="3">
    <fb>28.927499999999998</fb>
    <v>5</v>
  </rv>
  <rv s="3">
    <fb>29.024999999999999</fb>
    <v>5</v>
  </rv>
  <rv s="3">
    <fb>29.125</fb>
    <v>5</v>
  </rv>
  <rv s="3">
    <fb>29.37</fb>
    <v>5</v>
  </rv>
  <rv s="3">
    <fb>29.342500000000001</fb>
    <v>5</v>
  </rv>
  <rv s="3">
    <fb>28.947500000000002</fb>
    <v>5</v>
  </rv>
  <rv s="3">
    <fb>29.122499999999999</fb>
    <v>5</v>
  </rv>
  <rv s="3">
    <fb>29.262499999999999</fb>
    <v>5</v>
  </rv>
  <rv s="3">
    <fb>29.31</fb>
    <v>5</v>
  </rv>
  <rv s="3">
    <fb>29.434999999999999</fb>
    <v>5</v>
  </rv>
  <rv s="3">
    <fb>29.395</fb>
    <v>5</v>
  </rv>
  <rv s="3">
    <fb>29.44</fb>
    <v>5</v>
  </rv>
  <rv s="3">
    <fb>28.97</fb>
    <v>5</v>
  </rv>
  <rv s="3">
    <fb>29.335000000000001</fb>
    <v>5</v>
  </rv>
  <rv s="3">
    <fb>29.26</fb>
    <v>5</v>
  </rv>
  <rv s="3">
    <fb>29.712499999999999</fb>
    <v>5</v>
  </rv>
  <rv s="3">
    <fb>29.7225</fb>
    <v>5</v>
  </rv>
  <rv s="3">
    <fb>29.1675</fb>
    <v>5</v>
  </rv>
  <rv s="3">
    <fb>28.875</fb>
    <v>5</v>
  </rv>
  <rv s="3">
    <fb>28.842500000000001</fb>
    <v>5</v>
  </rv>
  <rv s="3">
    <fb>29.2775</fb>
    <v>5</v>
  </rv>
  <rv s="3">
    <fb>29.38</fb>
    <v>5</v>
  </rv>
  <rv s="3">
    <fb>29.3475</fb>
    <v>5</v>
  </rv>
  <rv s="3">
    <fb>29.484999999999999</fb>
    <v>5</v>
  </rv>
  <rv s="3">
    <fb>29.657499999999999</fb>
    <v>5</v>
  </rv>
  <rv s="3">
    <fb>29.614999999999998</fb>
    <v>5</v>
  </rv>
  <rv s="3">
    <fb>29.6325</fb>
    <v>5</v>
  </rv>
  <rv s="3">
    <fb>29.672499999999999</fb>
    <v>5</v>
  </rv>
  <rv s="3">
    <fb>29.795000000000002</fb>
    <v>5</v>
  </rv>
  <rv s="3">
    <fb>29.8475</fb>
    <v>5</v>
  </rv>
  <rv s="3">
    <fb>29.9025</fb>
    <v>5</v>
  </rv>
  <rv s="3">
    <fb>29.932500000000001</fb>
    <v>5</v>
  </rv>
  <rv s="3">
    <fb>29.94</fb>
    <v>5</v>
  </rv>
  <rv s="3">
    <fb>29.99</fb>
    <v>5</v>
  </rv>
  <rv s="3">
    <fb>29.995000000000001</fb>
    <v>5</v>
  </rv>
  <rv s="3">
    <fb>30.08</fb>
    <v>5</v>
  </rv>
  <rv s="3">
    <fb>30.12</fb>
    <v>5</v>
  </rv>
  <rv s="3">
    <fb>30.157499999999999</fb>
    <v>5</v>
  </rv>
  <rv s="3">
    <fb>29.912500000000001</fb>
    <v>5</v>
  </rv>
  <rv s="3">
    <fb>29.54</fb>
    <v>5</v>
  </rv>
  <rv s="3">
    <fb>29.772500000000001</fb>
    <v>5</v>
  </rv>
  <rv s="3">
    <fb>29.962499999999999</fb>
    <v>5</v>
  </rv>
  <rv s="3">
    <fb>30.1</fb>
    <v>5</v>
  </rv>
  <rv s="3">
    <fb>30.2</fb>
    <v>5</v>
  </rv>
  <rv s="3">
    <fb>30.147500000000001</fb>
    <v>5</v>
  </rv>
  <rv s="3">
    <fb>30.25</fb>
    <v>5</v>
  </rv>
  <rv s="3">
    <fb>30.135000000000002</fb>
    <v>5</v>
  </rv>
  <rv s="3">
    <fb>30.197500000000002</fb>
    <v>5</v>
  </rv>
  <rv s="3">
    <fb>30.36</fb>
    <v>5</v>
  </rv>
  <rv s="3">
    <fb>30.4925</fb>
    <v>5</v>
  </rv>
  <rv s="3">
    <fb>30.26</fb>
    <v>5</v>
  </rv>
  <rv s="3">
    <fb>30.4375</fb>
    <v>5</v>
  </rv>
  <rv s="3">
    <fb>30.49</fb>
    <v>5</v>
  </rv>
  <rv s="3">
    <fb>30.635000000000002</fb>
    <v>5</v>
  </rv>
  <rv s="3">
    <fb>30.657499999999999</fb>
    <v>5</v>
  </rv>
  <rv s="3">
    <fb>30.58</fb>
    <v>5</v>
  </rv>
  <rv s="3">
    <fb>30.432500000000001</fb>
    <v>5</v>
  </rv>
  <rv s="3">
    <fb>30.287500000000001</fb>
    <v>5</v>
  </rv>
  <rv s="3">
    <fb>29.72</fb>
    <v>5</v>
  </rv>
  <rv s="3">
    <fb>30.0075</fb>
    <v>5</v>
  </rv>
  <rv s="3">
    <fb>30.33</fb>
    <v>5</v>
  </rv>
  <rv s="3">
    <fb>30.42</fb>
    <v>5</v>
  </rv>
  <rv s="3">
    <fb>30.712499999999999</fb>
    <v>5</v>
  </rv>
  <rv s="3">
    <fb>30.774999999999999</fb>
    <v>5</v>
  </rv>
  <rv s="3">
    <fb>30.574999999999999</fb>
    <v>5</v>
  </rv>
  <rv s="3">
    <fb>30.697500000000002</fb>
    <v>5</v>
  </rv>
  <rv s="3">
    <fb>30.912500000000001</fb>
    <v>5</v>
  </rv>
  <rv s="3">
    <fb>30.715</fb>
    <v>5</v>
  </rv>
  <rv s="3">
    <fb>30.85</fb>
    <v>5</v>
  </rv>
  <rv s="3">
    <fb>30.72</fb>
    <v>5</v>
  </rv>
  <rv s="3">
    <fb>30.824999999999999</fb>
    <v>5</v>
  </rv>
  <rv s="3">
    <fb>30.97</fb>
    <v>5</v>
  </rv>
  <rv s="3">
    <fb>30.962499999999999</fb>
    <v>5</v>
  </rv>
  <rv s="3">
    <fb>31</fb>
    <v>5</v>
  </rv>
  <rv s="3">
    <fb>31.07</fb>
    <v>5</v>
  </rv>
  <rv s="3">
    <fb>31.09</fb>
    <v>5</v>
  </rv>
  <rv s="3">
    <fb>31.24</fb>
    <v>5</v>
  </rv>
  <rv s="3">
    <fb>31.03</fb>
    <v>5</v>
  </rv>
  <rv s="3">
    <fb>30.984999999999999</fb>
    <v>5</v>
  </rv>
  <rv s="3">
    <fb>30.762499999999999</fb>
    <v>5</v>
  </rv>
  <rv s="3">
    <fb>31.164999999999999</fb>
    <v>5</v>
  </rv>
  <rv s="3">
    <fb>31.234999999999999</fb>
    <v>5</v>
  </rv>
  <rv s="3">
    <fb>31.265000000000001</fb>
    <v>5</v>
  </rv>
  <rv s="3">
    <fb>31.195</fb>
    <v>5</v>
  </rv>
  <rv s="3">
    <fb>31.2925</fb>
    <v>5</v>
  </rv>
  <rv s="3">
    <fb>31.46</fb>
    <v>5</v>
  </rv>
  <rv s="3">
    <fb>31.574999999999999</fb>
    <v>5</v>
  </rv>
  <rv s="3">
    <fb>31.692499999999999</fb>
    <v>5</v>
  </rv>
  <rv s="3">
    <fb>31.8475</fb>
    <v>5</v>
  </rv>
  <rv s="3">
    <fb>31.63</fb>
    <v>5</v>
  </rv>
  <rv s="3">
    <fb>31.454999999999998</fb>
    <v>5</v>
  </rv>
  <rv s="3">
    <fb>31.5075</fb>
    <v>5</v>
  </rv>
  <rv s="3">
    <fb>31.285</fb>
    <v>5</v>
  </rv>
  <rv s="3">
    <fb>31.17</fb>
    <v>5</v>
  </rv>
  <rv s="3">
    <fb>31.16</fb>
    <v>5</v>
  </rv>
  <rv s="3">
    <fb>31.035</fb>
    <v>5</v>
  </rv>
  <rv s="3">
    <fb>30.465</fb>
    <v>5</v>
  </rv>
  <rv s="3">
    <fb>30.547499999999999</fb>
    <v>5</v>
  </rv>
  <rv s="3">
    <fb>30.83</fb>
    <v>5</v>
  </rv>
  <rv s="3">
    <fb>31.155000000000001</fb>
    <v>5</v>
  </rv>
  <rv s="3">
    <fb>31.01</fb>
    <v>5</v>
  </rv>
  <rv s="3">
    <fb>31.017499999999998</fb>
    <v>5</v>
  </rv>
  <rv s="3">
    <fb>30.16</fb>
    <v>5</v>
  </rv>
  <rv s="3">
    <fb>29.92</fb>
    <v>5</v>
  </rv>
  <rv s="3">
    <fb>30.352499999999999</fb>
    <v>5</v>
  </rv>
  <rv s="3">
    <fb>29.965</fb>
    <v>5</v>
  </rv>
  <rv s="3">
    <fb>30.7075</fb>
    <v>5</v>
  </rv>
  <rv s="3">
    <fb>30.602499999999999</fb>
    <v>5</v>
  </rv>
  <rv s="3">
    <fb>30.65</fb>
    <v>5</v>
  </rv>
  <rv s="3">
    <fb>30.39</fb>
    <v>5</v>
  </rv>
  <rv s="3">
    <fb>30.38</fb>
    <v>5</v>
  </rv>
  <rv s="3">
    <fb>30.897500000000001</fb>
    <v>5</v>
  </rv>
  <rv s="3">
    <fb>31.184999999999999</fb>
    <v>5</v>
  </rv>
  <rv s="3">
    <fb>31.447500000000002</fb>
    <v>5</v>
  </rv>
  <rv s="3">
    <fb>31.587499999999999</fb>
    <v>5</v>
  </rv>
  <rv s="3">
    <fb>31.504999999999999</fb>
    <v>5</v>
  </rv>
  <rv s="3">
    <fb>31.577500000000001</fb>
    <v>5</v>
  </rv>
  <rv s="3">
    <fb>31.704999999999998</fb>
    <v>5</v>
  </rv>
  <rv s="3">
    <fb>31.86</fb>
    <v>5</v>
  </rv>
  <rv s="3">
    <fb>31.725000000000001</fb>
    <v>5</v>
  </rv>
  <rv s="3">
    <fb>31.875</fb>
    <v>5</v>
  </rv>
  <rv s="3">
    <fb>31.815000000000001</fb>
    <v>5</v>
  </rv>
  <rv s="3">
    <fb>31.982500000000002</fb>
    <v>5</v>
  </rv>
  <rv s="3">
    <fb>32.055</fb>
    <v>5</v>
  </rv>
  <rv s="3">
    <fb>32.0625</fb>
    <v>5</v>
  </rv>
  <rv s="3">
    <fb>32.314999999999998</fb>
    <v>5</v>
  </rv>
  <rv s="3">
    <fb>32.484999999999999</fb>
    <v>5</v>
  </rv>
  <rv s="3">
    <fb>32.545000000000002</fb>
    <v>5</v>
  </rv>
  <rv s="3">
    <fb>32.365000000000002</fb>
    <v>5</v>
  </rv>
  <rv s="3">
    <fb>32.337499999999999</fb>
    <v>5</v>
  </rv>
  <rv s="3">
    <fb>32.202500000000001</fb>
    <v>5</v>
  </rv>
  <rv s="3">
    <fb>32.35</fb>
    <v>5</v>
  </rv>
  <rv s="3">
    <fb>32.417499999999997</fb>
    <v>5</v>
  </rv>
  <rv s="3">
    <fb>32.392499999999998</fb>
    <v>5</v>
  </rv>
  <rv s="3">
    <fb>32.302500000000002</fb>
    <v>5</v>
  </rv>
  <rv s="3">
    <fb>32.352499999999999</fb>
    <v>5</v>
  </rv>
  <rv s="3">
    <fb>32</fb>
    <v>5</v>
  </rv>
  <rv s="3">
    <fb>31.37</fb>
    <v>5</v>
  </rv>
  <rv s="3">
    <fb>31.592500000000001</fb>
    <v>5</v>
  </rv>
  <rv s="3">
    <fb>31.25</fb>
    <v>5</v>
  </rv>
  <rv s="3">
    <fb>31.72</fb>
    <v>5</v>
  </rv>
  <rv s="3">
    <fb>31.19</fb>
    <v>5</v>
  </rv>
  <rv s="3">
    <fb>30.925000000000001</fb>
    <v>5</v>
  </rv>
  <rv s="3">
    <fb>31.2575</fb>
    <v>5</v>
  </rv>
  <rv s="3">
    <fb>32.01</fb>
    <v>5</v>
  </rv>
  <rv s="3">
    <fb>32.024999999999999</fb>
    <v>5</v>
  </rv>
  <rv s="3">
    <fb>31.984999999999999</fb>
    <v>5</v>
  </rv>
  <rv s="3">
    <fb>31.927499999999998</fb>
    <v>5</v>
  </rv>
  <rv s="3">
    <fb>31.477499999999999</fb>
    <v>5</v>
  </rv>
  <rv s="3">
    <fb>31.425000000000001</fb>
    <v>5</v>
  </rv>
  <rv s="3">
    <fb>31.99</fb>
    <v>5</v>
  </rv>
  <rv s="3">
    <fb>30.98</fb>
    <v>5</v>
  </rv>
  <rv s="3">
    <fb>31.412500000000001</fb>
    <v>5</v>
  </rv>
  <rv s="3">
    <fb>31.895</fb>
    <v>5</v>
  </rv>
  <rv s="0">
    <v>https://www.bing.com/financeapi/forcetrigger?t=aoa5a2&amp;q=XLON%3aIEMA&amp;form=skydnc</v>
    <v>Learn more on Bing</v>
  </rv>
  <rv s="1">
    <v>en-US</v>
    <v>aoa5a2</v>
    <v>268435456</v>
    <v>1</v>
    <v>Powered by Refinitiv</v>
    <v>0</v>
    <v>iShs MSCI EM ETF USD A (XLON:IEMA)</v>
    <v>2</v>
    <v>3</v>
    <v>Finance</v>
    <v>4</v>
    <v>41.07</v>
    <v>20.62</v>
    <v>1.0036</v>
    <v>-4.4999999999999998E-2</v>
    <v>-1.0939999999999999E-3</v>
    <v>USD</v>
    <v>London Stock Exchange</v>
    <v>XLON</v>
    <v>1.8E-3</v>
    <v>41.07</v>
    <v>ETF</v>
    <v>44554.341954282034</v>
    <v>8530</v>
    <v>41.07</v>
    <v>1219453065.4100001</v>
    <v>iShs MSCI EM ETF USD A</v>
    <v>41.07</v>
    <v>41.115000000000002</v>
    <v>41.07</v>
    <v>IEMA</v>
    <v>iShs MSCI EM ETF USD A (XLON:IEMA)</v>
    <v>129</v>
  </rv>
  <rv s="2">
    <v>8531</v>
  </rv>
  <rv s="3">
    <fb>41.45</fb>
    <v>5</v>
  </rv>
  <rv s="3">
    <fb>42.02</fb>
    <v>5</v>
  </rv>
  <rv s="3">
    <fb>42.61</fb>
    <v>5</v>
  </rv>
  <rv s="3">
    <fb>42.76</fb>
    <v>5</v>
  </rv>
  <rv s="3">
    <fb>42.97</fb>
    <v>5</v>
  </rv>
  <rv s="3">
    <fb>43.454999999999998</fb>
    <v>5</v>
  </rv>
  <rv s="3">
    <fb>43.655000000000001</fb>
    <v>5</v>
  </rv>
  <rv s="3">
    <fb>43.62</fb>
    <v>5</v>
  </rv>
  <rv s="3">
    <fb>44.795000000000002</fb>
    <v>5</v>
  </rv>
  <rv s="3">
    <fb>44.52</fb>
    <v>5</v>
  </rv>
  <rv s="3">
    <fb>44.88</fb>
    <v>5</v>
  </rv>
  <rv s="3">
    <fb>45.515000000000001</fb>
    <v>5</v>
  </rv>
  <rv s="3">
    <fb>44.844999999999999</fb>
    <v>5</v>
  </rv>
  <rv s="3">
    <fb>44.96</fb>
    <v>5</v>
  </rv>
  <rv s="3">
    <fb>45.37</fb>
    <v>5</v>
  </rv>
  <rv s="3">
    <fb>46.1</fb>
    <v>5</v>
  </rv>
  <rv s="3">
    <fb>46.36</fb>
    <v>5</v>
  </rv>
  <rv s="3">
    <fb>45.835000000000001</fb>
    <v>5</v>
  </rv>
  <rv s="3">
    <fb>46.08</fb>
    <v>5</v>
  </rv>
  <rv s="3">
    <fb>45.81</fb>
    <v>5</v>
  </rv>
  <rv s="3">
    <fb>45</fb>
    <v>5</v>
  </rv>
  <rv s="3">
    <fb>44.86</fb>
    <v>5</v>
  </rv>
  <rv s="3">
    <fb>44.06</fb>
    <v>5</v>
  </rv>
  <rv s="3">
    <fb>44.825000000000003</fb>
    <v>5</v>
  </rv>
  <rv s="3">
    <fb>45.704999999999998</fb>
    <v>5</v>
  </rv>
  <rv s="3">
    <fb>45.94</fb>
    <v>5</v>
  </rv>
  <rv s="3">
    <fb>45.71</fb>
    <v>5</v>
  </rv>
  <rv s="3">
    <fb>46.21</fb>
    <v>5</v>
  </rv>
  <rv s="3">
    <fb>46.35</fb>
    <v>5</v>
  </rv>
  <rv s="3">
    <fb>46.73</fb>
    <v>5</v>
  </rv>
  <rv s="3">
    <fb>47.05</fb>
    <v>5</v>
  </rv>
  <rv s="3">
    <fb>47.695</fb>
    <v>5</v>
  </rv>
  <rv s="3">
    <fb>47.685000000000002</fb>
    <v>5</v>
  </rv>
  <rv s="3">
    <fb>47.76</fb>
    <v>5</v>
  </rv>
  <rv s="3">
    <fb>47.54</fb>
    <v>5</v>
  </rv>
  <rv s="3">
    <fb>46.81</fb>
    <v>5</v>
  </rv>
  <rv s="3">
    <fb>46.24</fb>
    <v>5</v>
  </rv>
  <rv s="3">
    <fb>45.645000000000003</fb>
    <v>5</v>
  </rv>
  <rv s="3">
    <fb>45.69</fb>
    <v>5</v>
  </rv>
  <rv s="3">
    <fb>44.38</fb>
    <v>5</v>
  </rv>
  <rv s="3">
    <fb>45.44</fb>
    <v>5</v>
  </rv>
  <rv s="3">
    <fb>44.91</fb>
    <v>5</v>
  </rv>
  <rv s="3">
    <fb>45.25</fb>
    <v>5</v>
  </rv>
  <rv s="3">
    <fb>44.73</fb>
    <v>5</v>
  </rv>
  <rv s="3">
    <fb>43.47</fb>
    <v>5</v>
  </rv>
  <rv s="3">
    <fb>43.31</fb>
    <v>5</v>
  </rv>
  <rv s="3">
    <fb>43.975000000000001</fb>
    <v>5</v>
  </rv>
  <rv s="3">
    <fb>43.73</fb>
    <v>5</v>
  </rv>
  <rv s="3">
    <fb>45.04</fb>
    <v>5</v>
  </rv>
  <rv s="3">
    <fb>44.26</fb>
    <v>5</v>
  </rv>
  <rv s="3">
    <fb>44.32</fb>
    <v>5</v>
  </rv>
  <rv s="3">
    <fb>44.68</fb>
    <v>5</v>
  </rv>
  <rv s="3">
    <fb>44.215000000000003</fb>
    <v>5</v>
  </rv>
  <rv s="3">
    <fb>44.43</fb>
    <v>5</v>
  </rv>
  <rv s="3">
    <fb>44.284999999999997</fb>
    <v>5</v>
  </rv>
  <rv s="3">
    <fb>44.36</fb>
    <v>5</v>
  </rv>
  <rv s="3">
    <fb>43.78</fb>
    <v>5</v>
  </rv>
  <rv s="3">
    <fb>42.994999999999997</fb>
    <v>5</v>
  </rv>
  <rv s="3">
    <fb>43.085000000000001</fb>
    <v>5</v>
  </rv>
  <rv s="3">
    <fb>43.43</fb>
    <v>5</v>
  </rv>
  <rv s="3">
    <fb>43.66</fb>
    <v>5</v>
  </rv>
  <rv s="3">
    <fb>43.86</fb>
    <v>5</v>
  </rv>
  <rv s="3">
    <fb>44.445</fb>
    <v>5</v>
  </rv>
  <rv s="3">
    <fb>44.77</fb>
    <v>5</v>
  </rv>
  <rv s="3">
    <fb>44.14</fb>
    <v>5</v>
  </rv>
  <rv s="3">
    <fb>44.48</fb>
    <v>5</v>
  </rv>
  <rv s="3">
    <fb>43.93</fb>
    <v>5</v>
  </rv>
  <rv s="3">
    <fb>43.725000000000001</fb>
    <v>5</v>
  </rv>
  <rv s="3">
    <fb>44.01</fb>
    <v>5</v>
  </rv>
  <rv s="3">
    <fb>44.44</fb>
    <v>5</v>
  </rv>
  <rv s="3">
    <fb>44.645000000000003</fb>
    <v>5</v>
  </rv>
  <rv s="3">
    <fb>44.51</fb>
    <v>5</v>
  </rv>
  <rv s="3">
    <fb>44.234999999999999</fb>
    <v>5</v>
  </rv>
  <rv s="3">
    <fb>44.854999999999997</fb>
    <v>5</v>
  </rv>
  <rv s="3">
    <fb>44.92</fb>
    <v>5</v>
  </rv>
  <rv s="3">
    <fb>45.06</fb>
    <v>5</v>
  </rv>
  <rv s="3">
    <fb>45.24</fb>
    <v>5</v>
  </rv>
  <rv s="3">
    <fb>45.05</fb>
    <v>5</v>
  </rv>
  <rv s="3">
    <fb>43.77</fb>
    <v>5</v>
  </rv>
  <rv s="3">
    <fb>44.21</fb>
    <v>5</v>
  </rv>
  <rv s="3">
    <fb>45.155000000000001</fb>
    <v>5</v>
  </rv>
  <rv s="3">
    <fb>44.41</fb>
    <v>5</v>
  </rv>
  <rv s="3">
    <fb>43.924999999999997</fb>
    <v>5</v>
  </rv>
  <rv s="3">
    <fb>42.89</fb>
    <v>5</v>
  </rv>
  <rv s="3">
    <fb>43.53</fb>
    <v>5</v>
  </rv>
  <rv s="3">
    <fb>44.22</fb>
    <v>5</v>
  </rv>
  <rv s="3">
    <fb>43.835000000000001</fb>
    <v>5</v>
  </rv>
  <rv s="3">
    <fb>44.145000000000003</fb>
    <v>5</v>
  </rv>
  <rv s="3">
    <fb>44.5</fb>
    <v>5</v>
  </rv>
  <rv s="3">
    <fb>44.8</fb>
    <v>5</v>
  </rv>
  <rv s="3">
    <fb>46.12</fb>
    <v>5</v>
  </rv>
  <rv s="3">
    <fb>46.2</fb>
    <v>5</v>
  </rv>
  <rv s="3">
    <fb>45.79</fb>
    <v>5</v>
  </rv>
  <rv s="3">
    <fb>46.075000000000003</fb>
    <v>5</v>
  </rv>
  <rv s="3">
    <fb>45.83</fb>
    <v>5</v>
  </rv>
  <rv s="3">
    <fb>45.625</fb>
    <v>5</v>
  </rv>
  <rv s="3">
    <fb>45.66</fb>
    <v>5</v>
  </rv>
  <rv s="3">
    <fb>45.88</fb>
    <v>5</v>
  </rv>
  <rv s="3">
    <fb>45.97</fb>
    <v>5</v>
  </rv>
  <rv s="3">
    <fb>45.615000000000002</fb>
    <v>5</v>
  </rv>
  <rv s="3">
    <fb>45.6</fb>
    <v>5</v>
  </rv>
  <rv s="3">
    <fb>44.835000000000001</fb>
    <v>5</v>
  </rv>
  <rv s="3">
    <fb>44.89</fb>
    <v>5</v>
  </rv>
  <rv s="3">
    <fb>44.695</fb>
    <v>5</v>
  </rv>
  <rv s="3">
    <fb>45.53</fb>
    <v>5</v>
  </rv>
  <rv s="3">
    <fb>45.875</fb>
    <v>5</v>
  </rv>
  <rv s="3">
    <fb>45.87</fb>
    <v>5</v>
  </rv>
  <rv s="3">
    <fb>45.67</fb>
    <v>5</v>
  </rv>
  <rv s="3">
    <fb>45.64</fb>
    <v>5</v>
  </rv>
  <rv s="3">
    <fb>45.215000000000003</fb>
    <v>5</v>
  </rv>
  <rv s="3">
    <fb>45.125</fb>
    <v>5</v>
  </rv>
  <rv s="3">
    <fb>45.02</fb>
    <v>5</v>
  </rv>
  <rv s="3">
    <fb>44.63</fb>
    <v>5</v>
  </rv>
  <rv s="3">
    <fb>43.58</fb>
    <v>5</v>
  </rv>
  <rv s="3">
    <fb>44.24</fb>
    <v>5</v>
  </rv>
  <rv s="3">
    <fb>44.31</fb>
    <v>5</v>
  </rv>
  <rv s="3">
    <fb>44.7</fb>
    <v>5</v>
  </rv>
  <rv s="3">
    <fb>44.66</fb>
    <v>5</v>
  </rv>
  <rv s="3">
    <fb>44.505000000000003</fb>
    <v>5</v>
  </rv>
  <rv s="3">
    <fb>43.564999999999998</fb>
    <v>5</v>
  </rv>
  <rv s="3">
    <fb>43.664999999999999</fb>
    <v>5</v>
  </rv>
  <rv s="3">
    <fb>43.814999999999998</fb>
    <v>5</v>
  </rv>
  <rv s="3">
    <fb>44.1</fb>
    <v>5</v>
  </rv>
  <rv s="3">
    <fb>42.75</fb>
    <v>5</v>
  </rv>
  <rv s="3">
    <fb>41.52</fb>
    <v>5</v>
  </rv>
  <rv s="3">
    <fb>43.234999999999999</fb>
    <v>5</v>
  </rv>
  <rv s="3">
    <fb>42.835000000000001</fb>
    <v>5</v>
  </rv>
  <rv s="3">
    <fb>43.295000000000002</fb>
    <v>5</v>
  </rv>
  <rv s="3">
    <fb>43.05</fb>
    <v>5</v>
  </rv>
  <rv s="3">
    <fb>43.505000000000003</fb>
    <v>5</v>
  </rv>
  <rv s="3">
    <fb>43.59</fb>
    <v>5</v>
  </rv>
  <rv s="3">
    <fb>43.06</fb>
    <v>5</v>
  </rv>
  <rv s="3">
    <fb>43.34</fb>
    <v>5</v>
  </rv>
  <rv s="3">
    <fb>43.3</fb>
    <v>5</v>
  </rv>
  <rv s="3">
    <fb>43.32</fb>
    <v>5</v>
  </rv>
  <rv s="3">
    <fb>43.005000000000003</fb>
    <v>5</v>
  </rv>
  <rv s="3">
    <fb>42.84</fb>
    <v>5</v>
  </rv>
  <rv s="3">
    <fb>42.47</fb>
    <v>5</v>
  </rv>
  <rv s="3">
    <fb>41.86</fb>
    <v>5</v>
  </rv>
  <rv s="3">
    <fb>42.094999999999999</fb>
    <v>5</v>
  </rv>
  <rv s="3">
    <fb>41.094999999999999</fb>
    <v>5</v>
  </rv>
  <rv s="3">
    <fb>40.994999999999997</fb>
    <v>5</v>
  </rv>
  <rv s="3">
    <fb>41.475000000000001</fb>
    <v>5</v>
  </rv>
  <rv s="3">
    <fb>42.4</fb>
    <v>5</v>
  </rv>
  <rv s="3">
    <fb>42.73</fb>
    <v>5</v>
  </rv>
  <rv s="3">
    <fb>42.95</fb>
    <v>5</v>
  </rv>
  <rv s="3">
    <fb>43.56</fb>
    <v>5</v>
  </rv>
  <rv s="3">
    <fb>44.08</fb>
    <v>5</v>
  </rv>
  <rv s="3">
    <fb>44.09</fb>
    <v>5</v>
  </rv>
  <rv s="3">
    <fb>44.104999999999997</fb>
    <v>5</v>
  </rv>
  <rv s="3">
    <fb>43.734999999999999</fb>
    <v>5</v>
  </rv>
  <rv s="3">
    <fb>43.71</fb>
    <v>5</v>
  </rv>
  <rv s="3">
    <fb>43.72</fb>
    <v>5</v>
  </rv>
  <rv s="3">
    <fb>43.42</fb>
    <v>5</v>
  </rv>
  <rv s="3">
    <fb>42.765000000000001</fb>
    <v>5</v>
  </rv>
  <rv s="3">
    <fb>42.64</fb>
    <v>5</v>
  </rv>
  <rv s="3">
    <fb>41.704999999999998</fb>
    <v>5</v>
  </rv>
  <rv s="3">
    <fb>41.69</fb>
    <v>5</v>
  </rv>
  <rv s="3">
    <fb>42.5</fb>
    <v>5</v>
  </rv>
  <rv s="3">
    <fb>42.58</fb>
    <v>5</v>
  </rv>
  <rv s="3">
    <fb>42.25</fb>
    <v>5</v>
  </rv>
  <rv s="3">
    <fb>42.39</fb>
    <v>5</v>
  </rv>
  <rv s="3">
    <fb>41.854999999999997</fb>
    <v>5</v>
  </rv>
  <rv s="3">
    <fb>41.76</fb>
    <v>5</v>
  </rv>
  <rv s="3">
    <fb>42.01</fb>
    <v>5</v>
  </rv>
  <rv s="3">
    <fb>41.65</fb>
    <v>5</v>
  </rv>
  <rv s="3">
    <fb>41</fb>
    <v>5</v>
  </rv>
  <rv s="3">
    <fb>41.06</fb>
    <v>5</v>
  </rv>
  <rv s="3">
    <fb>42.22</fb>
    <v>5</v>
  </rv>
  <rv s="3">
    <fb>42.234999999999999</fb>
    <v>5</v>
  </rv>
  <rv s="3">
    <fb>42.52</fb>
    <v>5</v>
  </rv>
  <rv s="3">
    <fb>42.125</fb>
    <v>5</v>
  </rv>
  <rv s="3">
    <fb>42.615000000000002</fb>
    <v>5</v>
  </rv>
  <rv s="3">
    <fb>43.25</fb>
    <v>5</v>
  </rv>
  <rv s="3">
    <fb>43.16</fb>
    <v>5</v>
  </rv>
  <rv s="3">
    <fb>43.63</fb>
    <v>5</v>
  </rv>
  <rv s="3">
    <fb>43.68</fb>
    <v>5</v>
  </rv>
  <rv s="3">
    <fb>43.28</fb>
    <v>5</v>
  </rv>
  <rv s="3">
    <fb>43.23</fb>
    <v>5</v>
  </rv>
  <rv s="3">
    <fb>43.51</fb>
    <v>5</v>
  </rv>
  <rv s="3">
    <fb>42.88</fb>
    <v>5</v>
  </rv>
  <rv s="3">
    <fb>42.695</fb>
    <v>5</v>
  </rv>
  <rv s="3">
    <fb>42.36</fb>
    <v>5</v>
  </rv>
  <rv s="3">
    <fb>42.34</fb>
    <v>5</v>
  </rv>
  <rv s="3">
    <fb>42.38</fb>
    <v>5</v>
  </rv>
  <rv s="3">
    <fb>42.44</fb>
    <v>5</v>
  </rv>
  <rv s="3">
    <fb>42.66</fb>
    <v>5</v>
  </rv>
  <rv s="3">
    <fb>42.82</fb>
    <v>5</v>
  </rv>
  <rv s="3">
    <fb>43.33</fb>
    <v>5</v>
  </rv>
  <rv s="3">
    <fb>43.255000000000003</fb>
    <v>5</v>
  </rv>
  <rv s="3">
    <fb>43.1</fb>
    <v>5</v>
  </rv>
  <rv s="3">
    <fb>42.56</fb>
    <v>5</v>
  </rv>
  <rv s="3">
    <fb>42.28</fb>
    <v>5</v>
  </rv>
  <rv s="3">
    <fb>41.954999999999998</fb>
    <v>5</v>
  </rv>
  <rv s="3">
    <fb>42.12</fb>
    <v>5</v>
  </rv>
  <rv s="3">
    <fb>40.435000000000002</fb>
    <v>5</v>
  </rv>
  <rv s="3">
    <fb>40.72</fb>
    <v>5</v>
  </rv>
  <rv s="3">
    <fb>40.57</fb>
    <v>5</v>
  </rv>
  <rv s="3">
    <fb>41.664999999999999</fb>
    <v>5</v>
  </rv>
  <rv s="3">
    <fb>41.59</fb>
    <v>5</v>
  </rv>
  <rv s="3">
    <fb>40.840000000000003</fb>
    <v>5</v>
  </rv>
  <rv s="3">
    <fb>40.96</fb>
    <v>5</v>
  </rv>
  <rv s="3">
    <fb>41.67</fb>
    <v>5</v>
  </rv>
  <rv s="3">
    <fb>41.905000000000001</fb>
    <v>5</v>
  </rv>
  <rv s="3">
    <fb>41.645000000000003</fb>
    <v>5</v>
  </rv>
  <rv s="3">
    <fb>41.01</fb>
    <v>5</v>
  </rv>
  <rv s="3">
    <fb>40.844999999999999</fb>
    <v>5</v>
  </rv>
  <rv s="3">
    <fb>40.380000000000003</fb>
    <v>5</v>
  </rv>
  <rv s="3">
    <fb>41.08</fb>
    <v>5</v>
  </rv>
  <rv s="3">
    <fb>40.814999999999998</fb>
    <v>5</v>
  </rv>
  <rv s="3">
    <fb>39.905000000000001</fb>
    <v>5</v>
  </rv>
  <rv s="3">
    <fb>40.615000000000002</fb>
    <v>5</v>
  </rv>
  <rv s="3">
    <fb>40.9</fb>
    <v>5</v>
  </rv>
  <rv s="3">
    <fb>41.115000000000002</fb>
    <v>5</v>
  </rv>
  <rv s="9">
    <v>en-US</v>
    <v>avylgh</v>
    <v>268435456</v>
    <v>1</v>
    <v>Powered by Refinitiv</v>
    <v>14</v>
    <v>USD/BRL</v>
    <v>15</v>
    <v>16</v>
    <v>Finance</v>
    <v>17</v>
    <v>5.8784999999999998</v>
    <v>4.8921999999999999</v>
    <v>0</v>
    <v>0</v>
    <v>BRL</v>
    <v>USD</v>
    <v>Currency Pair</v>
    <v>44553.895821759259</v>
    <v>US Dollar/Brazilian Real FX Spot Rate</v>
    <v>5.6749000000000001</v>
    <v>5.6749000000000001</v>
    <v>USDBRL</v>
    <v>USD/BRL</v>
  </rv>
  <rv s="2">
    <v>8747</v>
  </rv>
  <rv s="10">
    <v>en-US</v>
    <v>avyn9c</v>
    <v>268435456</v>
    <v>1</v>
    <v>Powered by Refinitiv</v>
    <v>18</v>
    <v>USD/EUR</v>
    <v>15</v>
    <v>19</v>
    <v>Finance</v>
    <v>17</v>
    <v>0.89390000000000003</v>
    <v>0.80969999999999998</v>
    <v>-8.9999999999999998E-4</v>
    <v>-1.0199999999999999E-3</v>
    <v>EUR</v>
    <v>USD</v>
    <v>0.88319999999999999</v>
    <v>Currency Pair</v>
    <v>44554.409178240741</v>
    <v>0.88180000000000003</v>
    <v>US Dollar/Euro FX Cross Rate</v>
    <v>0.88249999999999995</v>
    <v>0.88260000000000005</v>
    <v>0.88170000000000004</v>
    <v>USDEUR</v>
    <v>USD/EUR</v>
  </rv>
  <rv s="2">
    <v>8749</v>
  </rv>
  <rv s="9">
    <v>en-US</v>
    <v>av2elh</v>
    <v>268435456</v>
    <v>1</v>
    <v>Powered by Refinitiv</v>
    <v>14</v>
    <v>BRL/USD</v>
    <v>15</v>
    <v>20</v>
    <v>Finance</v>
    <v>17</v>
    <v>0.2044</v>
    <v>0.1701</v>
    <v>0</v>
    <v>0</v>
    <v>USD</v>
    <v>BRL</v>
    <v>Currency Pair</v>
    <v>44553.895821759259</v>
    <v>Brazilian Real/US Dollar FX Cross Rate</v>
    <v>0.1762</v>
    <v>0.1762</v>
    <v>BRLUSD</v>
    <v>BRL/USD</v>
  </rv>
  <rv s="2">
    <v>8751</v>
  </rv>
  <rv s="10">
    <v>en-US</v>
    <v>av27nm</v>
    <v>268435456</v>
    <v>1</v>
    <v>Powered by Refinitiv</v>
    <v>18</v>
    <v>BRL/EUR</v>
    <v>15</v>
    <v>19</v>
    <v>Finance</v>
    <v>17</v>
    <v>0.1711</v>
    <v>0.14280000000000001</v>
    <v>-2.0000000000000001E-4</v>
    <v>-1.2859999999999998E-3</v>
    <v>EUR</v>
    <v>BRL</v>
    <v>0.15559999999999999</v>
    <v>Currency Pair</v>
    <v>44554.409178240741</v>
    <v>0.15540000000000001</v>
    <v>Brazilian Real/Euro FX Cross Rate</v>
    <v>0.1555</v>
    <v>0.1555</v>
    <v>0.15529999999999999</v>
    <v>BRLEUR</v>
    <v>BRL/EUR</v>
  </rv>
  <rv s="2">
    <v>8753</v>
  </rv>
  <rv s="10">
    <v>en-US</v>
    <v>av932w</v>
    <v>268435456</v>
    <v>1</v>
    <v>Powered by Refinitiv</v>
    <v>18</v>
    <v>EUR/USD</v>
    <v>15</v>
    <v>21</v>
    <v>Finance</v>
    <v>17</v>
    <v>1.2349000000000001</v>
    <v>1.1184000000000001</v>
    <v>1.2999999999999999E-3</v>
    <v>1.1479999999999999E-3</v>
    <v>USD</v>
    <v>EUR</v>
    <v>1.1341000000000001</v>
    <v>Currency Pair</v>
    <v>44554.409178240741</v>
    <v>1.1323000000000001</v>
    <v>Euro/US Dollar FX Spot Rate</v>
    <v>1.1328</v>
    <v>1.1328</v>
    <v>1.1341000000000001</v>
    <v>EURUSD</v>
    <v>EUR/USD</v>
  </rv>
  <rv s="2">
    <v>8755</v>
  </rv>
  <rv s="10">
    <v>en-US</v>
    <v>av8tf2</v>
    <v>268435456</v>
    <v>1</v>
    <v>Powered by Refinitiv</v>
    <v>18</v>
    <v>EUR/BRL</v>
    <v>15</v>
    <v>22</v>
    <v>Finance</v>
    <v>17</v>
    <v>6.9988000000000001</v>
    <v>5.8428000000000004</v>
    <v>7.4000000000000003E-3</v>
    <v>1.1509999999999999E-3</v>
    <v>BRL</v>
    <v>EUR</v>
    <v>6.4359000000000002</v>
    <v>Currency Pair</v>
    <v>44554.409178240741</v>
    <v>6.4268000000000001</v>
    <v>Euro/Brazilian Real FX Cross Rate</v>
    <v>6.4284999999999997</v>
    <v>6.4284999999999997</v>
    <v>6.4359000000000002</v>
    <v>EURBRL</v>
    <v>EUR/BRL</v>
  </rv>
  <rv s="2">
    <v>8757</v>
  </rv>
  <rv s="11">
    <v>23</v>
    <v>ao7ia2</v>
    <v>Daily</v>
    <v>44189</v>
    <v>44554</v>
    <v>0</v>
    <v>1</v>
    <v>637758144000000000,637759310885274447,0</v>
    <v>0</v>
    <v>ao7ia2</v>
    <v>XLON:CSPX</v>
    <v>1</v>
  </rv>
  <rv s="11">
    <v>23</v>
    <v>azzyjc</v>
    <v>Daily</v>
    <v>44189</v>
    <v>44554</v>
    <v>0</v>
    <v>1</v>
    <v>637758144000000000,637759310883489031,0</v>
    <v>2</v>
    <v>azzyjc</v>
    <v>XLON:XZW0</v>
    <v>3</v>
  </rv>
  <rv s="11">
    <v>23</v>
    <v>aoamz2</v>
    <v>Daily</v>
    <v>44189</v>
    <v>44554</v>
    <v>0</v>
    <v>1</v>
    <v>637758144000000000,637759310883496916,0</v>
    <v>2</v>
    <v>aoamz2</v>
    <v>XLON:IWDA</v>
    <v>4</v>
  </rv>
  <rv s="11">
    <v>23</v>
    <v>b1162w</v>
    <v>Daily</v>
    <v>44189</v>
    <v>44554</v>
    <v>0</v>
    <v>1</v>
    <v>637758144000000000,637759310885393741,0</v>
    <v>2</v>
    <v>b1162w</v>
    <v>XLON:XZMU</v>
    <v>5</v>
  </rv>
  <rv s="11">
    <v>23</v>
    <v>aofkbh</v>
    <v>Daily</v>
    <v>44189</v>
    <v>44554</v>
    <v>0</v>
    <v>1</v>
    <v>637758144000000000,637759310885394801,0</v>
    <v>6</v>
    <v>aofkbh</v>
    <v>XLON:XDEW</v>
    <v>7</v>
  </rv>
  <rv s="11">
    <v>23</v>
    <v>ao717w</v>
    <v>Daily</v>
    <v>44189</v>
    <v>44554</v>
    <v>0</v>
    <v>1</v>
    <v>637758144000000000,637759310885380714,0</v>
    <v>0</v>
    <v>ao717w</v>
    <v>XLON:CEMA</v>
    <v>8</v>
  </rv>
  <rv s="11">
    <v>23</v>
    <v>aoe5oc</v>
    <v>Daily</v>
    <v>44189</v>
    <v>44554</v>
    <v>0</v>
    <v>1</v>
    <v>637758144000000000,637759310885265382,0</v>
    <v>0</v>
    <v>aoe5oc</v>
    <v>XLON:SUSM</v>
    <v>9</v>
  </rv>
  <rv s="11">
    <v>23</v>
    <v>ao5mvh</v>
    <v>Daily</v>
    <v>44189</v>
    <v>44554</v>
    <v>0</v>
    <v>1</v>
    <v>637758144000000000,637759310885423788,0</v>
    <v>2</v>
    <v>ao5mvh</v>
    <v>XLON:ACWD</v>
    <v>10</v>
  </rv>
  <rv s="11">
    <v>23</v>
    <v>aoansm</v>
    <v>Daily</v>
    <v>44189</v>
    <v>44554</v>
    <v>0</v>
    <v>1</v>
    <v>637758144000000000,637759310885373831,0</v>
    <v>0</v>
    <v>aoansm</v>
    <v>XLON:IWQU</v>
    <v>11</v>
  </rv>
  <rv s="11">
    <v>23</v>
    <v>aocs9c</v>
    <v>Daily</v>
    <v>44189</v>
    <v>44554</v>
    <v>0</v>
    <v>1</v>
    <v>637758144000000000,637759310885282977,0</v>
    <v>2</v>
    <v>aocs9c</v>
    <v>XLON:R2US</v>
    <v>12</v>
  </rv>
  <rv s="11">
    <v>23</v>
    <v>aofma2</v>
    <v>Daily</v>
    <v>44189</v>
    <v>44554</v>
    <v>0</v>
    <v>1</v>
    <v>637758144000000000,637759310885281151,0</v>
    <v>2</v>
    <v>aofma2</v>
    <v>XLON:XDWT</v>
    <v>13</v>
  </rv>
  <rv s="11">
    <v>23</v>
    <v>ao83fr</v>
    <v>Daily</v>
    <v>44189</v>
    <v>44554</v>
    <v>0</v>
    <v>1</v>
    <v>637758144000000000,637759310885383949,0</v>
    <v>2</v>
    <v>ao83fr</v>
    <v>XLON:EIMI</v>
    <v>14</v>
  </rv>
  <rv s="11">
    <v>23</v>
    <v>bnjk4c</v>
    <v>Daily</v>
    <v>44189</v>
    <v>44554</v>
    <v>0</v>
    <v>1</v>
    <v>637758144000000000,637759310885390668,0</v>
    <v>0</v>
    <v>bnjk4c</v>
    <v>XLON:SAEM</v>
    <v>15</v>
  </rv>
  <rv s="11">
    <v>23</v>
    <v>aoftxm</v>
    <v>Daily</v>
    <v>44189</v>
    <v>44554</v>
    <v>0</v>
    <v>1</v>
    <v>637758144000000000,637759310885414714,0</v>
    <v>2</v>
    <v>aoftxm</v>
    <v>XLON:XRSU</v>
    <v>16</v>
  </rv>
  <rv s="11">
    <v>23</v>
    <v>aodx6h</v>
    <v>Daily</v>
    <v>44189</v>
    <v>44554</v>
    <v>0</v>
    <v>1</v>
    <v>637758144000000000,637759310883486960,0</v>
    <v>0</v>
    <v>aodx6h</v>
    <v>XLON:SPXS</v>
    <v>17</v>
  </rv>
  <rv s="11">
    <v>23</v>
    <v>bnjkcw</v>
    <v>Daily</v>
    <v>44189</v>
    <v>44554</v>
    <v>0</v>
    <v>1</v>
    <v>637758144000000000,637759310885276995,0</v>
    <v>0</v>
    <v>bnjkcw</v>
    <v>XLON:SASU</v>
    <v>18</v>
  </rv>
  <rv s="11">
    <v>23</v>
    <v>aoanpr</v>
    <v>Daily</v>
    <v>44189</v>
    <v>44554</v>
    <v>0</v>
    <v>1</v>
    <v>637758144000000000,637759310885269120,0</v>
    <v>0</v>
    <v>aoanpr</v>
    <v>XLON:IWMO</v>
    <v>19</v>
  </rv>
  <rv s="11">
    <v>23</v>
    <v>bt6tu2</v>
    <v>Daily</v>
    <v>44189</v>
    <v>44554</v>
    <v>0</v>
    <v>1</v>
    <v>637758144000000000,637759310885373996,0</v>
    <v>2</v>
    <v>bt6tu2</v>
    <v>XLON:RIUS</v>
    <v>20</v>
  </rv>
  <rv s="11">
    <v>23</v>
    <v>bpbb6h</v>
    <v>Daily</v>
    <v>44189</v>
    <v>44554</v>
    <v>0</v>
    <v>1</v>
    <v>637758144000000000,637759310883482326,0</v>
    <v>2</v>
    <v>bpbb6h</v>
    <v>XLON:SWRD</v>
    <v>21</v>
  </rv>
  <rv s="11">
    <v>23</v>
    <v>bnjhtc</v>
    <v>Daily</v>
    <v>44189</v>
    <v>44554</v>
    <v>0</v>
    <v>1</v>
    <v>637758144000000000,637759310885302889,0</v>
    <v>2</v>
    <v>bnjhtc</v>
    <v>XLON:IEMU</v>
    <v>22</v>
  </rv>
  <rv s="11">
    <v>23</v>
    <v>aoao27</v>
    <v>Daily</v>
    <v>44189</v>
    <v>44554</v>
    <v>0</v>
    <v>1</v>
    <v>637758144000000000,637759310885384844,0</v>
    <v>0</v>
    <v>aoao27</v>
    <v>XLON:IWVL</v>
    <v>23</v>
  </rv>
  <rv s="11">
    <v>23</v>
    <v>aoflm7</v>
    <v>Daily</v>
    <v>44189</v>
    <v>44554</v>
    <v>0</v>
    <v>1</v>
    <v>637758144000000000,637759310885372795,0</v>
    <v>2</v>
    <v>aoflm7</v>
    <v>XLON:XDWD</v>
    <v>24</v>
  </rv>
  <rv s="11">
    <v>23</v>
    <v>aoahoc</v>
    <v>Daily</v>
    <v>44189</v>
    <v>44554</v>
    <v>0</v>
    <v>1</v>
    <v>637758144000000000,637759310883638718,0</v>
    <v>0</v>
    <v>aoahoc</v>
    <v>XLON:ISAC</v>
    <v>25</v>
  </rv>
  <rv s="11">
    <v>23</v>
    <v>aoa5a2</v>
    <v>Daily</v>
    <v>44189</v>
    <v>44554</v>
    <v>0</v>
    <v>1</v>
    <v>637758144000000000,637759310885384696,0</v>
    <v>0</v>
    <v>aoa5a2</v>
    <v>XLON:IEMA</v>
    <v>26</v>
  </rv>
  <rv s="11">
    <v>23</v>
    <v>ao79m7</v>
    <v>Daily</v>
    <v>44189</v>
    <v>44554</v>
    <v>0</v>
    <v>1</v>
    <v>637758144000000000,637759310883500755,0</v>
    <v>0</v>
    <v>ao79m7</v>
    <v>XLON:CNDX</v>
    <v>27</v>
  </rv>
  <rv s="11">
    <v>23</v>
    <v>br1n9c</v>
    <v>Daily</v>
    <v>44189</v>
    <v>44554</v>
    <v>0</v>
    <v>1</v>
    <v>637758144000000000,637759310885384776,0</v>
    <v>28</v>
    <v>br1n9c</v>
    <v>XLON:VWRA</v>
    <v>29</v>
  </rv>
  <rv s="11">
    <v>23</v>
    <v>ay362w</v>
    <v>Daily</v>
    <v>44189</v>
    <v>44554</v>
    <v>0</v>
    <v>1</v>
    <v>637758144000000000,637759310885397185,0</v>
    <v>0</v>
    <v>ay362w</v>
    <v>XLON:IUVL</v>
    <v>30</v>
  </rv>
  <rv s="11">
    <v>23</v>
    <v>aofrnm</v>
    <v>Daily</v>
    <v>44189</v>
    <v>44554</v>
    <v>0</v>
    <v>1</v>
    <v>637758144000000000,637759310885370489,0</v>
    <v>28</v>
    <v>aofrnm</v>
    <v>XLON:XMME</v>
    <v>31</v>
  </rv>
  <rv s="11">
    <v>23</v>
    <v>bsiw5r</v>
    <v>Daily</v>
    <v>44189</v>
    <v>44554</v>
    <v>0</v>
    <v>1</v>
    <v>637758144000000000,637759310885316823,0</v>
    <v>2</v>
    <v>bsiw5r</v>
    <v>XLON:XZEM</v>
    <v>32</v>
  </rv>
  <rv s="11">
    <v>23</v>
    <v>bq4eww</v>
    <v>Daily</v>
    <v>44189</v>
    <v>44554</v>
    <v>0</v>
    <v>1</v>
    <v>637758144000000000,637759310883490805,0</v>
    <v>2</v>
    <v>bq4eww</v>
    <v>XLON:VUAA</v>
    <v>33</v>
  </rv>
  <rv s="11">
    <v>23</v>
    <v>aoe3k2</v>
    <v>Daily</v>
    <v>44189</v>
    <v>44554</v>
    <v>0</v>
    <v>1</v>
    <v>637758144000000000,637759310885286965,0</v>
    <v>0</v>
    <v>aoe3k2</v>
    <v>XLON:SUAS</v>
    <v>34</v>
  </rv>
  <rv s="11">
    <v>23</v>
    <v>aobwh7</v>
    <v>Daily</v>
    <v>44189</v>
    <v>44554</v>
    <v>0</v>
    <v>1</v>
    <v>637758144000000000,637759310885403873,0</v>
    <v>2</v>
    <v>aobwh7</v>
    <v>XLON:MXWO</v>
    <v>35</v>
  </rv>
  <rv s="11">
    <v>23</v>
    <v>ao7dp2</v>
    <v>Daily</v>
    <v>44189</v>
    <v>44554</v>
    <v>0</v>
    <v>1</v>
    <v>637758144000000000,637759310883480850,0</v>
    <v>0</v>
    <v>ao7dp2</v>
    <v>XLON:CPXJ</v>
    <v>36</v>
  </rv>
  <rv s="11">
    <v>23</v>
    <v>aoaloc</v>
    <v>Daily</v>
    <v>44189</v>
    <v>44554</v>
    <v>0</v>
    <v>1</v>
    <v>637758144000000000,637759310885371101,0</v>
    <v>0</v>
    <v>aoaloc</v>
    <v>XLON:IUQA</v>
    <v>37</v>
  </rv>
  <rv s="11">
    <v>23</v>
    <v>aofjnm</v>
    <v>Daily</v>
    <v>44189</v>
    <v>44554</v>
    <v>0</v>
    <v>1</v>
    <v>637758144000000000,637759310883485583,0</v>
    <v>2</v>
    <v>aofjnm</v>
    <v>XLON:XD9U</v>
    <v>38</v>
  </rv>
  <rv s="11">
    <v>23</v>
    <v>aoala2</v>
    <v>Daily</v>
    <v>44189</v>
    <v>44554</v>
    <v>0</v>
    <v>1</v>
    <v>637758144000000000,637759310885410581,0</v>
    <v>0</v>
    <v>aoala2</v>
    <v>XLON:IUIT</v>
    <v>39</v>
  </rv>
  <rv s="11">
    <v>23</v>
    <v>ao7kvh</v>
    <v>Daily</v>
    <v>44189</v>
    <v>44554</v>
    <v>0</v>
    <v>1</v>
    <v>637758144000000000,637759310885273017,0</v>
    <v>0</v>
    <v>ao7kvh</v>
    <v>XLON:CUSS</v>
    <v>40</v>
  </rv>
  <rv s="11">
    <v>23</v>
    <v>aobwec</v>
    <v>Daily</v>
    <v>44189</v>
    <v>44554</v>
    <v>0</v>
    <v>1</v>
    <v>637758144000000000,637759310883473516,0</v>
    <v>6</v>
    <v>aobwec</v>
    <v>XLON:MXUS</v>
    <v>41</v>
  </rv>
  <rv s="11">
    <v>23</v>
    <v>bnjkim</v>
    <v>Daily</v>
    <v>44189</v>
    <v>44554</v>
    <v>0</v>
    <v>1</v>
    <v>637758144000000000,637759310885381054,0</v>
    <v>0</v>
    <v>bnjkim</v>
    <v>XLON:SAWD</v>
    <v>42</v>
  </rv>
  <rv s="11">
    <v>23</v>
    <v>aobuzr</v>
    <v>Daily</v>
    <v>44189</v>
    <v>44554</v>
    <v>0</v>
    <v>1</v>
    <v>637758144000000000,637759310883498299,0</v>
    <v>2</v>
    <v>aobuzr</v>
    <v>XLON:MVOL</v>
    <v>43</v>
  </rv>
  <rv s="11">
    <v>23</v>
    <v>azijz2</v>
    <v>Daily</v>
    <v>44189</v>
    <v>44554</v>
    <v>0</v>
    <v>1</v>
    <v>637758144000000000,637759310885433745,0</v>
    <v>0</v>
    <v>azijz2</v>
    <v>XLON:WSML</v>
    <v>44</v>
  </rv>
</rvData>
</file>

<file path=xl/richData/rdrichvaluestructure.xml><?xml version="1.0" encoding="utf-8"?>
<rvStructures xmlns="http://schemas.microsoft.com/office/spreadsheetml/2017/richdata" count="12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  <s t="_formattednumber">
    <k n="_Format" t="spb"/>
  </s>
  <s t="_error">
    <k n="errorType" t="i"/>
    <k n="subType" t="i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Exchange" t="s"/>
    <k n="Exchange abbreviation" t="s"/>
    <k n="Expense ratio"/>
    <k n="Instrument type" t="s"/>
    <k n="Last trade time"/>
    <k n="LearnMoreOnLink" t="r"/>
    <k n="Market cap"/>
    <k n="Name" t="s"/>
    <k n="Previous close"/>
    <k n="Price"/>
    <k n="Ticker symbol" t="s"/>
    <k n="UniqueName" t="s"/>
    <k n="Volume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Instrument type" t="s"/>
    <k n="Last trade time"/>
    <k n="LearnMoreOnLink" t="r"/>
    <k n="Market cap"/>
    <k n="Name" t="s"/>
    <k n="Previous close"/>
    <k n="Price"/>
    <k n="Ticker symbol" t="s"/>
    <k n="UniqueName" t="s"/>
    <k n="Volume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Arrays count="7">
    <a count="33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Beta</v>
      <v t="s">Instrument type</v>
      <v t="s">_Flags</v>
      <v t="s">UniqueName</v>
      <v t="s">_DisplayString</v>
      <v t="s">LearnMoreOnLink</v>
      <v t="s">%ProviderInfo</v>
    </a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  <a count="30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52 week high</v>
      <v t="s">52 week low</v>
      <v t="s">Volume</v>
      <v t="s">Market cap</v>
      <v t="s">Beta</v>
      <v t="s">Instrument type</v>
      <v t="s">_Flags</v>
      <v t="s">UniqueName</v>
      <v t="s">_DisplayString</v>
      <v t="s">LearnMoreOnLink</v>
      <v t="s">%ProviderInfo</v>
    </a>
    <a count="29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  <a count="30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Volume</v>
      <v t="s">Market cap</v>
      <v t="s">Instrument type</v>
      <v t="s">_Flags</v>
      <v t="s">UniqueName</v>
      <v t="s">_DisplayString</v>
      <v t="s">LearnMoreOnLink</v>
      <v t="s">%ProviderInfo</v>
    </a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24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7</v>
      <v>8</v>
    </spb>
    <spb s="4">
      <v>Delayed 15 minutes</v>
      <v>from previous close</v>
      <v>LSE</v>
      <v>from previous close</v>
      <v>GMT</v>
    </spb>
    <spb s="5">
      <v>1</v>
    </spb>
    <spb s="0">
      <v>1</v>
      <v>Name</v>
      <v>LearnMoreOnLink</v>
    </spb>
    <spb s="6">
      <v>1</v>
      <v>1</v>
      <v>3</v>
      <v>1</v>
      <v>1</v>
      <v>1</v>
      <v>4</v>
      <v>5</v>
      <v>6</v>
      <v>1</v>
      <v>1</v>
      <v>5</v>
      <v>1</v>
      <v>7</v>
      <v>8</v>
    </spb>
    <spb s="0">
      <v>2</v>
      <v>Name</v>
      <v>LearnMoreOnLink</v>
    </spb>
    <spb s="7">
      <v>2</v>
      <v>3</v>
      <v>1</v>
      <v>1</v>
      <v>4</v>
      <v>5</v>
      <v>6</v>
      <v>1</v>
      <v>1</v>
      <v>5</v>
      <v>1</v>
      <v>7</v>
      <v>8</v>
    </spb>
    <spb s="0">
      <v>3</v>
      <v>Name</v>
      <v>LearnMoreOnLink</v>
    </spb>
    <spb s="8">
      <v>3</v>
      <v>1</v>
      <v>1</v>
      <v>4</v>
      <v>5</v>
      <v>6</v>
      <v>1</v>
      <v>1</v>
      <v>5</v>
      <v>1</v>
      <v>7</v>
      <v>8</v>
    </spb>
    <spb s="0">
      <v>4</v>
      <v>Name</v>
      <v>LearnMoreOnLink</v>
    </spb>
    <spb s="9">
      <v>1</v>
      <v>1</v>
      <v>3</v>
      <v>1</v>
      <v>1</v>
      <v>1</v>
      <v>4</v>
      <v>5</v>
      <v>6</v>
      <v>5</v>
      <v>1</v>
      <v>7</v>
      <v>8</v>
    </spb>
    <spb s="10">
      <v>5</v>
      <v>Name</v>
    </spb>
    <spb s="11">
      <v>1</v>
      <v>1</v>
    </spb>
    <spb s="12">
      <v>3</v>
      <v>9</v>
      <v>9</v>
      <v>5</v>
      <v>9</v>
      <v>9</v>
      <v>9</v>
      <v>7</v>
      <v>8</v>
    </spb>
    <spb s="13">
      <v>GMT</v>
    </spb>
    <spb s="10">
      <v>6</v>
      <v>Name</v>
    </spb>
    <spb s="14">
      <v>10</v>
      <v>10</v>
      <v>3</v>
      <v>10</v>
      <v>10</v>
      <v>10</v>
      <v>5</v>
      <v>10</v>
      <v>10</v>
      <v>10</v>
      <v>7</v>
      <v>8</v>
    </spb>
    <spb s="12">
      <v>3</v>
      <v>1</v>
      <v>1</v>
      <v>5</v>
      <v>1</v>
      <v>1</v>
      <v>1</v>
      <v>7</v>
      <v>8</v>
    </spb>
    <spb s="14">
      <v>1</v>
      <v>1</v>
      <v>3</v>
      <v>1</v>
      <v>1</v>
      <v>1</v>
      <v>5</v>
      <v>1</v>
      <v>1</v>
      <v>1</v>
      <v>7</v>
      <v>8</v>
    </spb>
    <spb s="14">
      <v>9</v>
      <v>9</v>
      <v>3</v>
      <v>9</v>
      <v>9</v>
      <v>9</v>
      <v>5</v>
      <v>9</v>
      <v>9</v>
      <v>9</v>
      <v>7</v>
      <v>8</v>
    </spb>
    <spb s="15">
      <v>11</v>
      <v>1</v>
    </spb>
  </spbData>
</supportingPropertyBags>
</file>

<file path=xl/richData/rdsupportingpropertybagstructure.xml><?xml version="1.0" encoding="utf-8"?>
<spbStructures xmlns="http://schemas.microsoft.com/office/spreadsheetml/2017/richdata2" count="16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Exchange" t="s"/>
    <k n="Change (%)" t="s"/>
    <k n="Last trade time" t="s"/>
  </s>
  <s>
    <k n="_Self" t="i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Beta" t="i"/>
    <k n="Name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Name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Low" t="i"/>
    <k n="High" t="i"/>
    <k n="Name" t="i"/>
    <k n="Open" t="i"/>
    <k n="Price" t="i"/>
    <k n="Change" t="i"/>
    <k n="Volume" t="i"/>
    <k n="Change (%)" t="i"/>
    <k n="Market cap" t="i"/>
    <k n="Expense ratio" t="i"/>
    <k n="Previous close" t="i"/>
    <k n="Last trade time" t="i"/>
    <k n="`%EntityServiceId" t="i"/>
  </s>
  <s>
    <k n="^Order" t="spba"/>
    <k n="TitleProperty" t="s"/>
  </s>
  <s>
    <k n="UniqueName" t="spb"/>
    <k n="`%ProviderInfo" t="spb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0">
    <x:dxf>
      <x:numFmt numFmtId="167" formatCode="_([$$-409]* #,##0.00_);_([$$-409]* \(#,##0.00\);_([$$-409]* &quot;-&quot;??_);_(@_)"/>
    </x:dxf>
    <x:dxf>
      <x:numFmt numFmtId="4" formatCode="#,##0.00"/>
    </x:dxf>
    <x:dxf>
      <x:numFmt numFmtId="3" formatCode="#,##0"/>
    </x:dxf>
    <x:dxf>
      <x:numFmt numFmtId="14" formatCode="0.00%"/>
    </x:dxf>
    <x:dxf>
      <x:numFmt numFmtId="166" formatCode="_([$$-409]* #,##0_);_([$$-409]* \(#,##0\);_([$$-409]* &quot;-&quot;_);_(@_)"/>
    </x:dxf>
    <x:dxf>
      <x:numFmt numFmtId="27" formatCode="dd/mm/yyyy\ hh:mm"/>
    </x:dxf>
    <x:dxf>
      <x:numFmt numFmtId="2" formatCode="0.00"/>
    </x:dxf>
    <x:dxf>
      <x:numFmt numFmtId="165" formatCode="_([$€-2]\ * #,##0.00_);_([$€-2]\ * \(#,##0.00\);_([$€-2]\ * &quot;-&quot;??_);_(@_)"/>
    </x:dxf>
    <x:dxf>
      <x:numFmt numFmtId="19" formatCode="dd/mm/yyyy"/>
    </x:dxf>
    <x:dxf>
      <x:numFmt numFmtId="164" formatCode="_-[$R$-416]\ * #,##0.00_-;\-[$R$-416]\ * #,##0.00_-;_-[$R$-416]\ * &quot;-&quot;??_-;_-@_-"/>
    </x:dxf>
  </dxfs>
  <richProperties>
    <rPr n="IsTitleField" t="b"/>
  </richProperties>
  <richStyles>
    <rSty dxfid="0"/>
    <rSty dxfid="1"/>
    <rSty>
      <rpv i="0">1</rpv>
    </rSty>
    <rSty dxfid="2"/>
    <rSty dxfid="3"/>
    <rSty dxfid="4"/>
    <rSty dxfid="5"/>
    <rSty dxfid="6"/>
    <rSty dxfid="9"/>
    <rSty dxfid="7"/>
    <rSty dxfid="8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58A26E1-7B95-4132-AF72-AEAC23095EB9}" name="Table14" displayName="Table14" ref="B3:K41" totalsRowCount="1" headerRowDxfId="78" dataDxfId="77" totalsRowDxfId="76" totalsRowCellStyle="Accent4">
  <autoFilter ref="B3:K40" xr:uid="{658A26E1-7B95-4132-AF72-AEAC23095EB9}"/>
  <tableColumns count="10">
    <tableColumn id="1" xr3:uid="{F817539B-D96C-422E-92D7-CBC96A2651FB}" name="Tipo" totalsRowLabel="Total" totalsRowDxfId="13" dataCellStyle="Lapis" totalsRowCellStyle="Accent4"/>
    <tableColumn id="2" xr3:uid="{F6AE2547-EEDD-45F0-AF07-873D3487534E}" name="Data" dataDxfId="75" totalsRowDxfId="12" dataCellStyle="Lapis" totalsRowCellStyle="Num. calculados"/>
    <tableColumn id="3" xr3:uid="{3F13318E-B97A-4556-A43F-26122E5126A0}" name="Ativo" dataDxfId="74" totalsRowDxfId="11" dataCellStyle="Lapis" totalsRowCellStyle="Num. calculados"/>
    <tableColumn id="4" xr3:uid="{26C29303-FF5C-4332-BB6A-54D437D1667A}" name="Qtd" totalsRowFunction="sum" dataDxfId="73" totalsRowDxfId="10" dataCellStyle="Lapis" totalsRowCellStyle="Num. calculados"/>
    <tableColumn id="5" xr3:uid="{EB65F013-7C8D-4411-BC96-E26B6E533E6C}" name="Preço" dataDxfId="72" totalsRowDxfId="9" dataCellStyle="Lapis" totalsRowCellStyle="Num. calculados"/>
    <tableColumn id="6" xr3:uid="{21B41106-FB1B-47BD-8640-387588ABE941}" name="Valor Total" totalsRowFunction="sum" dataDxfId="71" totalsRowDxfId="8" totalsRowCellStyle="Num. calculados">
      <calculatedColumnFormula>Table14[[#This Row],[Qtd]]*Table14[[#This Row],[Preço]]</calculatedColumnFormula>
    </tableColumn>
    <tableColumn id="7" xr3:uid="{A5C8DFE1-BE60-46A9-91C5-E770A9E1A35C}" name="Comissão" dataDxfId="70" totalsRowDxfId="7" dataCellStyle="Lapis" totalsRowCellStyle="Num. calculados"/>
    <tableColumn id="8" xr3:uid="{7ECF7D40-53EC-4BF7-9AFE-036F2DF37D7C}" name="Câmbio" dataDxfId="69" totalsRowDxfId="6" dataCellStyle="Lapis" totalsRowCellStyle="Num. calculados"/>
    <tableColumn id="9" xr3:uid="{8A7D544C-03E8-48BB-A930-D442BAF7BB5C}" name="V. Total BRL" dataDxfId="68" totalsRowDxfId="5" dataCellStyle="Num. calculados" totalsRowCellStyle="Num. calculados">
      <calculatedColumnFormula>Table14[[#This Row],[Valor Total]]*Table14[[#This Row],[Câmbio]]</calculatedColumnFormula>
    </tableColumn>
    <tableColumn id="10" xr3:uid="{C1D155BC-D32E-4E74-825F-15D92840B22C}" name="Comissão BRL" dataDxfId="67" totalsRowDxfId="4" dataCellStyle="Num. calculados">
      <calculatedColumnFormula>Table14[[#This Row],[Comissão]]*Table14[[#This Row],[Câmbio]]</calculatedColumnFormula>
    </tableColumn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B54C92A-7FF9-4E41-B869-78C30101ECE9}" name="Table15" displayName="Table15" ref="B5:T47" totalsRowCount="1" headerRowDxfId="66" dataDxfId="65" totalsRowDxfId="64">
  <autoFilter ref="B5:T46" xr:uid="{6B54C92A-7FF9-4E41-B869-78C30101ECE9}"/>
  <sortState xmlns:xlrd2="http://schemas.microsoft.com/office/spreadsheetml/2017/richdata2" ref="B6:T46">
    <sortCondition descending="1" ref="O5:O46"/>
  </sortState>
  <tableColumns count="19">
    <tableColumn id="1" xr3:uid="{AD5586FE-A0C1-40AA-860F-A3904C28A388}" name="Fav" dataDxfId="63" dataCellStyle="Lapis"/>
    <tableColumn id="2" xr3:uid="{54F16C79-11F9-4D52-8BC2-D16A8275CFE4}" name="Geografía" dataDxfId="62" totalsRowDxfId="61"/>
    <tableColumn id="3" xr3:uid="{ED85E3D5-B6EE-45A9-89EB-66F99E4CACC0}" name="Ticker" dataDxfId="60" totalsRowDxfId="59">
      <calculatedColumnFormula array="1">_FV(Table15[[#This Row],[ ETF]],"Ticker symbol",TRUE)</calculatedColumnFormula>
    </tableColumn>
    <tableColumn id="4" xr3:uid="{658403D7-5C2D-4DF8-A839-CE4E78BD8A46}" name="Índice" dataDxfId="58" totalsRowDxfId="57"/>
    <tableColumn id="5" xr3:uid="{5C7DCDAA-6486-4226-97FF-13338F795DAF}" name="Descrição" dataDxfId="56" totalsRowDxfId="55"/>
    <tableColumn id="6" xr3:uid="{A2D289D3-20E0-4250-B30B-22F056FF9349}" name=" ETF" dataDxfId="54" totalsRowDxfId="53"/>
    <tableColumn id="7" xr3:uid="{9CAB38A5-BFFD-4DBF-89E2-C7AEF02D85B6}" name="Beta" dataDxfId="52" totalsRowDxfId="51" dataCellStyle="Num. calculados">
      <calculatedColumnFormula array="1">IFERROR(_FV(Table15[[#This Row],[ ETF]],"beta"),"")</calculatedColumnFormula>
    </tableColumn>
    <tableColumn id="8" xr3:uid="{9CE6ADB4-4033-45A7-9E46-815528BE5ED7}" name="Preço" dataDxfId="50" totalsRowDxfId="49" dataCellStyle="Num. calculados">
      <calculatedColumnFormula array="1">_FV(Table15[[#This Row],[ ETF]],"Price")</calculatedColumnFormula>
    </tableColumn>
    <tableColumn id="9" xr3:uid="{9BCC7968-6402-4C09-8D40-18913B677D6D}" name="Qtd" totalsRowFunction="sum" dataDxfId="48" totalsRowDxfId="47" dataCellStyle="Num. calculados" totalsRowCellStyle="Num. calculados">
      <calculatedColumnFormula>SUMIF(Table14[Ativo],Table15[[#This Row],[Ticker]],Table14[Qtd])</calculatedColumnFormula>
    </tableColumn>
    <tableColumn id="10" xr3:uid="{A109743B-6811-4B0B-B321-1D719AC0A586}" name="Valor de mercado" totalsRowFunction="sum" dataDxfId="46" totalsRowDxfId="45" totalsRowCellStyle="Num. calculados">
      <calculatedColumnFormula>Table15[[#This Row],[Preço]]*Table15[[#This Row],[Qtd]]</calculatedColumnFormula>
    </tableColumn>
    <tableColumn id="11" xr3:uid="{A90BF952-AC2D-4430-A9E9-E3726F65B4A9}" name="Possível" dataDxfId="44" totalsRowDxfId="43" dataCellStyle="Num. calculados" totalsRowCellStyle="Num. calculados">
      <calculatedColumnFormula>_xlfn.FLOOR.MATH((Aporte-2)/Table15[[#This Row],[Preço]])</calculatedColumnFormula>
    </tableColumn>
    <tableColumn id="12" xr3:uid="{85BF390B-39DD-4183-AC25-BD12146135AA}" name="Troco" dataDxfId="42" totalsRowDxfId="41" dataCellStyle="Num. calculados" totalsRowCellStyle="Num. calculados">
      <calculatedColumnFormula>Aporte-Table15[[#This Row],[Possível]]*Table15[[#This Row],[Preço]]</calculatedColumnFormula>
    </tableColumn>
    <tableColumn id="13" xr3:uid="{4BB051A5-726C-48A8-800A-7F9BECF80534}" name="TER" dataDxfId="40" totalsRowDxfId="39" dataCellStyle="Num. calculados" totalsRowCellStyle="Num. calculados">
      <calculatedColumnFormula array="1">_FV(Table15[[#This Row],[ ETF]],"Expense ratio",TRUE)</calculatedColumnFormula>
    </tableColumn>
    <tableColumn id="14" xr3:uid="{CC497FC6-646A-4901-8CF8-F1EC26A5985D}" name="Tamanho do ETF" dataDxfId="38" totalsRowDxfId="37" dataCellStyle="Num. calculados" totalsRowCellStyle="Num. calculados">
      <calculatedColumnFormula array="1">_FV(Table15[[#This Row],[ ETF]],"Market cap",TRUE)</calculatedColumnFormula>
    </tableColumn>
    <tableColumn id="15" xr3:uid="{368E6D91-2E09-4E34-B693-58E629652F6C}" name="Volume do ETF" dataDxfId="36" totalsRowDxfId="35" dataCellStyle="Num. calculados" totalsRowCellStyle="Num. calculados">
      <calculatedColumnFormula array="1">_FV(Table15[[#This Row],[ ETF]],"Volume")</calculatedColumnFormula>
    </tableColumn>
    <tableColumn id="16" xr3:uid="{8A488E69-AC49-4B6A-A7AE-C2BBFD82F583}" name="Var. dia" dataDxfId="34" totalsRowDxfId="33" dataCellStyle="Num. calculados" totalsRowCellStyle="Num. calculados">
      <calculatedColumnFormula array="1">_FV(Table15[[#This Row],[ ETF]],"Change (%)",TRUE)</calculatedColumnFormula>
    </tableColumn>
    <tableColumn id="17" xr3:uid="{C2151E0A-0D79-4627-A8CA-315573CAA742}" name="Var. ano" dataDxfId="32" totalsRowDxfId="31" dataCellStyle="Num. calculados" totalsRowCellStyle="Num. calculados">
      <calculatedColumnFormula>(Table15[[#This Row],[Preço]]-AF6)/AF6</calculatedColumnFormula>
    </tableColumn>
    <tableColumn id="18" xr3:uid="{0D7B54AF-8F73-444A-9F44-C24B1B7C2CE3}" name="Gráfico ano" dataDxfId="30" totalsRowDxfId="29" dataCellStyle="Num. calculados" totalsRowCellStyle="Num. calculados"/>
    <tableColumn id="19" xr3:uid="{A1294AD2-E5A1-4143-BEA0-3D23BE139492}" name="% Portfólio" dataDxfId="28" totalsRowDxfId="27" dataCellStyle="Num. calculados">
      <calculatedColumnFormula array="1">Table15[[#This Row],[Valor de mercado]]/Riqueza_hoje</calculatedColumnFormula>
    </tableColumn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86707FA-00FA-403C-958F-49E533117844}" name="Table20" displayName="Table20" ref="G3:O745" totalsRowShown="0" headerRowDxfId="26" dataDxfId="25" dataCellStyle="Mono Número">
  <autoFilter ref="G3:O745" xr:uid="{986707FA-00FA-403C-958F-49E53311784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CF53ED6-5F91-4847-A67F-2AF940DE223F}" name="meses" dataDxfId="24" dataCellStyle="Mono Número"/>
    <tableColumn id="2" xr3:uid="{B7F804EC-7530-4C35-AC8B-A95255D499C2}" name="idade" dataDxfId="23" dataCellStyle="Mono Número">
      <calculatedColumnFormula>YEAR(TODAY())-YEAR(data_de_nascimento)+Table20[[#This Row],[meses]]/12</calculatedColumnFormula>
    </tableColumn>
    <tableColumn id="3" xr3:uid="{54985238-DBC6-41A8-93BF-D1079CED9491}" name="data" dataDxfId="22" dataCellStyle="Mono Número"/>
    <tableColumn id="4" xr3:uid="{456CA44D-9222-44C8-9162-5A741CEDA4DC}" name="aportes" dataDxfId="21" dataCellStyle="Lapis">
      <calculatedColumnFormula>aportes</calculatedColumnFormula>
    </tableColumn>
    <tableColumn id="5" xr3:uid="{E83D1A05-4760-4F37-80D3-75852E53CC6C}" name="saques" dataDxfId="20" dataCellStyle="Lapis">
      <calculatedColumnFormula>saques</calculatedColumnFormula>
    </tableColumn>
    <tableColumn id="6" xr3:uid="{6E1E9A03-E6AC-45BE-B92E-41F2EE75BC4E}" name="riqueza" dataDxfId="19" dataCellStyle="Mono Número"/>
    <tableColumn id="7" xr3:uid="{B50F4A16-ADFB-4421-8BD9-065FEB534C4A}" name="rendimento" dataDxfId="18" dataCellStyle="Mono Número">
      <calculatedColumnFormula>Table20[[#This Row],[riqueza]]*rendimento_hist_mensal</calculatedColumnFormula>
    </tableColumn>
    <tableColumn id="8" xr3:uid="{0EF61899-22F2-4A34-A780-CB8D6AF44D9A}" name="renda" dataDxfId="17" dataCellStyle="Mono Número">
      <calculatedColumnFormula>((Table20[[#This Row],[riqueza]]*SWR)/12)*(1-imposto_GCAP)</calculatedColumnFormula>
    </tableColumn>
    <tableColumn id="9" xr3:uid="{CD0983F1-B55A-4CC6-9C76-FAE2B7D581BF}" name="renda BRL" dataDxfId="16" dataCellStyle="Mono Número">
      <calculatedColumnFormula>Table20[[#This Row],[renda]]*cambio_hoje*(1-custo_repatriacao)</calculatedColumnFormula>
    </tableColumn>
  </tableColumns>
  <tableStyleInfo name="TableStyleLight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Capivara">
      <a:majorFont>
        <a:latin typeface="Cambria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1802-EAD8-49F5-B8D3-EEC6238FA331}">
  <dimension ref="B1:B3"/>
  <sheetViews>
    <sheetView showGridLines="0" workbookViewId="0">
      <selection activeCell="H10" sqref="H10"/>
    </sheetView>
  </sheetViews>
  <sheetFormatPr defaultColWidth="12.64453125" defaultRowHeight="20" customHeight="1" x14ac:dyDescent="0.5"/>
  <cols>
    <col min="1" max="1" width="10.8203125" style="1" customWidth="1"/>
    <col min="2" max="2" width="12.64453125" style="1" customWidth="1"/>
    <col min="3" max="16384" width="12.64453125" style="1"/>
  </cols>
  <sheetData>
    <row r="1" spans="2:2" ht="69" customHeight="1" x14ac:dyDescent="1.45">
      <c r="B1" s="2" t="s">
        <v>2</v>
      </c>
    </row>
    <row r="3" spans="2:2" ht="20" customHeight="1" x14ac:dyDescent="0.5">
      <c r="B3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850F-9346-4A2A-90A6-DEF9A4EC402A}">
  <dimension ref="B1:K41"/>
  <sheetViews>
    <sheetView showGridLines="0" workbookViewId="0">
      <selection activeCell="B38" sqref="B38"/>
    </sheetView>
  </sheetViews>
  <sheetFormatPr defaultColWidth="12.64453125" defaultRowHeight="20" customHeight="1" x14ac:dyDescent="0.5"/>
  <cols>
    <col min="1" max="1" width="10.8203125" style="1" customWidth="1"/>
    <col min="2" max="2" width="9.5859375" style="1" customWidth="1"/>
    <col min="3" max="4" width="12.64453125" style="1"/>
    <col min="5" max="5" width="5.5859375" style="1" customWidth="1"/>
    <col min="6" max="6" width="12.64453125" style="1"/>
    <col min="7" max="7" width="14.5859375" style="1" bestFit="1" customWidth="1"/>
    <col min="8" max="9" width="12.64453125" style="1"/>
    <col min="10" max="10" width="16.703125" style="1" bestFit="1" customWidth="1"/>
    <col min="11" max="11" width="13.46875" style="1" customWidth="1"/>
    <col min="12" max="16384" width="12.64453125" style="1"/>
  </cols>
  <sheetData>
    <row r="1" spans="2:11" ht="69" customHeight="1" x14ac:dyDescent="1.45">
      <c r="B1" s="2" t="s">
        <v>3</v>
      </c>
    </row>
    <row r="3" spans="2:11" ht="20" customHeight="1" x14ac:dyDescent="0.5">
      <c r="B3" s="16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 t="s">
        <v>10</v>
      </c>
      <c r="I3" s="16" t="s">
        <v>11</v>
      </c>
      <c r="J3" s="16" t="s">
        <v>13</v>
      </c>
      <c r="K3" s="16" t="s">
        <v>12</v>
      </c>
    </row>
    <row r="4" spans="2:11" ht="20" customHeight="1" x14ac:dyDescent="0.6">
      <c r="B4" s="9" t="s">
        <v>14</v>
      </c>
      <c r="C4" s="6">
        <v>43389</v>
      </c>
      <c r="D4" s="12" t="s">
        <v>15</v>
      </c>
      <c r="E4" s="12">
        <v>80</v>
      </c>
      <c r="F4" s="8">
        <v>271.2</v>
      </c>
      <c r="G4" s="11">
        <f>Table14[[#This Row],[Qtd]]*Table14[[#This Row],[Preço]]</f>
        <v>21696</v>
      </c>
      <c r="H4" s="8">
        <v>10.85</v>
      </c>
      <c r="I4" s="10">
        <v>3.7073</v>
      </c>
      <c r="J4" s="15">
        <f>Table14[[#This Row],[Valor Total]]*Table14[[#This Row],[Câmbio]]</f>
        <v>80433.580799999996</v>
      </c>
      <c r="K4" s="15">
        <f>Table14[[#This Row],[Comissão]]*Table14[[#This Row],[Câmbio]]</f>
        <v>40.224204999999998</v>
      </c>
    </row>
    <row r="5" spans="2:11" ht="20" customHeight="1" x14ac:dyDescent="0.6">
      <c r="B5" s="9" t="s">
        <v>14</v>
      </c>
      <c r="C5" s="6">
        <v>43392</v>
      </c>
      <c r="D5" s="12" t="s">
        <v>16</v>
      </c>
      <c r="E5" s="12">
        <v>300</v>
      </c>
      <c r="F5" s="8">
        <v>25.74</v>
      </c>
      <c r="G5" s="11">
        <f>Table14[[#This Row],[Qtd]]*Table14[[#This Row],[Preço]]</f>
        <v>7721.9999999999991</v>
      </c>
      <c r="H5" s="8">
        <v>5</v>
      </c>
      <c r="I5" s="10">
        <v>3.7073</v>
      </c>
      <c r="J5" s="15">
        <f>Table14[[#This Row],[Valor Total]]*Table14[[#This Row],[Câmbio]]</f>
        <v>28627.770599999996</v>
      </c>
      <c r="K5" s="15">
        <f>Table14[[#This Row],[Comissão]]*Table14[[#This Row],[Câmbio]]</f>
        <v>18.5365</v>
      </c>
    </row>
    <row r="6" spans="2:11" ht="20" customHeight="1" x14ac:dyDescent="0.6">
      <c r="B6" s="9" t="s">
        <v>14</v>
      </c>
      <c r="C6" s="6">
        <v>43392</v>
      </c>
      <c r="D6" s="12" t="s">
        <v>17</v>
      </c>
      <c r="E6" s="12">
        <v>550</v>
      </c>
      <c r="F6" s="8">
        <v>53.98</v>
      </c>
      <c r="G6" s="11">
        <f>Table14[[#This Row],[Qtd]]*Table14[[#This Row],[Preço]]</f>
        <v>29689</v>
      </c>
      <c r="H6" s="8">
        <v>14.8445</v>
      </c>
      <c r="I6" s="10">
        <v>3.7073</v>
      </c>
      <c r="J6" s="15">
        <f>Table14[[#This Row],[Valor Total]]*Table14[[#This Row],[Câmbio]]</f>
        <v>110066.0297</v>
      </c>
      <c r="K6" s="15">
        <f>Table14[[#This Row],[Comissão]]*Table14[[#This Row],[Câmbio]]</f>
        <v>55.033014850000001</v>
      </c>
    </row>
    <row r="7" spans="2:11" ht="20" customHeight="1" x14ac:dyDescent="0.6">
      <c r="B7" s="9" t="s">
        <v>14</v>
      </c>
      <c r="C7" s="6">
        <v>43417</v>
      </c>
      <c r="D7" s="12" t="s">
        <v>15</v>
      </c>
      <c r="E7" s="12">
        <v>16</v>
      </c>
      <c r="F7" s="8">
        <v>266.93</v>
      </c>
      <c r="G7" s="11">
        <f>Table14[[#This Row],[Qtd]]*Table14[[#This Row],[Preço]]</f>
        <v>4270.88</v>
      </c>
      <c r="H7" s="8">
        <v>5</v>
      </c>
      <c r="I7" s="10">
        <v>3.7786</v>
      </c>
      <c r="J7" s="15">
        <f>Table14[[#This Row],[Valor Total]]*Table14[[#This Row],[Câmbio]]</f>
        <v>16137.947168000001</v>
      </c>
      <c r="K7" s="15">
        <f>Table14[[#This Row],[Comissão]]*Table14[[#This Row],[Câmbio]]</f>
        <v>18.893000000000001</v>
      </c>
    </row>
    <row r="8" spans="2:11" ht="20" customHeight="1" x14ac:dyDescent="0.6">
      <c r="B8" s="9" t="s">
        <v>14</v>
      </c>
      <c r="C8" s="6">
        <v>43441</v>
      </c>
      <c r="D8" s="12" t="s">
        <v>17</v>
      </c>
      <c r="E8" s="12">
        <v>112</v>
      </c>
      <c r="F8" s="8">
        <v>52.18</v>
      </c>
      <c r="G8" s="11">
        <f>Table14[[#This Row],[Qtd]]*Table14[[#This Row],[Preço]]</f>
        <v>5844.16</v>
      </c>
      <c r="H8" s="8">
        <v>5</v>
      </c>
      <c r="I8" s="10">
        <v>3.8957999999999999</v>
      </c>
      <c r="J8" s="15">
        <f>Table14[[#This Row],[Valor Total]]*Table14[[#This Row],[Câmbio]]</f>
        <v>22767.678528</v>
      </c>
      <c r="K8" s="15">
        <f>Table14[[#This Row],[Comissão]]*Table14[[#This Row],[Câmbio]]</f>
        <v>19.478999999999999</v>
      </c>
    </row>
    <row r="9" spans="2:11" ht="20" customHeight="1" x14ac:dyDescent="0.6">
      <c r="B9" s="9" t="s">
        <v>14</v>
      </c>
      <c r="C9" s="6">
        <v>43441</v>
      </c>
      <c r="D9" s="12" t="s">
        <v>15</v>
      </c>
      <c r="E9" s="12">
        <v>9</v>
      </c>
      <c r="F9" s="8">
        <v>261.75</v>
      </c>
      <c r="G9" s="11">
        <f>Table14[[#This Row],[Qtd]]*Table14[[#This Row],[Preço]]</f>
        <v>2355.75</v>
      </c>
      <c r="H9" s="8">
        <v>5</v>
      </c>
      <c r="I9" s="10">
        <v>3.8957999999999999</v>
      </c>
      <c r="J9" s="15">
        <f>Table14[[#This Row],[Valor Total]]*Table14[[#This Row],[Câmbio]]</f>
        <v>9177.5308499999992</v>
      </c>
      <c r="K9" s="15">
        <f>Table14[[#This Row],[Comissão]]*Table14[[#This Row],[Câmbio]]</f>
        <v>19.478999999999999</v>
      </c>
    </row>
    <row r="10" spans="2:11" ht="20" customHeight="1" x14ac:dyDescent="0.6">
      <c r="B10" s="9" t="s">
        <v>14</v>
      </c>
      <c r="C10" s="6">
        <v>43480</v>
      </c>
      <c r="D10" s="12" t="s">
        <v>15</v>
      </c>
      <c r="E10" s="12">
        <v>16</v>
      </c>
      <c r="F10" s="8">
        <v>253.1</v>
      </c>
      <c r="G10" s="11">
        <f>Table14[[#This Row],[Qtd]]*Table14[[#This Row],[Preço]]</f>
        <v>4049.6</v>
      </c>
      <c r="H10" s="8">
        <v>5</v>
      </c>
      <c r="I10" s="10">
        <v>3.7042999999999999</v>
      </c>
      <c r="J10" s="15">
        <f>Table14[[#This Row],[Valor Total]]*Table14[[#This Row],[Câmbio]]</f>
        <v>15000.933279999999</v>
      </c>
      <c r="K10" s="15">
        <f>Table14[[#This Row],[Comissão]]*Table14[[#This Row],[Câmbio]]</f>
        <v>18.5215</v>
      </c>
    </row>
    <row r="11" spans="2:11" ht="20" customHeight="1" x14ac:dyDescent="0.6">
      <c r="B11" s="9" t="s">
        <v>18</v>
      </c>
      <c r="C11" s="6">
        <v>43550</v>
      </c>
      <c r="D11" s="12" t="s">
        <v>15</v>
      </c>
      <c r="E11" s="12">
        <v>-30</v>
      </c>
      <c r="F11" s="8">
        <v>277.08</v>
      </c>
      <c r="G11" s="11">
        <f>Table14[[#This Row],[Qtd]]*Table14[[#This Row],[Preço]]</f>
        <v>-8312.4</v>
      </c>
      <c r="H11" s="8">
        <v>5</v>
      </c>
      <c r="I11" s="10">
        <v>3.8639999999999999</v>
      </c>
      <c r="J11" s="15">
        <f>Table14[[#This Row],[Valor Total]]*Table14[[#This Row],[Câmbio]]</f>
        <v>-32119.113599999997</v>
      </c>
      <c r="K11" s="15">
        <f>Table14[[#This Row],[Comissão]]*Table14[[#This Row],[Câmbio]]</f>
        <v>19.32</v>
      </c>
    </row>
    <row r="12" spans="2:11" ht="20" customHeight="1" x14ac:dyDescent="0.6">
      <c r="B12" s="9" t="s">
        <v>18</v>
      </c>
      <c r="C12" s="6">
        <v>43615</v>
      </c>
      <c r="D12" s="12" t="s">
        <v>15</v>
      </c>
      <c r="E12" s="12">
        <v>-20</v>
      </c>
      <c r="F12" s="8">
        <v>274.56</v>
      </c>
      <c r="G12" s="11">
        <f>Table14[[#This Row],[Qtd]]*Table14[[#This Row],[Preço]]</f>
        <v>-5491.2</v>
      </c>
      <c r="H12" s="8">
        <v>5</v>
      </c>
      <c r="I12" s="10">
        <v>3.9714</v>
      </c>
      <c r="J12" s="15">
        <f>Table14[[#This Row],[Valor Total]]*Table14[[#This Row],[Câmbio]]</f>
        <v>-21807.751680000001</v>
      </c>
      <c r="K12" s="15">
        <f>Table14[[#This Row],[Comissão]]*Table14[[#This Row],[Câmbio]]</f>
        <v>19.856999999999999</v>
      </c>
    </row>
    <row r="13" spans="2:11" ht="20" customHeight="1" x14ac:dyDescent="0.6">
      <c r="B13" s="9" t="s">
        <v>18</v>
      </c>
      <c r="C13" s="6">
        <v>43637</v>
      </c>
      <c r="D13" s="12" t="s">
        <v>15</v>
      </c>
      <c r="E13" s="12">
        <v>-69</v>
      </c>
      <c r="F13" s="8">
        <v>289.95</v>
      </c>
      <c r="G13" s="11">
        <f>Table14[[#This Row],[Qtd]]*Table14[[#This Row],[Preço]]</f>
        <v>-20006.55</v>
      </c>
      <c r="H13" s="8">
        <v>10.050000000000001</v>
      </c>
      <c r="I13" s="10">
        <v>3.8249</v>
      </c>
      <c r="J13" s="15">
        <f>Table14[[#This Row],[Valor Total]]*Table14[[#This Row],[Câmbio]]</f>
        <v>-76523.053094999996</v>
      </c>
      <c r="K13" s="15">
        <f>Table14[[#This Row],[Comissão]]*Table14[[#This Row],[Câmbio]]</f>
        <v>38.440245000000004</v>
      </c>
    </row>
    <row r="14" spans="2:11" ht="20" customHeight="1" x14ac:dyDescent="0.6">
      <c r="B14" s="9" t="s">
        <v>14</v>
      </c>
      <c r="C14" s="6">
        <v>43810</v>
      </c>
      <c r="D14" s="12" t="s">
        <v>15</v>
      </c>
      <c r="E14" s="12">
        <v>51</v>
      </c>
      <c r="F14" s="8">
        <v>311.85000000000002</v>
      </c>
      <c r="G14" s="11">
        <f>Table14[[#This Row],[Qtd]]*Table14[[#This Row],[Preço]]</f>
        <v>15904.35</v>
      </c>
      <c r="H14" s="8">
        <v>7.9521750000000004</v>
      </c>
      <c r="I14" s="10">
        <v>4.1147</v>
      </c>
      <c r="J14" s="15">
        <f>Table14[[#This Row],[Valor Total]]*Table14[[#This Row],[Câmbio]]</f>
        <v>65441.628945000004</v>
      </c>
      <c r="K14" s="15">
        <f>Table14[[#This Row],[Comissão]]*Table14[[#This Row],[Câmbio]]</f>
        <v>32.720814472500003</v>
      </c>
    </row>
    <row r="15" spans="2:11" ht="20" customHeight="1" x14ac:dyDescent="0.6">
      <c r="B15" s="9" t="s">
        <v>14</v>
      </c>
      <c r="C15" s="6">
        <v>43829</v>
      </c>
      <c r="D15" s="12" t="s">
        <v>15</v>
      </c>
      <c r="E15" s="12">
        <v>20</v>
      </c>
      <c r="F15" s="8">
        <v>322.20999999999998</v>
      </c>
      <c r="G15" s="11">
        <f>Table14[[#This Row],[Qtd]]*Table14[[#This Row],[Preço]]</f>
        <v>6444.2</v>
      </c>
      <c r="H15" s="8">
        <v>5</v>
      </c>
      <c r="I15" s="10">
        <v>4.0301</v>
      </c>
      <c r="J15" s="15">
        <f>Table14[[#This Row],[Valor Total]]*Table14[[#This Row],[Câmbio]]</f>
        <v>25970.770420000001</v>
      </c>
      <c r="K15" s="15">
        <f>Table14[[#This Row],[Comissão]]*Table14[[#This Row],[Câmbio]]</f>
        <v>20.150500000000001</v>
      </c>
    </row>
    <row r="16" spans="2:11" ht="20" customHeight="1" x14ac:dyDescent="0.6">
      <c r="B16" s="9" t="s">
        <v>14</v>
      </c>
      <c r="C16" s="6">
        <v>43844</v>
      </c>
      <c r="D16" s="12" t="s">
        <v>15</v>
      </c>
      <c r="E16" s="12">
        <v>26</v>
      </c>
      <c r="F16" s="8">
        <v>327.12</v>
      </c>
      <c r="G16" s="11">
        <f>Table14[[#This Row],[Qtd]]*Table14[[#This Row],[Preço]]</f>
        <v>8505.1200000000008</v>
      </c>
      <c r="H16" s="8">
        <v>5</v>
      </c>
      <c r="I16" s="10">
        <v>4.1436999999999999</v>
      </c>
      <c r="J16" s="15">
        <f>Table14[[#This Row],[Valor Total]]*Table14[[#This Row],[Câmbio]]</f>
        <v>35242.665744000005</v>
      </c>
      <c r="K16" s="15">
        <f>Table14[[#This Row],[Comissão]]*Table14[[#This Row],[Câmbio]]</f>
        <v>20.718499999999999</v>
      </c>
    </row>
    <row r="17" spans="2:11" ht="20" customHeight="1" x14ac:dyDescent="0.6">
      <c r="B17" s="9" t="s">
        <v>14</v>
      </c>
      <c r="C17" s="6">
        <v>43927</v>
      </c>
      <c r="D17" s="12" t="s">
        <v>15</v>
      </c>
      <c r="E17" s="12">
        <v>11</v>
      </c>
      <c r="F17" s="8">
        <v>258.77999999999997</v>
      </c>
      <c r="G17" s="11">
        <f>Table14[[#This Row],[Qtd]]*Table14[[#This Row],[Preço]]</f>
        <v>2846.58</v>
      </c>
      <c r="H17" s="8">
        <v>5</v>
      </c>
      <c r="I17" s="10">
        <v>5.2465000000000002</v>
      </c>
      <c r="J17" s="15">
        <f>Table14[[#This Row],[Valor Total]]*Table14[[#This Row],[Câmbio]]</f>
        <v>14934.581969999999</v>
      </c>
      <c r="K17" s="15">
        <f>Table14[[#This Row],[Comissão]]*Table14[[#This Row],[Câmbio]]</f>
        <v>26.232500000000002</v>
      </c>
    </row>
    <row r="18" spans="2:11" ht="20" customHeight="1" x14ac:dyDescent="0.6">
      <c r="B18" s="9" t="s">
        <v>14</v>
      </c>
      <c r="C18" s="6">
        <v>43965</v>
      </c>
      <c r="D18" s="12" t="s">
        <v>17</v>
      </c>
      <c r="E18" s="12">
        <v>61</v>
      </c>
      <c r="F18" s="8">
        <v>52.8</v>
      </c>
      <c r="G18" s="11">
        <f>Table14[[#This Row],[Qtd]]*Table14[[#This Row],[Preço]]</f>
        <v>3220.7999999999997</v>
      </c>
      <c r="H18" s="8">
        <v>5</v>
      </c>
      <c r="I18" s="10">
        <v>5.9366000000000003</v>
      </c>
      <c r="J18" s="15">
        <f>Table14[[#This Row],[Valor Total]]*Table14[[#This Row],[Câmbio]]</f>
        <v>19120.601279999999</v>
      </c>
      <c r="K18" s="15">
        <f>Table14[[#This Row],[Comissão]]*Table14[[#This Row],[Câmbio]]</f>
        <v>29.683</v>
      </c>
    </row>
    <row r="19" spans="2:11" ht="20" customHeight="1" x14ac:dyDescent="0.6">
      <c r="B19" s="9" t="s">
        <v>14</v>
      </c>
      <c r="C19" s="6">
        <v>43990</v>
      </c>
      <c r="D19" s="12" t="s">
        <v>16</v>
      </c>
      <c r="E19" s="12">
        <v>112</v>
      </c>
      <c r="F19" s="8">
        <v>27.34</v>
      </c>
      <c r="G19" s="11">
        <f>Table14[[#This Row],[Qtd]]*Table14[[#This Row],[Preço]]</f>
        <v>3062.08</v>
      </c>
      <c r="H19" s="8">
        <v>5</v>
      </c>
      <c r="I19" s="10">
        <v>4.9325000000000001</v>
      </c>
      <c r="J19" s="15">
        <f>Table14[[#This Row],[Valor Total]]*Table14[[#This Row],[Câmbio]]</f>
        <v>15103.7096</v>
      </c>
      <c r="K19" s="15">
        <f>Table14[[#This Row],[Comissão]]*Table14[[#This Row],[Câmbio]]</f>
        <v>24.662500000000001</v>
      </c>
    </row>
    <row r="20" spans="2:11" ht="20" customHeight="1" x14ac:dyDescent="0.6">
      <c r="B20" s="9" t="s">
        <v>14</v>
      </c>
      <c r="C20" s="6">
        <v>44018</v>
      </c>
      <c r="D20" s="12" t="s">
        <v>17</v>
      </c>
      <c r="E20" s="12">
        <v>65</v>
      </c>
      <c r="F20" s="8">
        <v>60.94</v>
      </c>
      <c r="G20" s="11">
        <f>Table14[[#This Row],[Qtd]]*Table14[[#This Row],[Preço]]</f>
        <v>3961.1</v>
      </c>
      <c r="H20" s="8">
        <v>5</v>
      </c>
      <c r="I20" s="10">
        <v>5.3079000000000001</v>
      </c>
      <c r="J20" s="15">
        <f>Table14[[#This Row],[Valor Total]]*Table14[[#This Row],[Câmbio]]</f>
        <v>21025.12269</v>
      </c>
      <c r="K20" s="15">
        <f>Table14[[#This Row],[Comissão]]*Table14[[#This Row],[Câmbio]]</f>
        <v>26.5395</v>
      </c>
    </row>
    <row r="21" spans="2:11" ht="20" customHeight="1" x14ac:dyDescent="0.6">
      <c r="B21" s="9" t="s">
        <v>14</v>
      </c>
      <c r="C21" s="6">
        <v>44060</v>
      </c>
      <c r="D21" s="12" t="s">
        <v>17</v>
      </c>
      <c r="E21" s="12">
        <v>46</v>
      </c>
      <c r="F21" s="8">
        <v>64.599999999999994</v>
      </c>
      <c r="G21" s="11">
        <f>Table14[[#This Row],[Qtd]]*Table14[[#This Row],[Preço]]</f>
        <v>2971.6</v>
      </c>
      <c r="H21" s="8">
        <v>5</v>
      </c>
      <c r="I21" s="10">
        <v>5.4490999999999996</v>
      </c>
      <c r="J21" s="15">
        <f>Table14[[#This Row],[Valor Total]]*Table14[[#This Row],[Câmbio]]</f>
        <v>16192.545559999999</v>
      </c>
      <c r="K21" s="15">
        <f>Table14[[#This Row],[Comissão]]*Table14[[#This Row],[Câmbio]]</f>
        <v>27.2455</v>
      </c>
    </row>
    <row r="22" spans="2:11" ht="20" customHeight="1" x14ac:dyDescent="0.6">
      <c r="B22" s="9" t="s">
        <v>14</v>
      </c>
      <c r="C22" s="6">
        <v>44089</v>
      </c>
      <c r="D22" s="12" t="s">
        <v>15</v>
      </c>
      <c r="E22" s="12">
        <v>8</v>
      </c>
      <c r="F22" s="8">
        <v>342.56</v>
      </c>
      <c r="G22" s="11">
        <f>Table14[[#This Row],[Qtd]]*Table14[[#This Row],[Preço]]</f>
        <v>2740.48</v>
      </c>
      <c r="H22" s="8">
        <v>5</v>
      </c>
      <c r="I22" s="10">
        <v>5.2721999999999998</v>
      </c>
      <c r="J22" s="15">
        <f>Table14[[#This Row],[Valor Total]]*Table14[[#This Row],[Câmbio]]</f>
        <v>14448.358656</v>
      </c>
      <c r="K22" s="15">
        <f>Table14[[#This Row],[Comissão]]*Table14[[#This Row],[Câmbio]]</f>
        <v>26.360999999999997</v>
      </c>
    </row>
    <row r="23" spans="2:11" ht="20" customHeight="1" x14ac:dyDescent="0.6">
      <c r="B23" s="9" t="s">
        <v>14</v>
      </c>
      <c r="C23" s="6">
        <v>44111</v>
      </c>
      <c r="D23" s="12" t="s">
        <v>15</v>
      </c>
      <c r="E23" s="12">
        <v>12</v>
      </c>
      <c r="F23" s="8">
        <v>339.9</v>
      </c>
      <c r="G23" s="11">
        <f>Table14[[#This Row],[Qtd]]*Table14[[#This Row],[Preço]]</f>
        <v>4078.7999999999997</v>
      </c>
      <c r="H23" s="8">
        <v>5</v>
      </c>
      <c r="I23" s="10">
        <v>5.6012000000000004</v>
      </c>
      <c r="J23" s="15">
        <f>Table14[[#This Row],[Valor Total]]*Table14[[#This Row],[Câmbio]]</f>
        <v>22846.174559999999</v>
      </c>
      <c r="K23" s="15">
        <f>Table14[[#This Row],[Comissão]]*Table14[[#This Row],[Câmbio]]</f>
        <v>28.006</v>
      </c>
    </row>
    <row r="24" spans="2:11" ht="20" customHeight="1" x14ac:dyDescent="0.6">
      <c r="B24" s="9" t="s">
        <v>14</v>
      </c>
      <c r="C24" s="6">
        <v>44141</v>
      </c>
      <c r="D24" s="12" t="s">
        <v>17</v>
      </c>
      <c r="E24" s="12">
        <v>41</v>
      </c>
      <c r="F24" s="8">
        <v>66.64</v>
      </c>
      <c r="G24" s="11">
        <f>Table14[[#This Row],[Qtd]]*Table14[[#This Row],[Preço]]</f>
        <v>2732.2400000000002</v>
      </c>
      <c r="H24" s="8">
        <v>5</v>
      </c>
      <c r="I24" s="10">
        <v>5.5307000000000004</v>
      </c>
      <c r="J24" s="15">
        <f>Table14[[#This Row],[Valor Total]]*Table14[[#This Row],[Câmbio]]</f>
        <v>15111.199768000002</v>
      </c>
      <c r="K24" s="15">
        <f>Table14[[#This Row],[Comissão]]*Table14[[#This Row],[Câmbio]]</f>
        <v>27.653500000000001</v>
      </c>
    </row>
    <row r="25" spans="2:11" ht="20" customHeight="1" x14ac:dyDescent="0.6">
      <c r="B25" s="9" t="s">
        <v>14</v>
      </c>
      <c r="C25" s="6">
        <v>44169</v>
      </c>
      <c r="D25" s="12" t="s">
        <v>15</v>
      </c>
      <c r="E25" s="12">
        <v>20</v>
      </c>
      <c r="F25" s="8">
        <v>370.95</v>
      </c>
      <c r="G25" s="11">
        <f>Table14[[#This Row],[Qtd]]*Table14[[#This Row],[Preço]]</f>
        <v>7419</v>
      </c>
      <c r="H25" s="8">
        <v>5</v>
      </c>
      <c r="I25" s="10">
        <v>5.17</v>
      </c>
      <c r="J25" s="15">
        <f>Table14[[#This Row],[Valor Total]]*Table14[[#This Row],[Câmbio]]</f>
        <v>38356.229999999996</v>
      </c>
      <c r="K25" s="15">
        <f>Table14[[#This Row],[Comissão]]*Table14[[#This Row],[Câmbio]]</f>
        <v>25.85</v>
      </c>
    </row>
    <row r="26" spans="2:11" ht="20" customHeight="1" x14ac:dyDescent="0.6">
      <c r="B26" s="9" t="s">
        <v>14</v>
      </c>
      <c r="C26" s="6">
        <v>44211</v>
      </c>
      <c r="D26" s="12" t="s">
        <v>17</v>
      </c>
      <c r="E26" s="12">
        <v>17</v>
      </c>
      <c r="F26" s="8">
        <v>74.319999999999993</v>
      </c>
      <c r="G26" s="11">
        <f>Table14[[#This Row],[Qtd]]*Table14[[#This Row],[Preço]]</f>
        <v>1263.4399999999998</v>
      </c>
      <c r="H26" s="8">
        <v>5</v>
      </c>
      <c r="I26" s="10">
        <v>5.2708000000000004</v>
      </c>
      <c r="J26" s="15">
        <f>Table14[[#This Row],[Valor Total]]*Table14[[#This Row],[Câmbio]]</f>
        <v>6659.3395519999995</v>
      </c>
      <c r="K26" s="15">
        <f>Table14[[#This Row],[Comissão]]*Table14[[#This Row],[Câmbio]]</f>
        <v>26.354000000000003</v>
      </c>
    </row>
    <row r="27" spans="2:11" ht="20" customHeight="1" x14ac:dyDescent="0.6">
      <c r="B27" s="9" t="s">
        <v>14</v>
      </c>
      <c r="C27" s="6">
        <v>44327</v>
      </c>
      <c r="D27" s="12" t="s">
        <v>17</v>
      </c>
      <c r="E27" s="12">
        <v>79</v>
      </c>
      <c r="F27" s="8">
        <v>80.36</v>
      </c>
      <c r="G27" s="11">
        <f>Table14[[#This Row],[Qtd]]*Table14[[#This Row],[Preço]]</f>
        <v>6348.44</v>
      </c>
      <c r="H27" s="8">
        <v>5</v>
      </c>
      <c r="I27" s="10">
        <v>5.2708000000000004</v>
      </c>
      <c r="J27" s="15">
        <f>Table14[[#This Row],[Valor Total]]*Table14[[#This Row],[Câmbio]]</f>
        <v>33461.357552000001</v>
      </c>
      <c r="K27" s="15">
        <f>Table14[[#This Row],[Comissão]]*Table14[[#This Row],[Câmbio]]</f>
        <v>26.354000000000003</v>
      </c>
    </row>
    <row r="28" spans="2:11" ht="20" customHeight="1" x14ac:dyDescent="0.6">
      <c r="B28" s="9" t="s">
        <v>14</v>
      </c>
      <c r="C28" s="6">
        <v>44356</v>
      </c>
      <c r="D28" s="12" t="s">
        <v>17</v>
      </c>
      <c r="E28" s="12">
        <v>80</v>
      </c>
      <c r="F28" s="8">
        <v>82.49</v>
      </c>
      <c r="G28" s="11">
        <f>Table14[[#This Row],[Qtd]]*Table14[[#This Row],[Preço]]</f>
        <v>6599.2</v>
      </c>
      <c r="H28" s="8">
        <v>5</v>
      </c>
      <c r="I28" s="10">
        <v>5.2397</v>
      </c>
      <c r="J28" s="15">
        <f>Table14[[#This Row],[Valor Total]]*Table14[[#This Row],[Câmbio]]</f>
        <v>34577.828240000003</v>
      </c>
      <c r="K28" s="15">
        <f>Table14[[#This Row],[Comissão]]*Table14[[#This Row],[Câmbio]]</f>
        <v>26.198499999999999</v>
      </c>
    </row>
    <row r="29" spans="2:11" ht="20" customHeight="1" x14ac:dyDescent="0.6">
      <c r="B29" s="9" t="s">
        <v>14</v>
      </c>
      <c r="C29" s="6">
        <v>44385</v>
      </c>
      <c r="D29" s="12" t="s">
        <v>15</v>
      </c>
      <c r="E29" s="12">
        <v>16</v>
      </c>
      <c r="F29" s="8">
        <v>438.52</v>
      </c>
      <c r="G29" s="11">
        <f>Table14[[#This Row],[Qtd]]*Table14[[#This Row],[Preço]]</f>
        <v>7016.32</v>
      </c>
      <c r="H29" s="8">
        <v>5</v>
      </c>
      <c r="I29" s="10">
        <v>5.2580999999999998</v>
      </c>
      <c r="J29" s="15">
        <f>Table14[[#This Row],[Valor Total]]*Table14[[#This Row],[Câmbio]]</f>
        <v>36892.512191999995</v>
      </c>
      <c r="K29" s="15">
        <f>Table14[[#This Row],[Comissão]]*Table14[[#This Row],[Câmbio]]</f>
        <v>26.290499999999998</v>
      </c>
    </row>
    <row r="30" spans="2:11" ht="20" customHeight="1" x14ac:dyDescent="0.6">
      <c r="B30" s="9" t="s">
        <v>14</v>
      </c>
      <c r="C30" s="6">
        <v>44414</v>
      </c>
      <c r="D30" s="12" t="s">
        <v>15</v>
      </c>
      <c r="E30" s="12">
        <v>7</v>
      </c>
      <c r="F30" s="8">
        <v>449.75</v>
      </c>
      <c r="G30" s="11">
        <f>Table14[[#This Row],[Qtd]]*Table14[[#This Row],[Preço]]</f>
        <v>3148.25</v>
      </c>
      <c r="H30" s="8">
        <v>4</v>
      </c>
      <c r="I30" s="10">
        <v>5.2404000000000002</v>
      </c>
      <c r="J30" s="15">
        <f>Table14[[#This Row],[Valor Total]]*Table14[[#This Row],[Câmbio]]</f>
        <v>16498.0893</v>
      </c>
      <c r="K30" s="15">
        <f>Table14[[#This Row],[Comissão]]*Table14[[#This Row],[Câmbio]]</f>
        <v>20.961600000000001</v>
      </c>
    </row>
    <row r="31" spans="2:11" ht="20" customHeight="1" x14ac:dyDescent="0.6">
      <c r="B31" s="9" t="s">
        <v>18</v>
      </c>
      <c r="C31" s="6">
        <v>44439</v>
      </c>
      <c r="D31" s="12" t="s">
        <v>17</v>
      </c>
      <c r="E31" s="12">
        <v>-75</v>
      </c>
      <c r="F31" s="8">
        <v>86.74</v>
      </c>
      <c r="G31" s="11">
        <f>Table14[[#This Row],[Qtd]]*Table14[[#This Row],[Preço]]</f>
        <v>-6505.5</v>
      </c>
      <c r="H31" s="8">
        <v>4.01</v>
      </c>
      <c r="I31" s="10">
        <v>5.1426999999999996</v>
      </c>
      <c r="J31" s="15">
        <f>Table14[[#This Row],[Valor Total]]*Table14[[#This Row],[Câmbio]]</f>
        <v>-33455.834849999999</v>
      </c>
      <c r="K31" s="15">
        <f>Table14[[#This Row],[Comissão]]*Table14[[#This Row],[Câmbio]]</f>
        <v>20.622226999999999</v>
      </c>
    </row>
    <row r="32" spans="2:11" ht="20" customHeight="1" x14ac:dyDescent="0.6">
      <c r="B32" s="9" t="s">
        <v>14</v>
      </c>
      <c r="C32" s="6">
        <v>44447</v>
      </c>
      <c r="D32" s="12" t="s">
        <v>19</v>
      </c>
      <c r="E32" s="12">
        <v>828</v>
      </c>
      <c r="F32" s="8">
        <v>12.755000000000001</v>
      </c>
      <c r="G32" s="11">
        <f>Table14[[#This Row],[Qtd]]*Table14[[#This Row],[Preço]]</f>
        <v>10561.140000000001</v>
      </c>
      <c r="H32" s="8">
        <v>5.2805700000000009</v>
      </c>
      <c r="I32" s="10">
        <v>5.2518000000000002</v>
      </c>
      <c r="J32" s="15">
        <f>Table14[[#This Row],[Valor Total]]*Table14[[#This Row],[Câmbio]]</f>
        <v>55464.995052000006</v>
      </c>
      <c r="K32" s="15">
        <f>Table14[[#This Row],[Comissão]]*Table14[[#This Row],[Câmbio]]</f>
        <v>27.732497526000007</v>
      </c>
    </row>
    <row r="33" spans="2:11" ht="20" customHeight="1" x14ac:dyDescent="0.6">
      <c r="B33" s="9" t="s">
        <v>14</v>
      </c>
      <c r="C33" s="6">
        <v>44476</v>
      </c>
      <c r="D33" s="12" t="s">
        <v>15</v>
      </c>
      <c r="E33" s="12">
        <v>11</v>
      </c>
      <c r="F33" s="8">
        <v>448.54</v>
      </c>
      <c r="G33" s="11">
        <f>Table14[[#This Row],[Qtd]]*Table14[[#This Row],[Preço]]</f>
        <v>4933.9400000000005</v>
      </c>
      <c r="H33" s="8">
        <v>4</v>
      </c>
      <c r="I33" s="10">
        <v>5.5133999999999999</v>
      </c>
      <c r="J33" s="15">
        <f>Table14[[#This Row],[Valor Total]]*Table14[[#This Row],[Câmbio]]</f>
        <v>27202.784796000004</v>
      </c>
      <c r="K33" s="15">
        <f>Table14[[#This Row],[Comissão]]*Table14[[#This Row],[Câmbio]]</f>
        <v>22.053599999999999</v>
      </c>
    </row>
    <row r="34" spans="2:11" ht="20" customHeight="1" x14ac:dyDescent="0.6">
      <c r="B34" s="9" t="s">
        <v>18</v>
      </c>
      <c r="C34" s="6">
        <v>44498</v>
      </c>
      <c r="D34" s="12" t="s">
        <v>15</v>
      </c>
      <c r="E34" s="12">
        <v>-13</v>
      </c>
      <c r="F34" s="8">
        <v>465.88</v>
      </c>
      <c r="G34" s="11">
        <f>Table14[[#This Row],[Qtd]]*Table14[[#This Row],[Preço]]</f>
        <v>-6056.44</v>
      </c>
      <c r="H34" s="8">
        <v>4</v>
      </c>
      <c r="I34" s="10">
        <v>5.6424000000000003</v>
      </c>
      <c r="J34" s="15">
        <f>Table14[[#This Row],[Valor Total]]*Table14[[#This Row],[Câmbio]]</f>
        <v>-34172.857056000001</v>
      </c>
      <c r="K34" s="15">
        <f>Table14[[#This Row],[Comissão]]*Table14[[#This Row],[Câmbio]]</f>
        <v>22.569600000000001</v>
      </c>
    </row>
    <row r="35" spans="2:11" ht="20" customHeight="1" x14ac:dyDescent="0.6">
      <c r="B35" s="9" t="s">
        <v>14</v>
      </c>
      <c r="C35" s="6">
        <v>44474</v>
      </c>
      <c r="D35" s="12" t="s">
        <v>16</v>
      </c>
      <c r="E35" s="12">
        <v>51</v>
      </c>
      <c r="F35" s="8">
        <v>36.22</v>
      </c>
      <c r="G35" s="11">
        <f>Table14[[#This Row],[Qtd]]*Table14[[#This Row],[Preço]]</f>
        <v>1847.22</v>
      </c>
      <c r="H35" s="8">
        <v>1.0900000000000001</v>
      </c>
      <c r="I35" s="10">
        <v>5.5936000000000003</v>
      </c>
      <c r="J35" s="15">
        <f>Table14[[#This Row],[Valor Total]]*Table14[[#This Row],[Câmbio]]</f>
        <v>10332.609792000001</v>
      </c>
      <c r="K35" s="15">
        <f>Table14[[#This Row],[Comissão]]*Table14[[#This Row],[Câmbio]]</f>
        <v>6.0970240000000011</v>
      </c>
    </row>
    <row r="36" spans="2:11" ht="20" customHeight="1" x14ac:dyDescent="0.6">
      <c r="B36" s="9" t="s">
        <v>14</v>
      </c>
      <c r="C36" s="6">
        <v>44474</v>
      </c>
      <c r="D36" s="12" t="s">
        <v>16</v>
      </c>
      <c r="E36" s="12">
        <v>233</v>
      </c>
      <c r="F36" s="8">
        <v>36.22</v>
      </c>
      <c r="G36" s="11">
        <f>Table14[[#This Row],[Qtd]]*Table14[[#This Row],[Preço]]</f>
        <v>8439.26</v>
      </c>
      <c r="H36" s="8">
        <v>4.68</v>
      </c>
      <c r="I36" s="10">
        <v>5.5936000000000003</v>
      </c>
      <c r="J36" s="15">
        <f>Table14[[#This Row],[Valor Total]]*Table14[[#This Row],[Câmbio]]</f>
        <v>47205.844736000006</v>
      </c>
      <c r="K36" s="15">
        <f>Table14[[#This Row],[Comissão]]*Table14[[#This Row],[Câmbio]]</f>
        <v>26.178048</v>
      </c>
    </row>
    <row r="37" spans="2:11" ht="20" customHeight="1" x14ac:dyDescent="0.6">
      <c r="B37" s="9" t="s">
        <v>14</v>
      </c>
      <c r="C37" s="6">
        <v>44537</v>
      </c>
      <c r="D37" s="12" t="s">
        <v>20</v>
      </c>
      <c r="E37" s="12">
        <v>153</v>
      </c>
      <c r="F37" s="8">
        <v>31.774999999999999</v>
      </c>
      <c r="G37" s="11">
        <f>Table14[[#This Row],[Qtd]]*Table14[[#This Row],[Preço]]</f>
        <v>4861.5749999999998</v>
      </c>
      <c r="H37" s="8">
        <v>2.73</v>
      </c>
      <c r="I37" s="10">
        <v>5.6877000000000004</v>
      </c>
      <c r="J37" s="15">
        <f>Table14[[#This Row],[Valor Total]]*Table14[[#This Row],[Câmbio]]</f>
        <v>27651.1801275</v>
      </c>
      <c r="K37" s="15">
        <f>Table14[[#This Row],[Comissão]]*Table14[[#This Row],[Câmbio]]</f>
        <v>15.527421</v>
      </c>
    </row>
    <row r="38" spans="2:11" ht="20" customHeight="1" x14ac:dyDescent="0.6">
      <c r="B38" s="9"/>
      <c r="C38" s="6"/>
      <c r="D38" s="12"/>
      <c r="E38" s="12"/>
      <c r="F38" s="8"/>
      <c r="G38" s="11">
        <f>Table14[[#This Row],[Qtd]]*Table14[[#This Row],[Preço]]</f>
        <v>0</v>
      </c>
      <c r="H38" s="8"/>
      <c r="I38" s="10"/>
      <c r="J38" s="15">
        <f>Table14[[#This Row],[Valor Total]]*Table14[[#This Row],[Câmbio]]</f>
        <v>0</v>
      </c>
      <c r="K38" s="15">
        <f>Table14[[#This Row],[Comissão]]*Table14[[#This Row],[Câmbio]]</f>
        <v>0</v>
      </c>
    </row>
    <row r="39" spans="2:11" ht="20" customHeight="1" x14ac:dyDescent="0.6">
      <c r="B39" s="9"/>
      <c r="C39" s="6"/>
      <c r="D39" s="12"/>
      <c r="E39" s="12"/>
      <c r="F39" s="8"/>
      <c r="G39" s="11">
        <f>Table14[[#This Row],[Qtd]]*Table14[[#This Row],[Preço]]</f>
        <v>0</v>
      </c>
      <c r="H39" s="8"/>
      <c r="I39" s="10"/>
      <c r="J39" s="15">
        <f>Table14[[#This Row],[Valor Total]]*Table14[[#This Row],[Câmbio]]</f>
        <v>0</v>
      </c>
      <c r="K39" s="15">
        <f>Table14[[#This Row],[Comissão]]*Table14[[#This Row],[Câmbio]]</f>
        <v>0</v>
      </c>
    </row>
    <row r="40" spans="2:11" ht="20" customHeight="1" x14ac:dyDescent="0.6">
      <c r="B40" s="9"/>
      <c r="C40" s="6"/>
      <c r="D40" s="12"/>
      <c r="E40" s="12"/>
      <c r="F40" s="8"/>
      <c r="G40" s="11">
        <f>Table14[[#This Row],[Qtd]]*Table14[[#This Row],[Preço]]</f>
        <v>0</v>
      </c>
      <c r="H40" s="8"/>
      <c r="I40" s="10"/>
      <c r="J40" s="15">
        <f>Table14[[#This Row],[Valor Total]]*Table14[[#This Row],[Câmbio]]</f>
        <v>0</v>
      </c>
      <c r="K40" s="15">
        <f>Table14[[#This Row],[Comissão]]*Table14[[#This Row],[Câmbio]]</f>
        <v>0</v>
      </c>
    </row>
    <row r="41" spans="2:11" ht="20" customHeight="1" x14ac:dyDescent="0.5">
      <c r="B41" s="106" t="s">
        <v>1</v>
      </c>
      <c r="C41" s="107"/>
      <c r="D41" s="108"/>
      <c r="E41" s="109">
        <f>SUBTOTAL(109,Table14[Qtd])</f>
        <v>2824</v>
      </c>
      <c r="F41" s="110"/>
      <c r="G41" s="111">
        <f>SUBTOTAL(109,Table14[Valor Total])</f>
        <v>148160.43500000006</v>
      </c>
      <c r="H41" s="110"/>
      <c r="I41" s="110"/>
      <c r="J41" s="20"/>
      <c r="K41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1363-7EF4-476A-8DC0-0EB31D494FF3}">
  <dimension ref="B1:KB47"/>
  <sheetViews>
    <sheetView showGridLines="0" workbookViewId="0">
      <selection activeCell="D8" sqref="D8"/>
    </sheetView>
  </sheetViews>
  <sheetFormatPr defaultColWidth="12.64453125" defaultRowHeight="20" customHeight="1" x14ac:dyDescent="0.5"/>
  <cols>
    <col min="1" max="1" width="10.8203125" style="1" customWidth="1"/>
    <col min="2" max="2" width="3.3515625" style="1" customWidth="1"/>
    <col min="3" max="3" width="8.29296875" style="1" customWidth="1"/>
    <col min="4" max="4" width="7.234375" style="1" customWidth="1"/>
    <col min="5" max="5" width="16.1171875" style="1" customWidth="1"/>
    <col min="6" max="6" width="48.1171875" style="1" customWidth="1"/>
    <col min="7" max="7" width="41.05859375" style="1" customWidth="1"/>
    <col min="8" max="8" width="6.41015625" style="1" customWidth="1"/>
    <col min="9" max="9" width="11.5859375" style="1" customWidth="1"/>
    <col min="10" max="10" width="6.234375" style="1" customWidth="1"/>
    <col min="11" max="11" width="16.3515625" style="1" customWidth="1"/>
    <col min="12" max="12" width="8.05859375" style="1" customWidth="1"/>
    <col min="13" max="13" width="12.64453125" style="1"/>
    <col min="14" max="14" width="6.76171875" style="1" customWidth="1"/>
    <col min="15" max="16" width="14.29296875" style="1" customWidth="1"/>
    <col min="17" max="18" width="9.1171875" style="1" customWidth="1"/>
    <col min="19" max="19" width="17.8203125" style="1" customWidth="1"/>
    <col min="20" max="20" width="9.46875" style="1" customWidth="1"/>
    <col min="21" max="16384" width="12.64453125" style="1"/>
  </cols>
  <sheetData>
    <row r="1" spans="2:288" ht="69" customHeight="1" x14ac:dyDescent="1.45">
      <c r="B1" s="2" t="s">
        <v>21</v>
      </c>
    </row>
    <row r="2" spans="2:288" ht="20" customHeight="1" x14ac:dyDescent="1.45">
      <c r="B2" s="2"/>
    </row>
    <row r="3" spans="2:288" ht="27.4" x14ac:dyDescent="0.7">
      <c r="B3" s="3" t="s">
        <v>105</v>
      </c>
      <c r="E3" s="23">
        <v>4500</v>
      </c>
    </row>
    <row r="5" spans="2:288" ht="27.4" customHeight="1" x14ac:dyDescent="0.5">
      <c r="B5" s="24" t="s">
        <v>22</v>
      </c>
      <c r="C5" s="24" t="s">
        <v>32</v>
      </c>
      <c r="D5" s="24" t="s">
        <v>23</v>
      </c>
      <c r="E5" s="24" t="s">
        <v>24</v>
      </c>
      <c r="F5" s="24" t="s">
        <v>25</v>
      </c>
      <c r="G5" s="24" t="s">
        <v>104</v>
      </c>
      <c r="H5" s="24" t="s">
        <v>26</v>
      </c>
      <c r="I5" s="24" t="s">
        <v>8</v>
      </c>
      <c r="J5" s="24" t="s">
        <v>7</v>
      </c>
      <c r="K5" s="24" t="s">
        <v>27</v>
      </c>
      <c r="L5" s="24" t="s">
        <v>28</v>
      </c>
      <c r="M5" s="24" t="s">
        <v>29</v>
      </c>
      <c r="N5" s="24" t="s">
        <v>30</v>
      </c>
      <c r="O5" s="24" t="s">
        <v>35</v>
      </c>
      <c r="P5" s="24" t="s">
        <v>34</v>
      </c>
      <c r="Q5" s="24" t="s">
        <v>33</v>
      </c>
      <c r="R5" s="24" t="s">
        <v>106</v>
      </c>
      <c r="S5" s="24" t="s">
        <v>107</v>
      </c>
      <c r="T5" s="24" t="s">
        <v>31</v>
      </c>
    </row>
    <row r="6" spans="2:288" ht="20" customHeight="1" x14ac:dyDescent="0.6">
      <c r="B6" s="12" t="s">
        <v>36</v>
      </c>
      <c r="C6" s="1" t="s">
        <v>37</v>
      </c>
      <c r="D6" s="1" t="str" cm="1">
        <f t="array" ref="D6">_FV(Table15[[#This Row],[ ETF]],"Ticker symbol",TRUE)</f>
        <v>CSPX</v>
      </c>
      <c r="E6" s="1" t="s">
        <v>38</v>
      </c>
      <c r="F6" s="1" t="s">
        <v>39</v>
      </c>
      <c r="G6" s="1" t="e" vm="1">
        <v>#VALUE!</v>
      </c>
      <c r="H6" s="22" cm="1">
        <f t="array" ref="H6">IFERROR(_FV(Table15[[#This Row],[ ETF]],"beta"),"")</f>
        <v>1.0024999999999999</v>
      </c>
      <c r="I6" s="25" cm="1">
        <f t="array" ref="I6">_FV(Table15[[#This Row],[ ETF]],"Price")</f>
        <v>483.77</v>
      </c>
      <c r="J6" s="21">
        <f>SUMIF(Table14[Ativo],Table15[[#This Row],[Ticker]],Table14[Qtd])</f>
        <v>171</v>
      </c>
      <c r="K6" s="5">
        <f>Table15[[#This Row],[Preço]]*Table15[[#This Row],[Qtd]]</f>
        <v>82724.67</v>
      </c>
      <c r="L6" s="14">
        <f>_xlfn.FLOOR.MATH((Aporte-2)/Table15[[#This Row],[Preço]])</f>
        <v>9</v>
      </c>
      <c r="M6" s="13">
        <f>Aporte-Table15[[#This Row],[Possível]]*Table15[[#This Row],[Preço]]</f>
        <v>146.06999999999971</v>
      </c>
      <c r="N6" s="30" cm="1">
        <f t="array" ref="N6">_FV(Table15[[#This Row],[ ETF]],"Expense ratio",TRUE)</f>
        <v>7.000000000000001E-4</v>
      </c>
      <c r="O6" s="33" cm="1">
        <f t="array" ref="O6">_FV(Table15[[#This Row],[ ETF]],"Market cap",TRUE)</f>
        <v>54696727357.699997</v>
      </c>
      <c r="P6" s="31" cm="1">
        <f t="array" ref="P6">_FV(Table15[[#This Row],[ ETF]],"Volume")</f>
        <v>9806</v>
      </c>
      <c r="Q6" s="30" cm="1">
        <f t="array" ref="Q6">_FV(Table15[[#This Row],[ ETF]],"Change (%)",TRUE)</f>
        <v>2.0509999999999999E-3</v>
      </c>
      <c r="R6" s="35">
        <f ca="1">(Table15[[#This Row],[Preço]]-AF6)/AF6</f>
        <v>0.29683143898777598</v>
      </c>
      <c r="S6" s="39"/>
      <c r="T6" s="32" cm="1">
        <f t="array" ref="T6">Table15[[#This Row],[Valor de mercado]]/Riqueza_hoje</f>
        <v>0.39310215412438387</v>
      </c>
      <c r="AF6" s="34" cm="1" vm="2">
        <f t="array" aca="1" ref="AF6:KB6" ca="1">TRANSPOSE(_xlfn.STOCKHISTORY(G6,TODAY()-365,TODAY(),0,0,1))</f>
        <v>373.04</v>
      </c>
      <c r="AG6" s="34" vm="3">
        <f ca="1"/>
        <v>376.85</v>
      </c>
      <c r="AH6" s="34" vm="4">
        <f ca="1"/>
        <v>377.62</v>
      </c>
      <c r="AI6" s="34" vm="5">
        <f ca="1"/>
        <v>377.55</v>
      </c>
      <c r="AJ6" s="34" vm="6">
        <f ca="1"/>
        <v>376.75</v>
      </c>
      <c r="AK6" s="34" vm="7">
        <f ca="1"/>
        <v>373.71</v>
      </c>
      <c r="AL6" s="34" vm="8">
        <f ca="1"/>
        <v>374.65</v>
      </c>
      <c r="AM6" s="34" vm="9">
        <f ca="1"/>
        <v>380.69</v>
      </c>
      <c r="AN6" s="34" vm="10">
        <f ca="1"/>
        <v>383.83</v>
      </c>
      <c r="AO6" s="34" vm="11">
        <f ca="1"/>
        <v>384.77</v>
      </c>
      <c r="AP6" s="34" vm="12">
        <f ca="1"/>
        <v>384.59</v>
      </c>
      <c r="AQ6" s="34" vm="13">
        <f ca="1"/>
        <v>383.81</v>
      </c>
      <c r="AR6" s="34" vm="14">
        <f ca="1"/>
        <v>384.66</v>
      </c>
      <c r="AS6" s="34" vm="15">
        <f ca="1"/>
        <v>385.16</v>
      </c>
      <c r="AT6" s="34" vm="16">
        <f ca="1"/>
        <v>381.19</v>
      </c>
      <c r="AU6" s="34" vm="17">
        <f ca="1"/>
        <v>381.12</v>
      </c>
      <c r="AV6" s="34" vm="18">
        <f ca="1"/>
        <v>382</v>
      </c>
      <c r="AW6" s="34" vm="19">
        <f ca="1"/>
        <v>387.67</v>
      </c>
      <c r="AX6" s="34" vm="20">
        <f ca="1"/>
        <v>388.88</v>
      </c>
      <c r="AY6" s="34" vm="21">
        <f ca="1"/>
        <v>387.74</v>
      </c>
      <c r="AZ6" s="34" vm="22">
        <f ca="1"/>
        <v>386.29</v>
      </c>
      <c r="BA6" s="34" vm="23">
        <f ca="1"/>
        <v>389.18</v>
      </c>
      <c r="BB6" s="34" vm="24">
        <f ca="1"/>
        <v>382.15</v>
      </c>
      <c r="BC6" s="34" vm="25">
        <f ca="1"/>
        <v>385.06</v>
      </c>
      <c r="BD6" s="34" vm="26">
        <f ca="1"/>
        <v>377.05</v>
      </c>
      <c r="BE6" s="34" vm="27">
        <f ca="1"/>
        <v>379.56</v>
      </c>
      <c r="BF6" s="34" vm="28">
        <f ca="1"/>
        <v>387.48</v>
      </c>
      <c r="BG6" s="34" vm="29">
        <f ca="1"/>
        <v>386.87</v>
      </c>
      <c r="BH6" s="34" vm="30">
        <f ca="1"/>
        <v>389.45</v>
      </c>
      <c r="BI6" s="34" vm="31">
        <f ca="1"/>
        <v>392.66</v>
      </c>
      <c r="BJ6" s="34" vm="32">
        <f ca="1"/>
        <v>393.68</v>
      </c>
      <c r="BK6" s="34" vm="33">
        <f ca="1"/>
        <v>395</v>
      </c>
      <c r="BL6" s="34" vm="34">
        <f ca="1"/>
        <v>394.77</v>
      </c>
      <c r="BM6" s="34" vm="35">
        <f ca="1"/>
        <v>395.94</v>
      </c>
      <c r="BN6" s="34" vm="36">
        <f ca="1"/>
        <v>396.49</v>
      </c>
      <c r="BO6" s="34" vm="37">
        <f ca="1"/>
        <v>399.73</v>
      </c>
      <c r="BP6" s="34" vm="38">
        <f ca="1"/>
        <v>397.75</v>
      </c>
      <c r="BQ6" s="34" vm="39">
        <f ca="1"/>
        <v>395.09</v>
      </c>
      <c r="BR6" s="34" vm="40">
        <f ca="1"/>
        <v>394.12</v>
      </c>
      <c r="BS6" s="34" vm="41">
        <f ca="1"/>
        <v>397.16</v>
      </c>
      <c r="BT6" s="34" vm="42">
        <f ca="1"/>
        <v>392.76</v>
      </c>
      <c r="BU6" s="34" vm="43">
        <f ca="1"/>
        <v>390.25</v>
      </c>
      <c r="BV6" s="34" vm="44">
        <f ca="1"/>
        <v>394.67</v>
      </c>
      <c r="BW6" s="34" vm="45">
        <f ca="1"/>
        <v>393.26</v>
      </c>
      <c r="BX6" s="34" vm="46">
        <f ca="1"/>
        <v>388.44</v>
      </c>
      <c r="BY6" s="34" vm="47">
        <f ca="1"/>
        <v>393.98</v>
      </c>
      <c r="BZ6" s="34" vm="48">
        <f ca="1"/>
        <v>391.98</v>
      </c>
      <c r="CA6" s="34" vm="49">
        <f ca="1"/>
        <v>390.86</v>
      </c>
      <c r="CB6" s="34" vm="50">
        <f ca="1"/>
        <v>386.93</v>
      </c>
      <c r="CC6" s="34" vm="51">
        <f ca="1"/>
        <v>378.23</v>
      </c>
      <c r="CD6" s="34" vm="52">
        <f ca="1"/>
        <v>391.35</v>
      </c>
      <c r="CE6" s="34" vm="53">
        <f ca="1"/>
        <v>393.4</v>
      </c>
      <c r="CF6" s="34" vm="54">
        <f ca="1"/>
        <v>394.54</v>
      </c>
      <c r="CG6" s="34" vm="55">
        <f ca="1"/>
        <v>399.98</v>
      </c>
      <c r="CH6" s="34" vm="56">
        <f ca="1"/>
        <v>397.14</v>
      </c>
      <c r="CI6" s="34" vm="57">
        <f ca="1"/>
        <v>398.84</v>
      </c>
      <c r="CJ6" s="34" vm="58">
        <f ca="1"/>
        <v>401.61</v>
      </c>
      <c r="CK6" s="34" vm="59">
        <f ca="1"/>
        <v>399.16</v>
      </c>
      <c r="CL6" s="34" vm="60">
        <f ca="1"/>
        <v>400.87</v>
      </c>
      <c r="CM6" s="34" vm="61">
        <f ca="1"/>
        <v>396.97</v>
      </c>
      <c r="CN6" s="34" vm="62">
        <f ca="1"/>
        <v>399.06</v>
      </c>
      <c r="CO6" s="34" vm="63">
        <f ca="1"/>
        <v>398.45</v>
      </c>
      <c r="CP6" s="34" vm="64">
        <f ca="1"/>
        <v>398.15</v>
      </c>
      <c r="CQ6" s="34" vm="65">
        <f ca="1"/>
        <v>393.92</v>
      </c>
      <c r="CR6" s="34" vm="66">
        <f ca="1"/>
        <v>398.88</v>
      </c>
      <c r="CS6" s="34" vm="67">
        <f ca="1"/>
        <v>400.52</v>
      </c>
      <c r="CT6" s="34" vm="68">
        <f ca="1"/>
        <v>400.95</v>
      </c>
      <c r="CU6" s="34" vm="69">
        <f ca="1"/>
        <v>402.94</v>
      </c>
      <c r="CV6" s="34" vm="70">
        <f ca="1"/>
        <v>405.58</v>
      </c>
      <c r="CW6" s="34" vm="71">
        <f ca="1"/>
        <v>413.2</v>
      </c>
      <c r="CX6" s="34" vm="72">
        <f ca="1"/>
        <v>412.7</v>
      </c>
      <c r="CY6" s="34" vm="73">
        <f ca="1"/>
        <v>414.32</v>
      </c>
      <c r="CZ6" s="34" vm="74">
        <f ca="1"/>
        <v>415.55</v>
      </c>
      <c r="DA6" s="34" vm="75">
        <f ca="1"/>
        <v>417.24</v>
      </c>
      <c r="DB6" s="34" vm="76">
        <f ca="1"/>
        <v>418.61</v>
      </c>
      <c r="DC6" s="34" vm="77">
        <f ca="1"/>
        <v>419.67</v>
      </c>
      <c r="DD6" s="34" vm="78">
        <f ca="1"/>
        <v>421.24</v>
      </c>
      <c r="DE6" s="34" vm="79">
        <f ca="1"/>
        <v>423.1</v>
      </c>
      <c r="DF6" s="34" vm="80">
        <f ca="1"/>
        <v>421.81</v>
      </c>
      <c r="DG6" s="34" vm="81">
        <f ca="1"/>
        <v>417.36</v>
      </c>
      <c r="DH6" s="34" vm="82">
        <f ca="1"/>
        <v>421.01</v>
      </c>
      <c r="DI6" s="34" vm="83">
        <f ca="1"/>
        <v>423.36</v>
      </c>
      <c r="DJ6" s="34" vm="84">
        <f ca="1"/>
        <v>422.88</v>
      </c>
      <c r="DK6" s="34" vm="85">
        <f ca="1"/>
        <v>424.48</v>
      </c>
      <c r="DL6" s="34" vm="86">
        <f ca="1"/>
        <v>423.95</v>
      </c>
      <c r="DM6" s="34" vm="87">
        <f ca="1"/>
        <v>424.46</v>
      </c>
      <c r="DN6" s="34" vm="88">
        <f ca="1"/>
        <v>424.77</v>
      </c>
      <c r="DO6" s="34" vm="89">
        <f ca="1"/>
        <v>423.81</v>
      </c>
      <c r="DP6" s="34" vm="90">
        <f ca="1"/>
        <v>425.45</v>
      </c>
      <c r="DQ6" s="34" vm="91">
        <f ca="1"/>
        <v>419.33</v>
      </c>
      <c r="DR6" s="34" vm="92">
        <f ca="1"/>
        <v>423.6</v>
      </c>
      <c r="DS6" s="34" vm="93">
        <f ca="1"/>
        <v>423.29</v>
      </c>
      <c r="DT6" s="34" vm="94">
        <f ca="1"/>
        <v>429.28</v>
      </c>
      <c r="DU6" s="34" vm="95">
        <f ca="1"/>
        <v>428.93</v>
      </c>
      <c r="DV6" s="34" vm="96">
        <f ca="1"/>
        <v>420.45</v>
      </c>
      <c r="DW6" s="34" vm="97">
        <f ca="1"/>
        <v>415.09</v>
      </c>
      <c r="DX6" s="34" vm="98">
        <f ca="1"/>
        <v>416.46</v>
      </c>
      <c r="DY6" s="34" vm="99">
        <f ca="1"/>
        <v>422.1</v>
      </c>
      <c r="DZ6" s="34" vm="100">
        <f ca="1"/>
        <v>420.84</v>
      </c>
      <c r="EA6" s="34" vm="101">
        <f ca="1"/>
        <v>421.57</v>
      </c>
      <c r="EB6" s="34" vm="102">
        <f ca="1"/>
        <v>414.01</v>
      </c>
      <c r="EC6" s="34" vm="103">
        <f ca="1"/>
        <v>421.77</v>
      </c>
      <c r="ED6" s="34" vm="104">
        <f ca="1"/>
        <v>423.13</v>
      </c>
      <c r="EE6" s="34" vm="105">
        <f ca="1"/>
        <v>426.15</v>
      </c>
      <c r="EF6" s="34" vm="106">
        <f ca="1"/>
        <v>424.76</v>
      </c>
      <c r="EG6" s="34" vm="107">
        <f ca="1"/>
        <v>425.41</v>
      </c>
      <c r="EH6" s="34" vm="108">
        <f ca="1"/>
        <v>426.38</v>
      </c>
      <c r="EI6" s="34" vm="109">
        <f ca="1"/>
        <v>427.35</v>
      </c>
      <c r="EJ6" s="34" vm="110">
        <f ca="1"/>
        <v>426.50349999999997</v>
      </c>
      <c r="EK6" s="34" vm="111">
        <f ca="1"/>
        <v>426.72</v>
      </c>
      <c r="EL6" s="34" vm="112">
        <f ca="1"/>
        <v>427.64</v>
      </c>
      <c r="EM6" s="34" vm="113">
        <f ca="1"/>
        <v>425.79</v>
      </c>
      <c r="EN6" s="34" vm="114">
        <f ca="1"/>
        <v>428.42</v>
      </c>
      <c r="EO6" s="34" vm="115">
        <f ca="1"/>
        <v>428.02</v>
      </c>
      <c r="EP6" s="34" vm="116">
        <f ca="1"/>
        <v>427.84</v>
      </c>
      <c r="EQ6" s="34" vm="117">
        <f ca="1"/>
        <v>429.26</v>
      </c>
      <c r="ER6" s="34" vm="118">
        <f ca="1"/>
        <v>429.93</v>
      </c>
      <c r="ES6" s="34" vm="119">
        <f ca="1"/>
        <v>430.11</v>
      </c>
      <c r="ET6" s="34" vm="120">
        <f ca="1"/>
        <v>430.01</v>
      </c>
      <c r="EU6" s="34" vm="121">
        <f ca="1"/>
        <v>430.43</v>
      </c>
      <c r="EV6" s="34" vm="122">
        <f ca="1"/>
        <v>431.03</v>
      </c>
      <c r="EW6" s="34" vm="123">
        <f ca="1"/>
        <v>429.03</v>
      </c>
      <c r="EX6" s="34" vm="124">
        <f ca="1"/>
        <v>424.32</v>
      </c>
      <c r="EY6" s="34" vm="125">
        <f ca="1"/>
        <v>427.83</v>
      </c>
      <c r="EZ6" s="34" vm="126">
        <f ca="1"/>
        <v>430.36</v>
      </c>
      <c r="FA6" s="34" vm="127">
        <f ca="1"/>
        <v>430.92</v>
      </c>
      <c r="FB6" s="34" vm="128">
        <f ca="1"/>
        <v>432.92</v>
      </c>
      <c r="FC6" s="34" vm="129">
        <f ca="1"/>
        <v>434.46</v>
      </c>
      <c r="FD6" s="34" vm="130">
        <f ca="1"/>
        <v>434.3</v>
      </c>
      <c r="FE6" s="34" vm="131">
        <f ca="1"/>
        <v>436.15</v>
      </c>
      <c r="FF6" s="34" vm="132">
        <f ca="1"/>
        <v>435.94</v>
      </c>
      <c r="FG6" s="34" vm="133">
        <f ca="1"/>
        <v>437.5</v>
      </c>
      <c r="FH6" s="34" vm="134">
        <f ca="1"/>
        <v>440.31</v>
      </c>
      <c r="FI6" s="34" vm="135">
        <f ca="1"/>
        <v>442.06</v>
      </c>
      <c r="FJ6" s="34" vm="136">
        <f ca="1"/>
        <v>439.47</v>
      </c>
      <c r="FK6" s="34" vm="137">
        <f ca="1"/>
        <v>441.53</v>
      </c>
      <c r="FL6" s="34" vm="138">
        <f ca="1"/>
        <v>437.97</v>
      </c>
      <c r="FM6" s="34" vm="139">
        <f ca="1"/>
        <v>443.05</v>
      </c>
      <c r="FN6" s="34" vm="140">
        <f ca="1"/>
        <v>444.36</v>
      </c>
      <c r="FO6" s="34" vm="141">
        <f ca="1"/>
        <v>445.99</v>
      </c>
      <c r="FP6" s="34" vm="142">
        <f ca="1"/>
        <v>444.07</v>
      </c>
      <c r="FQ6" s="34" vm="143">
        <f ca="1"/>
        <v>443.39</v>
      </c>
      <c r="FR6" s="34" vm="144">
        <f ca="1"/>
        <v>441.81</v>
      </c>
      <c r="FS6" s="34" vm="145">
        <f ca="1"/>
        <v>433.06</v>
      </c>
      <c r="FT6" s="34" vm="146">
        <f ca="1"/>
        <v>437.92</v>
      </c>
      <c r="FU6" s="34" vm="147">
        <f ca="1"/>
        <v>441.64</v>
      </c>
      <c r="FV6" s="34" vm="148">
        <f ca="1"/>
        <v>442.58</v>
      </c>
      <c r="FW6" s="34" vm="149">
        <f ca="1"/>
        <v>447.4</v>
      </c>
      <c r="FX6" s="34" vm="150">
        <f ca="1"/>
        <v>448.69</v>
      </c>
      <c r="FY6" s="34" vm="151">
        <f ca="1"/>
        <v>445.5</v>
      </c>
      <c r="FZ6" s="34" vm="152">
        <f ca="1"/>
        <v>447.27</v>
      </c>
      <c r="GA6" s="34" vm="153">
        <f ca="1"/>
        <v>449.43</v>
      </c>
      <c r="GB6" s="34" vm="154">
        <f ca="1"/>
        <v>446.64</v>
      </c>
      <c r="GC6" s="34" vm="155">
        <f ca="1"/>
        <v>448.51</v>
      </c>
      <c r="GD6" s="34" vm="156">
        <f ca="1"/>
        <v>446.44</v>
      </c>
      <c r="GE6" s="34" vm="157">
        <f ca="1"/>
        <v>447.64</v>
      </c>
      <c r="GF6" s="34" vm="158">
        <f ca="1"/>
        <v>449.31</v>
      </c>
      <c r="GG6" s="34" vm="159">
        <f ca="1"/>
        <v>450.47</v>
      </c>
      <c r="GH6" s="34" vm="160">
        <f ca="1"/>
        <v>450.22</v>
      </c>
      <c r="GI6" s="34" vm="161">
        <f ca="1"/>
        <v>450.9</v>
      </c>
      <c r="GJ6" s="34" vm="162">
        <f ca="1"/>
        <v>451.3</v>
      </c>
      <c r="GK6" s="34" vm="163">
        <f ca="1"/>
        <v>452.13</v>
      </c>
      <c r="GL6" s="34" vm="164">
        <f ca="1"/>
        <v>453.88</v>
      </c>
      <c r="GM6" s="34" vm="165">
        <f ca="1"/>
        <v>452.47</v>
      </c>
      <c r="GN6" s="34" vm="166">
        <f ca="1"/>
        <v>452.62</v>
      </c>
      <c r="GO6" s="34" vm="167">
        <f ca="1"/>
        <v>451.53</v>
      </c>
      <c r="GP6" s="34" vm="168">
        <f ca="1"/>
        <v>447.23</v>
      </c>
      <c r="GQ6" s="34" vm="169">
        <f ca="1"/>
        <v>450.92</v>
      </c>
      <c r="GR6" s="34" vm="170">
        <f ca="1"/>
        <v>455.94</v>
      </c>
      <c r="GS6" s="34" vm="171">
        <f ca="1"/>
        <v>456.16</v>
      </c>
      <c r="GT6" s="34" vm="172">
        <f ca="1"/>
        <v>457.24</v>
      </c>
      <c r="GU6" s="34" vm="173">
        <f ca="1"/>
        <v>455.7</v>
      </c>
      <c r="GV6" s="34" vm="174">
        <f ca="1"/>
        <v>458.06</v>
      </c>
      <c r="GW6" s="34" vm="175">
        <f ca="1"/>
        <v>461.178</v>
      </c>
      <c r="GX6" s="34" vm="176">
        <f ca="1"/>
        <v>460.73</v>
      </c>
      <c r="GY6" s="34" vm="177">
        <f ca="1"/>
        <v>460.9</v>
      </c>
      <c r="GZ6" s="34" vm="178">
        <f ca="1"/>
        <v>462.01</v>
      </c>
      <c r="HA6" s="34" vm="179">
        <f ca="1"/>
        <v>461.26</v>
      </c>
      <c r="HB6" s="34" vm="180">
        <f ca="1"/>
        <v>462.68</v>
      </c>
      <c r="HC6" s="34" vm="181">
        <f ca="1"/>
        <v>459.75</v>
      </c>
      <c r="HD6" s="34" vm="182">
        <f ca="1"/>
        <v>457.97</v>
      </c>
      <c r="HE6" s="34" vm="183">
        <f ca="1"/>
        <v>459.36</v>
      </c>
      <c r="HF6" s="34" vm="184">
        <f ca="1"/>
        <v>456.31</v>
      </c>
      <c r="HG6" s="34" vm="185">
        <f ca="1"/>
        <v>454.33</v>
      </c>
      <c r="HH6" s="34" vm="186">
        <f ca="1"/>
        <v>453.79</v>
      </c>
      <c r="HI6" s="34" vm="187">
        <f ca="1"/>
        <v>453.37</v>
      </c>
      <c r="HJ6" s="34" vm="188">
        <f ca="1"/>
        <v>453.11</v>
      </c>
      <c r="HK6" s="34" vm="189">
        <f ca="1"/>
        <v>451.96</v>
      </c>
      <c r="HL6" s="34" vm="190">
        <f ca="1"/>
        <v>443.47</v>
      </c>
      <c r="HM6" s="34" vm="191">
        <f ca="1"/>
        <v>445.27</v>
      </c>
      <c r="HN6" s="34" vm="192">
        <f ca="1"/>
        <v>448.03</v>
      </c>
      <c r="HO6" s="34" vm="193">
        <f ca="1"/>
        <v>453.03</v>
      </c>
      <c r="HP6" s="34" vm="194">
        <f ca="1"/>
        <v>452.19</v>
      </c>
      <c r="HQ6" s="34" vm="195">
        <f ca="1"/>
        <v>452.85</v>
      </c>
      <c r="HR6" s="34" vm="196">
        <f ca="1"/>
        <v>444.13</v>
      </c>
      <c r="HS6" s="34" vm="197">
        <f ca="1"/>
        <v>445.14</v>
      </c>
      <c r="HT6" s="34" vm="198">
        <f ca="1"/>
        <v>442.62</v>
      </c>
      <c r="HU6" s="34" vm="199">
        <f ca="1"/>
        <v>440.52</v>
      </c>
      <c r="HV6" s="34" vm="200">
        <f ca="1"/>
        <v>436.2</v>
      </c>
      <c r="HW6" s="34" vm="201">
        <f ca="1"/>
        <v>444.24</v>
      </c>
      <c r="HX6" s="34" vm="202">
        <f ca="1"/>
        <v>438.41</v>
      </c>
      <c r="HY6" s="34" vm="203">
        <f ca="1"/>
        <v>450.57</v>
      </c>
      <c r="HZ6" s="34" vm="204">
        <f ca="1"/>
        <v>448.19</v>
      </c>
      <c r="IA6" s="34" vm="205">
        <f ca="1"/>
        <v>449.08</v>
      </c>
      <c r="IB6" s="34" vm="206">
        <f ca="1"/>
        <v>443.64</v>
      </c>
      <c r="IC6" s="34" vm="207">
        <f ca="1"/>
        <v>441.86</v>
      </c>
      <c r="ID6" s="34" vm="208">
        <f ca="1"/>
        <v>450.78</v>
      </c>
      <c r="IE6" s="34" vm="209">
        <f ca="1"/>
        <v>454.89</v>
      </c>
      <c r="IF6" s="34" vm="210">
        <f ca="1"/>
        <v>456.4</v>
      </c>
      <c r="IG6" s="34" vm="211">
        <f ca="1"/>
        <v>459.59</v>
      </c>
      <c r="IH6" s="34" vm="212">
        <f ca="1"/>
        <v>461.85</v>
      </c>
      <c r="II6" s="34" vm="213">
        <f ca="1"/>
        <v>461.16</v>
      </c>
      <c r="IJ6" s="34" vm="214">
        <f ca="1"/>
        <v>461.75</v>
      </c>
      <c r="IK6" s="34" vm="215">
        <f ca="1"/>
        <v>464.62</v>
      </c>
      <c r="IL6" s="34" vm="216">
        <f ca="1"/>
        <v>467.3</v>
      </c>
      <c r="IM6" s="34" vm="217">
        <f ca="1"/>
        <v>466.02</v>
      </c>
      <c r="IN6" s="34" vm="218">
        <f ca="1"/>
        <v>467.57</v>
      </c>
      <c r="IO6" s="34" vm="219">
        <f ca="1"/>
        <v>468.21</v>
      </c>
      <c r="IP6" s="34" vm="220">
        <f ca="1"/>
        <v>469.53</v>
      </c>
      <c r="IQ6" s="34" vm="221">
        <f ca="1"/>
        <v>471.81</v>
      </c>
      <c r="IR6" s="34" vm="222">
        <f ca="1"/>
        <v>471.47</v>
      </c>
      <c r="IS6" s="34" vm="223">
        <f ca="1"/>
        <v>475.8</v>
      </c>
      <c r="IT6" s="34" vm="224">
        <f ca="1"/>
        <v>479.69</v>
      </c>
      <c r="IU6" s="34" vm="225">
        <f ca="1"/>
        <v>479.17</v>
      </c>
      <c r="IV6" s="34" vm="226">
        <f ca="1"/>
        <v>477.12</v>
      </c>
      <c r="IW6" s="34" vm="227">
        <f ca="1"/>
        <v>476.95</v>
      </c>
      <c r="IX6" s="34" vm="228">
        <f ca="1"/>
        <v>474.67</v>
      </c>
      <c r="IY6" s="34" vm="229">
        <f ca="1"/>
        <v>477.08</v>
      </c>
      <c r="IZ6" s="34" vm="230">
        <f ca="1"/>
        <v>477.93</v>
      </c>
      <c r="JA6" s="34" vm="231">
        <f ca="1"/>
        <v>479.96</v>
      </c>
      <c r="JB6" s="34" vm="232">
        <f ca="1"/>
        <v>478.49</v>
      </c>
      <c r="JC6" s="34" vm="233">
        <f ca="1"/>
        <v>478.87</v>
      </c>
      <c r="JD6" s="34" vm="234">
        <f ca="1"/>
        <v>480.1</v>
      </c>
      <c r="JE6" s="34" vm="235">
        <f ca="1"/>
        <v>482.47</v>
      </c>
      <c r="JF6" s="34" vm="236">
        <f ca="1"/>
        <v>476.17</v>
      </c>
      <c r="JG6" s="34" vm="237">
        <f ca="1"/>
        <v>478.16</v>
      </c>
      <c r="JH6" s="34" vm="238">
        <f ca="1"/>
        <v>480.06</v>
      </c>
      <c r="JI6" s="34" vm="239">
        <f ca="1"/>
        <v>468.65</v>
      </c>
      <c r="JJ6" s="34" vm="240">
        <f ca="1"/>
        <v>473.39</v>
      </c>
      <c r="JK6" s="34" vm="241">
        <f ca="1"/>
        <v>467.74</v>
      </c>
      <c r="JL6" s="34" vm="242">
        <f ca="1"/>
        <v>474.16</v>
      </c>
      <c r="JM6" s="34" vm="243">
        <f ca="1"/>
        <v>464.56</v>
      </c>
      <c r="JN6" s="34" vm="244">
        <f ca="1"/>
        <v>463.25</v>
      </c>
      <c r="JO6" s="34" vm="245">
        <f ca="1"/>
        <v>467.61</v>
      </c>
      <c r="JP6" s="34" vm="246">
        <f ca="1"/>
        <v>478.21</v>
      </c>
      <c r="JQ6" s="34" vm="247">
        <f ca="1"/>
        <v>477.47</v>
      </c>
      <c r="JR6" s="34" vm="248">
        <f ca="1"/>
        <v>478.45</v>
      </c>
      <c r="JS6" s="34" vm="249">
        <f ca="1"/>
        <v>477.74</v>
      </c>
      <c r="JT6" s="34" vm="250">
        <f ca="1"/>
        <v>476.98</v>
      </c>
      <c r="JU6" s="34" vm="251">
        <f ca="1"/>
        <v>471.31</v>
      </c>
      <c r="JV6" s="34" vm="252">
        <f ca="1"/>
        <v>470.92</v>
      </c>
      <c r="JW6" s="34" vm="253">
        <f ca="1"/>
        <v>480.14</v>
      </c>
      <c r="JX6" s="34" vm="254">
        <f ca="1"/>
        <v>473.88</v>
      </c>
      <c r="JY6" s="34" vm="255">
        <f ca="1"/>
        <v>462.78</v>
      </c>
      <c r="JZ6" s="34" vm="256">
        <f ca="1"/>
        <v>469.9</v>
      </c>
      <c r="KA6" s="34" vm="257">
        <f ca="1"/>
        <v>478.09</v>
      </c>
      <c r="KB6" s="34" vm="258">
        <f ca="1"/>
        <v>482.78</v>
      </c>
    </row>
    <row r="7" spans="2:288" ht="20" customHeight="1" x14ac:dyDescent="0.6">
      <c r="B7" s="12" t="s">
        <v>36</v>
      </c>
      <c r="C7" s="1" t="s">
        <v>40</v>
      </c>
      <c r="D7" s="1" t="str" cm="1">
        <f t="array" ref="D7">_FV(Table15[[#This Row],[ ETF]],"Ticker symbol",TRUE)</f>
        <v>IWDA</v>
      </c>
      <c r="E7" s="1" t="s">
        <v>41</v>
      </c>
      <c r="F7" s="1" t="s">
        <v>42</v>
      </c>
      <c r="G7" s="1" t="e" vm="259">
        <v>#VALUE!</v>
      </c>
      <c r="H7" s="22" cm="1">
        <f t="array" ref="H7">IFERROR(_FV(Table15[[#This Row],[ ETF]],"beta"),"")</f>
        <v>1.0025999999999999</v>
      </c>
      <c r="I7" s="25" cm="1">
        <f t="array" ref="I7">_FV(Table15[[#This Row],[ ETF]],"Price")</f>
        <v>88.96</v>
      </c>
      <c r="J7" s="21">
        <f>SUMIF(Table14[Ativo],Table15[[#This Row],[Ticker]],Table14[Qtd])</f>
        <v>976</v>
      </c>
      <c r="K7" s="5">
        <f>Table15[[#This Row],[Preço]]*Table15[[#This Row],[Qtd]]</f>
        <v>86824.959999999992</v>
      </c>
      <c r="L7" s="14">
        <f>_xlfn.FLOOR.MATH((Aporte-2)/Table15[[#This Row],[Preço]])</f>
        <v>50</v>
      </c>
      <c r="M7" s="13">
        <f>Aporte-Table15[[#This Row],[Possível]]*Table15[[#This Row],[Preço]]</f>
        <v>52</v>
      </c>
      <c r="N7" s="30" cm="1">
        <f t="array" ref="N7">_FV(Table15[[#This Row],[ ETF]],"Expense ratio",TRUE)</f>
        <v>2E-3</v>
      </c>
      <c r="O7" s="33" cm="1">
        <f t="array" ref="O7">_FV(Table15[[#This Row],[ ETF]],"Market cap",TRUE)</f>
        <v>44924706864.519997</v>
      </c>
      <c r="P7" s="31" cm="1">
        <f t="array" ref="P7">_FV(Table15[[#This Row],[ ETF]],"Volume")</f>
        <v>11045</v>
      </c>
      <c r="Q7" s="30" cm="1">
        <f t="array" ref="Q7">_FV(Table15[[#This Row],[ ETF]],"Change (%)",TRUE)</f>
        <v>3.1569999999999997E-3</v>
      </c>
      <c r="R7" s="35">
        <f ca="1">(Table15[[#This Row],[Preço]]-AF7)/AF7</f>
        <v>0.22822035068341828</v>
      </c>
      <c r="S7" s="39"/>
      <c r="T7" s="32" cm="1">
        <f t="array" ref="T7">Table15[[#This Row],[Valor de mercado]]/Riqueza_hoje</f>
        <v>0.41258646069864602</v>
      </c>
      <c r="AF7" s="34" cm="1" vm="260">
        <f t="array" aca="1" ref="AF7:JZ7" ca="1">TRANSPOSE(_xlfn.STOCKHISTORY(G7,TODAY()-365,TODAY(),0,0,1))</f>
        <v>72.430000000000007</v>
      </c>
      <c r="AG7" s="34" vm="261">
        <f ca="1"/>
        <v>73.033000000000001</v>
      </c>
      <c r="AH7" s="34" vm="262">
        <f ca="1"/>
        <v>73.28</v>
      </c>
      <c r="AI7" s="34" vm="263">
        <f ca="1"/>
        <v>73.319999999999993</v>
      </c>
      <c r="AJ7" s="34" vm="264">
        <f ca="1"/>
        <v>73.150000000000006</v>
      </c>
      <c r="AK7" s="34" vm="265">
        <f ca="1"/>
        <v>72.75</v>
      </c>
      <c r="AL7" s="34" vm="266">
        <f ca="1"/>
        <v>72.98</v>
      </c>
      <c r="AM7" s="34" vm="267">
        <f ca="1"/>
        <v>74.02</v>
      </c>
      <c r="AN7" s="34" vm="268">
        <f ca="1"/>
        <v>74.56</v>
      </c>
      <c r="AO7" s="34" vm="269">
        <f ca="1"/>
        <v>74.87</v>
      </c>
      <c r="AP7" s="34" vm="270">
        <f ca="1"/>
        <v>74.62</v>
      </c>
      <c r="AQ7" s="34" vm="271">
        <f ca="1"/>
        <v>74.52</v>
      </c>
      <c r="AR7" s="34" vm="272">
        <f ca="1"/>
        <v>74.680000000000007</v>
      </c>
      <c r="AS7" s="34" vm="273">
        <f ca="1"/>
        <v>75</v>
      </c>
      <c r="AT7" s="34" vm="274">
        <f ca="1"/>
        <v>74.099999999999994</v>
      </c>
      <c r="AU7" s="34" vm="275">
        <f ca="1"/>
        <v>74.11</v>
      </c>
      <c r="AV7" s="34" vm="276">
        <f ca="1"/>
        <v>74.27</v>
      </c>
      <c r="AW7" s="34" vm="277">
        <f ca="1"/>
        <v>75.13</v>
      </c>
      <c r="AX7" s="34" vm="278">
        <f ca="1"/>
        <v>75.33</v>
      </c>
      <c r="AY7" s="34" vm="279">
        <f ca="1"/>
        <v>75.040000000000006</v>
      </c>
      <c r="AZ7" s="34" vm="272">
        <f ca="1"/>
        <v>74.680000000000007</v>
      </c>
      <c r="BA7" s="34" vm="280">
        <f ca="1"/>
        <v>75.19</v>
      </c>
      <c r="BB7" s="34" vm="281">
        <f ca="1"/>
        <v>73.92</v>
      </c>
      <c r="BC7" s="34" vm="282">
        <f ca="1"/>
        <v>74.23</v>
      </c>
      <c r="BD7" s="34" vm="283">
        <f ca="1"/>
        <v>72.790000000000006</v>
      </c>
      <c r="BE7" s="34" vm="284">
        <f ca="1"/>
        <v>73.36</v>
      </c>
      <c r="BF7" s="34" vm="270">
        <f ca="1"/>
        <v>74.62</v>
      </c>
      <c r="BG7" s="34" vm="272">
        <f ca="1"/>
        <v>74.680000000000007</v>
      </c>
      <c r="BH7" s="34" vm="285">
        <f ca="1"/>
        <v>75.069999999999993</v>
      </c>
      <c r="BI7" s="34" vm="286">
        <f ca="1"/>
        <v>75.67</v>
      </c>
      <c r="BJ7" s="34" vm="287">
        <f ca="1"/>
        <v>75.989999999999995</v>
      </c>
      <c r="BK7" s="34" vm="288">
        <f ca="1"/>
        <v>76.3</v>
      </c>
      <c r="BL7" s="34" vm="289">
        <f ca="1"/>
        <v>76.319999999999993</v>
      </c>
      <c r="BM7" s="34" vm="290">
        <f ca="1"/>
        <v>76.56</v>
      </c>
      <c r="BN7" s="34" vm="291">
        <f ca="1"/>
        <v>76.819999999999993</v>
      </c>
      <c r="BO7" s="34" vm="292">
        <f ca="1"/>
        <v>77.53</v>
      </c>
      <c r="BP7" s="34" vm="293">
        <f ca="1"/>
        <v>77.22</v>
      </c>
      <c r="BQ7" s="34" vm="294">
        <f ca="1"/>
        <v>76.45</v>
      </c>
      <c r="BR7" s="34" vm="295">
        <f ca="1"/>
        <v>76.28</v>
      </c>
      <c r="BS7" s="34" vm="296">
        <f ca="1"/>
        <v>76.930000000000007</v>
      </c>
      <c r="BT7" s="34" vm="297">
        <f ca="1"/>
        <v>76.25</v>
      </c>
      <c r="BU7" s="34" vm="298">
        <f ca="1"/>
        <v>75.78</v>
      </c>
      <c r="BV7" s="34" vm="288">
        <f ca="1"/>
        <v>76.3</v>
      </c>
      <c r="BW7" s="34" vm="299">
        <f ca="1"/>
        <v>76.13</v>
      </c>
      <c r="BX7" s="34" vm="300">
        <f ca="1"/>
        <v>74.83</v>
      </c>
      <c r="BY7" s="34" vm="301">
        <f ca="1"/>
        <v>75.95</v>
      </c>
      <c r="BZ7" s="34" vm="302">
        <f ca="1"/>
        <v>75.709999999999994</v>
      </c>
      <c r="CA7" s="34" vm="303">
        <f ca="1"/>
        <v>75.540000000000006</v>
      </c>
      <c r="CB7" s="34" vm="304">
        <f ca="1"/>
        <v>74.7</v>
      </c>
      <c r="CC7" s="34" vm="305">
        <f ca="1"/>
        <v>73.040000000000006</v>
      </c>
      <c r="CD7" s="34" vm="306">
        <f ca="1"/>
        <v>75.17</v>
      </c>
      <c r="CE7" s="34" vm="286">
        <f ca="1"/>
        <v>75.67</v>
      </c>
      <c r="CF7" s="34" vm="307">
        <f ca="1"/>
        <v>75.94</v>
      </c>
      <c r="CG7" s="34" vm="308">
        <f ca="1"/>
        <v>76.83</v>
      </c>
      <c r="CH7" s="34" vm="309">
        <f ca="1"/>
        <v>76.44</v>
      </c>
      <c r="CI7" s="34" vm="310">
        <f ca="1"/>
        <v>76.78</v>
      </c>
      <c r="CJ7" s="34" vm="311">
        <f ca="1"/>
        <v>77.260000000000005</v>
      </c>
      <c r="CK7" s="34" vm="312">
        <f ca="1"/>
        <v>76.8</v>
      </c>
      <c r="CL7" s="34" vm="313">
        <f ca="1"/>
        <v>77.209999999999994</v>
      </c>
      <c r="CM7" s="34" vm="314">
        <f ca="1"/>
        <v>76.52</v>
      </c>
      <c r="CN7" s="34" vm="315">
        <f ca="1"/>
        <v>76.89</v>
      </c>
      <c r="CO7" s="34" vm="316">
        <f ca="1"/>
        <v>76.55</v>
      </c>
      <c r="CP7" s="34" vm="288">
        <f ca="1"/>
        <v>76.3</v>
      </c>
      <c r="CQ7" s="34" vm="317">
        <f ca="1"/>
        <v>75.7</v>
      </c>
      <c r="CR7" s="34" vm="318">
        <f ca="1"/>
        <v>76.53</v>
      </c>
      <c r="CS7" s="34" vm="319">
        <f ca="1"/>
        <v>76.72</v>
      </c>
      <c r="CT7" s="34" vm="310">
        <f ca="1"/>
        <v>76.78</v>
      </c>
      <c r="CU7" s="34" vm="320">
        <f ca="1"/>
        <v>77.069999999999993</v>
      </c>
      <c r="CV7" s="34" vm="321">
        <f ca="1"/>
        <v>77.61</v>
      </c>
      <c r="CW7" s="34" vm="322">
        <f ca="1"/>
        <v>78.849999999999994</v>
      </c>
      <c r="CX7" s="34" vm="323">
        <f ca="1"/>
        <v>78.77</v>
      </c>
      <c r="CY7" s="34" vm="324">
        <f ca="1"/>
        <v>79.08</v>
      </c>
      <c r="CZ7" s="34" vm="325">
        <f ca="1"/>
        <v>79.37</v>
      </c>
      <c r="DA7" s="34" vm="326">
        <f ca="1"/>
        <v>79.53</v>
      </c>
      <c r="DB7" s="34" vm="327">
        <f ca="1"/>
        <v>79.81</v>
      </c>
      <c r="DC7" s="34" vm="328">
        <f ca="1"/>
        <v>80.09</v>
      </c>
      <c r="DD7" s="34" vm="329">
        <f ca="1"/>
        <v>80.42</v>
      </c>
      <c r="DE7" s="34" vm="330">
        <f ca="1"/>
        <v>80.790000000000006</v>
      </c>
      <c r="DF7" s="34" vm="331">
        <f ca="1"/>
        <v>80.62</v>
      </c>
      <c r="DG7" s="34" vm="332">
        <f ca="1"/>
        <v>79.510000000000005</v>
      </c>
      <c r="DH7" s="34" vm="333">
        <f ca="1"/>
        <v>80.17</v>
      </c>
      <c r="DI7" s="34" vm="334">
        <f ca="1"/>
        <v>80.69</v>
      </c>
      <c r="DJ7" s="34" vm="335">
        <f ca="1"/>
        <v>80.66</v>
      </c>
      <c r="DK7" s="34" vm="336">
        <f ca="1"/>
        <v>80.989999999999995</v>
      </c>
      <c r="DL7" s="34" vm="337">
        <f ca="1"/>
        <v>80.849999999999994</v>
      </c>
      <c r="DM7" s="34" vm="338">
        <f ca="1"/>
        <v>80.98</v>
      </c>
      <c r="DN7" s="34" vm="339">
        <f ca="1"/>
        <v>81.040000000000006</v>
      </c>
      <c r="DO7" s="34" vm="340">
        <f ca="1"/>
        <v>80.58</v>
      </c>
      <c r="DP7" s="34" t="e" vm="341">
        <f ca="1"/>
        <v>#N/A</v>
      </c>
      <c r="DQ7" s="34" vm="342">
        <f ca="1"/>
        <v>79.69</v>
      </c>
      <c r="DR7" s="34" vm="343">
        <f ca="1"/>
        <v>80.67</v>
      </c>
      <c r="DS7" s="34" vm="344">
        <f ca="1"/>
        <v>80.599999999999994</v>
      </c>
      <c r="DT7" s="34" vm="345">
        <f ca="1"/>
        <v>81.81</v>
      </c>
      <c r="DU7" s="34" vm="346">
        <f ca="1"/>
        <v>81.790000000000006</v>
      </c>
      <c r="DV7" s="34" vm="347">
        <f ca="1"/>
        <v>80.260000000000005</v>
      </c>
      <c r="DW7" s="34" vm="348">
        <f ca="1"/>
        <v>79.33</v>
      </c>
      <c r="DX7" s="34" vm="349">
        <f ca="1"/>
        <v>79.400000000000006</v>
      </c>
      <c r="DY7" s="34" vm="350">
        <f ca="1"/>
        <v>80.55</v>
      </c>
      <c r="DZ7" s="34" vm="351">
        <f ca="1"/>
        <v>80.709999999999994</v>
      </c>
      <c r="EA7" s="34" vm="352">
        <f ca="1"/>
        <v>80.83</v>
      </c>
      <c r="EB7" s="34" vm="339">
        <f ca="1"/>
        <v>81.040000000000006</v>
      </c>
      <c r="EC7" s="34" vm="353">
        <f ca="1"/>
        <v>81.569999999999993</v>
      </c>
      <c r="ED7" s="34" vm="354">
        <f ca="1"/>
        <v>81.400000000000006</v>
      </c>
      <c r="EE7" s="34" vm="355">
        <f ca="1"/>
        <v>81.47</v>
      </c>
      <c r="EF7" s="34" vm="356">
        <f ca="1"/>
        <v>81.63</v>
      </c>
      <c r="EG7" s="34" vm="357">
        <f ca="1"/>
        <v>81.96</v>
      </c>
      <c r="EH7" s="34" t="e" vm="341">
        <f ca="1"/>
        <v>#N/A</v>
      </c>
      <c r="EI7" s="34" vm="358">
        <f ca="1"/>
        <v>81.97</v>
      </c>
      <c r="EJ7" s="34" vm="359">
        <f ca="1"/>
        <v>82.12</v>
      </c>
      <c r="EK7" s="34" vm="360">
        <f ca="1"/>
        <v>81.66</v>
      </c>
      <c r="EL7" s="34" vm="361">
        <f ca="1"/>
        <v>82.24</v>
      </c>
      <c r="EM7" s="34" vm="362">
        <f ca="1"/>
        <v>82.31</v>
      </c>
      <c r="EN7" s="34" vm="363">
        <f ca="1"/>
        <v>82.26</v>
      </c>
      <c r="EO7" s="34" vm="364">
        <f ca="1"/>
        <v>82.45</v>
      </c>
      <c r="EP7" s="34" vm="365">
        <f ca="1"/>
        <v>82.53</v>
      </c>
      <c r="EQ7" s="34" vm="366">
        <f ca="1"/>
        <v>82.63</v>
      </c>
      <c r="ER7" s="34" vm="367">
        <f ca="1"/>
        <v>82.69</v>
      </c>
      <c r="ES7" s="34" vm="368">
        <f ca="1"/>
        <v>82.82</v>
      </c>
      <c r="ET7" s="34" vm="369">
        <f ca="1"/>
        <v>82.94</v>
      </c>
      <c r="EU7" s="34" vm="370">
        <f ca="1"/>
        <v>82.4</v>
      </c>
      <c r="EV7" s="34" vm="371">
        <f ca="1"/>
        <v>81.27</v>
      </c>
      <c r="EW7" s="34" vm="372">
        <f ca="1"/>
        <v>81.94</v>
      </c>
      <c r="EX7" s="34" vm="373">
        <f ca="1"/>
        <v>82.34</v>
      </c>
      <c r="EY7" s="34" vm="374">
        <f ca="1"/>
        <v>82.36</v>
      </c>
      <c r="EZ7" s="34" vm="375">
        <f ca="1"/>
        <v>82.8</v>
      </c>
      <c r="FA7" s="34" vm="376">
        <f ca="1"/>
        <v>83.07</v>
      </c>
      <c r="FB7" s="34" vm="369">
        <f ca="1"/>
        <v>82.94</v>
      </c>
      <c r="FC7" s="34" vm="377">
        <f ca="1"/>
        <v>83.2</v>
      </c>
      <c r="FD7" s="34" vm="378">
        <f ca="1"/>
        <v>82.84</v>
      </c>
      <c r="FE7" s="34" vm="379">
        <f ca="1"/>
        <v>83.06</v>
      </c>
      <c r="FF7" s="34" vm="380">
        <f ca="1"/>
        <v>83.53</v>
      </c>
      <c r="FG7" s="34" vm="381">
        <f ca="1"/>
        <v>83.85</v>
      </c>
      <c r="FH7" s="34" vm="382">
        <f ca="1"/>
        <v>83.38</v>
      </c>
      <c r="FI7" s="34" vm="383">
        <f ca="1"/>
        <v>83.74</v>
      </c>
      <c r="FJ7" s="34" vm="384">
        <f ca="1"/>
        <v>82.83</v>
      </c>
      <c r="FK7" s="34" vm="385">
        <f ca="1"/>
        <v>83.9</v>
      </c>
      <c r="FL7" s="34" vm="386">
        <f ca="1"/>
        <v>84.24</v>
      </c>
      <c r="FM7" s="34" vm="387">
        <f ca="1"/>
        <v>84.36</v>
      </c>
      <c r="FN7" s="34" vm="388">
        <f ca="1"/>
        <v>84.09</v>
      </c>
      <c r="FO7" s="34" vm="389">
        <f ca="1"/>
        <v>83.76</v>
      </c>
      <c r="FP7" s="34" vm="390">
        <f ca="1"/>
        <v>83.44</v>
      </c>
      <c r="FQ7" s="34" vm="391">
        <f ca="1"/>
        <v>81.78</v>
      </c>
      <c r="FR7" s="34" vm="392">
        <f ca="1"/>
        <v>82.56</v>
      </c>
      <c r="FS7" s="34" vm="393">
        <f ca="1"/>
        <v>83.39</v>
      </c>
      <c r="FT7" s="34" vm="394">
        <f ca="1"/>
        <v>83.66</v>
      </c>
      <c r="FU7" s="34" vm="395">
        <f ca="1"/>
        <v>84.49</v>
      </c>
      <c r="FV7" s="34" vm="396">
        <f ca="1"/>
        <v>84.67</v>
      </c>
      <c r="FW7" s="34" vm="397">
        <f ca="1"/>
        <v>84.03</v>
      </c>
      <c r="FX7" s="34" vm="398">
        <f ca="1"/>
        <v>84.44</v>
      </c>
      <c r="FY7" s="34" vm="399">
        <f ca="1"/>
        <v>85.05</v>
      </c>
      <c r="FZ7" s="34" vm="400">
        <f ca="1"/>
        <v>84.46</v>
      </c>
      <c r="GA7" s="34" vm="401">
        <f ca="1"/>
        <v>84.94</v>
      </c>
      <c r="GB7" s="34" vm="402">
        <f ca="1"/>
        <v>84.61</v>
      </c>
      <c r="GC7" s="34" vm="403">
        <f ca="1"/>
        <v>84.86</v>
      </c>
      <c r="GD7" s="34" vm="404">
        <f ca="1"/>
        <v>85.24</v>
      </c>
      <c r="GE7" s="34" vm="405">
        <f ca="1"/>
        <v>85.18</v>
      </c>
      <c r="GF7" s="34" vm="406">
        <f ca="1"/>
        <v>85.2</v>
      </c>
      <c r="GG7" s="34" vm="407">
        <f ca="1"/>
        <v>85.25</v>
      </c>
      <c r="GH7" s="34" vm="408">
        <f ca="1"/>
        <v>85.48</v>
      </c>
      <c r="GI7" s="34" vm="409">
        <f ca="1"/>
        <v>85.6</v>
      </c>
      <c r="GJ7" s="34" vm="410">
        <f ca="1"/>
        <v>85.96</v>
      </c>
      <c r="GK7" s="34" vm="411">
        <f ca="1"/>
        <v>85.56</v>
      </c>
      <c r="GL7" s="34" vm="412">
        <f ca="1"/>
        <v>85.37</v>
      </c>
      <c r="GM7" s="34" vm="413">
        <f ca="1"/>
        <v>85.26</v>
      </c>
      <c r="GN7" s="34" vm="414">
        <f ca="1"/>
        <v>84.27</v>
      </c>
      <c r="GO7" s="34" vm="415">
        <f ca="1"/>
        <v>84.71</v>
      </c>
      <c r="GP7" s="34" vm="416">
        <f ca="1"/>
        <v>85.75</v>
      </c>
      <c r="GQ7" s="34" vm="417">
        <f ca="1"/>
        <v>85.93</v>
      </c>
      <c r="GR7" s="34" vm="418">
        <f ca="1"/>
        <v>86.07</v>
      </c>
      <c r="GS7" s="34" vm="419">
        <f ca="1"/>
        <v>85.78</v>
      </c>
      <c r="GT7" s="34" vm="420">
        <f ca="1"/>
        <v>86.25</v>
      </c>
      <c r="GU7" s="34" vm="420">
        <f ca="1"/>
        <v>86.25</v>
      </c>
      <c r="GV7" s="34" vm="421">
        <f ca="1"/>
        <v>86.61</v>
      </c>
      <c r="GW7" s="34" vm="422">
        <f ca="1"/>
        <v>86.9</v>
      </c>
      <c r="GX7" s="34" vm="423">
        <f ca="1"/>
        <v>87.19</v>
      </c>
      <c r="GY7" s="34" vm="424">
        <f ca="1"/>
        <v>87.18</v>
      </c>
      <c r="GZ7" s="34" vm="425">
        <f ca="1"/>
        <v>87.62</v>
      </c>
      <c r="HA7" s="34" vm="426">
        <f ca="1"/>
        <v>87</v>
      </c>
      <c r="HB7" s="34" vm="427">
        <f ca="1"/>
        <v>86.51</v>
      </c>
      <c r="HC7" s="34" vm="428">
        <f ca="1"/>
        <v>86.74</v>
      </c>
      <c r="HD7" s="34" vm="429">
        <f ca="1"/>
        <v>86.36</v>
      </c>
      <c r="HE7" s="34" vm="430">
        <f ca="1"/>
        <v>86.13</v>
      </c>
      <c r="HF7" s="34" vm="431">
        <f ca="1"/>
        <v>86.06</v>
      </c>
      <c r="HG7" s="34" vm="432">
        <f ca="1"/>
        <v>85.79</v>
      </c>
      <c r="HH7" s="34" vm="433">
        <f ca="1"/>
        <v>85.76</v>
      </c>
      <c r="HI7" s="34" vm="434">
        <f ca="1"/>
        <v>85.38</v>
      </c>
      <c r="HJ7" s="34" vm="435">
        <f ca="1"/>
        <v>83.81</v>
      </c>
      <c r="HK7" s="34" vm="436">
        <f ca="1"/>
        <v>84.37</v>
      </c>
      <c r="HL7" s="34" vm="437">
        <f ca="1"/>
        <v>84.91</v>
      </c>
      <c r="HM7" s="34" vm="438">
        <f ca="1"/>
        <v>85.73</v>
      </c>
      <c r="HN7" s="34" vm="439">
        <f ca="1"/>
        <v>85.3</v>
      </c>
      <c r="HO7" s="34" vm="412">
        <f ca="1"/>
        <v>85.37</v>
      </c>
      <c r="HP7" s="34" vm="440">
        <f ca="1"/>
        <v>83.64</v>
      </c>
      <c r="HQ7" s="34" vm="441">
        <f ca="1"/>
        <v>83.78</v>
      </c>
      <c r="HR7" s="34" vm="442">
        <f ca="1"/>
        <v>83.37</v>
      </c>
      <c r="HS7" s="34" vm="443">
        <f ca="1"/>
        <v>82.98</v>
      </c>
      <c r="HT7" s="34" vm="444">
        <f ca="1"/>
        <v>82.19</v>
      </c>
      <c r="HU7" s="34" vm="445">
        <f ca="1"/>
        <v>83.52</v>
      </c>
      <c r="HV7" s="34" vm="446">
        <f ca="1"/>
        <v>82.39</v>
      </c>
      <c r="HW7" s="34" vm="447">
        <f ca="1"/>
        <v>84.45</v>
      </c>
      <c r="HX7" s="34" vm="448">
        <f ca="1"/>
        <v>84.11</v>
      </c>
      <c r="HY7" s="34" vm="449">
        <f ca="1"/>
        <v>84.34</v>
      </c>
      <c r="HZ7" s="34" vm="445">
        <f ca="1"/>
        <v>83.52</v>
      </c>
      <c r="IA7" s="34" vm="450">
        <f ca="1"/>
        <v>83.5</v>
      </c>
      <c r="IB7" s="34" vm="451">
        <f ca="1"/>
        <v>84.99</v>
      </c>
      <c r="IC7" s="34" vm="452">
        <f ca="1"/>
        <v>85.74</v>
      </c>
      <c r="ID7" s="34" vm="453">
        <f ca="1"/>
        <v>85.81</v>
      </c>
      <c r="IE7" s="34" vm="454">
        <f ca="1"/>
        <v>86.48</v>
      </c>
      <c r="IF7" s="34" vm="455">
        <f ca="1"/>
        <v>86.84</v>
      </c>
      <c r="IG7" s="34" vm="456">
        <f ca="1"/>
        <v>86.63</v>
      </c>
      <c r="IH7" s="34" vm="457">
        <f ca="1"/>
        <v>86.77</v>
      </c>
      <c r="II7" s="34" vm="458">
        <f ca="1"/>
        <v>87.12</v>
      </c>
      <c r="IJ7" s="34" vm="459">
        <f ca="1"/>
        <v>87.57</v>
      </c>
      <c r="IK7" s="34" vm="460">
        <f ca="1"/>
        <v>87.22</v>
      </c>
      <c r="IL7" s="34" vm="461">
        <f ca="1"/>
        <v>87.64</v>
      </c>
      <c r="IM7" s="34" vm="462">
        <f ca="1"/>
        <v>87.52</v>
      </c>
      <c r="IN7" s="34" vm="463">
        <f ca="1"/>
        <v>87.96</v>
      </c>
      <c r="IO7" s="34" vm="464">
        <f ca="1"/>
        <v>88.17</v>
      </c>
      <c r="IP7" s="34" vm="465">
        <f ca="1"/>
        <v>88.19</v>
      </c>
      <c r="IQ7" s="34" vm="466">
        <f ca="1"/>
        <v>88.83</v>
      </c>
      <c r="IR7" s="34" vm="467">
        <f ca="1"/>
        <v>89.39</v>
      </c>
      <c r="IS7" s="34" vm="468">
        <f ca="1"/>
        <v>89.37</v>
      </c>
      <c r="IT7" s="34" vm="469">
        <f ca="1"/>
        <v>89.03</v>
      </c>
      <c r="IU7" s="34" vm="470">
        <f ca="1"/>
        <v>88.94</v>
      </c>
      <c r="IV7" s="34" vm="471">
        <f ca="1"/>
        <v>88.53</v>
      </c>
      <c r="IW7" s="34" vm="472">
        <f ca="1"/>
        <v>88.97</v>
      </c>
      <c r="IX7" s="34" vm="473">
        <f ca="1"/>
        <v>89.2</v>
      </c>
      <c r="IY7" s="34" vm="474">
        <f ca="1"/>
        <v>89.32</v>
      </c>
      <c r="IZ7" s="34" vm="475">
        <f ca="1"/>
        <v>88.99</v>
      </c>
      <c r="JA7" s="34" vm="476">
        <f ca="1"/>
        <v>89.02</v>
      </c>
      <c r="JB7" s="34" vm="477">
        <f ca="1"/>
        <v>89.04</v>
      </c>
      <c r="JC7" s="34" vm="478">
        <f ca="1"/>
        <v>89.06</v>
      </c>
      <c r="JD7" s="34" vm="479">
        <f ca="1"/>
        <v>88.01</v>
      </c>
      <c r="JE7" s="34" vm="480">
        <f ca="1"/>
        <v>88.15</v>
      </c>
      <c r="JF7" s="34" vm="471">
        <f ca="1"/>
        <v>88.53</v>
      </c>
      <c r="JG7" s="34" vm="481">
        <f ca="1"/>
        <v>86.3</v>
      </c>
      <c r="JH7" s="34" vm="482">
        <f ca="1"/>
        <v>86.98</v>
      </c>
      <c r="JI7" s="34" vm="483">
        <f ca="1"/>
        <v>85.89</v>
      </c>
      <c r="JJ7" s="34" vm="484">
        <f ca="1"/>
        <v>87.23</v>
      </c>
      <c r="JK7" s="34" vm="485">
        <f ca="1"/>
        <v>85.58</v>
      </c>
      <c r="JL7" s="34" vm="413">
        <f ca="1"/>
        <v>85.26</v>
      </c>
      <c r="JM7" s="34" vm="486">
        <f ca="1"/>
        <v>86.08</v>
      </c>
      <c r="JN7" s="34" vm="487">
        <f ca="1"/>
        <v>88.07</v>
      </c>
      <c r="JO7" s="34" vm="488">
        <f ca="1"/>
        <v>88.06</v>
      </c>
      <c r="JP7" s="34" vm="463">
        <f ca="1"/>
        <v>87.96</v>
      </c>
      <c r="JQ7" s="34" vm="489">
        <f ca="1"/>
        <v>87.68</v>
      </c>
      <c r="JR7" s="34" vm="490">
        <f ca="1"/>
        <v>87.39</v>
      </c>
      <c r="JS7" s="34" vm="491">
        <f ca="1"/>
        <v>86.45</v>
      </c>
      <c r="JT7" s="34" vm="492">
        <f ca="1"/>
        <v>86.39</v>
      </c>
      <c r="JU7" s="34" vm="493">
        <f ca="1"/>
        <v>88.05</v>
      </c>
      <c r="JV7" s="34" vm="494">
        <f ca="1"/>
        <v>87.09</v>
      </c>
      <c r="JW7" s="34" vm="495">
        <f ca="1"/>
        <v>85.28</v>
      </c>
      <c r="JX7" s="34" vm="496">
        <f ca="1"/>
        <v>86.52</v>
      </c>
      <c r="JY7" s="34" vm="497">
        <f ca="1"/>
        <v>87.89</v>
      </c>
      <c r="JZ7" s="34" vm="498">
        <f ca="1"/>
        <v>88.68</v>
      </c>
      <c r="KA7" s="34"/>
      <c r="KB7" s="34"/>
    </row>
    <row r="8" spans="2:288" ht="20" customHeight="1" x14ac:dyDescent="0.6">
      <c r="B8" s="12" t="s">
        <v>36</v>
      </c>
      <c r="C8" s="1" t="s">
        <v>43</v>
      </c>
      <c r="D8" s="1" t="str" cm="1">
        <f t="array" ref="D8">_FV(Table15[[#This Row],[ ETF]],"Ticker symbol",TRUE)</f>
        <v>EIMI</v>
      </c>
      <c r="E8" s="1" t="s">
        <v>44</v>
      </c>
      <c r="F8" s="1" t="s">
        <v>45</v>
      </c>
      <c r="G8" s="1" t="e" vm="499">
        <v>#VALUE!</v>
      </c>
      <c r="H8" s="22" cm="1">
        <f t="array" ref="H8">IFERROR(_FV(Table15[[#This Row],[ ETF]],"beta"),"")</f>
        <v>1.0116000000000001</v>
      </c>
      <c r="I8" s="25" cm="1">
        <f t="array" ref="I8">_FV(Table15[[#This Row],[ ETF]],"Price")</f>
        <v>35.119999999999997</v>
      </c>
      <c r="J8" s="21">
        <f>SUMIF(Table14[Ativo],Table15[[#This Row],[Ticker]],Table14[Qtd])</f>
        <v>696</v>
      </c>
      <c r="K8" s="5">
        <f>Table15[[#This Row],[Preço]]*Table15[[#This Row],[Qtd]]</f>
        <v>24443.519999999997</v>
      </c>
      <c r="L8" s="14">
        <f>_xlfn.FLOOR.MATH((Aporte-2)/Table15[[#This Row],[Preço]])</f>
        <v>128</v>
      </c>
      <c r="M8" s="13">
        <f>Aporte-Table15[[#This Row],[Possível]]*Table15[[#This Row],[Preço]]</f>
        <v>4.6400000000003274</v>
      </c>
      <c r="N8" s="30" cm="1">
        <f t="array" ref="N8">_FV(Table15[[#This Row],[ ETF]],"Expense ratio",TRUE)</f>
        <v>1.8E-3</v>
      </c>
      <c r="O8" s="33" cm="1">
        <f t="array" ref="O8">_FV(Table15[[#This Row],[ ETF]],"Market cap",TRUE)</f>
        <v>17376798186.549999</v>
      </c>
      <c r="P8" s="31" cm="1">
        <f t="array" ref="P8">_FV(Table15[[#This Row],[ ETF]],"Volume")</f>
        <v>11769</v>
      </c>
      <c r="Q8" s="30" cm="1">
        <f t="array" ref="Q8">_FV(Table15[[#This Row],[ ETF]],"Change (%)",TRUE)</f>
        <v>-4.535E-3</v>
      </c>
      <c r="R8" s="35">
        <f ca="1">(Table15[[#This Row],[Preço]]-AF8)/AF8</f>
        <v>9.7757331799883922E-3</v>
      </c>
      <c r="S8" s="39"/>
      <c r="T8" s="32" cm="1">
        <f t="array" ref="T8">Table15[[#This Row],[Valor de mercado]]/Riqueza_hoje</f>
        <v>0.11615398848230471</v>
      </c>
      <c r="AF8" s="34" cm="1" vm="500">
        <f t="array" aca="1" ref="AF8:JZ8" ca="1">TRANSPOSE(_xlfn.STOCKHISTORY(G8,TODAY()-365,TODAY(),0,0,1))</f>
        <v>34.78</v>
      </c>
      <c r="AG8" s="34" t="e" vm="341">
        <f ca="1"/>
        <v>#N/A</v>
      </c>
      <c r="AH8" s="34" vm="501">
        <f ca="1"/>
        <v>35.24</v>
      </c>
      <c r="AI8" s="34" vm="502">
        <f ca="1"/>
        <v>35.75</v>
      </c>
      <c r="AJ8" s="34" vm="503">
        <f ca="1"/>
        <v>35.89</v>
      </c>
      <c r="AK8" s="34" vm="504">
        <f ca="1"/>
        <v>36.08</v>
      </c>
      <c r="AL8" s="34" vm="505">
        <f ca="1"/>
        <v>36.53</v>
      </c>
      <c r="AM8" s="34" vm="506">
        <f ca="1"/>
        <v>36.630000000000003</v>
      </c>
      <c r="AN8" s="34" vm="507">
        <f ca="1"/>
        <v>36.64</v>
      </c>
      <c r="AO8" s="34" vm="508">
        <f ca="1"/>
        <v>37.58</v>
      </c>
      <c r="AP8" s="34" vm="509">
        <f ca="1"/>
        <v>37.31</v>
      </c>
      <c r="AQ8" s="34" vm="510">
        <f ca="1"/>
        <v>37.549999999999997</v>
      </c>
      <c r="AR8" s="34" vm="511">
        <f ca="1"/>
        <v>37.49</v>
      </c>
      <c r="AS8" s="34" vm="512">
        <f ca="1"/>
        <v>38.17</v>
      </c>
      <c r="AT8" s="34" vm="513">
        <f ca="1"/>
        <v>37.57</v>
      </c>
      <c r="AU8" s="34" vm="514">
        <f ca="1"/>
        <v>37.619999999999997</v>
      </c>
      <c r="AV8" s="34" vm="515">
        <f ca="1"/>
        <v>37.97</v>
      </c>
      <c r="AW8" s="34" vm="516">
        <f ca="1"/>
        <v>38.520000000000003</v>
      </c>
      <c r="AX8" s="34" vm="517">
        <f ca="1"/>
        <v>38.700000000000003</v>
      </c>
      <c r="AY8" s="34" vm="518">
        <f ca="1"/>
        <v>38.299999999999997</v>
      </c>
      <c r="AZ8" s="34" vm="519">
        <f ca="1"/>
        <v>38.479999999999997</v>
      </c>
      <c r="BA8" s="34" vm="520">
        <f ca="1"/>
        <v>38.270000000000003</v>
      </c>
      <c r="BB8" s="34" vm="514">
        <f ca="1"/>
        <v>37.619999999999997</v>
      </c>
      <c r="BC8" s="34" vm="521">
        <f ca="1"/>
        <v>37.520000000000003</v>
      </c>
      <c r="BD8" s="34" vm="522">
        <f ca="1"/>
        <v>36.86</v>
      </c>
      <c r="BE8" s="34" vm="523">
        <f ca="1"/>
        <v>37.44</v>
      </c>
      <c r="BF8" s="34" vm="524">
        <f ca="1"/>
        <v>38.22</v>
      </c>
      <c r="BG8" s="34" vm="525">
        <f ca="1"/>
        <v>38.42</v>
      </c>
      <c r="BH8" s="34" vm="526">
        <f ca="1"/>
        <v>38.25</v>
      </c>
      <c r="BI8" s="34" vm="527">
        <f ca="1"/>
        <v>38.68</v>
      </c>
      <c r="BJ8" s="34" vm="528">
        <f ca="1"/>
        <v>38.770000000000003</v>
      </c>
      <c r="BK8" s="34" vm="529">
        <f ca="1"/>
        <v>39.08</v>
      </c>
      <c r="BL8" s="34" vm="530">
        <f ca="1"/>
        <v>39.35</v>
      </c>
      <c r="BM8" s="34" vm="531">
        <f ca="1"/>
        <v>39.909999999999997</v>
      </c>
      <c r="BN8" s="34" vm="532">
        <f ca="1"/>
        <v>39.89</v>
      </c>
      <c r="BO8" s="34" vm="533">
        <f ca="1"/>
        <v>40.21</v>
      </c>
      <c r="BP8" s="34" vm="534">
        <f ca="1"/>
        <v>39.97</v>
      </c>
      <c r="BQ8" s="34" vm="535">
        <f ca="1"/>
        <v>39.74</v>
      </c>
      <c r="BR8" s="34" vm="536">
        <f ca="1"/>
        <v>39.21</v>
      </c>
      <c r="BS8" s="34" vm="537">
        <f ca="1"/>
        <v>39.92</v>
      </c>
      <c r="BT8" s="34" vm="538">
        <f ca="1"/>
        <v>38.79</v>
      </c>
      <c r="BU8" s="34" vm="539">
        <f ca="1"/>
        <v>38.54</v>
      </c>
      <c r="BV8" s="34" vm="540">
        <f ca="1"/>
        <v>38.340000000000003</v>
      </c>
      <c r="BW8" s="34" vm="541">
        <f ca="1"/>
        <v>38.35</v>
      </c>
      <c r="BX8" s="34" vm="542">
        <f ca="1"/>
        <v>37.270000000000003</v>
      </c>
      <c r="BY8" s="34" vm="543">
        <f ca="1"/>
        <v>38.24</v>
      </c>
      <c r="BZ8" s="34" vm="544">
        <f ca="1"/>
        <v>37.76</v>
      </c>
      <c r="CA8" s="34" vm="545">
        <f ca="1"/>
        <v>38.04</v>
      </c>
      <c r="CB8" s="34" vm="546">
        <f ca="1"/>
        <v>37.69</v>
      </c>
      <c r="CC8" s="34" vm="547">
        <f ca="1"/>
        <v>36.75</v>
      </c>
      <c r="CD8" s="34" vm="548">
        <f ca="1"/>
        <v>36.479999999999997</v>
      </c>
      <c r="CE8" s="34" vm="549">
        <f ca="1"/>
        <v>36.9</v>
      </c>
      <c r="CF8" s="34" vm="550">
        <f ca="1"/>
        <v>36.78</v>
      </c>
      <c r="CG8" s="34" vm="551">
        <f ca="1"/>
        <v>37.909999999999997</v>
      </c>
      <c r="CH8" s="34" vm="552">
        <f ca="1"/>
        <v>37.29</v>
      </c>
      <c r="CI8" s="34" vm="553">
        <f ca="1"/>
        <v>37.32</v>
      </c>
      <c r="CJ8" s="34" vm="554">
        <f ca="1"/>
        <v>37.64</v>
      </c>
      <c r="CK8" s="34" vm="555">
        <f ca="1"/>
        <v>37.25</v>
      </c>
      <c r="CL8" s="34" vm="556">
        <f ca="1"/>
        <v>37.380000000000003</v>
      </c>
      <c r="CM8" s="34" vm="557">
        <f ca="1"/>
        <v>37.35</v>
      </c>
      <c r="CN8" s="34" vm="558">
        <f ca="1"/>
        <v>37.450000000000003</v>
      </c>
      <c r="CO8" s="34" vm="559">
        <f ca="1"/>
        <v>36.85</v>
      </c>
      <c r="CP8" s="34" vm="560">
        <f ca="1"/>
        <v>36.25</v>
      </c>
      <c r="CQ8" s="34" vm="561">
        <f ca="1"/>
        <v>36.01</v>
      </c>
      <c r="CR8" s="34" vm="562">
        <f ca="1"/>
        <v>36.29</v>
      </c>
      <c r="CS8" s="34" vm="563">
        <f ca="1"/>
        <v>36.5</v>
      </c>
      <c r="CT8" s="34" vm="564">
        <f ca="1"/>
        <v>36.770000000000003</v>
      </c>
      <c r="CU8" s="34" vm="565">
        <f ca="1"/>
        <v>36.869999999999997</v>
      </c>
      <c r="CV8" s="34" vm="566">
        <f ca="1"/>
        <v>37.369999999999997</v>
      </c>
      <c r="CW8" s="34" vm="554">
        <f ca="1"/>
        <v>37.64</v>
      </c>
      <c r="CX8" s="34" vm="567">
        <f ca="1"/>
        <v>37.15</v>
      </c>
      <c r="CY8" s="34" vm="568">
        <f ca="1"/>
        <v>37.479999999999997</v>
      </c>
      <c r="CZ8" s="34" vm="569">
        <f ca="1"/>
        <v>37.020000000000003</v>
      </c>
      <c r="DA8" s="34" vm="570">
        <f ca="1"/>
        <v>36.83</v>
      </c>
      <c r="DB8" s="34" vm="571">
        <f ca="1"/>
        <v>37.090000000000003</v>
      </c>
      <c r="DC8" s="34" vm="566">
        <f ca="1"/>
        <v>37.369999999999997</v>
      </c>
      <c r="DD8" s="34" vm="572">
        <f ca="1"/>
        <v>37.46</v>
      </c>
      <c r="DE8" s="34" vm="554">
        <f ca="1"/>
        <v>37.64</v>
      </c>
      <c r="DF8" s="34" vm="573">
        <f ca="1"/>
        <v>37.5</v>
      </c>
      <c r="DG8" s="34" vm="574">
        <f ca="1"/>
        <v>37.21</v>
      </c>
      <c r="DH8" s="34" vm="557">
        <f ca="1"/>
        <v>37.35</v>
      </c>
      <c r="DI8" s="34" vm="573">
        <f ca="1"/>
        <v>37.5</v>
      </c>
      <c r="DJ8" s="34" vm="575">
        <f ca="1"/>
        <v>37.82</v>
      </c>
      <c r="DK8" s="34" vm="576">
        <f ca="1"/>
        <v>37.89</v>
      </c>
      <c r="DL8" s="34" vm="577">
        <f ca="1"/>
        <v>37.96</v>
      </c>
      <c r="DM8" s="34" vm="578">
        <f ca="1"/>
        <v>38.130000000000003</v>
      </c>
      <c r="DN8" s="34" vm="515">
        <f ca="1"/>
        <v>37.97</v>
      </c>
      <c r="DO8" s="34" vm="579">
        <f ca="1"/>
        <v>37.53</v>
      </c>
      <c r="DP8" s="34" t="e" vm="341">
        <f ca="1"/>
        <v>#N/A</v>
      </c>
      <c r="DQ8" s="34" vm="580">
        <f ca="1"/>
        <v>36.880000000000003</v>
      </c>
      <c r="DR8" s="34" vm="581">
        <f ca="1"/>
        <v>37.28</v>
      </c>
      <c r="DS8" s="34" vm="573">
        <f ca="1"/>
        <v>37.5</v>
      </c>
      <c r="DT8" s="34" vm="582">
        <f ca="1"/>
        <v>38.1</v>
      </c>
      <c r="DU8" s="34" vm="579">
        <f ca="1"/>
        <v>37.53</v>
      </c>
      <c r="DV8" s="34" vm="583">
        <f ca="1"/>
        <v>37.14</v>
      </c>
      <c r="DW8" s="34" vm="584">
        <f ca="1"/>
        <v>36.33</v>
      </c>
      <c r="DX8" s="34" vm="585">
        <f ca="1"/>
        <v>36.19</v>
      </c>
      <c r="DY8" s="34" vm="586">
        <f ca="1"/>
        <v>36.659999999999997</v>
      </c>
      <c r="DZ8" s="34" vm="587">
        <f ca="1"/>
        <v>37.229999999999997</v>
      </c>
      <c r="EA8" s="34" vm="542">
        <f ca="1"/>
        <v>37.270000000000003</v>
      </c>
      <c r="EB8" s="34" vm="569">
        <f ca="1"/>
        <v>37.020000000000003</v>
      </c>
      <c r="EC8" s="34" vm="588">
        <f ca="1"/>
        <v>37.22</v>
      </c>
      <c r="ED8" s="34" vm="579">
        <f ca="1"/>
        <v>37.53</v>
      </c>
      <c r="EE8" s="34" vm="544">
        <f ca="1"/>
        <v>37.76</v>
      </c>
      <c r="EF8" s="34" vm="589">
        <f ca="1"/>
        <v>37.869999999999997</v>
      </c>
      <c r="EG8" s="34" vm="590">
        <f ca="1"/>
        <v>38.18</v>
      </c>
      <c r="EH8" s="34" vm="591">
        <f ca="1"/>
        <v>38.394199999999998</v>
      </c>
      <c r="EI8" s="34" vm="592">
        <f ca="1"/>
        <v>38.9</v>
      </c>
      <c r="EJ8" s="34" vm="593">
        <f ca="1"/>
        <v>38.950000000000003</v>
      </c>
      <c r="EK8" s="34" vm="594">
        <f ca="1"/>
        <v>38.64</v>
      </c>
      <c r="EL8" s="34" vm="595">
        <f ca="1"/>
        <v>38.85</v>
      </c>
      <c r="EM8" s="34" vm="594">
        <f ca="1"/>
        <v>38.64</v>
      </c>
      <c r="EN8" s="34" vm="539">
        <f ca="1"/>
        <v>38.54</v>
      </c>
      <c r="EO8" s="34" vm="516">
        <f ca="1"/>
        <v>38.520000000000003</v>
      </c>
      <c r="EP8" s="34" vm="596">
        <f ca="1"/>
        <v>38.76</v>
      </c>
      <c r="EQ8" s="34" vm="597">
        <f ca="1"/>
        <v>38.61</v>
      </c>
      <c r="ER8" s="34" vm="598">
        <f ca="1"/>
        <v>38.82</v>
      </c>
      <c r="ES8" s="34" vm="599">
        <f ca="1"/>
        <v>38.51</v>
      </c>
      <c r="ET8" s="34" vm="600">
        <f ca="1"/>
        <v>38.53</v>
      </c>
      <c r="EU8" s="34" vm="520">
        <f ca="1"/>
        <v>38.270000000000003</v>
      </c>
      <c r="EV8" s="34" vm="601">
        <f ca="1"/>
        <v>37.94</v>
      </c>
      <c r="EW8" s="34" vm="602">
        <f ca="1"/>
        <v>37.92</v>
      </c>
      <c r="EX8" s="34" vm="603">
        <f ca="1"/>
        <v>37.840000000000003</v>
      </c>
      <c r="EY8" s="34" vm="604">
        <f ca="1"/>
        <v>38.21</v>
      </c>
      <c r="EZ8" s="34" vm="605">
        <f ca="1"/>
        <v>38.5</v>
      </c>
      <c r="FA8" s="34" vm="596">
        <f ca="1"/>
        <v>38.76</v>
      </c>
      <c r="FB8" s="34" vm="606">
        <f ca="1"/>
        <v>38.799999999999997</v>
      </c>
      <c r="FC8" s="34" vm="607">
        <f ca="1"/>
        <v>38.659999999999997</v>
      </c>
      <c r="FD8" s="34" vm="608">
        <f ca="1"/>
        <v>38.590000000000003</v>
      </c>
      <c r="FE8" s="34" vm="609">
        <f ca="1"/>
        <v>38.369999999999997</v>
      </c>
      <c r="FF8" s="34" vm="610">
        <f ca="1"/>
        <v>38.31</v>
      </c>
      <c r="FG8" s="34" vm="604">
        <f ca="1"/>
        <v>38.21</v>
      </c>
      <c r="FH8" s="34" vm="576">
        <f ca="1"/>
        <v>37.89</v>
      </c>
      <c r="FI8" s="34" vm="611">
        <f ca="1"/>
        <v>37.75</v>
      </c>
      <c r="FJ8" s="34" vm="612">
        <f ca="1"/>
        <v>37.04</v>
      </c>
      <c r="FK8" s="34" vm="579">
        <f ca="1"/>
        <v>37.53</v>
      </c>
      <c r="FL8" s="34" vm="613">
        <f ca="1"/>
        <v>37.61</v>
      </c>
      <c r="FM8" s="34" vm="602">
        <f ca="1"/>
        <v>37.92</v>
      </c>
      <c r="FN8" s="34" vm="614">
        <f ca="1"/>
        <v>37.950000000000003</v>
      </c>
      <c r="FO8" s="34" vm="615">
        <f ca="1"/>
        <v>38.07</v>
      </c>
      <c r="FP8" s="34" vm="616">
        <f ca="1"/>
        <v>37.79</v>
      </c>
      <c r="FQ8" s="34" vm="617">
        <f ca="1"/>
        <v>37.07</v>
      </c>
      <c r="FR8" s="34" vm="618">
        <f ca="1"/>
        <v>37.1</v>
      </c>
      <c r="FS8" s="34" vm="552">
        <f ca="1"/>
        <v>37.29</v>
      </c>
      <c r="FT8" s="34" vm="558">
        <f ca="1"/>
        <v>37.450000000000003</v>
      </c>
      <c r="FU8" s="34" vm="619">
        <f ca="1"/>
        <v>36.93</v>
      </c>
      <c r="FV8" s="34" vm="620">
        <f ca="1"/>
        <v>36.46</v>
      </c>
      <c r="FW8" s="34" vm="621">
        <f ca="1"/>
        <v>35.39</v>
      </c>
      <c r="FX8" s="34" vm="622">
        <f ca="1"/>
        <v>36.340000000000003</v>
      </c>
      <c r="FY8" s="34" vm="547">
        <f ca="1"/>
        <v>36.75</v>
      </c>
      <c r="FZ8" s="34" vm="623">
        <f ca="1"/>
        <v>36.520000000000003</v>
      </c>
      <c r="GA8" s="34" vm="522">
        <f ca="1"/>
        <v>36.86</v>
      </c>
      <c r="GB8" s="34" vm="624">
        <f ca="1"/>
        <v>36.67</v>
      </c>
      <c r="GC8" s="34" vm="625">
        <f ca="1"/>
        <v>37.01</v>
      </c>
      <c r="GD8" s="34" vm="571">
        <f ca="1"/>
        <v>37.090000000000003</v>
      </c>
      <c r="GE8" s="34" vm="626">
        <f ca="1"/>
        <v>36.700000000000003</v>
      </c>
      <c r="GF8" s="34" vm="522">
        <f ca="1"/>
        <v>36.86</v>
      </c>
      <c r="GG8" s="34" vm="627">
        <f ca="1"/>
        <v>36.799999999999997</v>
      </c>
      <c r="GH8" s="34" vm="627">
        <f ca="1"/>
        <v>36.799999999999997</v>
      </c>
      <c r="GI8" s="34" vm="628">
        <f ca="1"/>
        <v>36.590000000000003</v>
      </c>
      <c r="GJ8" s="34" vm="629">
        <f ca="1"/>
        <v>36.35</v>
      </c>
      <c r="GK8" s="34" vm="630">
        <f ca="1"/>
        <v>36.11</v>
      </c>
      <c r="GL8" s="34" vm="631">
        <f ca="1"/>
        <v>35.61</v>
      </c>
      <c r="GM8" s="34" vm="632">
        <f ca="1"/>
        <v>35.78</v>
      </c>
      <c r="GN8" s="34" vm="633">
        <f ca="1"/>
        <v>34.99</v>
      </c>
      <c r="GO8" s="34" vm="634">
        <f ca="1"/>
        <v>34.92</v>
      </c>
      <c r="GP8" s="34" vm="635">
        <f ca="1"/>
        <v>35.32</v>
      </c>
      <c r="GQ8" s="34" vm="636">
        <f ca="1"/>
        <v>36.18</v>
      </c>
      <c r="GR8" s="34" vm="637">
        <f ca="1"/>
        <v>36.31</v>
      </c>
      <c r="GS8" s="34" vm="561">
        <f ca="1"/>
        <v>36.01</v>
      </c>
      <c r="GT8" s="34" vm="638">
        <f ca="1"/>
        <v>36.39</v>
      </c>
      <c r="GU8" s="34" t="e" vm="341">
        <f ca="1"/>
        <v>#N/A</v>
      </c>
      <c r="GV8" s="34" vm="569">
        <f ca="1"/>
        <v>37.020000000000003</v>
      </c>
      <c r="GW8" s="34" vm="579">
        <f ca="1"/>
        <v>37.53</v>
      </c>
      <c r="GX8" s="34" vm="558">
        <f ca="1"/>
        <v>37.450000000000003</v>
      </c>
      <c r="GY8" s="34" vm="639">
        <f ca="1"/>
        <v>37.47</v>
      </c>
      <c r="GZ8" s="34" vm="640">
        <f ca="1"/>
        <v>37.78</v>
      </c>
      <c r="HA8" s="34" vm="641">
        <f ca="1"/>
        <v>37.71</v>
      </c>
      <c r="HB8" s="34" vm="642">
        <f ca="1"/>
        <v>37.119999999999997</v>
      </c>
      <c r="HC8" s="34" vm="643">
        <f ca="1"/>
        <v>37.08</v>
      </c>
      <c r="HD8" s="34" vm="644">
        <f ca="1"/>
        <v>37.159999999999997</v>
      </c>
      <c r="HE8" s="34" vm="645">
        <f ca="1"/>
        <v>37.18</v>
      </c>
      <c r="HF8" s="34" vm="646">
        <f ca="1"/>
        <v>37</v>
      </c>
      <c r="HG8" s="34" vm="647">
        <f ca="1"/>
        <v>36.65</v>
      </c>
      <c r="HH8" s="34" vm="648">
        <f ca="1"/>
        <v>36.44</v>
      </c>
      <c r="HI8" s="34" vm="649">
        <f ca="1"/>
        <v>36.369999999999997</v>
      </c>
      <c r="HJ8" s="34" vm="650">
        <f ca="1"/>
        <v>35.56</v>
      </c>
      <c r="HK8" s="34" vm="651">
        <f ca="1"/>
        <v>35.69</v>
      </c>
      <c r="HL8" s="34" vm="562">
        <f ca="1"/>
        <v>36.29</v>
      </c>
      <c r="HM8" s="34" vm="652">
        <f ca="1"/>
        <v>36.42</v>
      </c>
      <c r="HN8" s="34" vm="504">
        <f ca="1"/>
        <v>36.08</v>
      </c>
      <c r="HO8" s="34" vm="562">
        <f ca="1"/>
        <v>36.29</v>
      </c>
      <c r="HP8" s="34" vm="653">
        <f ca="1"/>
        <v>35.79</v>
      </c>
      <c r="HQ8" s="34" vm="654">
        <f ca="1"/>
        <v>35.659999999999997</v>
      </c>
      <c r="HR8" s="34" vm="655">
        <f ca="1"/>
        <v>35.96</v>
      </c>
      <c r="HS8" s="34" vm="654">
        <f ca="1"/>
        <v>35.659999999999997</v>
      </c>
      <c r="HT8" s="34" vm="656">
        <f ca="1"/>
        <v>35.1</v>
      </c>
      <c r="HU8" s="34" vm="657">
        <f ca="1"/>
        <v>35.590000000000003</v>
      </c>
      <c r="HV8" s="34" vm="658">
        <f ca="1"/>
        <v>35.090000000000003</v>
      </c>
      <c r="HW8" s="34" vm="659">
        <f ca="1"/>
        <v>36.03</v>
      </c>
      <c r="HX8" s="34" vm="660">
        <f ca="1"/>
        <v>36.04</v>
      </c>
      <c r="HY8" s="34" vm="560">
        <f ca="1"/>
        <v>36.25</v>
      </c>
      <c r="HZ8" s="34" vm="661">
        <f ca="1"/>
        <v>35.909999999999997</v>
      </c>
      <c r="IA8" s="34" vm="636">
        <f ca="1"/>
        <v>36.18</v>
      </c>
      <c r="IB8" s="34" vm="629">
        <f ca="1"/>
        <v>36.35</v>
      </c>
      <c r="IC8" s="34" vm="565">
        <f ca="1"/>
        <v>36.869999999999997</v>
      </c>
      <c r="ID8" s="34" vm="550">
        <f ca="1"/>
        <v>36.78</v>
      </c>
      <c r="IE8" s="34" vm="662">
        <f ca="1"/>
        <v>37.17</v>
      </c>
      <c r="IF8" s="34" vm="574">
        <f ca="1"/>
        <v>37.21</v>
      </c>
      <c r="IG8" s="34" vm="663">
        <f ca="1"/>
        <v>36.79</v>
      </c>
      <c r="IH8" s="34" vm="547">
        <f ca="1"/>
        <v>36.75</v>
      </c>
      <c r="II8" s="34" vm="646">
        <f ca="1"/>
        <v>37</v>
      </c>
      <c r="IJ8" s="34" vm="664">
        <f ca="1"/>
        <v>36.96</v>
      </c>
      <c r="IK8" s="34" vm="647">
        <f ca="1"/>
        <v>36.65</v>
      </c>
      <c r="IL8" s="34" vm="563">
        <f ca="1"/>
        <v>36.5</v>
      </c>
      <c r="IM8" s="34" vm="665">
        <f ca="1"/>
        <v>36.1</v>
      </c>
      <c r="IN8" s="34" vm="666">
        <f ca="1"/>
        <v>36.4</v>
      </c>
      <c r="IO8" s="34" vm="504">
        <f ca="1"/>
        <v>36.08</v>
      </c>
      <c r="IP8" s="34" vm="665">
        <f ca="1"/>
        <v>36.1</v>
      </c>
      <c r="IQ8" s="34" vm="667">
        <f ca="1"/>
        <v>36.159999999999997</v>
      </c>
      <c r="IR8" s="34" vm="668">
        <f ca="1"/>
        <v>36.229999999999997</v>
      </c>
      <c r="IS8" s="34" vm="563">
        <f ca="1"/>
        <v>36.5</v>
      </c>
      <c r="IT8" s="34" vm="669">
        <f ca="1"/>
        <v>36.43</v>
      </c>
      <c r="IU8" s="34" vm="505">
        <f ca="1"/>
        <v>36.53</v>
      </c>
      <c r="IV8" s="34" vm="670">
        <f ca="1"/>
        <v>36.840000000000003</v>
      </c>
      <c r="IW8" s="34" vm="671">
        <f ca="1"/>
        <v>36.979999999999997</v>
      </c>
      <c r="IX8" s="34" vm="672">
        <f ca="1"/>
        <v>36.94</v>
      </c>
      <c r="IY8" s="34" vm="673">
        <f ca="1"/>
        <v>36.909999999999997</v>
      </c>
      <c r="IZ8" s="34" vm="547">
        <f ca="1"/>
        <v>36.75</v>
      </c>
      <c r="JA8" s="34" vm="622">
        <f ca="1"/>
        <v>36.340000000000003</v>
      </c>
      <c r="JB8" s="34" vm="649">
        <f ca="1"/>
        <v>36.369999999999997</v>
      </c>
      <c r="JC8" s="34" vm="630">
        <f ca="1"/>
        <v>36.11</v>
      </c>
      <c r="JD8" s="34" vm="674">
        <f ca="1"/>
        <v>35.880000000000003</v>
      </c>
      <c r="JE8" s="34" vm="675">
        <f ca="1"/>
        <v>35.82</v>
      </c>
      <c r="JF8" s="34" vm="655">
        <f ca="1"/>
        <v>35.96</v>
      </c>
      <c r="JG8" s="34" vm="676">
        <f ca="1"/>
        <v>34.56</v>
      </c>
      <c r="JH8" s="34" vm="677">
        <f ca="1"/>
        <v>34.83</v>
      </c>
      <c r="JI8" s="34" vm="678">
        <f ca="1"/>
        <v>34.61</v>
      </c>
      <c r="JJ8" s="34" vm="679">
        <f ca="1"/>
        <v>35.630000000000003</v>
      </c>
      <c r="JK8" s="34" vm="680">
        <f ca="1"/>
        <v>35.44</v>
      </c>
      <c r="JL8" s="34" vm="681">
        <f ca="1"/>
        <v>34.93</v>
      </c>
      <c r="JM8" s="34" vm="682">
        <f ca="1"/>
        <v>35.049999999999997</v>
      </c>
      <c r="JN8" s="34" vm="651">
        <f ca="1"/>
        <v>35.69</v>
      </c>
      <c r="JO8" s="34" vm="683">
        <f ca="1"/>
        <v>35.86</v>
      </c>
      <c r="JP8" s="34" vm="502">
        <f ca="1"/>
        <v>35.75</v>
      </c>
      <c r="JQ8" s="34" vm="631">
        <f ca="1"/>
        <v>35.61</v>
      </c>
      <c r="JR8" s="34" vm="684">
        <f ca="1"/>
        <v>35.17</v>
      </c>
      <c r="JS8" s="34" vm="685">
        <f ca="1"/>
        <v>34.979999999999997</v>
      </c>
      <c r="JT8" s="34" vm="686">
        <f ca="1"/>
        <v>34.64</v>
      </c>
      <c r="JU8" s="34" vm="687">
        <f ca="1"/>
        <v>35.14</v>
      </c>
      <c r="JV8" s="34" vm="634">
        <f ca="1"/>
        <v>34.92</v>
      </c>
      <c r="JW8" s="34" vm="688">
        <f ca="1"/>
        <v>34.17</v>
      </c>
      <c r="JX8" s="34" vm="689">
        <f ca="1"/>
        <v>34.81</v>
      </c>
      <c r="JY8" s="34" vm="633">
        <f ca="1"/>
        <v>34.99</v>
      </c>
      <c r="JZ8" s="34" vm="690">
        <f ca="1"/>
        <v>35.28</v>
      </c>
      <c r="KA8" s="34"/>
      <c r="KB8" s="34"/>
    </row>
    <row r="9" spans="2:288" ht="20" customHeight="1" x14ac:dyDescent="0.6">
      <c r="B9" s="12" t="s">
        <v>36</v>
      </c>
      <c r="C9" s="1" t="s">
        <v>37</v>
      </c>
      <c r="D9" s="1" t="str" cm="1">
        <f t="array" ref="D9">_FV(Table15[[#This Row],[ ETF]],"Ticker symbol",TRUE)</f>
        <v>SPXS</v>
      </c>
      <c r="E9" s="1" t="s">
        <v>38</v>
      </c>
      <c r="F9" s="1" t="s">
        <v>46</v>
      </c>
      <c r="G9" s="1" t="e" vm="691">
        <v>#VALUE!</v>
      </c>
      <c r="H9" s="22" cm="1">
        <f t="array" ref="H9">IFERROR(_FV(Table15[[#This Row],[ ETF]],"beta"),"")</f>
        <v>1.0001</v>
      </c>
      <c r="I9" s="25" cm="1">
        <f t="array" ref="I9">_FV(Table15[[#This Row],[ ETF]],"Price")</f>
        <v>894.21</v>
      </c>
      <c r="J9" s="21">
        <f>SUMIF(Table14[Ativo],Table15[[#This Row],[Ticker]],Table14[Qtd])</f>
        <v>0</v>
      </c>
      <c r="K9" s="5">
        <f>Table15[[#This Row],[Preço]]*Table15[[#This Row],[Qtd]]</f>
        <v>0</v>
      </c>
      <c r="L9" s="14">
        <f>_xlfn.FLOOR.MATH((Aporte-2)/Table15[[#This Row],[Preço]])</f>
        <v>5</v>
      </c>
      <c r="M9" s="13">
        <f>Aporte-Table15[[#This Row],[Possível]]*Table15[[#This Row],[Preço]]</f>
        <v>28.949999999999818</v>
      </c>
      <c r="N9" s="30" cm="1">
        <f t="array" ref="N9">_FV(Table15[[#This Row],[ ETF]],"Expense ratio",TRUE)</f>
        <v>5.0000000000000001E-4</v>
      </c>
      <c r="O9" s="33" cm="1">
        <f t="array" ref="O9">_FV(Table15[[#This Row],[ ETF]],"Market cap",TRUE)</f>
        <v>15785778778</v>
      </c>
      <c r="P9" s="31" cm="1">
        <f t="array" ref="P9">_FV(Table15[[#This Row],[ ETF]],"Volume")</f>
        <v>316</v>
      </c>
      <c r="Q9" s="30" cm="1">
        <f t="array" ref="Q9">_FV(Table15[[#This Row],[ ETF]],"Change (%)",TRUE)</f>
        <v>2.624E-3</v>
      </c>
      <c r="R9" s="35">
        <f ca="1">(Table15[[#This Row],[Preço]]-AF9)/AF9</f>
        <v>0.3004421046508246</v>
      </c>
      <c r="S9" s="39"/>
      <c r="T9" s="32" cm="1">
        <f t="array" ref="T9">Table15[[#This Row],[Valor de mercado]]/Riqueza_hoje</f>
        <v>0</v>
      </c>
      <c r="AF9" s="34" cm="1" vm="692">
        <f t="array" aca="1" ref="AF9:KB9" ca="1">TRANSPOSE(_xlfn.STOCKHISTORY(G9,TODAY()-365,TODAY(),0,0,1))</f>
        <v>687.62</v>
      </c>
      <c r="AG9" s="34" vm="693">
        <f ca="1"/>
        <v>693.77909999999997</v>
      </c>
      <c r="AH9" s="34" vm="694">
        <f ca="1"/>
        <v>696.05</v>
      </c>
      <c r="AI9" s="34" vm="695">
        <f ca="1"/>
        <v>695.86</v>
      </c>
      <c r="AJ9" s="34" vm="696">
        <f ca="1"/>
        <v>694.31</v>
      </c>
      <c r="AK9" s="34" vm="697">
        <f ca="1"/>
        <v>688.74</v>
      </c>
      <c r="AL9" s="34" vm="698">
        <f ca="1"/>
        <v>690.43</v>
      </c>
      <c r="AM9" s="34" vm="699">
        <f ca="1"/>
        <v>701.76</v>
      </c>
      <c r="AN9" s="34" vm="700">
        <f ca="1"/>
        <v>707.33</v>
      </c>
      <c r="AO9" s="34" vm="701">
        <f ca="1"/>
        <v>709.35</v>
      </c>
      <c r="AP9" s="34" vm="702">
        <f ca="1"/>
        <v>709.31</v>
      </c>
      <c r="AQ9" s="34" vm="703">
        <f ca="1"/>
        <v>707.27</v>
      </c>
      <c r="AR9" s="34" vm="704">
        <f ca="1"/>
        <v>709.01</v>
      </c>
      <c r="AS9" s="34" vm="705">
        <f ca="1"/>
        <v>710.22</v>
      </c>
      <c r="AT9" s="34" vm="706">
        <f ca="1"/>
        <v>702.94</v>
      </c>
      <c r="AU9" s="34" vm="707">
        <f ca="1"/>
        <v>702.245</v>
      </c>
      <c r="AV9" s="34" vm="708">
        <f ca="1"/>
        <v>703.98</v>
      </c>
      <c r="AW9" s="34" vm="709">
        <f ca="1"/>
        <v>714.84</v>
      </c>
      <c r="AX9" s="34" vm="710">
        <f ca="1"/>
        <v>716.78</v>
      </c>
      <c r="AY9" s="34" vm="711">
        <f ca="1"/>
        <v>714.68</v>
      </c>
      <c r="AZ9" s="34" vm="712">
        <f ca="1"/>
        <v>712.04</v>
      </c>
      <c r="BA9" s="34" vm="713">
        <f ca="1"/>
        <v>717.71</v>
      </c>
      <c r="BB9" s="34" vm="714">
        <f ca="1"/>
        <v>704.74</v>
      </c>
      <c r="BC9" s="34" vm="715">
        <f ca="1"/>
        <v>709.77</v>
      </c>
      <c r="BD9" s="34" vm="716">
        <f ca="1"/>
        <v>695</v>
      </c>
      <c r="BE9" s="34" vm="717">
        <f ca="1"/>
        <v>699.69</v>
      </c>
      <c r="BF9" s="34" vm="718">
        <f ca="1"/>
        <v>714.11</v>
      </c>
      <c r="BG9" s="34" vm="719">
        <f ca="1"/>
        <v>713</v>
      </c>
      <c r="BH9" s="34" vm="720">
        <f ca="1"/>
        <v>718.19</v>
      </c>
      <c r="BI9" s="34" vm="721">
        <f ca="1"/>
        <v>723.76</v>
      </c>
      <c r="BJ9" s="34" vm="722">
        <f ca="1"/>
        <v>725.85</v>
      </c>
      <c r="BK9" s="34" vm="723">
        <f ca="1"/>
        <v>727.72500000000002</v>
      </c>
      <c r="BL9" s="34" vm="724">
        <f ca="1"/>
        <v>727.71</v>
      </c>
      <c r="BM9" s="34" vm="725">
        <f ca="1"/>
        <v>729.42</v>
      </c>
      <c r="BN9" s="34" vm="726">
        <f ca="1"/>
        <v>731.17</v>
      </c>
      <c r="BO9" s="34" vm="727">
        <f ca="1"/>
        <v>736.67</v>
      </c>
      <c r="BP9" s="34" vm="728">
        <f ca="1"/>
        <v>733.12</v>
      </c>
      <c r="BQ9" s="34" vm="729">
        <f ca="1"/>
        <v>728.29</v>
      </c>
      <c r="BR9" s="34" vm="730">
        <f ca="1"/>
        <v>726.77</v>
      </c>
      <c r="BS9" s="34" vm="731">
        <f ca="1"/>
        <v>732.38</v>
      </c>
      <c r="BT9" s="34" vm="732">
        <f ca="1"/>
        <v>723.89</v>
      </c>
      <c r="BU9" s="34" vm="733">
        <f ca="1"/>
        <v>719.3</v>
      </c>
      <c r="BV9" s="34" vm="734">
        <f ca="1"/>
        <v>727.91</v>
      </c>
      <c r="BW9" s="34" vm="735">
        <f ca="1"/>
        <v>724.53</v>
      </c>
      <c r="BX9" s="34" vm="736">
        <f ca="1"/>
        <v>715.94</v>
      </c>
      <c r="BY9" s="34" vm="737">
        <f ca="1"/>
        <v>726.41</v>
      </c>
      <c r="BZ9" s="34" vm="738">
        <f ca="1"/>
        <v>722.84</v>
      </c>
      <c r="CA9" s="34" vm="739">
        <f ca="1"/>
        <v>720.9</v>
      </c>
      <c r="CB9" s="34" vm="740">
        <f ca="1"/>
        <v>713.43</v>
      </c>
      <c r="CC9" s="34" vm="741">
        <f ca="1"/>
        <v>697.88</v>
      </c>
      <c r="CD9" s="34" vm="742">
        <f ca="1"/>
        <v>721.55</v>
      </c>
      <c r="CE9" s="34" vm="743">
        <f ca="1"/>
        <v>725.49</v>
      </c>
      <c r="CF9" s="34" vm="744">
        <f ca="1"/>
        <v>727.51</v>
      </c>
      <c r="CG9" s="34" vm="745">
        <f ca="1"/>
        <v>737.8</v>
      </c>
      <c r="CH9" s="34" vm="746">
        <f ca="1"/>
        <v>732.52</v>
      </c>
      <c r="CI9" s="34" vm="747">
        <f ca="1"/>
        <v>735.72</v>
      </c>
      <c r="CJ9" s="34" vm="748">
        <f ca="1"/>
        <v>740.07</v>
      </c>
      <c r="CK9" s="34" vm="749">
        <f ca="1"/>
        <v>736.745</v>
      </c>
      <c r="CL9" s="34" vm="750">
        <f ca="1"/>
        <v>739.46</v>
      </c>
      <c r="CM9" s="34" vm="751">
        <f ca="1"/>
        <v>732.2</v>
      </c>
      <c r="CN9" s="34" vm="752">
        <f ca="1"/>
        <v>735.98</v>
      </c>
      <c r="CO9" s="34" vm="753">
        <f ca="1"/>
        <v>735.01</v>
      </c>
      <c r="CP9" s="34" vm="754">
        <f ca="1"/>
        <v>734.65</v>
      </c>
      <c r="CQ9" s="34" vm="755">
        <f ca="1"/>
        <v>726.44</v>
      </c>
      <c r="CR9" s="34" vm="756">
        <f ca="1"/>
        <v>735.5</v>
      </c>
      <c r="CS9" s="34" vm="757">
        <f ca="1"/>
        <v>738.48</v>
      </c>
      <c r="CT9" s="34" vm="758">
        <f ca="1"/>
        <v>739.12</v>
      </c>
      <c r="CU9" s="34" vm="759">
        <f ca="1"/>
        <v>743.08</v>
      </c>
      <c r="CV9" s="34" vm="760">
        <f ca="1"/>
        <v>747.93</v>
      </c>
      <c r="CW9" s="34" vm="761">
        <f ca="1"/>
        <v>762.23</v>
      </c>
      <c r="CX9" s="34" vm="762">
        <f ca="1"/>
        <v>761.12</v>
      </c>
      <c r="CY9" s="34" vm="763">
        <f ca="1"/>
        <v>764.03</v>
      </c>
      <c r="CZ9" s="34" vm="764">
        <f ca="1"/>
        <v>766.28</v>
      </c>
      <c r="DA9" s="34" vm="765">
        <f ca="1"/>
        <v>769.74</v>
      </c>
      <c r="DB9" s="34" vm="766">
        <f ca="1"/>
        <v>772.11</v>
      </c>
      <c r="DC9" s="34" vm="767">
        <f ca="1"/>
        <v>774.04</v>
      </c>
      <c r="DD9" s="34" vm="768">
        <f ca="1"/>
        <v>777.07</v>
      </c>
      <c r="DE9" s="34" vm="769">
        <f ca="1"/>
        <v>780.4</v>
      </c>
      <c r="DF9" s="34" vm="770">
        <f ca="1"/>
        <v>777.82</v>
      </c>
      <c r="DG9" s="34" vm="771">
        <f ca="1"/>
        <v>769.83</v>
      </c>
      <c r="DH9" s="34" vm="772">
        <f ca="1"/>
        <v>776.42</v>
      </c>
      <c r="DI9" s="34" vm="773">
        <f ca="1"/>
        <v>780.27</v>
      </c>
      <c r="DJ9" s="34" vm="774">
        <f ca="1"/>
        <v>779.8</v>
      </c>
      <c r="DK9" s="34" vm="775">
        <f ca="1"/>
        <v>783.03</v>
      </c>
      <c r="DL9" s="34" vm="776">
        <f ca="1"/>
        <v>781.9</v>
      </c>
      <c r="DM9" s="34" vm="777">
        <f ca="1"/>
        <v>783.05</v>
      </c>
      <c r="DN9" s="34" vm="778">
        <f ca="1"/>
        <v>783.4</v>
      </c>
      <c r="DO9" s="34" vm="779">
        <f ca="1"/>
        <v>781.75</v>
      </c>
      <c r="DP9" s="34" t="e" vm="341">
        <f ca="1"/>
        <v>#N/A</v>
      </c>
      <c r="DQ9" s="34" vm="780">
        <f ca="1"/>
        <v>773.68499999999995</v>
      </c>
      <c r="DR9" s="34" vm="781">
        <f ca="1"/>
        <v>781.54</v>
      </c>
      <c r="DS9" s="34" vm="782">
        <f ca="1"/>
        <v>780.77</v>
      </c>
      <c r="DT9" s="34" vm="783">
        <f ca="1"/>
        <v>791.88</v>
      </c>
      <c r="DU9" s="34" vm="784">
        <f ca="1"/>
        <v>790.9</v>
      </c>
      <c r="DV9" s="34" vm="785">
        <f ca="1"/>
        <v>775.65</v>
      </c>
      <c r="DW9" s="34" vm="786">
        <f ca="1"/>
        <v>765.86</v>
      </c>
      <c r="DX9" s="34" vm="787">
        <f ca="1"/>
        <v>768.35</v>
      </c>
      <c r="DY9" s="34" vm="788">
        <f ca="1"/>
        <v>778.87</v>
      </c>
      <c r="DZ9" s="34" vm="789">
        <f ca="1"/>
        <v>776.57</v>
      </c>
      <c r="EA9" s="34" vm="790">
        <f ca="1"/>
        <v>777.92</v>
      </c>
      <c r="EB9" s="34" vm="791">
        <f ca="1"/>
        <v>763.94</v>
      </c>
      <c r="EC9" s="34" vm="792">
        <f ca="1"/>
        <v>778.14</v>
      </c>
      <c r="ED9" s="34" vm="793">
        <f ca="1"/>
        <v>780.63</v>
      </c>
      <c r="EE9" s="34" vm="794">
        <f ca="1"/>
        <v>786.32</v>
      </c>
      <c r="EF9" s="34" vm="795">
        <f ca="1"/>
        <v>783.83</v>
      </c>
      <c r="EG9" s="34" vm="796">
        <f ca="1"/>
        <v>784.87</v>
      </c>
      <c r="EH9" s="34" vm="797">
        <f ca="1"/>
        <v>786.54</v>
      </c>
      <c r="EI9" s="34" vm="798">
        <f ca="1"/>
        <v>788.46</v>
      </c>
      <c r="EJ9" s="34" t="e" vm="341">
        <f ca="1"/>
        <v>#N/A</v>
      </c>
      <c r="EK9" s="34" vm="799">
        <f ca="1"/>
        <v>787.23</v>
      </c>
      <c r="EL9" s="34" vm="800">
        <f ca="1"/>
        <v>789.47</v>
      </c>
      <c r="EM9" s="34" vm="801">
        <f ca="1"/>
        <v>785.81</v>
      </c>
      <c r="EN9" s="34" vm="802">
        <f ca="1"/>
        <v>790.36</v>
      </c>
      <c r="EO9" s="34" vm="803">
        <f ca="1"/>
        <v>789.79</v>
      </c>
      <c r="EP9" s="34" vm="804">
        <f ca="1"/>
        <v>789.37</v>
      </c>
      <c r="EQ9" s="34" vm="805">
        <f ca="1"/>
        <v>792.17</v>
      </c>
      <c r="ER9" s="34" vm="806">
        <f ca="1"/>
        <v>793.27</v>
      </c>
      <c r="ES9" s="34" vm="807">
        <f ca="1"/>
        <v>793.76</v>
      </c>
      <c r="ET9" s="34" vm="808">
        <f ca="1"/>
        <v>793.6</v>
      </c>
      <c r="EU9" s="34" vm="809">
        <f ca="1"/>
        <v>794.42</v>
      </c>
      <c r="EV9" s="34" vm="810">
        <f ca="1"/>
        <v>795.24</v>
      </c>
      <c r="EW9" s="34" vm="811">
        <f ca="1"/>
        <v>791.84</v>
      </c>
      <c r="EX9" s="34" vm="812">
        <f ca="1"/>
        <v>783.14</v>
      </c>
      <c r="EY9" s="34" vm="813">
        <f ca="1"/>
        <v>789.33</v>
      </c>
      <c r="EZ9" s="34" vm="814">
        <f ca="1"/>
        <v>794.13</v>
      </c>
      <c r="FA9" s="34" vm="815">
        <f ca="1"/>
        <v>795.37</v>
      </c>
      <c r="FB9" s="34" vm="816">
        <f ca="1"/>
        <v>798.95</v>
      </c>
      <c r="FC9" s="34" vm="817">
        <f ca="1"/>
        <v>801.6</v>
      </c>
      <c r="FD9" s="34" vm="818">
        <f ca="1"/>
        <v>801.39</v>
      </c>
      <c r="FE9" s="34" vm="819">
        <f ca="1"/>
        <v>804.88</v>
      </c>
      <c r="FF9" s="34" vm="820">
        <f ca="1"/>
        <v>804.38</v>
      </c>
      <c r="FG9" s="34" vm="821">
        <f ca="1"/>
        <v>807.02</v>
      </c>
      <c r="FH9" s="34" vm="822">
        <f ca="1"/>
        <v>812.26</v>
      </c>
      <c r="FI9" s="34" vm="823">
        <f ca="1"/>
        <v>815.89</v>
      </c>
      <c r="FJ9" s="34" vm="824">
        <f ca="1"/>
        <v>811.11</v>
      </c>
      <c r="FK9" s="34" vm="825">
        <f ca="1"/>
        <v>814.97</v>
      </c>
      <c r="FL9" s="34" vm="826">
        <f ca="1"/>
        <v>807.8</v>
      </c>
      <c r="FM9" s="34" vm="827">
        <f ca="1"/>
        <v>817.53</v>
      </c>
      <c r="FN9" s="34" vm="828">
        <f ca="1"/>
        <v>820.11</v>
      </c>
      <c r="FO9" s="34" vm="829">
        <f ca="1"/>
        <v>823.1</v>
      </c>
      <c r="FP9" s="34" vm="830">
        <f ca="1"/>
        <v>819.66</v>
      </c>
      <c r="FQ9" s="34" vm="831">
        <f ca="1"/>
        <v>818.41</v>
      </c>
      <c r="FR9" s="34" vm="832">
        <f ca="1"/>
        <v>815.36</v>
      </c>
      <c r="FS9" s="34" vm="833">
        <f ca="1"/>
        <v>798.92</v>
      </c>
      <c r="FT9" s="34" vm="834">
        <f ca="1"/>
        <v>808.43</v>
      </c>
      <c r="FU9" s="34" vm="835">
        <f ca="1"/>
        <v>815.05</v>
      </c>
      <c r="FV9" s="34" vm="836">
        <f ca="1"/>
        <v>816.84</v>
      </c>
      <c r="FW9" s="34" vm="837">
        <f ca="1"/>
        <v>825.77</v>
      </c>
      <c r="FX9" s="34" vm="838">
        <f ca="1"/>
        <v>827.96</v>
      </c>
      <c r="FY9" s="34" vm="839">
        <f ca="1"/>
        <v>821.87</v>
      </c>
      <c r="FZ9" s="34" vm="840">
        <f ca="1"/>
        <v>825.48</v>
      </c>
      <c r="GA9" s="34" vm="841">
        <f ca="1"/>
        <v>829.73</v>
      </c>
      <c r="GB9" s="34" vm="842">
        <f ca="1"/>
        <v>823.81</v>
      </c>
      <c r="GC9" s="34" vm="843">
        <f ca="1"/>
        <v>827.57</v>
      </c>
      <c r="GD9" s="34" vm="844">
        <f ca="1"/>
        <v>824.19</v>
      </c>
      <c r="GE9" s="34" vm="845">
        <f ca="1"/>
        <v>826.18</v>
      </c>
      <c r="GF9" s="34" vm="846">
        <f ca="1"/>
        <v>829.38</v>
      </c>
      <c r="GG9" s="34" vm="847">
        <f ca="1"/>
        <v>831.53</v>
      </c>
      <c r="GH9" s="34" vm="848">
        <f ca="1"/>
        <v>830.95</v>
      </c>
      <c r="GI9" s="34" vm="849">
        <f ca="1"/>
        <v>832.26</v>
      </c>
      <c r="GJ9" s="34" vm="850">
        <f ca="1"/>
        <v>833.08</v>
      </c>
      <c r="GK9" s="34" vm="851">
        <f ca="1"/>
        <v>834.57</v>
      </c>
      <c r="GL9" s="34" vm="852">
        <f ca="1"/>
        <v>837.86</v>
      </c>
      <c r="GM9" s="34" vm="853">
        <f ca="1"/>
        <v>835.16</v>
      </c>
      <c r="GN9" s="34" vm="854">
        <f ca="1"/>
        <v>835.31</v>
      </c>
      <c r="GO9" s="34" vm="855">
        <f ca="1"/>
        <v>833.8</v>
      </c>
      <c r="GP9" s="34" vm="856">
        <f ca="1"/>
        <v>825.6</v>
      </c>
      <c r="GQ9" s="34" vm="857">
        <f ca="1"/>
        <v>832.43</v>
      </c>
      <c r="GR9" s="34" vm="858">
        <f ca="1"/>
        <v>841.71</v>
      </c>
      <c r="GS9" s="34" vm="859">
        <f ca="1"/>
        <v>842.18</v>
      </c>
      <c r="GT9" s="34" vm="860">
        <f ca="1"/>
        <v>844.02</v>
      </c>
      <c r="GU9" s="34" vm="861">
        <f ca="1"/>
        <v>841.27</v>
      </c>
      <c r="GV9" s="34" vm="862">
        <f ca="1"/>
        <v>844.73</v>
      </c>
      <c r="GW9" s="34" vm="863">
        <f ca="1"/>
        <v>850.51179999999999</v>
      </c>
      <c r="GX9" s="34" vm="864">
        <f ca="1"/>
        <v>850.66</v>
      </c>
      <c r="GY9" s="34" vm="865">
        <f ca="1"/>
        <v>850.96</v>
      </c>
      <c r="GZ9" s="34" vm="866">
        <f ca="1"/>
        <v>853.06</v>
      </c>
      <c r="HA9" s="34" vm="867">
        <f ca="1"/>
        <v>851.78</v>
      </c>
      <c r="HB9" s="34" vm="868">
        <f ca="1"/>
        <v>854.09500000000003</v>
      </c>
      <c r="HC9" s="34" vm="869">
        <f ca="1"/>
        <v>848.8</v>
      </c>
      <c r="HD9" s="34" vm="870">
        <f ca="1"/>
        <v>845.52</v>
      </c>
      <c r="HE9" s="34" vm="871">
        <f ca="1"/>
        <v>847.65499999999997</v>
      </c>
      <c r="HF9" s="34" vm="872">
        <f ca="1"/>
        <v>842.36</v>
      </c>
      <c r="HG9" s="34" vm="873">
        <f ca="1"/>
        <v>838.94</v>
      </c>
      <c r="HH9" s="34" vm="874">
        <f ca="1"/>
        <v>837.71</v>
      </c>
      <c r="HI9" s="34" vm="875">
        <f ca="1"/>
        <v>836.92</v>
      </c>
      <c r="HJ9" s="34" vm="876">
        <f ca="1"/>
        <v>836.43</v>
      </c>
      <c r="HK9" s="34" vm="877">
        <f ca="1"/>
        <v>834.34</v>
      </c>
      <c r="HL9" s="34" vm="878">
        <f ca="1"/>
        <v>818.88</v>
      </c>
      <c r="HM9" s="34" vm="879">
        <f ca="1"/>
        <v>822.12</v>
      </c>
      <c r="HN9" s="34" vm="880">
        <f ca="1"/>
        <v>827.33</v>
      </c>
      <c r="HO9" s="34" vm="881">
        <f ca="1"/>
        <v>836.36</v>
      </c>
      <c r="HP9" s="34" vm="882">
        <f ca="1"/>
        <v>834.94</v>
      </c>
      <c r="HQ9" s="34" vm="883">
        <f ca="1"/>
        <v>835.97</v>
      </c>
      <c r="HR9" s="34" vm="884">
        <f ca="1"/>
        <v>820.31</v>
      </c>
      <c r="HS9" s="34" vm="885">
        <f ca="1"/>
        <v>821.67</v>
      </c>
      <c r="HT9" s="34" vm="886">
        <f ca="1"/>
        <v>817.41</v>
      </c>
      <c r="HU9" s="34" vm="887">
        <f ca="1"/>
        <v>812.92</v>
      </c>
      <c r="HV9" s="34" vm="888">
        <f ca="1"/>
        <v>805.56</v>
      </c>
      <c r="HW9" s="34" vm="828">
        <f ca="1"/>
        <v>820.11</v>
      </c>
      <c r="HX9" s="34" vm="889">
        <f ca="1"/>
        <v>809.71</v>
      </c>
      <c r="HY9" s="34" vm="890">
        <f ca="1"/>
        <v>831.95</v>
      </c>
      <c r="HZ9" s="34" vm="891">
        <f ca="1"/>
        <v>827.29</v>
      </c>
      <c r="IA9" s="34" vm="892">
        <f ca="1"/>
        <v>829.08</v>
      </c>
      <c r="IB9" s="34" vm="893">
        <f ca="1"/>
        <v>819.36</v>
      </c>
      <c r="IC9" s="34" vm="894">
        <f ca="1"/>
        <v>816.02</v>
      </c>
      <c r="ID9" s="34" vm="849">
        <f ca="1"/>
        <v>832.26</v>
      </c>
      <c r="IE9" s="34" vm="895">
        <f ca="1"/>
        <v>839.96</v>
      </c>
      <c r="IF9" s="34" vm="896">
        <f ca="1"/>
        <v>842.38</v>
      </c>
      <c r="IG9" s="34" vm="897">
        <f ca="1"/>
        <v>848.72</v>
      </c>
      <c r="IH9" s="34" vm="898">
        <f ca="1"/>
        <v>852.94</v>
      </c>
      <c r="II9" s="34" vm="899">
        <f ca="1"/>
        <v>851.77</v>
      </c>
      <c r="IJ9" s="34" vm="900">
        <f ca="1"/>
        <v>852.84</v>
      </c>
      <c r="IK9" s="34" vm="901">
        <f ca="1"/>
        <v>857.57</v>
      </c>
      <c r="IL9" s="34" vm="902">
        <f ca="1"/>
        <v>862.85</v>
      </c>
      <c r="IM9" s="34" vm="903">
        <f ca="1"/>
        <v>860.04</v>
      </c>
      <c r="IN9" s="34" vm="904">
        <f ca="1"/>
        <v>863.31</v>
      </c>
      <c r="IO9" s="34" vm="905">
        <f ca="1"/>
        <v>864.72</v>
      </c>
      <c r="IP9" s="34" vm="906">
        <f ca="1"/>
        <v>867.07</v>
      </c>
      <c r="IQ9" s="34" vm="907">
        <f ca="1"/>
        <v>870.98</v>
      </c>
      <c r="IR9" s="34" vm="908">
        <f ca="1"/>
        <v>870.32</v>
      </c>
      <c r="IS9" s="34" vm="909">
        <f ca="1"/>
        <v>878.93</v>
      </c>
      <c r="IT9" s="34" vm="910">
        <f ca="1"/>
        <v>885.99</v>
      </c>
      <c r="IU9" s="34" vm="911">
        <f ca="1"/>
        <v>884.9</v>
      </c>
      <c r="IV9" s="34" vm="912">
        <f ca="1"/>
        <v>880.84</v>
      </c>
      <c r="IW9" s="34" vm="913">
        <f ca="1"/>
        <v>880.68</v>
      </c>
      <c r="IX9" s="34" vm="914">
        <f ca="1"/>
        <v>876.05499999999995</v>
      </c>
      <c r="IY9" s="34" vm="915">
        <f ca="1"/>
        <v>881.11</v>
      </c>
      <c r="IZ9" s="34" vm="916">
        <f ca="1"/>
        <v>882.54</v>
      </c>
      <c r="JA9" s="34" vm="917">
        <f ca="1"/>
        <v>886.37</v>
      </c>
      <c r="JB9" s="34" vm="918">
        <f ca="1"/>
        <v>883.51</v>
      </c>
      <c r="JC9" s="34" vm="919">
        <f ca="1"/>
        <v>884.27</v>
      </c>
      <c r="JD9" s="34" vm="920">
        <f ca="1"/>
        <v>886.58</v>
      </c>
      <c r="JE9" s="34" vm="921">
        <f ca="1"/>
        <v>891.2</v>
      </c>
      <c r="JF9" s="34" vm="922">
        <f ca="1"/>
        <v>879.61</v>
      </c>
      <c r="JG9" s="34" vm="923">
        <f ca="1"/>
        <v>883.14</v>
      </c>
      <c r="JH9" s="34" vm="924">
        <f ca="1"/>
        <v>886.62</v>
      </c>
      <c r="JI9" s="34" vm="925">
        <f ca="1"/>
        <v>865.31</v>
      </c>
      <c r="JJ9" s="34" vm="926">
        <f ca="1"/>
        <v>874.15</v>
      </c>
      <c r="JK9" s="34" vm="927">
        <f ca="1"/>
        <v>863.47</v>
      </c>
      <c r="JL9" s="34" vm="928">
        <f ca="1"/>
        <v>875.69</v>
      </c>
      <c r="JM9" s="34" vm="929">
        <f ca="1"/>
        <v>857.74</v>
      </c>
      <c r="JN9" s="34" vm="930">
        <f ca="1"/>
        <v>855.34</v>
      </c>
      <c r="JO9" s="34" vm="931">
        <f ca="1"/>
        <v>863.75</v>
      </c>
      <c r="JP9" s="34" vm="932">
        <f ca="1"/>
        <v>883.63</v>
      </c>
      <c r="JQ9" s="34" vm="933">
        <f ca="1"/>
        <v>881.88</v>
      </c>
      <c r="JR9" s="34" vm="934">
        <f ca="1"/>
        <v>883.75</v>
      </c>
      <c r="JS9" s="34" vm="935">
        <f ca="1"/>
        <v>882.64</v>
      </c>
      <c r="JT9" s="34" vm="936">
        <f ca="1"/>
        <v>880.98</v>
      </c>
      <c r="JU9" s="34" vm="937">
        <f ca="1"/>
        <v>870.71</v>
      </c>
      <c r="JV9" s="34" vm="938">
        <f ca="1"/>
        <v>869.96</v>
      </c>
      <c r="JW9" s="34" vm="939">
        <f ca="1"/>
        <v>887.1</v>
      </c>
      <c r="JX9" s="34" vm="940">
        <f ca="1"/>
        <v>875.71</v>
      </c>
      <c r="JY9" s="34" vm="941">
        <f ca="1"/>
        <v>854.64</v>
      </c>
      <c r="JZ9" s="34" vm="942">
        <f ca="1"/>
        <v>867.92</v>
      </c>
      <c r="KA9" s="34" vm="923">
        <f ca="1"/>
        <v>883.14</v>
      </c>
      <c r="KB9" s="34" vm="943">
        <f ca="1"/>
        <v>891.87</v>
      </c>
    </row>
    <row r="10" spans="2:288" ht="20" customHeight="1" x14ac:dyDescent="0.6">
      <c r="B10" s="12"/>
      <c r="C10" s="1" t="s">
        <v>40</v>
      </c>
      <c r="D10" s="1" t="str" cm="1">
        <f t="array" ref="D10">_FV(Table15[[#This Row],[ ETF]],"Ticker symbol",TRUE)</f>
        <v>XDWD</v>
      </c>
      <c r="E10" s="1" t="s">
        <v>41</v>
      </c>
      <c r="F10" s="1" t="s">
        <v>42</v>
      </c>
      <c r="G10" s="1" t="e" vm="944">
        <v>#VALUE!</v>
      </c>
      <c r="H10" s="22" cm="1">
        <f t="array" ref="H10">IFERROR(_FV(Table15[[#This Row],[ ETF]],"beta"),"")</f>
        <v>1.0125</v>
      </c>
      <c r="I10" s="25" cm="1">
        <f t="array" ref="I10">_FV(Table15[[#This Row],[ ETF]],"Price")</f>
        <v>97.12</v>
      </c>
      <c r="J10" s="21">
        <f>SUMIF(Table14[Ativo],Table15[[#This Row],[Ticker]],Table14[Qtd])</f>
        <v>0</v>
      </c>
      <c r="K10" s="5">
        <f>Table15[[#This Row],[Preço]]*Table15[[#This Row],[Qtd]]</f>
        <v>0</v>
      </c>
      <c r="L10" s="14">
        <f>_xlfn.FLOOR.MATH((Aporte-2)/Table15[[#This Row],[Preço]])</f>
        <v>46</v>
      </c>
      <c r="M10" s="13">
        <f>Aporte-Table15[[#This Row],[Possível]]*Table15[[#This Row],[Preço]]</f>
        <v>32.479999999999563</v>
      </c>
      <c r="N10" s="30" cm="1">
        <f t="array" ref="N10">_FV(Table15[[#This Row],[ ETF]],"Expense ratio",TRUE)</f>
        <v>1.9E-3</v>
      </c>
      <c r="O10" s="33" cm="1">
        <f t="array" ref="O10">_FV(Table15[[#This Row],[ ETF]],"Market cap",TRUE)</f>
        <v>8887282700</v>
      </c>
      <c r="P10" s="31" cm="1">
        <f t="array" ref="P10">_FV(Table15[[#This Row],[ ETF]],"Volume")</f>
        <v>33</v>
      </c>
      <c r="Q10" s="30" cm="1">
        <f t="array" ref="Q10">_FV(Table15[[#This Row],[ ETF]],"Change (%)",TRUE)</f>
        <v>7.2130000000000002E-4</v>
      </c>
      <c r="R10" s="35">
        <f ca="1">(Table15[[#This Row],[Preço]]-AF10)/AF10</f>
        <v>0.22525704913896427</v>
      </c>
      <c r="S10" s="39"/>
      <c r="T10" s="32" cm="1">
        <f t="array" ref="T10">Table15[[#This Row],[Valor de mercado]]/Riqueza_hoje</f>
        <v>0</v>
      </c>
      <c r="AF10" s="34" cm="1" vm="945">
        <f t="array" aca="1" ref="AF10:JZ10" ca="1">TRANSPOSE(_xlfn.STOCKHISTORY(G10,TODAY()-365,TODAY(),0,0,1))</f>
        <v>79.265000000000001</v>
      </c>
      <c r="AG10" s="34" t="e" vm="341">
        <f ca="1"/>
        <v>#N/A</v>
      </c>
      <c r="AH10" s="34" vm="946">
        <f ca="1"/>
        <v>80.185000000000002</v>
      </c>
      <c r="AI10" s="34" vm="347">
        <f ca="1"/>
        <v>80.260000000000005</v>
      </c>
      <c r="AJ10" s="34" vm="947">
        <f ca="1"/>
        <v>80.045000000000002</v>
      </c>
      <c r="AK10" s="34" vm="342">
        <f ca="1"/>
        <v>79.69</v>
      </c>
      <c r="AL10" s="34" vm="948">
        <f ca="1"/>
        <v>79.760000000000005</v>
      </c>
      <c r="AM10" s="34" vm="949">
        <f ca="1"/>
        <v>81.045000000000002</v>
      </c>
      <c r="AN10" s="34" vm="950">
        <f ca="1"/>
        <v>81.594999999999999</v>
      </c>
      <c r="AO10" s="34" vm="951">
        <f ca="1"/>
        <v>81.91</v>
      </c>
      <c r="AP10" s="34" vm="952">
        <f ca="1"/>
        <v>81.650000000000006</v>
      </c>
      <c r="AQ10" s="34" vm="953">
        <f ca="1"/>
        <v>81.534999999999997</v>
      </c>
      <c r="AR10" s="34" vm="954">
        <f ca="1"/>
        <v>81.72</v>
      </c>
      <c r="AS10" s="34" vm="955">
        <f ca="1"/>
        <v>82.084999999999994</v>
      </c>
      <c r="AT10" s="34" vm="956">
        <f ca="1"/>
        <v>81.06</v>
      </c>
      <c r="AU10" s="34" vm="949">
        <f ca="1"/>
        <v>81.045000000000002</v>
      </c>
      <c r="AV10" s="34" vm="957">
        <f ca="1"/>
        <v>81.314999999999998</v>
      </c>
      <c r="AW10" s="34" vm="958">
        <f ca="1"/>
        <v>82.174999999999997</v>
      </c>
      <c r="AX10" s="34" vm="365">
        <f ca="1"/>
        <v>82.53</v>
      </c>
      <c r="AY10" s="34" vm="959">
        <f ca="1"/>
        <v>82.09</v>
      </c>
      <c r="AZ10" s="34" vm="950">
        <f ca="1"/>
        <v>81.594999999999999</v>
      </c>
      <c r="BA10" s="34" vm="960">
        <f ca="1"/>
        <v>82.334999999999994</v>
      </c>
      <c r="BB10" s="34" vm="961">
        <f ca="1"/>
        <v>80.97</v>
      </c>
      <c r="BC10" s="34" vm="962">
        <f ca="1"/>
        <v>81.150000000000006</v>
      </c>
      <c r="BD10" s="34" vm="963">
        <f ca="1"/>
        <v>79.745000000000005</v>
      </c>
      <c r="BE10" s="34" vm="964">
        <f ca="1"/>
        <v>80.23</v>
      </c>
      <c r="BF10" s="34" vm="965">
        <f ca="1"/>
        <v>81.61</v>
      </c>
      <c r="BG10" s="34" vm="965">
        <f ca="1"/>
        <v>81.61</v>
      </c>
      <c r="BH10" s="34" vm="966">
        <f ca="1"/>
        <v>82.064999999999998</v>
      </c>
      <c r="BI10" s="34" vm="967">
        <f ca="1"/>
        <v>82.694999999999993</v>
      </c>
      <c r="BJ10" s="34" vm="968">
        <f ca="1"/>
        <v>83.23</v>
      </c>
      <c r="BK10" s="34" vm="969">
        <f ca="1"/>
        <v>83.385000000000005</v>
      </c>
      <c r="BL10" s="34" vm="969">
        <f ca="1"/>
        <v>83.385000000000005</v>
      </c>
      <c r="BM10" s="34" vm="970">
        <f ca="1"/>
        <v>83.745000000000005</v>
      </c>
      <c r="BN10" s="34" vm="971">
        <f ca="1"/>
        <v>83.99</v>
      </c>
      <c r="BO10" s="34" vm="972">
        <f ca="1"/>
        <v>84.875</v>
      </c>
      <c r="BP10" s="34" vm="973">
        <f ca="1"/>
        <v>84.47</v>
      </c>
      <c r="BQ10" s="34" vm="974">
        <f ca="1"/>
        <v>83.69</v>
      </c>
      <c r="BR10" s="34" vm="975">
        <f ca="1"/>
        <v>83.46</v>
      </c>
      <c r="BS10" s="34" vm="976">
        <f ca="1"/>
        <v>84.23</v>
      </c>
      <c r="BT10" s="34" vm="390">
        <f ca="1"/>
        <v>83.44</v>
      </c>
      <c r="BU10" s="34" vm="977">
        <f ca="1"/>
        <v>82.814999999999998</v>
      </c>
      <c r="BV10" s="34" vm="978">
        <f ca="1"/>
        <v>83.454999999999998</v>
      </c>
      <c r="BW10" s="34" vm="979">
        <f ca="1"/>
        <v>83.355000000000004</v>
      </c>
      <c r="BX10" s="34" vm="980">
        <f ca="1"/>
        <v>81.575000000000003</v>
      </c>
      <c r="BY10" s="34" vm="981">
        <f ca="1"/>
        <v>83.075000000000003</v>
      </c>
      <c r="BZ10" s="34" vm="443">
        <f ca="1"/>
        <v>82.98</v>
      </c>
      <c r="CA10" s="34" vm="982">
        <f ca="1"/>
        <v>82.655000000000001</v>
      </c>
      <c r="CB10" s="34" vm="346">
        <f ca="1"/>
        <v>81.790000000000006</v>
      </c>
      <c r="CC10" s="34" vm="983">
        <f ca="1"/>
        <v>79.83</v>
      </c>
      <c r="CD10" s="34" vm="984">
        <f ca="1"/>
        <v>82.355000000000004</v>
      </c>
      <c r="CE10" s="34" vm="985">
        <f ca="1"/>
        <v>82.79</v>
      </c>
      <c r="CF10" s="34" vm="379">
        <f ca="1"/>
        <v>83.06</v>
      </c>
      <c r="CG10" s="34" vm="986">
        <f ca="1"/>
        <v>84.034999999999997</v>
      </c>
      <c r="CH10" s="34" vm="987">
        <f ca="1"/>
        <v>83.57</v>
      </c>
      <c r="CI10" s="34" vm="988">
        <f ca="1"/>
        <v>83.915000000000006</v>
      </c>
      <c r="CJ10" s="34" vm="989">
        <f ca="1"/>
        <v>84.465000000000003</v>
      </c>
      <c r="CK10" s="34" vm="990">
        <f ca="1"/>
        <v>84.07</v>
      </c>
      <c r="CL10" s="34" vm="991">
        <f ca="1"/>
        <v>84.575000000000003</v>
      </c>
      <c r="CM10" s="34" vm="992">
        <f ca="1"/>
        <v>83.71</v>
      </c>
      <c r="CN10" s="34" vm="993">
        <f ca="1"/>
        <v>84.12</v>
      </c>
      <c r="CO10" s="34" vm="435">
        <f ca="1"/>
        <v>83.81</v>
      </c>
      <c r="CP10" s="34" vm="987">
        <f ca="1"/>
        <v>83.57</v>
      </c>
      <c r="CQ10" s="34" vm="994">
        <f ca="1"/>
        <v>82.784999999999997</v>
      </c>
      <c r="CR10" s="34" vm="995">
        <f ca="1"/>
        <v>83.685000000000002</v>
      </c>
      <c r="CS10" s="34" vm="996">
        <f ca="1"/>
        <v>83.894999999999996</v>
      </c>
      <c r="CT10" s="34" vm="997">
        <f ca="1"/>
        <v>83.995000000000005</v>
      </c>
      <c r="CU10" s="34" vm="998">
        <f ca="1"/>
        <v>84.28</v>
      </c>
      <c r="CV10" s="34" vm="999">
        <f ca="1"/>
        <v>84.905000000000001</v>
      </c>
      <c r="CW10" s="34" vm="1000">
        <f ca="1"/>
        <v>86.234999999999999</v>
      </c>
      <c r="CX10" s="34" vm="1001">
        <f ca="1"/>
        <v>86.17</v>
      </c>
      <c r="CY10" s="34" vm="1002">
        <f ca="1"/>
        <v>86.584999999999994</v>
      </c>
      <c r="CZ10" s="34" vm="1003">
        <f ca="1"/>
        <v>86.78</v>
      </c>
      <c r="DA10" s="34" vm="1004">
        <f ca="1"/>
        <v>87.02</v>
      </c>
      <c r="DB10" s="34" vm="1005">
        <f ca="1"/>
        <v>87.265000000000001</v>
      </c>
      <c r="DC10" s="34" vm="1006">
        <f ca="1"/>
        <v>87.605000000000004</v>
      </c>
      <c r="DD10" s="34" vm="1007">
        <f ca="1"/>
        <v>87.94</v>
      </c>
      <c r="DE10" s="34" vm="1008">
        <f ca="1"/>
        <v>88.325000000000003</v>
      </c>
      <c r="DF10" s="34" vm="1009">
        <f ca="1"/>
        <v>88.245000000000005</v>
      </c>
      <c r="DG10" s="34" vm="1010">
        <f ca="1"/>
        <v>87.05</v>
      </c>
      <c r="DH10" s="34" vm="1011">
        <f ca="1"/>
        <v>87.65</v>
      </c>
      <c r="DI10" s="34" vm="1012">
        <f ca="1"/>
        <v>88.075000000000003</v>
      </c>
      <c r="DJ10" s="34" vm="1013">
        <f ca="1"/>
        <v>88.215000000000003</v>
      </c>
      <c r="DK10" s="34" vm="1014">
        <f ca="1"/>
        <v>88.58</v>
      </c>
      <c r="DL10" s="34" vm="1015">
        <f ca="1"/>
        <v>88.39</v>
      </c>
      <c r="DM10" s="34" vm="1016">
        <f ca="1"/>
        <v>88.55</v>
      </c>
      <c r="DN10" s="34" vm="1017">
        <f ca="1"/>
        <v>88.57</v>
      </c>
      <c r="DO10" s="34" vm="1012">
        <f ca="1"/>
        <v>88.075000000000003</v>
      </c>
      <c r="DP10" s="34" t="e" vm="341">
        <f ca="1"/>
        <v>#N/A</v>
      </c>
      <c r="DQ10" s="34" vm="1018">
        <f ca="1"/>
        <v>87.155000000000001</v>
      </c>
      <c r="DR10" s="34" vm="465">
        <f ca="1"/>
        <v>88.19</v>
      </c>
      <c r="DS10" s="34" vm="487">
        <f ca="1"/>
        <v>88.07</v>
      </c>
      <c r="DT10" s="34" vm="1019">
        <f ca="1"/>
        <v>89.435000000000002</v>
      </c>
      <c r="DU10" s="34" vm="1020">
        <f ca="1"/>
        <v>89.465000000000003</v>
      </c>
      <c r="DV10" s="34" vm="1021">
        <f ca="1"/>
        <v>87.72</v>
      </c>
      <c r="DW10" s="34" vm="1022">
        <f ca="1"/>
        <v>86.87</v>
      </c>
      <c r="DX10" s="34" vm="1023">
        <f ca="1"/>
        <v>86.765000000000001</v>
      </c>
      <c r="DY10" s="34" vm="1024">
        <f ca="1"/>
        <v>88.084999999999994</v>
      </c>
      <c r="DZ10" s="34" vm="1025">
        <f ca="1"/>
        <v>88.24</v>
      </c>
      <c r="EA10" s="34" vm="1026">
        <f ca="1"/>
        <v>88.275000000000006</v>
      </c>
      <c r="EB10" s="34" vm="1027">
        <f ca="1"/>
        <v>88.564999999999998</v>
      </c>
      <c r="EC10" s="34" vm="1028">
        <f ca="1"/>
        <v>89.275000000000006</v>
      </c>
      <c r="ED10" s="34" vm="1029">
        <f ca="1"/>
        <v>89.094999999999999</v>
      </c>
      <c r="EE10" s="34" vm="1030">
        <f ca="1"/>
        <v>89.14</v>
      </c>
      <c r="EF10" s="34" vm="1031">
        <f ca="1"/>
        <v>89.27</v>
      </c>
      <c r="EG10" s="34" vm="1032">
        <f ca="1"/>
        <v>89.66</v>
      </c>
      <c r="EH10" s="34" t="e" vm="341">
        <f ca="1"/>
        <v>#N/A</v>
      </c>
      <c r="EI10" s="34" vm="1033">
        <f ca="1"/>
        <v>89.63</v>
      </c>
      <c r="EJ10" s="34" vm="1034">
        <f ca="1"/>
        <v>89.814999999999998</v>
      </c>
      <c r="EK10" s="34" vm="1035">
        <f ca="1"/>
        <v>89.42</v>
      </c>
      <c r="EL10" s="34" vm="1036">
        <f ca="1"/>
        <v>89.954999999999998</v>
      </c>
      <c r="EM10" s="34" vm="1037">
        <f ca="1"/>
        <v>90.034999999999997</v>
      </c>
      <c r="EN10" s="34" vm="1038">
        <f ca="1"/>
        <v>89.94</v>
      </c>
      <c r="EO10" s="34" vm="1039">
        <f ca="1"/>
        <v>90.23</v>
      </c>
      <c r="EP10" s="34" vm="1040">
        <f ca="1"/>
        <v>90.27</v>
      </c>
      <c r="EQ10" s="34" vm="1041">
        <f ca="1"/>
        <v>90.38</v>
      </c>
      <c r="ER10" s="34" vm="1042">
        <f ca="1"/>
        <v>90.51</v>
      </c>
      <c r="ES10" s="34" vm="1043">
        <f ca="1"/>
        <v>90.635000000000005</v>
      </c>
      <c r="ET10" s="34" vm="1044">
        <f ca="1"/>
        <v>90.734999999999999</v>
      </c>
      <c r="EU10" s="34" vm="1045">
        <f ca="1"/>
        <v>90.045000000000002</v>
      </c>
      <c r="EV10" s="34" vm="1046">
        <f ca="1"/>
        <v>88.715000000000003</v>
      </c>
      <c r="EW10" s="34" vm="1047">
        <f ca="1"/>
        <v>89.61</v>
      </c>
      <c r="EX10" s="34" vm="1048">
        <f ca="1"/>
        <v>90.114999999999995</v>
      </c>
      <c r="EY10" s="34" vm="1049">
        <f ca="1"/>
        <v>90.15</v>
      </c>
      <c r="EZ10" s="34" vm="1050">
        <f ca="1"/>
        <v>90.614999999999995</v>
      </c>
      <c r="FA10" s="34" vm="1051">
        <f ca="1"/>
        <v>90.894999999999996</v>
      </c>
      <c r="FB10" s="34" vm="1052">
        <f ca="1"/>
        <v>90.715000000000003</v>
      </c>
      <c r="FC10" s="34" vm="1053">
        <f ca="1"/>
        <v>91.03</v>
      </c>
      <c r="FD10" s="34" vm="1054">
        <f ca="1"/>
        <v>90.665000000000006</v>
      </c>
      <c r="FE10" s="34" vm="1055">
        <f ca="1"/>
        <v>90.91</v>
      </c>
      <c r="FF10" s="34" vm="1056">
        <f ca="1"/>
        <v>91.39</v>
      </c>
      <c r="FG10" s="34" vm="1057">
        <f ca="1"/>
        <v>91.73</v>
      </c>
      <c r="FH10" s="34" vm="1058">
        <f ca="1"/>
        <v>91.13</v>
      </c>
      <c r="FI10" s="34" vm="1059">
        <f ca="1"/>
        <v>91.59</v>
      </c>
      <c r="FJ10" s="34" vm="1060">
        <f ca="1"/>
        <v>90.625</v>
      </c>
      <c r="FK10" s="34" vm="1061">
        <f ca="1"/>
        <v>91.765000000000001</v>
      </c>
      <c r="FL10" s="34" vm="1062">
        <f ca="1"/>
        <v>92.21</v>
      </c>
      <c r="FM10" s="34" vm="1063">
        <f ca="1"/>
        <v>92.32</v>
      </c>
      <c r="FN10" s="34" vm="1064">
        <f ca="1"/>
        <v>92.02</v>
      </c>
      <c r="FO10" s="34" vm="1065">
        <f ca="1"/>
        <v>91.65</v>
      </c>
      <c r="FP10" s="34" vm="1066">
        <f ca="1"/>
        <v>91.174999999999997</v>
      </c>
      <c r="FQ10" s="34" vm="1067">
        <f ca="1"/>
        <v>89.31</v>
      </c>
      <c r="FR10" s="34" vm="1068">
        <f ca="1"/>
        <v>90.31</v>
      </c>
      <c r="FS10" s="34" vm="1069">
        <f ca="1"/>
        <v>91.24</v>
      </c>
      <c r="FT10" s="34" vm="1070">
        <f ca="1"/>
        <v>91.564999999999998</v>
      </c>
      <c r="FU10" s="34" vm="1071">
        <f ca="1"/>
        <v>92.46</v>
      </c>
      <c r="FV10" s="34" vm="1072">
        <f ca="1"/>
        <v>92.63</v>
      </c>
      <c r="FW10" s="34" vm="1073">
        <f ca="1"/>
        <v>92.045000000000002</v>
      </c>
      <c r="FX10" s="34" vm="1074">
        <f ca="1"/>
        <v>92.375</v>
      </c>
      <c r="FY10" s="34" vm="1075">
        <f ca="1"/>
        <v>93.075000000000003</v>
      </c>
      <c r="FZ10" s="34" vm="1076">
        <f ca="1"/>
        <v>92.48</v>
      </c>
      <c r="GA10" s="34" vm="1077">
        <f ca="1"/>
        <v>92.96</v>
      </c>
      <c r="GB10" s="34" vm="1078">
        <f ca="1"/>
        <v>92.64</v>
      </c>
      <c r="GC10" s="34" vm="1079">
        <f ca="1"/>
        <v>92.834999999999994</v>
      </c>
      <c r="GD10" s="34" vm="1080">
        <f ca="1"/>
        <v>93.33</v>
      </c>
      <c r="GE10" s="34" vm="1081">
        <f ca="1"/>
        <v>93.24</v>
      </c>
      <c r="GF10" s="34" vm="1082">
        <f ca="1"/>
        <v>93.215000000000003</v>
      </c>
      <c r="GG10" s="34" vm="1083">
        <f ca="1"/>
        <v>93.32</v>
      </c>
      <c r="GH10" s="34" vm="1084">
        <f ca="1"/>
        <v>93.53</v>
      </c>
      <c r="GI10" s="34" vm="1085">
        <f ca="1"/>
        <v>93.614999999999995</v>
      </c>
      <c r="GJ10" s="34" vm="1086">
        <f ca="1"/>
        <v>94.055000000000007</v>
      </c>
      <c r="GK10" s="34" vm="1087">
        <f ca="1"/>
        <v>93.504999999999995</v>
      </c>
      <c r="GL10" s="34" vm="1088">
        <f ca="1"/>
        <v>93.4</v>
      </c>
      <c r="GM10" s="34" vm="1089">
        <f ca="1"/>
        <v>93.27</v>
      </c>
      <c r="GN10" s="34" vm="1090">
        <f ca="1"/>
        <v>92.114999999999995</v>
      </c>
      <c r="GO10" s="34" vm="1091">
        <f ca="1"/>
        <v>92.61</v>
      </c>
      <c r="GP10" s="34" vm="1092">
        <f ca="1"/>
        <v>93.77</v>
      </c>
      <c r="GQ10" s="34" vm="1093">
        <f ca="1"/>
        <v>94.02</v>
      </c>
      <c r="GR10" s="34" vm="1094">
        <f ca="1"/>
        <v>94.14</v>
      </c>
      <c r="GS10" s="34" vm="1095">
        <f ca="1"/>
        <v>93.89</v>
      </c>
      <c r="GT10" s="34" vm="1096">
        <f ca="1"/>
        <v>94.4</v>
      </c>
      <c r="GU10" s="34" t="e" vm="341">
        <f ca="1"/>
        <v>#N/A</v>
      </c>
      <c r="GV10" s="34" vm="1097">
        <f ca="1"/>
        <v>94.74</v>
      </c>
      <c r="GW10" s="34" vm="1098">
        <f ca="1"/>
        <v>95.08</v>
      </c>
      <c r="GX10" s="34" vm="1099">
        <f ca="1"/>
        <v>95.37</v>
      </c>
      <c r="GY10" s="34" vm="1100">
        <f ca="1"/>
        <v>95.38</v>
      </c>
      <c r="GZ10" s="34" vm="1101">
        <f ca="1"/>
        <v>95.82</v>
      </c>
      <c r="HA10" s="34" vm="1102">
        <f ca="1"/>
        <v>95.135000000000005</v>
      </c>
      <c r="HB10" s="34" vm="1103">
        <f ca="1"/>
        <v>94.69</v>
      </c>
      <c r="HC10" s="34" vm="1104">
        <f ca="1"/>
        <v>94.834999999999994</v>
      </c>
      <c r="HD10" s="34" vm="1105">
        <f ca="1"/>
        <v>94.36</v>
      </c>
      <c r="HE10" s="34" vm="1106">
        <f ca="1"/>
        <v>94.16</v>
      </c>
      <c r="HF10" s="34" vm="1107">
        <f ca="1"/>
        <v>94.13</v>
      </c>
      <c r="HG10" s="34" vm="1108">
        <f ca="1"/>
        <v>93.885000000000005</v>
      </c>
      <c r="HH10" s="34" vm="1109">
        <f ca="1"/>
        <v>93.834999999999994</v>
      </c>
      <c r="HI10" s="34" vm="1110">
        <f ca="1"/>
        <v>93.355000000000004</v>
      </c>
      <c r="HJ10" s="34" vm="1111">
        <f ca="1"/>
        <v>91.81</v>
      </c>
      <c r="HK10" s="34" vm="1112">
        <f ca="1"/>
        <v>92.004999999999995</v>
      </c>
      <c r="HL10" s="34" vm="1113">
        <f ca="1"/>
        <v>92.9</v>
      </c>
      <c r="HM10" s="34" vm="1114">
        <f ca="1"/>
        <v>93.754999999999995</v>
      </c>
      <c r="HN10" s="34" vm="1115">
        <f ca="1"/>
        <v>93.35</v>
      </c>
      <c r="HO10" s="34" vm="1116">
        <f ca="1"/>
        <v>93.39</v>
      </c>
      <c r="HP10" s="34" vm="1117">
        <f ca="1"/>
        <v>91.504999999999995</v>
      </c>
      <c r="HQ10" s="34" vm="1118">
        <f ca="1"/>
        <v>91.685000000000002</v>
      </c>
      <c r="HR10" s="34" vm="1119">
        <f ca="1"/>
        <v>91.47</v>
      </c>
      <c r="HS10" s="34" vm="1120">
        <f ca="1"/>
        <v>90.584999999999994</v>
      </c>
      <c r="HT10" s="34" vm="1121">
        <f ca="1"/>
        <v>89.88</v>
      </c>
      <c r="HU10" s="34" vm="1122">
        <f ca="1"/>
        <v>91.3</v>
      </c>
      <c r="HV10" s="34" vm="1048">
        <f ca="1"/>
        <v>90.114999999999995</v>
      </c>
      <c r="HW10" s="34" vm="1123">
        <f ca="1"/>
        <v>92.314999999999998</v>
      </c>
      <c r="HX10" s="34" vm="1124">
        <f ca="1"/>
        <v>91.97</v>
      </c>
      <c r="HY10" s="34" vm="1125">
        <f ca="1"/>
        <v>92.16</v>
      </c>
      <c r="HZ10" s="34" vm="1126">
        <f ca="1"/>
        <v>91.37</v>
      </c>
      <c r="IA10" s="34" vm="1127">
        <f ca="1"/>
        <v>91.34</v>
      </c>
      <c r="IB10" s="34" vm="1128">
        <f ca="1"/>
        <v>92.924999999999997</v>
      </c>
      <c r="IC10" s="34" vm="1129">
        <f ca="1"/>
        <v>93.78</v>
      </c>
      <c r="ID10" s="34" vm="1130">
        <f ca="1"/>
        <v>93.795000000000002</v>
      </c>
      <c r="IE10" s="34" vm="1131">
        <f ca="1"/>
        <v>94.61</v>
      </c>
      <c r="IF10" s="34" vm="1132">
        <f ca="1"/>
        <v>94.96</v>
      </c>
      <c r="IG10" s="34" vm="1133">
        <f ca="1"/>
        <v>94.754999999999995</v>
      </c>
      <c r="IH10" s="34" vm="1134">
        <f ca="1"/>
        <v>95.01</v>
      </c>
      <c r="II10" s="34" vm="1135">
        <f ca="1"/>
        <v>95.375</v>
      </c>
      <c r="IJ10" s="34" vm="1136">
        <f ca="1"/>
        <v>95.995000000000005</v>
      </c>
      <c r="IK10" s="34" vm="1137">
        <f ca="1"/>
        <v>95.424999999999997</v>
      </c>
      <c r="IL10" s="34" vm="1138">
        <f ca="1"/>
        <v>95.864999999999995</v>
      </c>
      <c r="IM10" s="34" vm="1139">
        <f ca="1"/>
        <v>95.77</v>
      </c>
      <c r="IN10" s="34" vm="1140">
        <f ca="1"/>
        <v>96.254999999999995</v>
      </c>
      <c r="IO10" s="34" vm="1141">
        <f ca="1"/>
        <v>96.48</v>
      </c>
      <c r="IP10" s="34" vm="1141">
        <f ca="1"/>
        <v>96.48</v>
      </c>
      <c r="IQ10" s="34" vm="1142">
        <f ca="1"/>
        <v>97.204999999999998</v>
      </c>
      <c r="IR10" s="34" vm="1143">
        <f ca="1"/>
        <v>97.79</v>
      </c>
      <c r="IS10" s="34" vm="1144">
        <f ca="1"/>
        <v>97.805000000000007</v>
      </c>
      <c r="IT10" s="34" vm="1145">
        <f ca="1"/>
        <v>97.314999999999998</v>
      </c>
      <c r="IU10" s="34" vm="1146">
        <f ca="1"/>
        <v>97.23</v>
      </c>
      <c r="IV10" s="34" vm="1147">
        <f ca="1"/>
        <v>96.8</v>
      </c>
      <c r="IW10" s="34" vm="1148">
        <f ca="1"/>
        <v>97.34</v>
      </c>
      <c r="IX10" s="34" vm="1149">
        <f ca="1"/>
        <v>97.525000000000006</v>
      </c>
      <c r="IY10" s="34" vm="1150">
        <f ca="1"/>
        <v>97.72</v>
      </c>
      <c r="IZ10" s="34" vm="1151">
        <f ca="1"/>
        <v>97.37</v>
      </c>
      <c r="JA10" s="34" vm="1152">
        <f ca="1"/>
        <v>97.245000000000005</v>
      </c>
      <c r="JB10" s="34" vm="1153">
        <f ca="1"/>
        <v>97.46</v>
      </c>
      <c r="JC10" s="34" vm="1154">
        <f ca="1"/>
        <v>97.47</v>
      </c>
      <c r="JD10" s="34" vm="1155">
        <f ca="1"/>
        <v>96.364999999999995</v>
      </c>
      <c r="JE10" s="34" vm="1156">
        <f ca="1"/>
        <v>96.51</v>
      </c>
      <c r="JF10" s="34" vm="1157">
        <f ca="1"/>
        <v>96.894999999999996</v>
      </c>
      <c r="JG10" s="34" vm="1158">
        <f ca="1"/>
        <v>94.47</v>
      </c>
      <c r="JH10" s="34" vm="1159">
        <f ca="1"/>
        <v>95.09</v>
      </c>
      <c r="JI10" s="34" vm="1160">
        <f ca="1"/>
        <v>94.165000000000006</v>
      </c>
      <c r="JJ10" s="34" vm="1161">
        <f ca="1"/>
        <v>95.45</v>
      </c>
      <c r="JK10" s="34" vm="1162">
        <f ca="1"/>
        <v>93.9</v>
      </c>
      <c r="JL10" s="34" vm="1163">
        <f ca="1"/>
        <v>93.155000000000001</v>
      </c>
      <c r="JM10" s="34" vm="1164">
        <f ca="1"/>
        <v>94.15</v>
      </c>
      <c r="JN10" s="34" vm="1165">
        <f ca="1"/>
        <v>96.305000000000007</v>
      </c>
      <c r="JO10" s="34" vm="1166">
        <f ca="1"/>
        <v>96.375</v>
      </c>
      <c r="JP10" s="34" vm="1167">
        <f ca="1"/>
        <v>96.25</v>
      </c>
      <c r="JQ10" s="34" vm="1168">
        <f ca="1"/>
        <v>96.06</v>
      </c>
      <c r="JR10" s="34" vm="1169">
        <f ca="1"/>
        <v>95.625</v>
      </c>
      <c r="JS10" s="34" vm="1170">
        <f ca="1"/>
        <v>94.7</v>
      </c>
      <c r="JT10" s="34" vm="1171">
        <f ca="1"/>
        <v>94.63</v>
      </c>
      <c r="JU10" s="34" vm="1172">
        <f ca="1"/>
        <v>96.41</v>
      </c>
      <c r="JV10" s="34" vm="1173">
        <f ca="1"/>
        <v>95.28</v>
      </c>
      <c r="JW10" s="34" vm="1174">
        <f ca="1"/>
        <v>93.344999999999999</v>
      </c>
      <c r="JX10" s="34" vm="1175">
        <f ca="1"/>
        <v>94.62</v>
      </c>
      <c r="JY10" s="34" vm="1176">
        <f ca="1"/>
        <v>96.084999999999994</v>
      </c>
      <c r="JZ10" s="34" vm="1177">
        <f ca="1"/>
        <v>97.05</v>
      </c>
      <c r="KA10" s="34"/>
      <c r="KB10" s="34"/>
    </row>
    <row r="11" spans="2:288" ht="20" customHeight="1" x14ac:dyDescent="0.6">
      <c r="B11" s="12"/>
      <c r="C11" s="1" t="s">
        <v>37</v>
      </c>
      <c r="D11" s="1" t="str" cm="1">
        <f t="array" ref="D11">_FV(Table15[[#This Row],[ ETF]],"Ticker symbol",TRUE)</f>
        <v>CNDX</v>
      </c>
      <c r="E11" s="1" t="s">
        <v>47</v>
      </c>
      <c r="F11" s="1" t="s">
        <v>48</v>
      </c>
      <c r="G11" s="1" t="e" vm="1178">
        <v>#VALUE!</v>
      </c>
      <c r="H11" s="22" cm="1">
        <f t="array" ref="H11">IFERROR(_FV(Table15[[#This Row],[ ETF]],"beta"),"")</f>
        <v>0.98340000000000005</v>
      </c>
      <c r="I11" s="25" cm="1">
        <f t="array" ref="I11">_FV(Table15[[#This Row],[ ETF]],"Price")</f>
        <v>917.12</v>
      </c>
      <c r="J11" s="21">
        <f>SUMIF(Table14[Ativo],Table15[[#This Row],[Ticker]],Table14[Qtd])</f>
        <v>0</v>
      </c>
      <c r="K11" s="5">
        <f>Table15[[#This Row],[Preço]]*Table15[[#This Row],[Qtd]]</f>
        <v>0</v>
      </c>
      <c r="L11" s="14">
        <f>_xlfn.FLOOR.MATH((Aporte-2)/Table15[[#This Row],[Preço]])</f>
        <v>4</v>
      </c>
      <c r="M11" s="13">
        <f>Aporte-Table15[[#This Row],[Possível]]*Table15[[#This Row],[Preço]]</f>
        <v>831.52</v>
      </c>
      <c r="N11" s="30" cm="1">
        <f t="array" ref="N11">_FV(Table15[[#This Row],[ ETF]],"Expense ratio",TRUE)</f>
        <v>3.3E-3</v>
      </c>
      <c r="O11" s="33" cm="1">
        <f t="array" ref="O11">_FV(Table15[[#This Row],[ ETF]],"Market cap",TRUE)</f>
        <v>8804472581.6700001</v>
      </c>
      <c r="P11" s="31" cm="1">
        <f t="array" ref="P11">_FV(Table15[[#This Row],[ ETF]],"Volume")</f>
        <v>213</v>
      </c>
      <c r="Q11" s="30" cm="1">
        <f t="array" ref="Q11">_FV(Table15[[#This Row],[ ETF]],"Change (%)",TRUE)</f>
        <v>-5.0229999999999997E-3</v>
      </c>
      <c r="R11" s="35">
        <f ca="1">(Table15[[#This Row],[Preço]]-AF11)/AF11</f>
        <v>0.28420300915067465</v>
      </c>
      <c r="S11" s="39"/>
      <c r="T11" s="32" cm="1">
        <f t="array" ref="T11">Table15[[#This Row],[Valor de mercado]]/Riqueza_hoje</f>
        <v>0</v>
      </c>
      <c r="AF11" s="34" cm="1" vm="1179">
        <f t="array" aca="1" ref="AF11:KB11" ca="1">TRANSPOSE(_xlfn.STOCKHISTORY(G11,TODAY()-365,TODAY(),0,0,1))</f>
        <v>714.15499999999997</v>
      </c>
      <c r="AG11" s="34" t="e" vm="341">
        <f ca="1"/>
        <v>#N/A</v>
      </c>
      <c r="AH11" s="34" vm="1180">
        <f ca="1"/>
        <v>725.7</v>
      </c>
      <c r="AI11" s="34" vm="1181">
        <f ca="1"/>
        <v>725.52</v>
      </c>
      <c r="AJ11" s="34" vm="1182">
        <f ca="1"/>
        <v>724.68</v>
      </c>
      <c r="AK11" s="34" vm="1183">
        <f ca="1"/>
        <v>717.10500000000002</v>
      </c>
      <c r="AL11" s="34" vm="1184">
        <f ca="1"/>
        <v>718.54</v>
      </c>
      <c r="AM11" s="34" vm="1185">
        <f ca="1"/>
        <v>720.33</v>
      </c>
      <c r="AN11" s="34" vm="1186">
        <f ca="1"/>
        <v>727.43</v>
      </c>
      <c r="AO11" s="34" vm="1187">
        <f ca="1"/>
        <v>734.01</v>
      </c>
      <c r="AP11" s="34" vm="1188">
        <f ca="1"/>
        <v>731.95</v>
      </c>
      <c r="AQ11" s="34" vm="1189">
        <f ca="1"/>
        <v>727.62</v>
      </c>
      <c r="AR11" s="34" vm="1190">
        <f ca="1"/>
        <v>731.91</v>
      </c>
      <c r="AS11" s="34" vm="1191">
        <f ca="1"/>
        <v>731.88</v>
      </c>
      <c r="AT11" s="34" vm="1192">
        <f ca="1"/>
        <v>724.99</v>
      </c>
      <c r="AU11" s="34" vm="1193">
        <f ca="1"/>
        <v>721.99</v>
      </c>
      <c r="AV11" s="34" vm="1194">
        <f ca="1"/>
        <v>725.47</v>
      </c>
      <c r="AW11" s="34" vm="1195">
        <f ca="1"/>
        <v>746.38</v>
      </c>
      <c r="AX11" s="34" vm="1196">
        <f ca="1"/>
        <v>753.37</v>
      </c>
      <c r="AY11" s="34" vm="1197">
        <f ca="1"/>
        <v>752.2</v>
      </c>
      <c r="AZ11" s="34" vm="1198">
        <f ca="1"/>
        <v>753.73</v>
      </c>
      <c r="BA11" s="34" vm="1199">
        <f ca="1"/>
        <v>760.17499999999995</v>
      </c>
      <c r="BB11" s="34" vm="1200">
        <f ca="1"/>
        <v>747.12</v>
      </c>
      <c r="BC11" s="34" vm="1201">
        <f ca="1"/>
        <v>748.44</v>
      </c>
      <c r="BD11" s="34" vm="1202">
        <f ca="1"/>
        <v>732.73500000000001</v>
      </c>
      <c r="BE11" s="34" vm="1203">
        <f ca="1"/>
        <v>741.83500000000004</v>
      </c>
      <c r="BF11" s="34" vm="1204">
        <f ca="1"/>
        <v>757.19500000000005</v>
      </c>
      <c r="BG11" s="34" vm="1205">
        <f ca="1"/>
        <v>757.23500000000001</v>
      </c>
      <c r="BH11" s="34" vm="1206">
        <f ca="1"/>
        <v>758.125</v>
      </c>
      <c r="BI11" s="34" vm="1207">
        <f ca="1"/>
        <v>764.77</v>
      </c>
      <c r="BJ11" s="34" vm="1208">
        <f ca="1"/>
        <v>767.45</v>
      </c>
      <c r="BK11" s="34" vm="1209">
        <f ca="1"/>
        <v>771.23500000000001</v>
      </c>
      <c r="BL11" s="34" vm="1210">
        <f ca="1"/>
        <v>768.47</v>
      </c>
      <c r="BM11" s="34" vm="1211">
        <f ca="1"/>
        <v>773.67499999999995</v>
      </c>
      <c r="BN11" s="34" vm="1212">
        <f ca="1"/>
        <v>774.97</v>
      </c>
      <c r="BO11" s="34" vm="1213">
        <f ca="1"/>
        <v>781.505</v>
      </c>
      <c r="BP11" s="34" vm="1214">
        <f ca="1"/>
        <v>777.18</v>
      </c>
      <c r="BQ11" s="34" vm="1215">
        <f ca="1"/>
        <v>765.61</v>
      </c>
      <c r="BR11" s="34" vm="1216">
        <f ca="1"/>
        <v>763.80499999999995</v>
      </c>
      <c r="BS11" s="34" vm="1217">
        <f ca="1"/>
        <v>772.02</v>
      </c>
      <c r="BT11" s="34" vm="1218">
        <f ca="1"/>
        <v>751.59</v>
      </c>
      <c r="BU11" s="34" vm="1219">
        <f ca="1"/>
        <v>736.48</v>
      </c>
      <c r="BV11" s="34" vm="1220">
        <f ca="1"/>
        <v>743.15</v>
      </c>
      <c r="BW11" s="34" vm="1221">
        <f ca="1"/>
        <v>738.73500000000001</v>
      </c>
      <c r="BX11" s="34" vm="1222">
        <f ca="1"/>
        <v>729.27499999999998</v>
      </c>
      <c r="BY11" s="34" vm="1223">
        <f ca="1"/>
        <v>743.48</v>
      </c>
      <c r="BZ11" s="34" vm="1224">
        <f ca="1"/>
        <v>741.74</v>
      </c>
      <c r="CA11" s="34" vm="1225">
        <f ca="1"/>
        <v>730.13</v>
      </c>
      <c r="CB11" s="34" vm="1226">
        <f ca="1"/>
        <v>716.12</v>
      </c>
      <c r="CC11" s="34" vm="1227">
        <f ca="1"/>
        <v>692.29</v>
      </c>
      <c r="CD11" s="34" vm="1228">
        <f ca="1"/>
        <v>712.06</v>
      </c>
      <c r="CE11" s="34" vm="1229">
        <f ca="1"/>
        <v>718.76</v>
      </c>
      <c r="CF11" s="34" vm="1230">
        <f ca="1"/>
        <v>722.75</v>
      </c>
      <c r="CG11" s="34" vm="1231">
        <f ca="1"/>
        <v>735.95</v>
      </c>
      <c r="CH11" s="34" vm="1232">
        <f ca="1"/>
        <v>723.82500000000005</v>
      </c>
      <c r="CI11" s="34" vm="1233">
        <f ca="1"/>
        <v>729.9</v>
      </c>
      <c r="CJ11" s="34" vm="1234">
        <f ca="1"/>
        <v>744.68</v>
      </c>
      <c r="CK11" s="34" vm="1235">
        <f ca="1"/>
        <v>733.47</v>
      </c>
      <c r="CL11" s="34" vm="1236">
        <f ca="1"/>
        <v>731.79</v>
      </c>
      <c r="CM11" s="34" vm="1237">
        <f ca="1"/>
        <v>725.19500000000005</v>
      </c>
      <c r="CN11" s="34" vm="1238">
        <f ca="1"/>
        <v>741.33</v>
      </c>
      <c r="CO11" s="34" vm="1239">
        <f ca="1"/>
        <v>738.83</v>
      </c>
      <c r="CP11" s="34" vm="1190">
        <f ca="1"/>
        <v>731.91</v>
      </c>
      <c r="CQ11" s="34" vm="1240">
        <f ca="1"/>
        <v>719.79</v>
      </c>
      <c r="CR11" s="34" vm="1241">
        <f ca="1"/>
        <v>724.26</v>
      </c>
      <c r="CS11" s="34" vm="1242">
        <f ca="1"/>
        <v>727.24</v>
      </c>
      <c r="CT11" s="34" vm="1243">
        <f ca="1"/>
        <v>728.25</v>
      </c>
      <c r="CU11" s="34" vm="1244">
        <f ca="1"/>
        <v>739.66</v>
      </c>
      <c r="CV11" s="34" vm="1245">
        <f ca="1"/>
        <v>750.04499999999996</v>
      </c>
      <c r="CW11" s="34" vm="1246">
        <f ca="1"/>
        <v>769.27</v>
      </c>
      <c r="CX11" s="34" vm="1247">
        <f ca="1"/>
        <v>767.03</v>
      </c>
      <c r="CY11" s="34" vm="1248">
        <f ca="1"/>
        <v>774.71500000000003</v>
      </c>
      <c r="CZ11" s="34" vm="1249">
        <f ca="1"/>
        <v>775.47</v>
      </c>
      <c r="DA11" s="34" vm="1250">
        <f ca="1"/>
        <v>777.84</v>
      </c>
      <c r="DB11" s="34" vm="1251">
        <f ca="1"/>
        <v>785.04</v>
      </c>
      <c r="DC11" s="34" vm="1252">
        <f ca="1"/>
        <v>783.62</v>
      </c>
      <c r="DD11" s="34" vm="1253">
        <f ca="1"/>
        <v>788.22500000000002</v>
      </c>
      <c r="DE11" s="34" vm="1254">
        <f ca="1"/>
        <v>789.41499999999996</v>
      </c>
      <c r="DF11" s="34" vm="1255">
        <f ca="1"/>
        <v>783.77</v>
      </c>
      <c r="DG11" s="34" vm="1256">
        <f ca="1"/>
        <v>776.375</v>
      </c>
      <c r="DH11" s="34" vm="1257">
        <f ca="1"/>
        <v>782.27</v>
      </c>
      <c r="DI11" s="34" vm="1258">
        <f ca="1"/>
        <v>784.65499999999997</v>
      </c>
      <c r="DJ11" s="34" vm="1259">
        <f ca="1"/>
        <v>785.2</v>
      </c>
      <c r="DK11" s="34" vm="1260">
        <f ca="1"/>
        <v>788.82500000000005</v>
      </c>
      <c r="DL11" s="34" vm="1261">
        <f ca="1"/>
        <v>787.51</v>
      </c>
      <c r="DM11" s="34" vm="1262">
        <f ca="1"/>
        <v>785.61</v>
      </c>
      <c r="DN11" s="34" vm="1263">
        <f ca="1"/>
        <v>785.95</v>
      </c>
      <c r="DO11" s="34" vm="1264">
        <f ca="1"/>
        <v>782.61500000000001</v>
      </c>
      <c r="DP11" s="34" vm="1265">
        <f ca="1"/>
        <v>783.47329999999999</v>
      </c>
      <c r="DQ11" s="34" vm="1266">
        <f ca="1"/>
        <v>758.17</v>
      </c>
      <c r="DR11" s="34" vm="1267">
        <f ca="1"/>
        <v>766.91499999999996</v>
      </c>
      <c r="DS11" s="34" vm="1268">
        <f ca="1"/>
        <v>763.53</v>
      </c>
      <c r="DT11" s="34" vm="1269">
        <f ca="1"/>
        <v>778.36500000000001</v>
      </c>
      <c r="DU11" s="34" vm="1270">
        <f ca="1"/>
        <v>761.505</v>
      </c>
      <c r="DV11" s="34" vm="1271">
        <f ca="1"/>
        <v>751.06500000000005</v>
      </c>
      <c r="DW11" s="34" vm="1272">
        <f ca="1"/>
        <v>736.38</v>
      </c>
      <c r="DX11" s="34" vm="1273">
        <f ca="1"/>
        <v>739.19</v>
      </c>
      <c r="DY11" s="34" vm="1274">
        <f ca="1"/>
        <v>752.42</v>
      </c>
      <c r="DZ11" s="34" vm="1275">
        <f ca="1"/>
        <v>748.46</v>
      </c>
      <c r="EA11" s="34" vm="1276">
        <f ca="1"/>
        <v>754.61</v>
      </c>
      <c r="EB11" s="34" vm="1277">
        <f ca="1"/>
        <v>740.71500000000003</v>
      </c>
      <c r="EC11" s="34" vm="1278">
        <f ca="1"/>
        <v>760.06</v>
      </c>
      <c r="ED11" s="34" vm="1279">
        <f ca="1"/>
        <v>758.39</v>
      </c>
      <c r="EE11" s="34" vm="1280">
        <f ca="1"/>
        <v>770.48</v>
      </c>
      <c r="EF11" s="34" vm="1281">
        <f ca="1"/>
        <v>768.66</v>
      </c>
      <c r="EG11" s="34" vm="1282">
        <f ca="1"/>
        <v>773.09500000000003</v>
      </c>
      <c r="EH11" s="34" vm="1283">
        <f ca="1"/>
        <v>772.36</v>
      </c>
      <c r="EI11" s="34" vm="1284">
        <f ca="1"/>
        <v>774.45</v>
      </c>
      <c r="EJ11" s="34" vm="1285">
        <f ca="1"/>
        <v>771.3</v>
      </c>
      <c r="EK11" s="34" vm="1286">
        <f ca="1"/>
        <v>770.18</v>
      </c>
      <c r="EL11" s="34" vm="1287">
        <f ca="1"/>
        <v>772.88499999999999</v>
      </c>
      <c r="EM11" s="34" vm="1288">
        <f ca="1"/>
        <v>765.755</v>
      </c>
      <c r="EN11" s="34" vm="1289">
        <f ca="1"/>
        <v>776.61500000000001</v>
      </c>
      <c r="EO11" s="34" vm="1290">
        <f ca="1"/>
        <v>774.37</v>
      </c>
      <c r="EP11" s="34" vm="1291">
        <f ca="1"/>
        <v>776.91</v>
      </c>
      <c r="EQ11" s="34" vm="1213">
        <f ca="1"/>
        <v>781.505</v>
      </c>
      <c r="ER11" s="34" vm="1292">
        <f ca="1"/>
        <v>785.14</v>
      </c>
      <c r="ES11" s="34" vm="1293">
        <f ca="1"/>
        <v>788.26499999999999</v>
      </c>
      <c r="ET11" s="34" vm="1294">
        <f ca="1"/>
        <v>791.78</v>
      </c>
      <c r="EU11" s="34" vm="1295">
        <f ca="1"/>
        <v>792.57</v>
      </c>
      <c r="EV11" s="34" vm="1296">
        <f ca="1"/>
        <v>793.19</v>
      </c>
      <c r="EW11" s="34" vm="1297">
        <f ca="1"/>
        <v>800.66</v>
      </c>
      <c r="EX11" s="34" vm="1298">
        <f ca="1"/>
        <v>792.54</v>
      </c>
      <c r="EY11" s="34" vm="1299">
        <f ca="1"/>
        <v>796.44500000000005</v>
      </c>
      <c r="EZ11" s="34" vm="1300">
        <f ca="1"/>
        <v>802.23500000000001</v>
      </c>
      <c r="FA11" s="34" vm="1301">
        <f ca="1"/>
        <v>805.81500000000005</v>
      </c>
      <c r="FB11" s="34" vm="1302">
        <f ca="1"/>
        <v>812.79499999999996</v>
      </c>
      <c r="FC11" s="34" vm="1303">
        <f ca="1"/>
        <v>810.48500000000001</v>
      </c>
      <c r="FD11" s="34" vm="1304">
        <f ca="1"/>
        <v>817.23500000000001</v>
      </c>
      <c r="FE11" s="34" vm="1305">
        <f ca="1"/>
        <v>819.6</v>
      </c>
      <c r="FF11" s="34" vm="1306">
        <f ca="1"/>
        <v>821.34</v>
      </c>
      <c r="FG11" s="34" vm="1307">
        <f ca="1"/>
        <v>818.31</v>
      </c>
      <c r="FH11" s="34" vm="1308">
        <f ca="1"/>
        <v>826.78</v>
      </c>
      <c r="FI11" s="34" vm="1309">
        <f ca="1"/>
        <v>829.77499999999998</v>
      </c>
      <c r="FJ11" s="34" vm="1310">
        <f ca="1"/>
        <v>832.42</v>
      </c>
      <c r="FK11" s="34" vm="1311">
        <f ca="1"/>
        <v>832.89</v>
      </c>
      <c r="FL11" s="34" vm="1312">
        <f ca="1"/>
        <v>826.21</v>
      </c>
      <c r="FM11" s="34" vm="1313">
        <f ca="1"/>
        <v>835.48</v>
      </c>
      <c r="FN11" s="34" vm="1314">
        <f ca="1"/>
        <v>837.84</v>
      </c>
      <c r="FO11" s="34" vm="1315">
        <f ca="1"/>
        <v>846.34</v>
      </c>
      <c r="FP11" s="34" vm="1316">
        <f ca="1"/>
        <v>842.32</v>
      </c>
      <c r="FQ11" s="34" vm="1317">
        <f ca="1"/>
        <v>836.60500000000002</v>
      </c>
      <c r="FR11" s="34" vm="1318">
        <f ca="1"/>
        <v>830.59500000000003</v>
      </c>
      <c r="FS11" s="34" vm="1319">
        <f ca="1"/>
        <v>820.32</v>
      </c>
      <c r="FT11" s="34" vm="1320">
        <f ca="1"/>
        <v>827.71</v>
      </c>
      <c r="FU11" s="34" vm="1321">
        <f ca="1"/>
        <v>834.2</v>
      </c>
      <c r="FV11" s="34" vm="1322">
        <f ca="1"/>
        <v>840.7</v>
      </c>
      <c r="FW11" s="34" vm="1323">
        <f ca="1"/>
        <v>850.21500000000003</v>
      </c>
      <c r="FX11" s="34" vm="1324">
        <f ca="1"/>
        <v>853.01</v>
      </c>
      <c r="FY11" s="34" vm="1325">
        <f ca="1"/>
        <v>839.625</v>
      </c>
      <c r="FZ11" s="34" vm="1326">
        <f ca="1"/>
        <v>847.84500000000003</v>
      </c>
      <c r="GA11" s="34" vm="1327">
        <f ca="1"/>
        <v>850.84500000000003</v>
      </c>
      <c r="GB11" s="34" vm="1328">
        <f ca="1"/>
        <v>843.36</v>
      </c>
      <c r="GC11" s="34" vm="1329">
        <f ca="1"/>
        <v>849.26499999999999</v>
      </c>
      <c r="GD11" s="34" vm="1330">
        <f ca="1"/>
        <v>840.61500000000001</v>
      </c>
      <c r="GE11" s="34" vm="1331">
        <f ca="1"/>
        <v>848.36</v>
      </c>
      <c r="GF11" s="34" vm="1332">
        <f ca="1"/>
        <v>855.88</v>
      </c>
      <c r="GG11" s="34" vm="1333">
        <f ca="1"/>
        <v>851.72</v>
      </c>
      <c r="GH11" s="34" vm="1334">
        <f ca="1"/>
        <v>853.37</v>
      </c>
      <c r="GI11" s="34" vm="1335">
        <f ca="1"/>
        <v>848.81</v>
      </c>
      <c r="GJ11" s="34" vm="1336">
        <f ca="1"/>
        <v>846.64</v>
      </c>
      <c r="GK11" s="34" vm="1337">
        <f ca="1"/>
        <v>849.47500000000002</v>
      </c>
      <c r="GL11" s="34" vm="1338">
        <f ca="1"/>
        <v>853.27499999999998</v>
      </c>
      <c r="GM11" s="34" vm="1339">
        <f ca="1"/>
        <v>845.63</v>
      </c>
      <c r="GN11" s="34" vm="1340">
        <f ca="1"/>
        <v>846.03499999999997</v>
      </c>
      <c r="GO11" s="34" vm="1341">
        <f ca="1"/>
        <v>845.96</v>
      </c>
      <c r="GP11" s="34" vm="1342">
        <f ca="1"/>
        <v>842</v>
      </c>
      <c r="GQ11" s="34" vm="1343">
        <f ca="1"/>
        <v>850.7</v>
      </c>
      <c r="GR11" s="34" vm="1344">
        <f ca="1"/>
        <v>863.11</v>
      </c>
      <c r="GS11" s="34" vm="1345">
        <f ca="1"/>
        <v>866.17499999999995</v>
      </c>
      <c r="GT11" s="34" vm="1346">
        <f ca="1"/>
        <v>867.28</v>
      </c>
      <c r="GU11" s="34" vm="1347">
        <f ca="1"/>
        <v>864.47</v>
      </c>
      <c r="GV11" s="34" vm="1348">
        <f ca="1"/>
        <v>868.49</v>
      </c>
      <c r="GW11" s="34" vm="1349">
        <f ca="1"/>
        <v>879.54399999999998</v>
      </c>
      <c r="GX11" s="34" vm="1350">
        <f ca="1"/>
        <v>879.17</v>
      </c>
      <c r="GY11" s="34" vm="1351">
        <f ca="1"/>
        <v>885.48</v>
      </c>
      <c r="GZ11" s="34" vm="1352">
        <f ca="1"/>
        <v>883.625</v>
      </c>
      <c r="HA11" s="34" vm="1353">
        <f ca="1"/>
        <v>883.04</v>
      </c>
      <c r="HB11" s="34" vm="1354">
        <f ca="1"/>
        <v>886.36</v>
      </c>
      <c r="HC11" s="34" vm="934">
        <f ca="1"/>
        <v>883.75</v>
      </c>
      <c r="HD11" s="34" vm="1355">
        <f ca="1"/>
        <v>878.78</v>
      </c>
      <c r="HE11" s="34" vm="1356">
        <f ca="1"/>
        <v>881.41499999999996</v>
      </c>
      <c r="HF11" s="34" vm="1357">
        <f ca="1"/>
        <v>878.06</v>
      </c>
      <c r="HG11" s="34" vm="1358">
        <f ca="1"/>
        <v>868.43499999999995</v>
      </c>
      <c r="HH11" s="34" vm="1359">
        <f ca="1"/>
        <v>872.01</v>
      </c>
      <c r="HI11" s="34" vm="1360">
        <f ca="1"/>
        <v>867.02499999999998</v>
      </c>
      <c r="HJ11" s="34" vm="1361">
        <f ca="1"/>
        <v>868.83</v>
      </c>
      <c r="HK11" s="34" vm="1362">
        <f ca="1"/>
        <v>865.36</v>
      </c>
      <c r="HL11" s="34" vm="1363">
        <f ca="1"/>
        <v>849.64499999999998</v>
      </c>
      <c r="HM11" s="34" vm="1364">
        <f ca="1"/>
        <v>850.255</v>
      </c>
      <c r="HN11" s="34" vm="1365">
        <f ca="1"/>
        <v>856.43</v>
      </c>
      <c r="HO11" s="34" vm="1366">
        <f ca="1"/>
        <v>864.15</v>
      </c>
      <c r="HP11" s="34" vm="1367">
        <f ca="1"/>
        <v>859.36</v>
      </c>
      <c r="HQ11" s="34" vm="1368">
        <f ca="1"/>
        <v>857.42</v>
      </c>
      <c r="HR11" s="34" vm="1369">
        <f ca="1"/>
        <v>835.56</v>
      </c>
      <c r="HS11" s="34" vm="1370">
        <f ca="1"/>
        <v>835.58</v>
      </c>
      <c r="HT11" s="34" vm="1371">
        <f ca="1"/>
        <v>838.14</v>
      </c>
      <c r="HU11" s="34" vm="1372">
        <f ca="1"/>
        <v>830.08</v>
      </c>
      <c r="HV11" s="34" vm="1373">
        <f ca="1"/>
        <v>814.65</v>
      </c>
      <c r="HW11" s="34" vm="1374">
        <f ca="1"/>
        <v>830.79</v>
      </c>
      <c r="HX11" s="34" vm="1375">
        <f ca="1"/>
        <v>825.19</v>
      </c>
      <c r="HY11" s="34" vm="1376">
        <f ca="1"/>
        <v>845.67</v>
      </c>
      <c r="HZ11" s="34" vm="1377">
        <f ca="1"/>
        <v>838.37</v>
      </c>
      <c r="IA11" s="34" vm="1378">
        <f ca="1"/>
        <v>840.34</v>
      </c>
      <c r="IB11" s="34" vm="1379">
        <f ca="1"/>
        <v>828.5</v>
      </c>
      <c r="IC11" s="34" vm="1380">
        <f ca="1"/>
        <v>830.63499999999999</v>
      </c>
      <c r="ID11" s="34" vm="1381">
        <f ca="1"/>
        <v>847.15</v>
      </c>
      <c r="IE11" s="34" vm="1382">
        <f ca="1"/>
        <v>853.36</v>
      </c>
      <c r="IF11" s="34" vm="1383">
        <f ca="1"/>
        <v>858.495</v>
      </c>
      <c r="IG11" s="34" vm="1384">
        <f ca="1"/>
        <v>868.38</v>
      </c>
      <c r="IH11" s="34" vm="1385">
        <f ca="1"/>
        <v>870.1</v>
      </c>
      <c r="II11" s="34" vm="908">
        <f ca="1"/>
        <v>870.32</v>
      </c>
      <c r="IJ11" s="34" vm="1386">
        <f ca="1"/>
        <v>866.59500000000003</v>
      </c>
      <c r="IK11" s="34" vm="1387">
        <f ca="1"/>
        <v>871.86500000000001</v>
      </c>
      <c r="IL11" s="34" vm="1388">
        <f ca="1"/>
        <v>881.78</v>
      </c>
      <c r="IM11" s="34" vm="1389">
        <f ca="1"/>
        <v>884.03</v>
      </c>
      <c r="IN11" s="34" vm="1390">
        <f ca="1"/>
        <v>889.18499999999995</v>
      </c>
      <c r="IO11" s="34" vm="1391">
        <f ca="1"/>
        <v>889.42</v>
      </c>
      <c r="IP11" s="34" vm="1392">
        <f ca="1"/>
        <v>895.82500000000005</v>
      </c>
      <c r="IQ11" s="34" vm="1393">
        <f ca="1"/>
        <v>900.51</v>
      </c>
      <c r="IR11" s="34" vm="1394">
        <f ca="1"/>
        <v>902.82</v>
      </c>
      <c r="IS11" s="34" vm="1395">
        <f ca="1"/>
        <v>921.11500000000001</v>
      </c>
      <c r="IT11" s="34" vm="1396">
        <f ca="1"/>
        <v>927.67</v>
      </c>
      <c r="IU11" s="34" vm="1397">
        <f ca="1"/>
        <v>924.02</v>
      </c>
      <c r="IV11" s="34" vm="1398">
        <f ca="1"/>
        <v>917.16</v>
      </c>
      <c r="IW11" s="34" vm="1399">
        <f ca="1"/>
        <v>912.29</v>
      </c>
      <c r="IX11" s="34" vm="1400">
        <f ca="1"/>
        <v>907.98500000000001</v>
      </c>
      <c r="IY11" s="34" vm="1401">
        <f ca="1"/>
        <v>914.245</v>
      </c>
      <c r="IZ11" s="34" vm="1402">
        <f ca="1"/>
        <v>913.05</v>
      </c>
      <c r="JA11" s="34" vm="1403">
        <f ca="1"/>
        <v>921</v>
      </c>
      <c r="JB11" s="34" vm="1397">
        <f ca="1"/>
        <v>924.02</v>
      </c>
      <c r="JC11" s="34" vm="1404">
        <f ca="1"/>
        <v>925.70500000000004</v>
      </c>
      <c r="JD11" s="34" vm="1405">
        <f ca="1"/>
        <v>938.04</v>
      </c>
      <c r="JE11" s="34" vm="1406">
        <f ca="1"/>
        <v>939.42</v>
      </c>
      <c r="JF11" s="34" vm="1407">
        <f ca="1"/>
        <v>917.73</v>
      </c>
      <c r="JG11" s="34" vm="1408">
        <f ca="1"/>
        <v>920.93</v>
      </c>
      <c r="JH11" s="34" vm="1409">
        <f ca="1"/>
        <v>926.48</v>
      </c>
      <c r="JI11" s="34" vm="1410">
        <f ca="1"/>
        <v>908.21</v>
      </c>
      <c r="JJ11" s="34" vm="1411">
        <f ca="1"/>
        <v>921.83</v>
      </c>
      <c r="JK11" s="34" vm="1412">
        <f ca="1"/>
        <v>911.62</v>
      </c>
      <c r="JL11" s="34" vm="1413">
        <f ca="1"/>
        <v>926.16</v>
      </c>
      <c r="JM11" s="34" vm="1414">
        <f ca="1"/>
        <v>897.75</v>
      </c>
      <c r="JN11" s="34" vm="1415">
        <f ca="1"/>
        <v>887.35</v>
      </c>
      <c r="JO11" s="34" vm="1416">
        <f ca="1"/>
        <v>889.06</v>
      </c>
      <c r="JP11" s="34" vm="1417">
        <f ca="1"/>
        <v>919.63499999999999</v>
      </c>
      <c r="JQ11" s="34" vm="1418">
        <f ca="1"/>
        <v>921.31</v>
      </c>
      <c r="JR11" s="34" vm="1419">
        <f ca="1"/>
        <v>922.72500000000002</v>
      </c>
      <c r="JS11" s="34" vm="1420">
        <f ca="1"/>
        <v>915.81</v>
      </c>
      <c r="JT11" s="34" vm="1421">
        <f ca="1"/>
        <v>912.96500000000003</v>
      </c>
      <c r="JU11" s="34" vm="1422">
        <f ca="1"/>
        <v>893.49</v>
      </c>
      <c r="JV11" s="34" vm="1423">
        <f ca="1"/>
        <v>891.94</v>
      </c>
      <c r="JW11" s="34" vm="1424">
        <f ca="1"/>
        <v>904.58</v>
      </c>
      <c r="JX11" s="34" vm="1425">
        <f ca="1"/>
        <v>895.1</v>
      </c>
      <c r="JY11" s="34" vm="1426">
        <f ca="1"/>
        <v>877.32500000000005</v>
      </c>
      <c r="JZ11" s="34" vm="1427">
        <f ca="1"/>
        <v>888.94</v>
      </c>
      <c r="KA11" s="34" vm="1428">
        <f ca="1"/>
        <v>911.2</v>
      </c>
      <c r="KB11" s="34" vm="1429">
        <f ca="1"/>
        <v>921.75</v>
      </c>
    </row>
    <row r="12" spans="2:288" ht="20" customHeight="1" x14ac:dyDescent="0.6">
      <c r="B12" s="12" t="s">
        <v>36</v>
      </c>
      <c r="C12" s="1" t="s">
        <v>37</v>
      </c>
      <c r="D12" s="1" t="str" cm="1">
        <f t="array" ref="D12">_FV(Table15[[#This Row],[ ETF]],"Ticker symbol",TRUE)</f>
        <v>SUAS</v>
      </c>
      <c r="E12" s="1" t="s">
        <v>49</v>
      </c>
      <c r="F12" s="1" t="s">
        <v>50</v>
      </c>
      <c r="G12" s="1" t="e" vm="1430">
        <v>#VALUE!</v>
      </c>
      <c r="H12" s="22" cm="1">
        <f t="array" ref="H12">IFERROR(_FV(Table15[[#This Row],[ ETF]],"beta"),"")</f>
        <v>0.96240000000000003</v>
      </c>
      <c r="I12" s="25" cm="1">
        <f t="array" ref="I12">_FV(Table15[[#This Row],[ ETF]],"Price")</f>
        <v>13.8901</v>
      </c>
      <c r="J12" s="21">
        <f>SUMIF(Table14[Ativo],Table15[[#This Row],[Ticker]],Table14[Qtd])</f>
        <v>828</v>
      </c>
      <c r="K12" s="5">
        <f>Table15[[#This Row],[Preço]]*Table15[[#This Row],[Qtd]]</f>
        <v>11501.0028</v>
      </c>
      <c r="L12" s="14">
        <f>_xlfn.FLOOR.MATH((Aporte-2)/Table15[[#This Row],[Preço]])</f>
        <v>323</v>
      </c>
      <c r="M12" s="13">
        <f>Aporte-Table15[[#This Row],[Possível]]*Table15[[#This Row],[Preço]]</f>
        <v>13.497699999999895</v>
      </c>
      <c r="N12" s="30" cm="1">
        <f t="array" ref="N12">_FV(Table15[[#This Row],[ ETF]],"Expense ratio",TRUE)</f>
        <v>2E-3</v>
      </c>
      <c r="O12" s="33" cm="1">
        <f t="array" ref="O12">_FV(Table15[[#This Row],[ ETF]],"Market cap",TRUE)</f>
        <v>8289466802.5</v>
      </c>
      <c r="P12" s="31" cm="1">
        <f t="array" ref="P12">_FV(Table15[[#This Row],[ ETF]],"Volume")</f>
        <v>37679</v>
      </c>
      <c r="Q12" s="30" cm="1">
        <f t="array" ref="Q12">_FV(Table15[[#This Row],[ ETF]],"Change (%)",TRUE)</f>
        <v>1.449E-3</v>
      </c>
      <c r="R12" s="35">
        <f ca="1">(Table15[[#This Row],[Preço]]-AF12)/AF12</f>
        <v>0.30791902071563099</v>
      </c>
      <c r="S12" s="39"/>
      <c r="T12" s="32" cm="1">
        <f t="array" ref="T12">Table15[[#This Row],[Valor de mercado]]/Riqueza_hoje</f>
        <v>5.4652003752575506E-2</v>
      </c>
      <c r="AF12" s="34" cm="1" vm="1431">
        <f t="array" aca="1" ref="AF12:KB12" ca="1">TRANSPOSE(_xlfn.STOCKHISTORY(G12,TODAY()-365,TODAY(),0,0,1))</f>
        <v>10.62</v>
      </c>
      <c r="AG12" s="34" t="e" vm="341">
        <f ca="1"/>
        <v>#N/A</v>
      </c>
      <c r="AH12" s="34" vm="1432">
        <f ca="1"/>
        <v>10.68</v>
      </c>
      <c r="AI12" s="34" vm="1433">
        <f ca="1"/>
        <v>10.695</v>
      </c>
      <c r="AJ12" s="34" vm="1434">
        <f ca="1"/>
        <v>10.715</v>
      </c>
      <c r="AK12" s="34" vm="1432">
        <f ca="1"/>
        <v>10.68</v>
      </c>
      <c r="AL12" s="34" vm="1435">
        <f ca="1"/>
        <v>10.71</v>
      </c>
      <c r="AM12" s="34" vm="1436">
        <f ca="1"/>
        <v>10.935</v>
      </c>
      <c r="AN12" s="34" vm="1437">
        <f ca="1"/>
        <v>11.03</v>
      </c>
      <c r="AO12" s="34" vm="1438">
        <f ca="1"/>
        <v>11.13</v>
      </c>
      <c r="AP12" s="34" vm="1439">
        <f ca="1"/>
        <v>11.12</v>
      </c>
      <c r="AQ12" s="34" vm="1440">
        <f ca="1"/>
        <v>11.14</v>
      </c>
      <c r="AR12" s="34" vm="1441">
        <f ca="1"/>
        <v>11.115</v>
      </c>
      <c r="AS12" s="34" vm="1442">
        <f ca="1"/>
        <v>11.09</v>
      </c>
      <c r="AT12" s="34" vm="1443">
        <f ca="1"/>
        <v>10.98</v>
      </c>
      <c r="AU12" s="34" vm="1444">
        <f ca="1"/>
        <v>10.99</v>
      </c>
      <c r="AV12" s="34" vm="1445">
        <f ca="1"/>
        <v>11.015000000000001</v>
      </c>
      <c r="AW12" s="34" vm="1446">
        <f ca="1"/>
        <v>11.11</v>
      </c>
      <c r="AX12" s="34" vm="1447">
        <f ca="1"/>
        <v>11.135</v>
      </c>
      <c r="AY12" s="34" vm="1448">
        <f ca="1"/>
        <v>11.1</v>
      </c>
      <c r="AZ12" s="34" vm="1449">
        <f ca="1"/>
        <v>11.08</v>
      </c>
      <c r="BA12" s="34" vm="1450">
        <f ca="1"/>
        <v>11.125</v>
      </c>
      <c r="BB12" s="34" vm="1436">
        <f ca="1"/>
        <v>10.935</v>
      </c>
      <c r="BC12" s="34" vm="1451">
        <f ca="1"/>
        <v>11.02</v>
      </c>
      <c r="BD12" s="34" vm="1452">
        <f ca="1"/>
        <v>10.83</v>
      </c>
      <c r="BE12" s="34" vm="1453">
        <f ca="1"/>
        <v>10.865</v>
      </c>
      <c r="BF12" s="34" vm="1439">
        <f ca="1"/>
        <v>11.12</v>
      </c>
      <c r="BG12" s="34" vm="1454">
        <f ca="1"/>
        <v>11.035</v>
      </c>
      <c r="BH12" s="34" vm="1455">
        <f ca="1"/>
        <v>11.095000000000001</v>
      </c>
      <c r="BI12" s="34" vm="1456">
        <f ca="1"/>
        <v>11.18</v>
      </c>
      <c r="BJ12" s="34" vm="1457">
        <f ca="1"/>
        <v>11.237500000000001</v>
      </c>
      <c r="BK12" s="34" vm="1458">
        <f ca="1"/>
        <v>11.24</v>
      </c>
      <c r="BL12" s="34" vm="1459">
        <f ca="1"/>
        <v>11.217499999999999</v>
      </c>
      <c r="BM12" s="34" vm="1460">
        <f ca="1"/>
        <v>11.265000000000001</v>
      </c>
      <c r="BN12" s="34" vm="1461">
        <f ca="1"/>
        <v>11.23</v>
      </c>
      <c r="BO12" s="34" vm="1462">
        <f ca="1"/>
        <v>11.31</v>
      </c>
      <c r="BP12" s="34" vm="1463">
        <f ca="1"/>
        <v>11.244999999999999</v>
      </c>
      <c r="BQ12" s="34" vm="1464">
        <f ca="1"/>
        <v>11.154999999999999</v>
      </c>
      <c r="BR12" s="34" vm="1456">
        <f ca="1"/>
        <v>11.18</v>
      </c>
      <c r="BS12" s="34" vm="1460">
        <f ca="1"/>
        <v>11.265000000000001</v>
      </c>
      <c r="BT12" s="34" vm="1439">
        <f ca="1"/>
        <v>11.12</v>
      </c>
      <c r="BU12" s="34" vm="1451">
        <f ca="1"/>
        <v>11.02</v>
      </c>
      <c r="BV12" s="34" vm="1446">
        <f ca="1"/>
        <v>11.11</v>
      </c>
      <c r="BW12" s="34" vm="1465">
        <f ca="1"/>
        <v>11.045</v>
      </c>
      <c r="BX12" s="34" vm="1466">
        <f ca="1"/>
        <v>10.835000000000001</v>
      </c>
      <c r="BY12" s="34" vm="1451">
        <f ca="1"/>
        <v>11.02</v>
      </c>
      <c r="BZ12" s="34" vm="1467">
        <f ca="1"/>
        <v>10.93</v>
      </c>
      <c r="CA12" s="34" vm="1468">
        <f ca="1"/>
        <v>10.9</v>
      </c>
      <c r="CB12" s="34" vm="1469">
        <f ca="1"/>
        <v>10.725</v>
      </c>
      <c r="CC12" s="34" vm="1470">
        <f ca="1"/>
        <v>10.494999999999999</v>
      </c>
      <c r="CD12" s="34" vm="1471">
        <f ca="1"/>
        <v>10.925000000000001</v>
      </c>
      <c r="CE12" s="34" vm="1472">
        <f ca="1"/>
        <v>11</v>
      </c>
      <c r="CF12" s="34" vm="1473">
        <f ca="1"/>
        <v>11.055</v>
      </c>
      <c r="CG12" s="34" vm="1474">
        <f ca="1"/>
        <v>11.164999999999999</v>
      </c>
      <c r="CH12" s="34" vm="1439">
        <f ca="1"/>
        <v>11.12</v>
      </c>
      <c r="CI12" s="34" vm="1475">
        <f ca="1"/>
        <v>11.21</v>
      </c>
      <c r="CJ12" s="34" vm="1463">
        <f ca="1"/>
        <v>11.244999999999999</v>
      </c>
      <c r="CK12" s="34" vm="1476">
        <f ca="1"/>
        <v>11.215</v>
      </c>
      <c r="CL12" s="34" vm="1477">
        <f ca="1"/>
        <v>11.234999999999999</v>
      </c>
      <c r="CM12" s="34" vm="1478">
        <f ca="1"/>
        <v>11.1425</v>
      </c>
      <c r="CN12" s="34" vm="1479">
        <f ca="1"/>
        <v>11.22</v>
      </c>
      <c r="CO12" s="34" vm="1475">
        <f ca="1"/>
        <v>11.21</v>
      </c>
      <c r="CP12" s="34" vm="1480">
        <f ca="1"/>
        <v>11.205</v>
      </c>
      <c r="CQ12" s="34" vm="1442">
        <f ca="1"/>
        <v>11.09</v>
      </c>
      <c r="CR12" s="34" vm="1481">
        <f ca="1"/>
        <v>11.25</v>
      </c>
      <c r="CS12" s="34" vm="1462">
        <f ca="1"/>
        <v>11.31</v>
      </c>
      <c r="CT12" s="34" vm="1482">
        <f ca="1"/>
        <v>11.335000000000001</v>
      </c>
      <c r="CU12" s="34" vm="1483">
        <f ca="1"/>
        <v>11.38</v>
      </c>
      <c r="CV12" s="34" vm="1484">
        <f ca="1"/>
        <v>11.432499999999999</v>
      </c>
      <c r="CW12" s="34" vm="1485">
        <f ca="1"/>
        <v>11.625</v>
      </c>
      <c r="CX12" s="34" vm="1486">
        <f ca="1"/>
        <v>11.57</v>
      </c>
      <c r="CY12" s="34" vm="1487">
        <f ca="1"/>
        <v>11.5725</v>
      </c>
      <c r="CZ12" s="34" vm="1488">
        <f ca="1"/>
        <v>11.61</v>
      </c>
      <c r="DA12" s="34" vm="1489">
        <f ca="1"/>
        <v>11.695</v>
      </c>
      <c r="DB12" s="34" vm="1490">
        <f ca="1"/>
        <v>11.7425</v>
      </c>
      <c r="DC12" s="34" vm="1491">
        <f ca="1"/>
        <v>11.8</v>
      </c>
      <c r="DD12" s="34" vm="1492">
        <f ca="1"/>
        <v>11.86</v>
      </c>
      <c r="DE12" s="34" vm="1493">
        <f ca="1"/>
        <v>11.925000000000001</v>
      </c>
      <c r="DF12" s="34" vm="1494">
        <f ca="1"/>
        <v>11.87</v>
      </c>
      <c r="DG12" s="34" vm="1491">
        <f ca="1"/>
        <v>11.8</v>
      </c>
      <c r="DH12" s="34" vm="1495">
        <f ca="1"/>
        <v>11.92</v>
      </c>
      <c r="DI12" s="34" vm="1496">
        <f ca="1"/>
        <v>11.96</v>
      </c>
      <c r="DJ12" s="34" vm="1497">
        <f ca="1"/>
        <v>11.95</v>
      </c>
      <c r="DK12" s="34" vm="1498">
        <f ca="1"/>
        <v>11.965</v>
      </c>
      <c r="DL12" s="34" vm="1499">
        <f ca="1"/>
        <v>11.935</v>
      </c>
      <c r="DM12" s="34" vm="1500">
        <f ca="1"/>
        <v>11.885</v>
      </c>
      <c r="DN12" s="34" vm="1494">
        <f ca="1"/>
        <v>11.87</v>
      </c>
      <c r="DO12" s="34" vm="1501">
        <f ca="1"/>
        <v>11.865</v>
      </c>
      <c r="DP12" s="34" t="e" vm="341">
        <f ca="1"/>
        <v>#N/A</v>
      </c>
      <c r="DQ12" s="34" vm="1502">
        <f ca="1"/>
        <v>11.855</v>
      </c>
      <c r="DR12" s="34" vm="1503">
        <f ca="1"/>
        <v>11.945</v>
      </c>
      <c r="DS12" s="34" vm="1495">
        <f ca="1"/>
        <v>11.92</v>
      </c>
      <c r="DT12" s="34" vm="1504">
        <f ca="1"/>
        <v>12.105</v>
      </c>
      <c r="DU12" s="34" vm="1505">
        <f ca="1"/>
        <v>12.195</v>
      </c>
      <c r="DV12" s="34" vm="1495">
        <f ca="1"/>
        <v>11.92</v>
      </c>
      <c r="DW12" s="34" vm="1506">
        <f ca="1"/>
        <v>11.785</v>
      </c>
      <c r="DX12" s="34" vm="1507">
        <f ca="1"/>
        <v>11.78</v>
      </c>
      <c r="DY12" s="34" vm="1508">
        <f ca="1"/>
        <v>11.904999999999999</v>
      </c>
      <c r="DZ12" s="34" vm="1509">
        <f ca="1"/>
        <v>11.83</v>
      </c>
      <c r="EA12" s="34" vm="1510">
        <f ca="1"/>
        <v>11.815</v>
      </c>
      <c r="EB12" s="34" vm="1511">
        <f ca="1"/>
        <v>11.6</v>
      </c>
      <c r="EC12" s="34" vm="1512">
        <f ca="1"/>
        <v>11.835000000000001</v>
      </c>
      <c r="ED12" s="34" vm="1500">
        <f ca="1"/>
        <v>11.885</v>
      </c>
      <c r="EE12" s="34" vm="1496">
        <f ca="1"/>
        <v>11.96</v>
      </c>
      <c r="EF12" s="34" vm="1495">
        <f ca="1"/>
        <v>11.92</v>
      </c>
      <c r="EG12" s="34" vm="1513">
        <f ca="1"/>
        <v>11.93</v>
      </c>
      <c r="EH12" s="34" vm="1514">
        <f ca="1"/>
        <v>11.955</v>
      </c>
      <c r="EI12" s="34" vm="1515">
        <f ca="1"/>
        <v>12.005000000000001</v>
      </c>
      <c r="EJ12" s="34" vm="1516">
        <f ca="1"/>
        <v>11.994400000000001</v>
      </c>
      <c r="EK12" s="34" vm="1517">
        <f ca="1"/>
        <v>11.994999999999999</v>
      </c>
      <c r="EL12" s="34" vm="1518">
        <f ca="1"/>
        <v>12.015000000000001</v>
      </c>
      <c r="EM12" s="34" vm="1519">
        <f ca="1"/>
        <v>11.98</v>
      </c>
      <c r="EN12" s="34" vm="1520">
        <f ca="1"/>
        <v>12.04</v>
      </c>
      <c r="EO12" s="34" vm="1521">
        <f ca="1"/>
        <v>12.03</v>
      </c>
      <c r="EP12" s="34" vm="1522">
        <f ca="1"/>
        <v>12.035</v>
      </c>
      <c r="EQ12" s="34" vm="1523">
        <f ca="1"/>
        <v>12.085000000000001</v>
      </c>
      <c r="ER12" s="34" vm="1524">
        <f ca="1"/>
        <v>12.074999999999999</v>
      </c>
      <c r="ES12" s="34" vm="1523">
        <f ca="1"/>
        <v>12.085000000000001</v>
      </c>
      <c r="ET12" s="34" vm="1525">
        <f ca="1"/>
        <v>12.06</v>
      </c>
      <c r="EU12" s="34" vm="1526">
        <f ca="1"/>
        <v>12.055</v>
      </c>
      <c r="EV12" s="34" vm="1524">
        <f ca="1"/>
        <v>12.074999999999999</v>
      </c>
      <c r="EW12" s="34" vm="1515">
        <f ca="1"/>
        <v>12.005000000000001</v>
      </c>
      <c r="EX12" s="34" vm="1527">
        <f ca="1"/>
        <v>11.875</v>
      </c>
      <c r="EY12" s="34" vm="1497">
        <f ca="1"/>
        <v>11.95</v>
      </c>
      <c r="EZ12" s="34" vm="1520">
        <f ca="1"/>
        <v>12.04</v>
      </c>
      <c r="FA12" s="34" vm="1525">
        <f ca="1"/>
        <v>12.06</v>
      </c>
      <c r="FB12" s="34" vm="1528">
        <f ca="1"/>
        <v>12.13</v>
      </c>
      <c r="FC12" s="34" vm="1529">
        <f ca="1"/>
        <v>12.18</v>
      </c>
      <c r="FD12" s="34" vm="1530">
        <f ca="1"/>
        <v>12.205</v>
      </c>
      <c r="FE12" s="34" vm="1531">
        <f ca="1"/>
        <v>12.244999999999999</v>
      </c>
      <c r="FF12" s="34" vm="1532">
        <f ca="1"/>
        <v>12.234999999999999</v>
      </c>
      <c r="FG12" s="34" vm="1533">
        <f ca="1"/>
        <v>12.3</v>
      </c>
      <c r="FH12" s="34" vm="1534">
        <f ca="1"/>
        <v>12.355</v>
      </c>
      <c r="FI12" s="34" vm="1535">
        <f ca="1"/>
        <v>12.395</v>
      </c>
      <c r="FJ12" s="34" vm="1536">
        <f ca="1"/>
        <v>12.27</v>
      </c>
      <c r="FK12" s="34" vm="1537">
        <f ca="1"/>
        <v>12.324999999999999</v>
      </c>
      <c r="FL12" s="34" vm="1538">
        <f ca="1"/>
        <v>12.2</v>
      </c>
      <c r="FM12" s="34" vm="1539">
        <f ca="1"/>
        <v>12.345000000000001</v>
      </c>
      <c r="FN12" s="34" vm="1540">
        <f ca="1"/>
        <v>12.42</v>
      </c>
      <c r="FO12" s="34" vm="1541">
        <f ca="1"/>
        <v>12.445</v>
      </c>
      <c r="FP12" s="34" vm="1542">
        <f ca="1"/>
        <v>12.3575</v>
      </c>
      <c r="FQ12" s="34" vm="1543">
        <f ca="1"/>
        <v>12.35</v>
      </c>
      <c r="FR12" s="34" vm="1537">
        <f ca="1"/>
        <v>12.324999999999999</v>
      </c>
      <c r="FS12" s="34" vm="1504">
        <f ca="1"/>
        <v>12.105</v>
      </c>
      <c r="FT12" s="34" vm="1544">
        <f ca="1"/>
        <v>12.25</v>
      </c>
      <c r="FU12" s="34" vm="1543">
        <f ca="1"/>
        <v>12.35</v>
      </c>
      <c r="FV12" s="34" vm="1545">
        <f ca="1"/>
        <v>12.335000000000001</v>
      </c>
      <c r="FW12" s="34" vm="1546">
        <f ca="1"/>
        <v>12.44</v>
      </c>
      <c r="FX12" s="34" vm="1547">
        <f ca="1"/>
        <v>12.4575</v>
      </c>
      <c r="FY12" s="34" vm="1548">
        <f ca="1"/>
        <v>12.375</v>
      </c>
      <c r="FZ12" s="34" vm="1549">
        <f ca="1"/>
        <v>12.41</v>
      </c>
      <c r="GA12" s="34" vm="1550">
        <f ca="1"/>
        <v>12.525</v>
      </c>
      <c r="GB12" s="34" vm="1551">
        <f ca="1"/>
        <v>12.475</v>
      </c>
      <c r="GC12" s="34" vm="1552">
        <f ca="1"/>
        <v>12.55</v>
      </c>
      <c r="GD12" s="34" vm="1553">
        <f ca="1"/>
        <v>12.515000000000001</v>
      </c>
      <c r="GE12" s="34" vm="1554">
        <f ca="1"/>
        <v>12.51</v>
      </c>
      <c r="GF12" s="34" vm="1550">
        <f ca="1"/>
        <v>12.525</v>
      </c>
      <c r="GG12" s="34" vm="1555">
        <f ca="1"/>
        <v>12.56</v>
      </c>
      <c r="GH12" s="34" vm="1550">
        <f ca="1"/>
        <v>12.525</v>
      </c>
      <c r="GI12" s="34" vm="1556">
        <f ca="1"/>
        <v>12.555</v>
      </c>
      <c r="GJ12" s="34" vm="1557">
        <f ca="1"/>
        <v>12.605</v>
      </c>
      <c r="GK12" s="34" vm="1558">
        <f ca="1"/>
        <v>12.615</v>
      </c>
      <c r="GL12" s="34" vm="1559">
        <f ca="1"/>
        <v>12.68</v>
      </c>
      <c r="GM12" s="34" vm="1560">
        <f ca="1"/>
        <v>12.625</v>
      </c>
      <c r="GN12" s="34" vm="1552">
        <f ca="1"/>
        <v>12.55</v>
      </c>
      <c r="GO12" s="34" vm="1561">
        <f ca="1"/>
        <v>12.574999999999999</v>
      </c>
      <c r="GP12" s="34" vm="1562">
        <f ca="1"/>
        <v>12.484999999999999</v>
      </c>
      <c r="GQ12" s="34" vm="1558">
        <f ca="1"/>
        <v>12.615</v>
      </c>
      <c r="GR12" s="34" vm="1563">
        <f ca="1"/>
        <v>12.75</v>
      </c>
      <c r="GS12" s="34" vm="1564">
        <f ca="1"/>
        <v>12.74</v>
      </c>
      <c r="GT12" s="34" vm="1565">
        <f ca="1"/>
        <v>12.795</v>
      </c>
      <c r="GU12" s="34" vm="1566">
        <f ca="1"/>
        <v>12.72</v>
      </c>
      <c r="GV12" s="34" vm="1567">
        <f ca="1"/>
        <v>12.81</v>
      </c>
      <c r="GW12" s="34" t="e" vm="341">
        <f ca="1"/>
        <v>#N/A</v>
      </c>
      <c r="GX12" s="34" vm="1568">
        <f ca="1"/>
        <v>12.87</v>
      </c>
      <c r="GY12" s="34" vm="1569">
        <f ca="1"/>
        <v>12.835000000000001</v>
      </c>
      <c r="GZ12" s="34" vm="1570">
        <f ca="1"/>
        <v>12.895</v>
      </c>
      <c r="HA12" s="34" vm="1571">
        <f ca="1"/>
        <v>12.8925</v>
      </c>
      <c r="HB12" s="34" vm="1572">
        <f ca="1"/>
        <v>12.945</v>
      </c>
      <c r="HC12" s="34" vm="1573">
        <f ca="1"/>
        <v>12.82</v>
      </c>
      <c r="HD12" s="34" vm="1565">
        <f ca="1"/>
        <v>12.795</v>
      </c>
      <c r="HE12" s="34" vm="1574">
        <f ca="1"/>
        <v>12.83</v>
      </c>
      <c r="HF12" s="34" vm="1575">
        <f ca="1"/>
        <v>12.765000000000001</v>
      </c>
      <c r="HG12" s="34" vm="1576">
        <f ca="1"/>
        <v>12.725</v>
      </c>
      <c r="HH12" s="34" vm="1576">
        <f ca="1"/>
        <v>12.725</v>
      </c>
      <c r="HI12" s="34" vm="1576">
        <f ca="1"/>
        <v>12.725</v>
      </c>
      <c r="HJ12" s="34" vm="1577">
        <f ca="1"/>
        <v>12.69</v>
      </c>
      <c r="HK12" s="34" vm="1578">
        <f ca="1"/>
        <v>12.664999999999999</v>
      </c>
      <c r="HL12" s="34" vm="1540">
        <f ca="1"/>
        <v>12.42</v>
      </c>
      <c r="HM12" s="34" vm="1579">
        <f ca="1"/>
        <v>12.465</v>
      </c>
      <c r="HN12" s="34" vm="1580">
        <f ca="1"/>
        <v>12.54</v>
      </c>
      <c r="HO12" s="34" vm="1578">
        <f ca="1"/>
        <v>12.664999999999999</v>
      </c>
      <c r="HP12" s="34" vm="1581">
        <f ca="1"/>
        <v>12.63</v>
      </c>
      <c r="HQ12" s="34" vm="1578">
        <f ca="1"/>
        <v>12.664999999999999</v>
      </c>
      <c r="HR12" s="34" vm="1582">
        <f ca="1"/>
        <v>12.45</v>
      </c>
      <c r="HS12" s="34" vm="1541">
        <f ca="1"/>
        <v>12.445</v>
      </c>
      <c r="HT12" s="34" vm="1583">
        <f ca="1"/>
        <v>12.43</v>
      </c>
      <c r="HU12" s="34" vm="1533">
        <f ca="1"/>
        <v>12.3</v>
      </c>
      <c r="HV12" s="34" vm="1584">
        <f ca="1"/>
        <v>12.225</v>
      </c>
      <c r="HW12" s="34" vm="1540">
        <f ca="1"/>
        <v>12.42</v>
      </c>
      <c r="HX12" s="34" vm="1585">
        <f ca="1"/>
        <v>12.24</v>
      </c>
      <c r="HY12" s="34" vm="1558">
        <f ca="1"/>
        <v>12.615</v>
      </c>
      <c r="HZ12" s="34" vm="1586">
        <f ca="1"/>
        <v>12.53</v>
      </c>
      <c r="IA12" s="34" vm="1587">
        <f ca="1"/>
        <v>12.59</v>
      </c>
      <c r="IB12" s="34" vm="1553">
        <f ca="1"/>
        <v>12.515000000000001</v>
      </c>
      <c r="IC12" s="34" vm="1588">
        <f ca="1"/>
        <v>12.455</v>
      </c>
      <c r="ID12" s="34" vm="1589">
        <f ca="1"/>
        <v>12.715</v>
      </c>
      <c r="IE12" s="34" vm="1574">
        <f ca="1"/>
        <v>12.83</v>
      </c>
      <c r="IF12" s="34" vm="1590">
        <f ca="1"/>
        <v>12.855</v>
      </c>
      <c r="IG12" s="34" vm="1591">
        <f ca="1"/>
        <v>12.93</v>
      </c>
      <c r="IH12" s="34" vm="1592">
        <f ca="1"/>
        <v>13.02</v>
      </c>
      <c r="II12" s="34" vm="1593">
        <f ca="1"/>
        <v>13.045</v>
      </c>
      <c r="IJ12" s="34" vm="1594">
        <f ca="1"/>
        <v>13.15</v>
      </c>
      <c r="IK12" s="34" vm="1595">
        <f ca="1"/>
        <v>13.265000000000001</v>
      </c>
      <c r="IL12" s="34" vm="1596">
        <f ca="1"/>
        <v>13.4</v>
      </c>
      <c r="IM12" s="34" vm="1597">
        <f ca="1"/>
        <v>13.39</v>
      </c>
      <c r="IN12" s="34" vm="1598">
        <f ca="1"/>
        <v>13.42</v>
      </c>
      <c r="IO12" s="34" vm="1599">
        <f ca="1"/>
        <v>13.484999999999999</v>
      </c>
      <c r="IP12" s="34" vm="1600">
        <f ca="1"/>
        <v>13.53</v>
      </c>
      <c r="IQ12" s="34" vm="1601">
        <f ca="1"/>
        <v>13.58</v>
      </c>
      <c r="IR12" s="34" vm="1602">
        <f ca="1"/>
        <v>13.565</v>
      </c>
      <c r="IS12" s="34" vm="1603">
        <f ca="1"/>
        <v>13.76</v>
      </c>
      <c r="IT12" s="34" vm="1604">
        <f ca="1"/>
        <v>13.85</v>
      </c>
      <c r="IU12" s="34" vm="1605">
        <f ca="1"/>
        <v>13.805</v>
      </c>
      <c r="IV12" s="34" vm="1606">
        <f ca="1"/>
        <v>13.71</v>
      </c>
      <c r="IW12" s="34" vm="1606">
        <f ca="1"/>
        <v>13.71</v>
      </c>
      <c r="IX12" s="34" vm="1607">
        <f ca="1"/>
        <v>13.585000000000001</v>
      </c>
      <c r="IY12" s="34" vm="1608">
        <f ca="1"/>
        <v>13.63</v>
      </c>
      <c r="IZ12" s="34" vm="1609">
        <f ca="1"/>
        <v>13.605</v>
      </c>
      <c r="JA12" s="34" vm="1610">
        <f ca="1"/>
        <v>13.744999999999999</v>
      </c>
      <c r="JB12" s="34" vm="1611">
        <f ca="1"/>
        <v>13.68</v>
      </c>
      <c r="JC12" s="34" vm="1612">
        <f ca="1"/>
        <v>13.705</v>
      </c>
      <c r="JD12" s="34" vm="1613">
        <f ca="1"/>
        <v>13.73</v>
      </c>
      <c r="JE12" s="34" vm="1614">
        <f ca="1"/>
        <v>13.914999999999999</v>
      </c>
      <c r="JF12" s="34" vm="1615">
        <f ca="1"/>
        <v>13.654999999999999</v>
      </c>
      <c r="JG12" s="34" vm="1616">
        <f ca="1"/>
        <v>13.72</v>
      </c>
      <c r="JH12" s="34" vm="1617">
        <f ca="1"/>
        <v>13.765000000000001</v>
      </c>
      <c r="JI12" s="34" vm="1618">
        <f ca="1"/>
        <v>13.44</v>
      </c>
      <c r="JJ12" s="34" vm="1619">
        <f ca="1"/>
        <v>13.595000000000001</v>
      </c>
      <c r="JK12" s="34" vm="1620">
        <f ca="1"/>
        <v>13.41</v>
      </c>
      <c r="JL12" s="34" vm="1608">
        <f ca="1"/>
        <v>13.63</v>
      </c>
      <c r="JM12" s="34" vm="1621">
        <f ca="1"/>
        <v>13.395</v>
      </c>
      <c r="JN12" s="34" vm="1622">
        <f ca="1"/>
        <v>13.37</v>
      </c>
      <c r="JO12" s="34" vm="1623">
        <f ca="1"/>
        <v>13.48</v>
      </c>
      <c r="JP12" s="34" vm="1603">
        <f ca="1"/>
        <v>13.76</v>
      </c>
      <c r="JQ12" s="34" vm="1624">
        <f ca="1"/>
        <v>13.69</v>
      </c>
      <c r="JR12" s="34" vm="1625">
        <f ca="1"/>
        <v>13.725</v>
      </c>
      <c r="JS12" s="34" vm="1626">
        <f ca="1"/>
        <v>13.7</v>
      </c>
      <c r="JT12" s="34" vm="1615">
        <f ca="1"/>
        <v>13.654999999999999</v>
      </c>
      <c r="JU12" s="34" vm="1627">
        <f ca="1"/>
        <v>13.535</v>
      </c>
      <c r="JV12" s="34" vm="1628">
        <f ca="1"/>
        <v>13.54</v>
      </c>
      <c r="JW12" s="34" vm="1629">
        <f ca="1"/>
        <v>13.75</v>
      </c>
      <c r="JX12" s="34" vm="1630">
        <f ca="1"/>
        <v>13.65</v>
      </c>
      <c r="JY12" s="34" vm="1631">
        <f ca="1"/>
        <v>13.28</v>
      </c>
      <c r="JZ12" s="34" vm="1623">
        <f ca="1"/>
        <v>13.48</v>
      </c>
      <c r="KA12" s="34" vm="1626">
        <f ca="1"/>
        <v>13.7</v>
      </c>
      <c r="KB12" s="34" vm="1632">
        <f ca="1"/>
        <v>13.87</v>
      </c>
    </row>
    <row r="13" spans="2:288" ht="20" customHeight="1" x14ac:dyDescent="0.6">
      <c r="B13" s="12" t="s">
        <v>36</v>
      </c>
      <c r="C13" s="1" t="s">
        <v>37</v>
      </c>
      <c r="D13" s="1" t="str" cm="1">
        <f t="array" ref="D13">_FV(Table15[[#This Row],[ ETF]],"Ticker symbol",TRUE)</f>
        <v>XD9U</v>
      </c>
      <c r="E13" s="1" t="s">
        <v>51</v>
      </c>
      <c r="F13" s="1" t="s">
        <v>52</v>
      </c>
      <c r="G13" s="1" t="e" vm="1633">
        <v>#VALUE!</v>
      </c>
      <c r="H13" s="22" cm="1">
        <f t="array" ref="H13">IFERROR(_FV(Table15[[#This Row],[ ETF]],"beta"),"")</f>
        <v>1.0333000000000001</v>
      </c>
      <c r="I13" s="25" cm="1">
        <f t="array" ref="I13">_FV(Table15[[#This Row],[ ETF]],"Price")</f>
        <v>133.87</v>
      </c>
      <c r="J13" s="21">
        <f>SUMIF(Table14[Ativo],Table15[[#This Row],[Ticker]],Table14[Qtd])</f>
        <v>0</v>
      </c>
      <c r="K13" s="5">
        <f>Table15[[#This Row],[Preço]]*Table15[[#This Row],[Qtd]]</f>
        <v>0</v>
      </c>
      <c r="L13" s="14">
        <f>_xlfn.FLOOR.MATH((Aporte-2)/Table15[[#This Row],[Preço]])</f>
        <v>33</v>
      </c>
      <c r="M13" s="13">
        <f>Aporte-Table15[[#This Row],[Possível]]*Table15[[#This Row],[Preço]]</f>
        <v>82.289999999999964</v>
      </c>
      <c r="N13" s="30" cm="1">
        <f t="array" ref="N13">_FV(Table15[[#This Row],[ ETF]],"Expense ratio",TRUE)</f>
        <v>7.000000000000001E-4</v>
      </c>
      <c r="O13" s="33" cm="1">
        <f t="array" ref="O13">_FV(Table15[[#This Row],[ ETF]],"Market cap",TRUE)</f>
        <v>6417174000</v>
      </c>
      <c r="P13" s="31" cm="1">
        <f t="array" ref="P13">_FV(Table15[[#This Row],[ ETF]],"Volume")</f>
        <v>3099</v>
      </c>
      <c r="Q13" s="30" cm="1">
        <f t="array" ref="Q13">_FV(Table15[[#This Row],[ ETF]],"Change (%)",TRUE)</f>
        <v>-1.4549999999999999E-3</v>
      </c>
      <c r="R13" s="35">
        <f ca="1">(Table15[[#This Row],[Preço]]-AF13)/AF13</f>
        <v>0.27047546740058837</v>
      </c>
      <c r="S13" s="39"/>
      <c r="T13" s="32" cm="1">
        <f t="array" ref="T13">Table15[[#This Row],[Valor de mercado]]/Riqueza_hoje</f>
        <v>0</v>
      </c>
      <c r="AF13" s="34" cm="1" vm="1634">
        <f t="array" aca="1" ref="AF13:JZ13" ca="1">TRANSPOSE(_xlfn.STOCKHISTORY(G13,TODAY()-365,TODAY(),0,0,1))</f>
        <v>105.37</v>
      </c>
      <c r="AG13" s="34" t="e" vm="341">
        <f ca="1"/>
        <v>#N/A</v>
      </c>
      <c r="AH13" s="34" vm="1635">
        <f ca="1"/>
        <v>106.24</v>
      </c>
      <c r="AI13" s="34" vm="1636">
        <f ca="1"/>
        <v>106.31</v>
      </c>
      <c r="AJ13" s="34" vm="1637">
        <f ca="1"/>
        <v>106.12</v>
      </c>
      <c r="AK13" s="34" vm="1638">
        <f ca="1"/>
        <v>105.245</v>
      </c>
      <c r="AL13" s="34" vm="1639">
        <f ca="1"/>
        <v>105.39</v>
      </c>
      <c r="AM13" s="34" vm="1640">
        <f ca="1"/>
        <v>107.105</v>
      </c>
      <c r="AN13" s="34" vm="1641">
        <f ca="1"/>
        <v>108.06</v>
      </c>
      <c r="AO13" s="34" vm="1642">
        <f ca="1"/>
        <v>108.41</v>
      </c>
      <c r="AP13" s="34" vm="1643">
        <f ca="1"/>
        <v>108.42</v>
      </c>
      <c r="AQ13" s="34" vm="1644">
        <f ca="1"/>
        <v>108.19</v>
      </c>
      <c r="AR13" s="34" vm="1645">
        <f ca="1"/>
        <v>108.4</v>
      </c>
      <c r="AS13" s="34" vm="1646">
        <f ca="1"/>
        <v>108.645</v>
      </c>
      <c r="AT13" s="34" vm="1647">
        <f ca="1"/>
        <v>107.43</v>
      </c>
      <c r="AU13" s="34" vm="1648">
        <f ca="1"/>
        <v>107.375</v>
      </c>
      <c r="AV13" s="34" vm="1649">
        <f ca="1"/>
        <v>107.72</v>
      </c>
      <c r="AW13" s="34" vm="1650">
        <f ca="1"/>
        <v>109.28</v>
      </c>
      <c r="AX13" s="34" vm="1651">
        <f ca="1"/>
        <v>109.75</v>
      </c>
      <c r="AY13" s="34" vm="1652">
        <f ca="1"/>
        <v>109.25</v>
      </c>
      <c r="AZ13" s="34" vm="1653">
        <f ca="1"/>
        <v>108.61499999999999</v>
      </c>
      <c r="BA13" s="34" vm="1654">
        <f ca="1"/>
        <v>109.61499999999999</v>
      </c>
      <c r="BB13" s="34" vm="1655">
        <f ca="1"/>
        <v>107.78</v>
      </c>
      <c r="BC13" s="34" vm="1656">
        <f ca="1"/>
        <v>108.22</v>
      </c>
      <c r="BD13" s="34" vm="1657">
        <f ca="1"/>
        <v>106.18</v>
      </c>
      <c r="BE13" s="34" vm="1658">
        <f ca="1"/>
        <v>106.9</v>
      </c>
      <c r="BF13" s="34" vm="1659">
        <f ca="1"/>
        <v>109.235</v>
      </c>
      <c r="BG13" s="34" vm="1660">
        <f ca="1"/>
        <v>109.11</v>
      </c>
      <c r="BH13" s="34" vm="1661">
        <f ca="1"/>
        <v>109.83</v>
      </c>
      <c r="BI13" s="34" vm="1662">
        <f ca="1"/>
        <v>110.685</v>
      </c>
      <c r="BJ13" s="34" vm="1663">
        <f ca="1"/>
        <v>111.215</v>
      </c>
      <c r="BK13" s="34" vm="1664">
        <f ca="1"/>
        <v>111.53</v>
      </c>
      <c r="BL13" s="34" vm="1665">
        <f ca="1"/>
        <v>111.44</v>
      </c>
      <c r="BM13" s="34" vm="1666">
        <f ca="1"/>
        <v>111.80500000000001</v>
      </c>
      <c r="BN13" s="34" vm="1667">
        <f ca="1"/>
        <v>112.03</v>
      </c>
      <c r="BO13" s="34" vm="1668">
        <f ca="1"/>
        <v>112.95</v>
      </c>
      <c r="BP13" s="34" vm="1669">
        <f ca="1"/>
        <v>112.4</v>
      </c>
      <c r="BQ13" s="34" vm="1670">
        <f ca="1"/>
        <v>111.38</v>
      </c>
      <c r="BR13" s="34" vm="1671">
        <f ca="1"/>
        <v>111.22</v>
      </c>
      <c r="BS13" s="34" vm="1672">
        <f ca="1"/>
        <v>112.2</v>
      </c>
      <c r="BT13" s="34" vm="1673">
        <f ca="1"/>
        <v>110.77</v>
      </c>
      <c r="BU13" s="34" vm="1674">
        <f ca="1"/>
        <v>109.645</v>
      </c>
      <c r="BV13" s="34" vm="1675">
        <f ca="1"/>
        <v>111.08</v>
      </c>
      <c r="BW13" s="34" vm="1676">
        <f ca="1"/>
        <v>110.61499999999999</v>
      </c>
      <c r="BX13" s="34" vm="1677">
        <f ca="1"/>
        <v>109.16</v>
      </c>
      <c r="BY13" s="34" vm="1678">
        <f ca="1"/>
        <v>110.79</v>
      </c>
      <c r="BZ13" s="34" vm="1679">
        <f ca="1"/>
        <v>110.535</v>
      </c>
      <c r="CA13" s="34" vm="1680">
        <f ca="1"/>
        <v>109.84</v>
      </c>
      <c r="CB13" s="34" vm="1681">
        <f ca="1"/>
        <v>108.39</v>
      </c>
      <c r="CC13" s="34" vm="1682">
        <f ca="1"/>
        <v>105.76</v>
      </c>
      <c r="CD13" s="34" vm="1683">
        <f ca="1"/>
        <v>109.63500000000001</v>
      </c>
      <c r="CE13" s="34" vm="1684">
        <f ca="1"/>
        <v>110.11</v>
      </c>
      <c r="CF13" s="34" vm="1685">
        <f ca="1"/>
        <v>110.46</v>
      </c>
      <c r="CG13" s="34" vm="1686">
        <f ca="1"/>
        <v>112.005</v>
      </c>
      <c r="CH13" s="34" vm="1687">
        <f ca="1"/>
        <v>111.19</v>
      </c>
      <c r="CI13" s="34" vm="1688">
        <f ca="1"/>
        <v>111.81</v>
      </c>
      <c r="CJ13" s="34" vm="1689">
        <f ca="1"/>
        <v>112.58</v>
      </c>
      <c r="CK13" s="34" vm="1690">
        <f ca="1"/>
        <v>111.79</v>
      </c>
      <c r="CL13" s="34" vm="1691">
        <f ca="1"/>
        <v>112.345</v>
      </c>
      <c r="CM13" s="34" vm="1692">
        <f ca="1"/>
        <v>111.095</v>
      </c>
      <c r="CN13" s="34" vm="1693">
        <f ca="1"/>
        <v>111.83</v>
      </c>
      <c r="CO13" s="34" vm="1694">
        <f ca="1"/>
        <v>111.69</v>
      </c>
      <c r="CP13" s="34" vm="1695">
        <f ca="1"/>
        <v>111.44499999999999</v>
      </c>
      <c r="CQ13" s="34" vm="1696">
        <f ca="1"/>
        <v>110.1</v>
      </c>
      <c r="CR13" s="34" vm="1697">
        <f ca="1"/>
        <v>111.37</v>
      </c>
      <c r="CS13" s="34" vm="1698">
        <f ca="1"/>
        <v>111.755</v>
      </c>
      <c r="CT13" s="34" vm="1699">
        <f ca="1"/>
        <v>111.895</v>
      </c>
      <c r="CU13" s="34" vm="1700">
        <f ca="1"/>
        <v>112.675</v>
      </c>
      <c r="CV13" s="34" vm="1701">
        <f ca="1"/>
        <v>113.47499999999999</v>
      </c>
      <c r="CW13" s="34" vm="1702">
        <f ca="1"/>
        <v>115.57</v>
      </c>
      <c r="CX13" s="34" vm="1703">
        <f ca="1"/>
        <v>115.59</v>
      </c>
      <c r="CY13" s="34" vm="1704">
        <f ca="1"/>
        <v>115.955</v>
      </c>
      <c r="CZ13" s="34" vm="1705">
        <f ca="1"/>
        <v>116.235</v>
      </c>
      <c r="DA13" s="34" vm="1706">
        <f ca="1"/>
        <v>116.81</v>
      </c>
      <c r="DB13" s="34" vm="1707">
        <f ca="1"/>
        <v>117.215</v>
      </c>
      <c r="DC13" s="34" vm="1708">
        <f ca="1"/>
        <v>117.5</v>
      </c>
      <c r="DD13" s="34" vm="1709">
        <f ca="1"/>
        <v>118.02500000000001</v>
      </c>
      <c r="DE13" s="34" vm="1710">
        <f ca="1"/>
        <v>118.355</v>
      </c>
      <c r="DF13" s="34" vm="1711">
        <f ca="1"/>
        <v>118.13500000000001</v>
      </c>
      <c r="DG13" s="34" vm="1712">
        <f ca="1"/>
        <v>116.77</v>
      </c>
      <c r="DH13" s="34" vm="1713">
        <f ca="1"/>
        <v>117.77500000000001</v>
      </c>
      <c r="DI13" s="34" vm="1714">
        <f ca="1"/>
        <v>118.33499999999999</v>
      </c>
      <c r="DJ13" s="34" vm="1715">
        <f ca="1"/>
        <v>118.425</v>
      </c>
      <c r="DK13" s="34" vm="1716">
        <f ca="1"/>
        <v>118.93</v>
      </c>
      <c r="DL13" s="34" vm="1717">
        <f ca="1"/>
        <v>118.82</v>
      </c>
      <c r="DM13" s="34" vm="1718">
        <f ca="1"/>
        <v>118.925</v>
      </c>
      <c r="DN13" s="34" vm="1719">
        <f ca="1"/>
        <v>118.89</v>
      </c>
      <c r="DO13" s="34" vm="1720">
        <f ca="1"/>
        <v>118.565</v>
      </c>
      <c r="DP13" s="34" t="e" vm="341">
        <f ca="1"/>
        <v>#N/A</v>
      </c>
      <c r="DQ13" s="34" vm="1721">
        <f ca="1"/>
        <v>117.13</v>
      </c>
      <c r="DR13" s="34" vm="1722">
        <f ca="1"/>
        <v>118.31</v>
      </c>
      <c r="DS13" s="34" vm="1723">
        <f ca="1"/>
        <v>117.77</v>
      </c>
      <c r="DT13" s="34" vm="1724">
        <f ca="1"/>
        <v>119.63</v>
      </c>
      <c r="DU13" s="34" vm="1725">
        <f ca="1"/>
        <v>119.39</v>
      </c>
      <c r="DV13" s="34" vm="1726">
        <f ca="1"/>
        <v>117.175</v>
      </c>
      <c r="DW13" s="34" vm="1727">
        <f ca="1"/>
        <v>115.68</v>
      </c>
      <c r="DX13" s="34" vm="1728">
        <f ca="1"/>
        <v>115.935</v>
      </c>
      <c r="DY13" s="34" vm="1729">
        <f ca="1"/>
        <v>117.6</v>
      </c>
      <c r="DZ13" s="34" vm="1730">
        <f ca="1"/>
        <v>117.765</v>
      </c>
      <c r="EA13" s="34" vm="1731">
        <f ca="1"/>
        <v>117.68</v>
      </c>
      <c r="EB13" s="34" vm="1732">
        <f ca="1"/>
        <v>117.97499999999999</v>
      </c>
      <c r="EC13" s="34" vm="1733">
        <f ca="1"/>
        <v>118.88500000000001</v>
      </c>
      <c r="ED13" s="34" vm="1734">
        <f ca="1"/>
        <v>118.655</v>
      </c>
      <c r="EE13" s="34" vm="1735">
        <f ca="1"/>
        <v>118.78</v>
      </c>
      <c r="EF13" s="34" vm="1736">
        <f ca="1"/>
        <v>119</v>
      </c>
      <c r="EG13" s="34" vm="1737">
        <f ca="1"/>
        <v>119.34</v>
      </c>
      <c r="EH13" s="34" t="e" vm="341">
        <f ca="1"/>
        <v>#N/A</v>
      </c>
      <c r="EI13" s="34" vm="1738">
        <f ca="1"/>
        <v>119.105</v>
      </c>
      <c r="EJ13" s="34" vm="1725">
        <f ca="1"/>
        <v>119.39</v>
      </c>
      <c r="EK13" s="34" vm="1718">
        <f ca="1"/>
        <v>118.925</v>
      </c>
      <c r="EL13" s="34" vm="1739">
        <f ca="1"/>
        <v>119.575</v>
      </c>
      <c r="EM13" s="34" vm="1740">
        <f ca="1"/>
        <v>119.57</v>
      </c>
      <c r="EN13" s="34" vm="1741">
        <f ca="1"/>
        <v>119.41500000000001</v>
      </c>
      <c r="EO13" s="34" vm="1742">
        <f ca="1"/>
        <v>119.96</v>
      </c>
      <c r="EP13" s="34" vm="1743">
        <f ca="1"/>
        <v>120.07</v>
      </c>
      <c r="EQ13" s="34" vm="1744">
        <f ca="1"/>
        <v>120.28</v>
      </c>
      <c r="ER13" s="34" vm="1745">
        <f ca="1"/>
        <v>120.325</v>
      </c>
      <c r="ES13" s="34" vm="1746">
        <f ca="1"/>
        <v>120.44499999999999</v>
      </c>
      <c r="ET13" s="34" vm="1747">
        <f ca="1"/>
        <v>120.54</v>
      </c>
      <c r="EU13" s="34" vm="1748">
        <f ca="1"/>
        <v>120.18</v>
      </c>
      <c r="EV13" s="34" vm="1749">
        <f ca="1"/>
        <v>118.88</v>
      </c>
      <c r="EW13" s="34" vm="1750">
        <f ca="1"/>
        <v>119.83</v>
      </c>
      <c r="EX13" s="34" vm="1751">
        <f ca="1"/>
        <v>120.645</v>
      </c>
      <c r="EY13" s="34" vm="1752">
        <f ca="1"/>
        <v>120.89</v>
      </c>
      <c r="EZ13" s="34" vm="1753">
        <f ca="1"/>
        <v>121.455</v>
      </c>
      <c r="FA13" s="34" vm="1754">
        <f ca="1"/>
        <v>121.80500000000001</v>
      </c>
      <c r="FB13" s="34" vm="1755">
        <f ca="1"/>
        <v>121.88</v>
      </c>
      <c r="FC13" s="34" vm="1756">
        <f ca="1"/>
        <v>122.44</v>
      </c>
      <c r="FD13" s="34" vm="1757">
        <f ca="1"/>
        <v>122.315</v>
      </c>
      <c r="FE13" s="34" vm="1758">
        <f ca="1"/>
        <v>122.62</v>
      </c>
      <c r="FF13" s="34" vm="1759">
        <f ca="1"/>
        <v>123.395</v>
      </c>
      <c r="FG13" s="34" vm="1760">
        <f ca="1"/>
        <v>123.89</v>
      </c>
      <c r="FH13" s="34" vm="1761">
        <f ca="1"/>
        <v>123.205</v>
      </c>
      <c r="FI13" s="34" vm="1762">
        <f ca="1"/>
        <v>123.855</v>
      </c>
      <c r="FJ13" s="34" vm="1763">
        <f ca="1"/>
        <v>122.74</v>
      </c>
      <c r="FK13" s="34" vm="1764">
        <f ca="1"/>
        <v>124.19</v>
      </c>
      <c r="FL13" s="34" vm="1765">
        <f ca="1"/>
        <v>124.545</v>
      </c>
      <c r="FM13" s="34" vm="1766">
        <f ca="1"/>
        <v>124.91500000000001</v>
      </c>
      <c r="FN13" s="34" vm="1767">
        <f ca="1"/>
        <v>124.3</v>
      </c>
      <c r="FO13" s="34" vm="1768">
        <f ca="1"/>
        <v>124.035</v>
      </c>
      <c r="FP13" s="34" vm="1769">
        <f ca="1"/>
        <v>123.67</v>
      </c>
      <c r="FQ13" s="34" vm="1770">
        <f ca="1"/>
        <v>121.14</v>
      </c>
      <c r="FR13" s="34" vm="1771">
        <f ca="1"/>
        <v>122.89</v>
      </c>
      <c r="FS13" s="34" vm="1772">
        <f ca="1"/>
        <v>123.78</v>
      </c>
      <c r="FT13" s="34" vm="1773">
        <f ca="1"/>
        <v>124.21</v>
      </c>
      <c r="FU13" s="34" vm="1774">
        <f ca="1"/>
        <v>125.595</v>
      </c>
      <c r="FV13" s="34" vm="1775">
        <f ca="1"/>
        <v>125.88</v>
      </c>
      <c r="FW13" s="34" vm="1776">
        <f ca="1"/>
        <v>125</v>
      </c>
      <c r="FX13" s="34" vm="1777">
        <f ca="1"/>
        <v>125.52</v>
      </c>
      <c r="FY13" s="34" vm="1778">
        <f ca="1"/>
        <v>126.13</v>
      </c>
      <c r="FZ13" s="34" vm="1779">
        <f ca="1"/>
        <v>125.36</v>
      </c>
      <c r="GA13" s="34" vm="1780">
        <f ca="1"/>
        <v>125.82</v>
      </c>
      <c r="GB13" s="34" vm="1781">
        <f ca="1"/>
        <v>125.2</v>
      </c>
      <c r="GC13" s="34" vm="1782">
        <f ca="1"/>
        <v>125.51</v>
      </c>
      <c r="GD13" s="34" vm="1783">
        <f ca="1"/>
        <v>126.14</v>
      </c>
      <c r="GE13" s="34" vm="1784">
        <f ca="1"/>
        <v>126.4</v>
      </c>
      <c r="GF13" s="34" vm="1785">
        <f ca="1"/>
        <v>126.27500000000001</v>
      </c>
      <c r="GG13" s="34" vm="1786">
        <f ca="1"/>
        <v>126.455</v>
      </c>
      <c r="GH13" s="34" vm="1786">
        <f ca="1"/>
        <v>126.455</v>
      </c>
      <c r="GI13" s="34" vm="1787">
        <f ca="1"/>
        <v>126.71</v>
      </c>
      <c r="GJ13" s="34" vm="1788">
        <f ca="1"/>
        <v>127.19499999999999</v>
      </c>
      <c r="GK13" s="34" vm="1789">
        <f ca="1"/>
        <v>126.57</v>
      </c>
      <c r="GL13" s="34" vm="1790">
        <f ca="1"/>
        <v>126.535</v>
      </c>
      <c r="GM13" s="34" vm="1791">
        <f ca="1"/>
        <v>126.545</v>
      </c>
      <c r="GN13" s="34" vm="1792">
        <f ca="1"/>
        <v>125.215</v>
      </c>
      <c r="GO13" s="34" vm="1793">
        <f ca="1"/>
        <v>126.105</v>
      </c>
      <c r="GP13" s="34" vm="1794">
        <f ca="1"/>
        <v>127.63500000000001</v>
      </c>
      <c r="GQ13" s="34" vm="1795">
        <f ca="1"/>
        <v>127.82</v>
      </c>
      <c r="GR13" s="34" vm="1796">
        <f ca="1"/>
        <v>128.125</v>
      </c>
      <c r="GS13" s="34" vm="1797">
        <f ca="1"/>
        <v>127.7</v>
      </c>
      <c r="GT13" s="34" vm="1798">
        <f ca="1"/>
        <v>128.29</v>
      </c>
      <c r="GU13" s="34" t="e" vm="341">
        <f ca="1"/>
        <v>#N/A</v>
      </c>
      <c r="GV13" s="34" vm="1799">
        <f ca="1"/>
        <v>129.06</v>
      </c>
      <c r="GW13" s="34" vm="1800">
        <f ca="1"/>
        <v>129.16</v>
      </c>
      <c r="GX13" s="34" vm="1801">
        <f ca="1"/>
        <v>129.51</v>
      </c>
      <c r="GY13" s="34" vm="1802">
        <f ca="1"/>
        <v>129.29</v>
      </c>
      <c r="GZ13" s="34" vm="1803">
        <f ca="1"/>
        <v>129.73500000000001</v>
      </c>
      <c r="HA13" s="34" vm="1804">
        <f ca="1"/>
        <v>128.79</v>
      </c>
      <c r="HB13" s="34" vm="1805">
        <f ca="1"/>
        <v>128.435</v>
      </c>
      <c r="HC13" s="34" vm="1806">
        <f ca="1"/>
        <v>128.76499999999999</v>
      </c>
      <c r="HD13" s="34" vm="1807">
        <f ca="1"/>
        <v>127.74</v>
      </c>
      <c r="HE13" s="34" vm="1808">
        <f ca="1"/>
        <v>127.22</v>
      </c>
      <c r="HF13" s="34" vm="1808">
        <f ca="1"/>
        <v>127.22</v>
      </c>
      <c r="HG13" s="34" vm="1809">
        <f ca="1"/>
        <v>126.97</v>
      </c>
      <c r="HH13" s="34" vm="1810">
        <f ca="1"/>
        <v>127.005</v>
      </c>
      <c r="HI13" s="34" vm="1811">
        <f ca="1"/>
        <v>126.78</v>
      </c>
      <c r="HJ13" s="34" vm="1812">
        <f ca="1"/>
        <v>124.58</v>
      </c>
      <c r="HK13" s="34" vm="1765">
        <f ca="1"/>
        <v>124.545</v>
      </c>
      <c r="HL13" s="34" vm="1813">
        <f ca="1"/>
        <v>125.65</v>
      </c>
      <c r="HM13" s="34" vm="1810">
        <f ca="1"/>
        <v>127.005</v>
      </c>
      <c r="HN13" s="34" vm="1814">
        <f ca="1"/>
        <v>126.65</v>
      </c>
      <c r="HO13" s="34" vm="1815">
        <f ca="1"/>
        <v>126.82</v>
      </c>
      <c r="HP13" s="34" vm="1816">
        <f ca="1"/>
        <v>124.32</v>
      </c>
      <c r="HQ13" s="34" vm="1812">
        <f ca="1"/>
        <v>124.58</v>
      </c>
      <c r="HR13" s="34" vm="1817">
        <f ca="1"/>
        <v>123.92</v>
      </c>
      <c r="HS13" s="34" vm="1818">
        <f ca="1"/>
        <v>123.12</v>
      </c>
      <c r="HT13" s="34" vm="1819">
        <f ca="1"/>
        <v>121.97</v>
      </c>
      <c r="HU13" s="34" vm="1820">
        <f ca="1"/>
        <v>124.17</v>
      </c>
      <c r="HV13" s="34" vm="1821">
        <f ca="1"/>
        <v>122.7</v>
      </c>
      <c r="HW13" s="34" vm="1822">
        <f ca="1"/>
        <v>126.05500000000001</v>
      </c>
      <c r="HX13" s="34" vm="1823">
        <f ca="1"/>
        <v>125.505</v>
      </c>
      <c r="HY13" s="34" vm="1824">
        <f ca="1"/>
        <v>125.58499999999999</v>
      </c>
      <c r="HZ13" s="34" vm="1825">
        <f ca="1"/>
        <v>124.22</v>
      </c>
      <c r="IA13" s="34" vm="1760">
        <f ca="1"/>
        <v>123.89</v>
      </c>
      <c r="IB13" s="34" vm="1826">
        <f ca="1"/>
        <v>126.33</v>
      </c>
      <c r="IC13" s="34" vm="1827">
        <f ca="1"/>
        <v>127.495</v>
      </c>
      <c r="ID13" s="34" vm="1828">
        <f ca="1"/>
        <v>127.77500000000001</v>
      </c>
      <c r="IE13" s="34" vm="1829">
        <f ca="1"/>
        <v>128.88</v>
      </c>
      <c r="IF13" s="34" vm="1830">
        <f ca="1"/>
        <v>129.44</v>
      </c>
      <c r="IG13" s="34" vm="1831">
        <f ca="1"/>
        <v>129.37</v>
      </c>
      <c r="IH13" s="34" vm="1832">
        <f ca="1"/>
        <v>129.35</v>
      </c>
      <c r="II13" s="34" vm="1833">
        <f ca="1"/>
        <v>130.13</v>
      </c>
      <c r="IJ13" s="34" vm="1834">
        <f ca="1"/>
        <v>131.23500000000001</v>
      </c>
      <c r="IK13" s="34" vm="1835">
        <f ca="1"/>
        <v>130.43</v>
      </c>
      <c r="IL13" s="34" vm="1836">
        <f ca="1"/>
        <v>130.83000000000001</v>
      </c>
      <c r="IM13" s="34" vm="1837">
        <f ca="1"/>
        <v>130.97</v>
      </c>
      <c r="IN13" s="34" vm="1838">
        <f ca="1"/>
        <v>131.43</v>
      </c>
      <c r="IO13" s="34" vm="1839">
        <f ca="1"/>
        <v>131.97999999999999</v>
      </c>
      <c r="IP13" s="34" vm="1840">
        <f ca="1"/>
        <v>131.89500000000001</v>
      </c>
      <c r="IQ13" s="34" vm="1841">
        <f ca="1"/>
        <v>133.185</v>
      </c>
      <c r="IR13" s="34" vm="1842">
        <f ca="1"/>
        <v>134.13999999999999</v>
      </c>
      <c r="IS13" s="34" vm="1843">
        <f ca="1"/>
        <v>134.07</v>
      </c>
      <c r="IT13" s="34" vm="1844">
        <f ca="1"/>
        <v>133.46</v>
      </c>
      <c r="IU13" s="34" vm="1845">
        <f ca="1"/>
        <v>133.43</v>
      </c>
      <c r="IV13" s="34" vm="1846">
        <f ca="1"/>
        <v>132.67500000000001</v>
      </c>
      <c r="IW13" s="34" vm="1847">
        <f ca="1"/>
        <v>133.405</v>
      </c>
      <c r="IX13" s="34" vm="1848">
        <f ca="1"/>
        <v>133.74</v>
      </c>
      <c r="IY13" s="34" vm="1849">
        <f ca="1"/>
        <v>134.29</v>
      </c>
      <c r="IZ13" s="34" vm="1850">
        <f ca="1"/>
        <v>133.86000000000001</v>
      </c>
      <c r="JA13" s="34" vm="1851">
        <f ca="1"/>
        <v>133.93</v>
      </c>
      <c r="JB13" s="34" vm="1852">
        <f ca="1"/>
        <v>134.33000000000001</v>
      </c>
      <c r="JC13" s="34" vm="1853">
        <f ca="1"/>
        <v>134.56</v>
      </c>
      <c r="JD13" s="34" vm="1854">
        <f ca="1"/>
        <v>132.875</v>
      </c>
      <c r="JE13" s="34" vm="1855">
        <f ca="1"/>
        <v>133.48500000000001</v>
      </c>
      <c r="JF13" s="34" vm="1856">
        <f ca="1"/>
        <v>133.97499999999999</v>
      </c>
      <c r="JG13" s="34" vm="1857">
        <f ca="1"/>
        <v>130.9</v>
      </c>
      <c r="JH13" s="34" vm="1858">
        <f ca="1"/>
        <v>132.06</v>
      </c>
      <c r="JI13" s="34" vm="1859">
        <f ca="1"/>
        <v>130.685</v>
      </c>
      <c r="JJ13" s="34" vm="1860">
        <f ca="1"/>
        <v>132.19</v>
      </c>
      <c r="JK13" s="34" vm="1861">
        <f ca="1"/>
        <v>129.77000000000001</v>
      </c>
      <c r="JL13" s="34" vm="1862">
        <f ca="1"/>
        <v>128.68</v>
      </c>
      <c r="JM13" s="34" vm="1863">
        <f ca="1"/>
        <v>129.87</v>
      </c>
      <c r="JN13" s="34" vm="1864">
        <f ca="1"/>
        <v>133.10499999999999</v>
      </c>
      <c r="JO13" s="34" vm="1865">
        <f ca="1"/>
        <v>133.13999999999999</v>
      </c>
      <c r="JP13" s="34" vm="1866">
        <f ca="1"/>
        <v>133.16999999999999</v>
      </c>
      <c r="JQ13" s="34" vm="1867">
        <f ca="1"/>
        <v>132.82</v>
      </c>
      <c r="JR13" s="34" vm="1868">
        <f ca="1"/>
        <v>132.5</v>
      </c>
      <c r="JS13" s="34" vm="1869">
        <f ca="1"/>
        <v>131.035</v>
      </c>
      <c r="JT13" s="34" vm="1870">
        <f ca="1"/>
        <v>130.80500000000001</v>
      </c>
      <c r="JU13" s="34" vm="1871">
        <f ca="1"/>
        <v>133.375</v>
      </c>
      <c r="JV13" s="34" vm="1872">
        <f ca="1"/>
        <v>132.10499999999999</v>
      </c>
      <c r="JW13" s="34" vm="1873">
        <f ca="1"/>
        <v>128.61000000000001</v>
      </c>
      <c r="JX13" s="34" vm="1874">
        <f ca="1"/>
        <v>130.52000000000001</v>
      </c>
      <c r="JY13" s="34" vm="1867">
        <f ca="1"/>
        <v>132.82</v>
      </c>
      <c r="JZ13" s="34" vm="1875">
        <f ca="1"/>
        <v>134.065</v>
      </c>
      <c r="KA13" s="34"/>
      <c r="KB13" s="34"/>
    </row>
    <row r="14" spans="2:288" ht="20" customHeight="1" x14ac:dyDescent="0.6">
      <c r="B14" s="12" t="s">
        <v>36</v>
      </c>
      <c r="C14" s="1" t="s">
        <v>43</v>
      </c>
      <c r="D14" s="1" t="str" cm="1">
        <f t="array" ref="D14">_FV(Table15[[#This Row],[ ETF]],"Ticker symbol",TRUE)</f>
        <v>XMME</v>
      </c>
      <c r="E14" s="1" t="s">
        <v>53</v>
      </c>
      <c r="F14" s="1" t="s">
        <v>54</v>
      </c>
      <c r="G14" s="1" t="e" vm="1876">
        <v>#VALUE!</v>
      </c>
      <c r="H14" s="22" cm="1">
        <f t="array" ref="H14">IFERROR(_FV(Table15[[#This Row],[ ETF]],"beta"),"")</f>
        <v>1.0077</v>
      </c>
      <c r="I14" s="25" cm="1">
        <f t="array" ref="I14">_FV(Table15[[#This Row],[ ETF]],"Price")</f>
        <v>59.69</v>
      </c>
      <c r="J14" s="21">
        <f>SUMIF(Table14[Ativo],Table15[[#This Row],[Ticker]],Table14[Qtd])</f>
        <v>0</v>
      </c>
      <c r="K14" s="5">
        <f>Table15[[#This Row],[Preço]]*Table15[[#This Row],[Qtd]]</f>
        <v>0</v>
      </c>
      <c r="L14" s="14">
        <f>_xlfn.FLOOR.MATH((Aporte-2)/Table15[[#This Row],[Preço]])</f>
        <v>75</v>
      </c>
      <c r="M14" s="13">
        <f>Aporte-Table15[[#This Row],[Possível]]*Table15[[#This Row],[Preço]]</f>
        <v>23.25</v>
      </c>
      <c r="N14" s="30" cm="1">
        <f t="array" ref="N14">_FV(Table15[[#This Row],[ ETF]],"Expense ratio",TRUE)</f>
        <v>1.8E-3</v>
      </c>
      <c r="O14" s="33" cm="1">
        <f t="array" ref="O14">_FV(Table15[[#This Row],[ ETF]],"Market cap",TRUE)</f>
        <v>5957422500</v>
      </c>
      <c r="P14" s="31" cm="1">
        <f t="array" ref="P14">_FV(Table15[[#This Row],[ ETF]],"Volume")</f>
        <v>25130</v>
      </c>
      <c r="Q14" s="30" cm="1">
        <f t="array" ref="Q14">_FV(Table15[[#This Row],[ ETF]],"Change (%)",TRUE)</f>
        <v>-2.173E-3</v>
      </c>
      <c r="R14" s="35">
        <f ca="1">(Table15[[#This Row],[Preço]]-AF14)/AF14</f>
        <v>-1.0116086235489211E-2</v>
      </c>
      <c r="S14" s="39"/>
      <c r="T14" s="32" cm="1">
        <f t="array" ref="T14">Table15[[#This Row],[Valor de mercado]]/Riqueza_hoje</f>
        <v>0</v>
      </c>
      <c r="AF14" s="34" cm="1" vm="1877">
        <f t="array" aca="1" ref="AF14:KA14" ca="1">TRANSPOSE(_xlfn.STOCKHISTORY(G14,TODAY()-365,TODAY(),0,0,1))</f>
        <v>60.3</v>
      </c>
      <c r="AG14" s="34" t="e" vm="341">
        <f ca="1"/>
        <v>#N/A</v>
      </c>
      <c r="AH14" s="34" vm="1878">
        <f ca="1"/>
        <v>61.024999999999999</v>
      </c>
      <c r="AI14" s="34" vm="1879">
        <f ca="1"/>
        <v>61.97</v>
      </c>
      <c r="AJ14" s="34" vm="1880">
        <f ca="1"/>
        <v>62.18</v>
      </c>
      <c r="AK14" s="34" vm="1881">
        <f ca="1"/>
        <v>62.54</v>
      </c>
      <c r="AL14" s="34" vm="1882">
        <f ca="1"/>
        <v>63.32</v>
      </c>
      <c r="AM14" s="34" vm="1883">
        <f ca="1"/>
        <v>63.534999999999997</v>
      </c>
      <c r="AN14" s="34" vm="1884">
        <f ca="1"/>
        <v>63.52</v>
      </c>
      <c r="AO14" s="34" vm="1885">
        <f ca="1"/>
        <v>65.180000000000007</v>
      </c>
      <c r="AP14" s="34" vm="1886">
        <f ca="1"/>
        <v>64.825000000000003</v>
      </c>
      <c r="AQ14" s="34" vm="1887">
        <f ca="1"/>
        <v>65.27</v>
      </c>
      <c r="AR14" s="34" vm="1888">
        <f ca="1"/>
        <v>65.165000000000006</v>
      </c>
      <c r="AS14" s="34" vm="1889">
        <f ca="1"/>
        <v>66.31</v>
      </c>
      <c r="AT14" s="34" vm="1890">
        <f ca="1"/>
        <v>65.290000000000006</v>
      </c>
      <c r="AU14" s="34" vm="1891">
        <f ca="1"/>
        <v>65.430000000000007</v>
      </c>
      <c r="AV14" s="34" vm="1892">
        <f ca="1"/>
        <v>66.12</v>
      </c>
      <c r="AW14" s="34" vm="1893">
        <f ca="1"/>
        <v>67.099999999999994</v>
      </c>
      <c r="AX14" s="34" vm="1894">
        <f ca="1"/>
        <v>67.45</v>
      </c>
      <c r="AY14" s="34" vm="1895">
        <f ca="1"/>
        <v>66.635000000000005</v>
      </c>
      <c r="AZ14" s="34" vm="1896">
        <f ca="1"/>
        <v>67.02</v>
      </c>
      <c r="BA14" s="34" vm="1897">
        <f ca="1"/>
        <v>66.67</v>
      </c>
      <c r="BB14" s="34" vm="1898">
        <f ca="1"/>
        <v>65.42</v>
      </c>
      <c r="BC14" s="34" vm="1899">
        <f ca="1"/>
        <v>65.260000000000005</v>
      </c>
      <c r="BD14" s="34" vm="1900">
        <f ca="1"/>
        <v>64.135000000000005</v>
      </c>
      <c r="BE14" s="34" vm="1901">
        <f ca="1"/>
        <v>65.2</v>
      </c>
      <c r="BF14" s="34" vm="1902">
        <f ca="1"/>
        <v>66.489999999999995</v>
      </c>
      <c r="BG14" s="34" vm="1903">
        <f ca="1"/>
        <v>66.834999999999994</v>
      </c>
      <c r="BH14" s="34" vm="1904">
        <f ca="1"/>
        <v>66.540000000000006</v>
      </c>
      <c r="BI14" s="34" vm="1905">
        <f ca="1"/>
        <v>67.3</v>
      </c>
      <c r="BJ14" s="34" vm="1894">
        <f ca="1"/>
        <v>67.45</v>
      </c>
      <c r="BK14" s="34" vm="1906">
        <f ca="1"/>
        <v>67.86</v>
      </c>
      <c r="BL14" s="34" vm="1907">
        <f ca="1"/>
        <v>68.424999999999997</v>
      </c>
      <c r="BM14" s="34" vm="1908">
        <f ca="1"/>
        <v>69.364999999999995</v>
      </c>
      <c r="BN14" s="34" vm="1908">
        <f ca="1"/>
        <v>69.364999999999995</v>
      </c>
      <c r="BO14" s="34" vm="1909">
        <f ca="1"/>
        <v>70.09</v>
      </c>
      <c r="BP14" s="34" vm="1910">
        <f ca="1"/>
        <v>69.53</v>
      </c>
      <c r="BQ14" s="34" vm="1911">
        <f ca="1"/>
        <v>69.3</v>
      </c>
      <c r="BR14" s="34" vm="1912">
        <f ca="1"/>
        <v>68.09</v>
      </c>
      <c r="BS14" s="34" vm="1913">
        <f ca="1"/>
        <v>69.224999999999994</v>
      </c>
      <c r="BT14" s="34" vm="1914">
        <f ca="1"/>
        <v>67.22</v>
      </c>
      <c r="BU14" s="34" vm="1915">
        <f ca="1"/>
        <v>66.694999999999993</v>
      </c>
      <c r="BV14" s="34" vm="1916">
        <f ca="1"/>
        <v>66.355000000000004</v>
      </c>
      <c r="BW14" s="34" vm="1902">
        <f ca="1"/>
        <v>66.489999999999995</v>
      </c>
      <c r="BX14" s="34" vm="1917">
        <f ca="1"/>
        <v>64.375</v>
      </c>
      <c r="BY14" s="34" vm="1918">
        <f ca="1"/>
        <v>66.14</v>
      </c>
      <c r="BZ14" s="34" vm="1919">
        <f ca="1"/>
        <v>65.435000000000002</v>
      </c>
      <c r="CA14" s="34" vm="1920">
        <f ca="1"/>
        <v>65.844999999999999</v>
      </c>
      <c r="CB14" s="34" vm="1921">
        <f ca="1"/>
        <v>65.155000000000001</v>
      </c>
      <c r="CC14" s="34" vm="1922">
        <f ca="1"/>
        <v>63.365000000000002</v>
      </c>
      <c r="CD14" s="34" vm="1923">
        <f ca="1"/>
        <v>63.07</v>
      </c>
      <c r="CE14" s="34" vm="1924">
        <f ca="1"/>
        <v>63.93</v>
      </c>
      <c r="CF14" s="34" vm="1925">
        <f ca="1"/>
        <v>63.65</v>
      </c>
      <c r="CG14" s="34" vm="1926">
        <f ca="1"/>
        <v>65.594999999999999</v>
      </c>
      <c r="CH14" s="34" vm="1927">
        <f ca="1"/>
        <v>64.489999999999995</v>
      </c>
      <c r="CI14" s="34" vm="1928">
        <f ca="1"/>
        <v>64.47</v>
      </c>
      <c r="CJ14" s="34" vm="1929">
        <f ca="1"/>
        <v>65.069999999999993</v>
      </c>
      <c r="CK14" s="34" vm="1930">
        <f ca="1"/>
        <v>64.3</v>
      </c>
      <c r="CL14" s="34" vm="1931">
        <f ca="1"/>
        <v>64.59</v>
      </c>
      <c r="CM14" s="34" vm="1932">
        <f ca="1"/>
        <v>64.5</v>
      </c>
      <c r="CN14" s="34" vm="1933">
        <f ca="1"/>
        <v>64.510000000000005</v>
      </c>
      <c r="CO14" s="34" vm="1934">
        <f ca="1"/>
        <v>63.674999999999997</v>
      </c>
      <c r="CP14" s="34" vm="1935">
        <f ca="1"/>
        <v>62.43</v>
      </c>
      <c r="CQ14" s="34" vm="1936">
        <f ca="1"/>
        <v>62.045000000000002</v>
      </c>
      <c r="CR14" s="34" vm="1937">
        <f ca="1"/>
        <v>62.56</v>
      </c>
      <c r="CS14" s="34" vm="1938">
        <f ca="1"/>
        <v>62.89</v>
      </c>
      <c r="CT14" s="34" vm="1939">
        <f ca="1"/>
        <v>63.36</v>
      </c>
      <c r="CU14" s="34" vm="1940">
        <f ca="1"/>
        <v>63.56</v>
      </c>
      <c r="CV14" s="34" vm="1928">
        <f ca="1"/>
        <v>64.47</v>
      </c>
      <c r="CW14" s="34" vm="1941">
        <f ca="1"/>
        <v>64.95</v>
      </c>
      <c r="CX14" s="34" vm="1942">
        <f ca="1"/>
        <v>64.015000000000001</v>
      </c>
      <c r="CY14" s="34" vm="1943">
        <f ca="1"/>
        <v>64.454999999999998</v>
      </c>
      <c r="CZ14" s="34" vm="1944">
        <f ca="1"/>
        <v>63.715000000000003</v>
      </c>
      <c r="DA14" s="34" vm="1945">
        <f ca="1"/>
        <v>63.42</v>
      </c>
      <c r="DB14" s="34" vm="1946">
        <f ca="1"/>
        <v>63.76</v>
      </c>
      <c r="DC14" s="34" vm="1947">
        <f ca="1"/>
        <v>64.295000000000002</v>
      </c>
      <c r="DD14" s="34" vm="1928">
        <f ca="1"/>
        <v>64.47</v>
      </c>
      <c r="DE14" s="34" vm="1948">
        <f ca="1"/>
        <v>64.78</v>
      </c>
      <c r="DF14" s="34" vm="1949">
        <f ca="1"/>
        <v>64.62</v>
      </c>
      <c r="DG14" s="34" vm="1950">
        <f ca="1"/>
        <v>64.094999999999999</v>
      </c>
      <c r="DH14" s="34" vm="1951">
        <f ca="1"/>
        <v>64.2</v>
      </c>
      <c r="DI14" s="34" vm="1952">
        <f ca="1"/>
        <v>64.569999999999993</v>
      </c>
      <c r="DJ14" s="34" vm="1953">
        <f ca="1"/>
        <v>65.099999999999994</v>
      </c>
      <c r="DK14" s="34" vm="1954">
        <f ca="1"/>
        <v>65.19</v>
      </c>
      <c r="DL14" s="34" vm="1955">
        <f ca="1"/>
        <v>65.36</v>
      </c>
      <c r="DM14" s="34" vm="1956">
        <f ca="1"/>
        <v>65.625</v>
      </c>
      <c r="DN14" s="34" vm="1957">
        <f ca="1"/>
        <v>65.41</v>
      </c>
      <c r="DO14" s="34" vm="1958">
        <f ca="1"/>
        <v>64.555000000000007</v>
      </c>
      <c r="DP14" s="34" t="e" vm="341">
        <f ca="1"/>
        <v>#N/A</v>
      </c>
      <c r="DQ14" s="34" vm="1959">
        <f ca="1"/>
        <v>63.585000000000001</v>
      </c>
      <c r="DR14" s="34" vm="1960">
        <f ca="1"/>
        <v>64.260000000000005</v>
      </c>
      <c r="DS14" s="34" vm="1961">
        <f ca="1"/>
        <v>64.605000000000004</v>
      </c>
      <c r="DT14" s="34" vm="1962">
        <f ca="1"/>
        <v>65.655000000000001</v>
      </c>
      <c r="DU14" s="34" vm="1931">
        <f ca="1"/>
        <v>64.59</v>
      </c>
      <c r="DV14" s="34" vm="1963">
        <f ca="1"/>
        <v>63.884999999999998</v>
      </c>
      <c r="DW14" s="34" vm="1964">
        <f ca="1"/>
        <v>62.695</v>
      </c>
      <c r="DX14" s="34" vm="1965">
        <f ca="1"/>
        <v>62.325000000000003</v>
      </c>
      <c r="DY14" s="34" vm="1966">
        <f ca="1"/>
        <v>63.26</v>
      </c>
      <c r="DZ14" s="34" vm="1967">
        <f ca="1"/>
        <v>63.215000000000003</v>
      </c>
      <c r="EA14" s="34" vm="1968">
        <f ca="1"/>
        <v>64.400000000000006</v>
      </c>
      <c r="EB14" s="34" vm="1969">
        <f ca="1"/>
        <v>64.44</v>
      </c>
      <c r="EC14" s="34" vm="1924">
        <f ca="1"/>
        <v>63.93</v>
      </c>
      <c r="ED14" s="34" vm="1970">
        <f ca="1"/>
        <v>64.209999999999994</v>
      </c>
      <c r="EE14" s="34" vm="1971">
        <f ca="1"/>
        <v>64.77</v>
      </c>
      <c r="EF14" s="34" vm="1972">
        <f ca="1"/>
        <v>65.22</v>
      </c>
      <c r="EG14" s="34" vm="1973">
        <f ca="1"/>
        <v>65.31</v>
      </c>
      <c r="EH14" s="34" vm="1974">
        <f ca="1"/>
        <v>65.864999999999995</v>
      </c>
      <c r="EI14" s="34" t="e" vm="341">
        <f ca="1"/>
        <v>#N/A</v>
      </c>
      <c r="EJ14" s="34" vm="1975">
        <f ca="1"/>
        <v>67.08</v>
      </c>
      <c r="EK14" s="34" vm="1976">
        <f ca="1"/>
        <v>67.254999999999995</v>
      </c>
      <c r="EL14" s="34" vm="1977">
        <f ca="1"/>
        <v>66.69</v>
      </c>
      <c r="EM14" s="34" vm="1978">
        <f ca="1"/>
        <v>67.034999999999997</v>
      </c>
      <c r="EN14" s="34" vm="1895">
        <f ca="1"/>
        <v>66.635000000000005</v>
      </c>
      <c r="EO14" s="34" vm="1979">
        <f ca="1"/>
        <v>66.400000000000006</v>
      </c>
      <c r="EP14" s="34" vm="1980">
        <f ca="1"/>
        <v>66.41</v>
      </c>
      <c r="EQ14" s="34" vm="1981">
        <f ca="1"/>
        <v>66.825000000000003</v>
      </c>
      <c r="ER14" s="34" vm="1902">
        <f ca="1"/>
        <v>66.489999999999995</v>
      </c>
      <c r="ES14" s="34" vm="1982">
        <f ca="1"/>
        <v>66.855000000000004</v>
      </c>
      <c r="ET14" s="34" vm="1983">
        <f ca="1"/>
        <v>66.33</v>
      </c>
      <c r="EU14" s="34" vm="1983">
        <f ca="1"/>
        <v>66.33</v>
      </c>
      <c r="EV14" s="34" vm="1984">
        <f ca="1"/>
        <v>65.989999999999995</v>
      </c>
      <c r="EW14" s="34" vm="1985">
        <f ca="1"/>
        <v>65.284999999999997</v>
      </c>
      <c r="EX14" s="34" vm="1986">
        <f ca="1"/>
        <v>65.39</v>
      </c>
      <c r="EY14" s="34" vm="1987">
        <f ca="1"/>
        <v>65.064999999999998</v>
      </c>
      <c r="EZ14" s="34" vm="1988">
        <f ca="1"/>
        <v>65.88</v>
      </c>
      <c r="FA14" s="34" vm="1989">
        <f ca="1"/>
        <v>66.284999999999997</v>
      </c>
      <c r="FB14" s="34" vm="1990">
        <f ca="1"/>
        <v>66.760000000000005</v>
      </c>
      <c r="FC14" s="34" vm="1991">
        <f ca="1"/>
        <v>66.790000000000006</v>
      </c>
      <c r="FD14" s="34" vm="1992">
        <f ca="1"/>
        <v>66.510000000000005</v>
      </c>
      <c r="FE14" s="34" vm="1993">
        <f ca="1"/>
        <v>66.39</v>
      </c>
      <c r="FF14" s="34" vm="1994">
        <f ca="1"/>
        <v>65.930000000000007</v>
      </c>
      <c r="FG14" s="34" vm="1995">
        <f ca="1"/>
        <v>65.819999999999993</v>
      </c>
      <c r="FH14" s="34" vm="1996">
        <f ca="1"/>
        <v>65.53</v>
      </c>
      <c r="FI14" s="34" vm="1997">
        <f ca="1"/>
        <v>64.995000000000005</v>
      </c>
      <c r="FJ14" s="34" vm="1998">
        <f ca="1"/>
        <v>64.790000000000006</v>
      </c>
      <c r="FK14" s="34" vm="1884">
        <f ca="1"/>
        <v>63.52</v>
      </c>
      <c r="FL14" s="34" vm="1999">
        <f ca="1"/>
        <v>64.38</v>
      </c>
      <c r="FM14" s="34" vm="1943">
        <f ca="1"/>
        <v>64.454999999999998</v>
      </c>
      <c r="FN14" s="34" vm="2000">
        <f ca="1"/>
        <v>65.010000000000005</v>
      </c>
      <c r="FO14" s="34" vm="2001">
        <f ca="1"/>
        <v>64.97</v>
      </c>
      <c r="FP14" s="34" vm="2002">
        <f ca="1"/>
        <v>65.275000000000006</v>
      </c>
      <c r="FQ14" s="34" vm="2003">
        <f ca="1"/>
        <v>64.75</v>
      </c>
      <c r="FR14" s="34" vm="2004">
        <f ca="1"/>
        <v>63.424999999999997</v>
      </c>
      <c r="FS14" s="34" vm="2005">
        <f ca="1"/>
        <v>63.57</v>
      </c>
      <c r="FT14" s="34" vm="2006">
        <f ca="1"/>
        <v>63.81</v>
      </c>
      <c r="FU14" s="34" vm="2007">
        <f ca="1"/>
        <v>64.245000000000005</v>
      </c>
      <c r="FV14" s="34" vm="2008">
        <f ca="1"/>
        <v>63.28</v>
      </c>
      <c r="FW14" s="34" vm="2009">
        <f ca="1"/>
        <v>62.19</v>
      </c>
      <c r="FX14" s="34" vm="2010">
        <f ca="1"/>
        <v>60.564999999999998</v>
      </c>
      <c r="FY14" s="34" vm="2011">
        <f ca="1"/>
        <v>62.16</v>
      </c>
      <c r="FZ14" s="34" vm="2012">
        <f ca="1"/>
        <v>62.9</v>
      </c>
      <c r="GA14" s="34" vm="2013">
        <f ca="1"/>
        <v>62.395000000000003</v>
      </c>
      <c r="GB14" s="34" vm="2014">
        <f ca="1"/>
        <v>63</v>
      </c>
      <c r="GC14" s="34" vm="2015">
        <f ca="1"/>
        <v>62.63</v>
      </c>
      <c r="GD14" s="34" vm="2016">
        <f ca="1"/>
        <v>63.295000000000002</v>
      </c>
      <c r="GE14" s="34" vm="2017">
        <f ca="1"/>
        <v>63.414999999999999</v>
      </c>
      <c r="GF14" s="34" vm="2018">
        <f ca="1"/>
        <v>62.615000000000002</v>
      </c>
      <c r="GG14" s="34" vm="2019">
        <f ca="1"/>
        <v>63.05</v>
      </c>
      <c r="GH14" s="34" vm="2020">
        <f ca="1"/>
        <v>62.954999999999998</v>
      </c>
      <c r="GI14" s="34" vm="2021">
        <f ca="1"/>
        <v>62.98</v>
      </c>
      <c r="GJ14" s="34" vm="2022">
        <f ca="1"/>
        <v>62.545000000000002</v>
      </c>
      <c r="GK14" s="34" vm="2023">
        <f ca="1"/>
        <v>62.32</v>
      </c>
      <c r="GL14" s="34" vm="2024">
        <f ca="1"/>
        <v>61.72</v>
      </c>
      <c r="GM14" s="34" vm="2025">
        <f ca="1"/>
        <v>60.994999999999997</v>
      </c>
      <c r="GN14" s="34" vm="2026">
        <f ca="1"/>
        <v>61.19</v>
      </c>
      <c r="GO14" s="34" vm="2027">
        <f ca="1"/>
        <v>59.765000000000001</v>
      </c>
      <c r="GP14" s="34" vm="2028">
        <f ca="1"/>
        <v>59.65</v>
      </c>
      <c r="GQ14" s="34" vm="2029">
        <f ca="1"/>
        <v>60.335000000000001</v>
      </c>
      <c r="GR14" s="34" vm="2030">
        <f ca="1"/>
        <v>61.99</v>
      </c>
      <c r="GS14" s="34" vm="2031">
        <f ca="1"/>
        <v>62.05</v>
      </c>
      <c r="GT14" s="34" vm="2032">
        <f ca="1"/>
        <v>61.664999999999999</v>
      </c>
      <c r="GU14" s="34" vm="2033">
        <f ca="1"/>
        <v>62.115000000000002</v>
      </c>
      <c r="GV14" s="34" t="e" vm="341">
        <f ca="1"/>
        <v>#N/A</v>
      </c>
      <c r="GW14" s="34" vm="2008">
        <f ca="1"/>
        <v>63.28</v>
      </c>
      <c r="GX14" s="34" vm="2034">
        <f ca="1"/>
        <v>64.14</v>
      </c>
      <c r="GY14" s="34" vm="2035">
        <f ca="1"/>
        <v>64.075000000000003</v>
      </c>
      <c r="GZ14" s="34" vm="2035">
        <f ca="1"/>
        <v>64.075000000000003</v>
      </c>
      <c r="HA14" s="34" vm="2036">
        <f ca="1"/>
        <v>64.504999999999995</v>
      </c>
      <c r="HB14" s="34" vm="2037">
        <f ca="1"/>
        <v>64.405000000000001</v>
      </c>
      <c r="HC14" s="34" vm="2004">
        <f ca="1"/>
        <v>63.424999999999997</v>
      </c>
      <c r="HD14" s="34" vm="2038">
        <f ca="1"/>
        <v>63.265000000000001</v>
      </c>
      <c r="HE14" s="34" vm="2039">
        <f ca="1"/>
        <v>63.41</v>
      </c>
      <c r="HF14" s="34" vm="1939">
        <f ca="1"/>
        <v>63.36</v>
      </c>
      <c r="HG14" s="34" vm="2014">
        <f ca="1"/>
        <v>63</v>
      </c>
      <c r="HH14" s="34" vm="2040">
        <f ca="1"/>
        <v>62.414999999999999</v>
      </c>
      <c r="HI14" s="34" vm="2041">
        <f ca="1"/>
        <v>62.01</v>
      </c>
      <c r="HJ14" s="34" vm="2042">
        <f ca="1"/>
        <v>61.87</v>
      </c>
      <c r="HK14" s="34" vm="2043">
        <f ca="1"/>
        <v>60.5</v>
      </c>
      <c r="HL14" s="34" vm="2044">
        <f ca="1"/>
        <v>60.44</v>
      </c>
      <c r="HM14" s="34" vm="2045">
        <f ca="1"/>
        <v>61.505000000000003</v>
      </c>
      <c r="HN14" s="34" vm="2046">
        <f ca="1"/>
        <v>61.59</v>
      </c>
      <c r="HO14" s="34" vm="2047">
        <f ca="1"/>
        <v>61.08</v>
      </c>
      <c r="HP14" s="34" vm="2048">
        <f ca="1"/>
        <v>61.41</v>
      </c>
      <c r="HQ14" s="34" vm="2049">
        <f ca="1"/>
        <v>60.6</v>
      </c>
      <c r="HR14" s="34" vm="2050">
        <f ca="1"/>
        <v>60.435000000000002</v>
      </c>
      <c r="HS14" s="34" vm="2051">
        <f ca="1"/>
        <v>60.965000000000003</v>
      </c>
      <c r="HT14" s="34" vm="2052">
        <f ca="1"/>
        <v>60.255000000000003</v>
      </c>
      <c r="HU14" s="34" vm="2053">
        <f ca="1"/>
        <v>59.41</v>
      </c>
      <c r="HV14" s="34" vm="2054">
        <f ca="1"/>
        <v>60.155000000000001</v>
      </c>
      <c r="HW14" s="34" vm="2055">
        <f ca="1"/>
        <v>59.34</v>
      </c>
      <c r="HX14" s="34" vm="2056">
        <f ca="1"/>
        <v>61.06</v>
      </c>
      <c r="HY14" s="34" vm="2057">
        <f ca="1"/>
        <v>61.05</v>
      </c>
      <c r="HZ14" s="34" vm="2058">
        <f ca="1"/>
        <v>61.45</v>
      </c>
      <c r="IA14" s="34" vm="2059">
        <f ca="1"/>
        <v>60.91</v>
      </c>
      <c r="IB14" s="34" vm="2060">
        <f ca="1"/>
        <v>61.43</v>
      </c>
      <c r="IC14" s="34" vm="2061">
        <f ca="1"/>
        <v>61.71</v>
      </c>
      <c r="ID14" s="34" vm="2062">
        <f ca="1"/>
        <v>62.6</v>
      </c>
      <c r="IE14" s="34" vm="2063">
        <f ca="1"/>
        <v>62.58</v>
      </c>
      <c r="IF14" s="34" vm="1967">
        <f ca="1"/>
        <v>63.215000000000003</v>
      </c>
      <c r="IG14" s="34" vm="2064">
        <f ca="1"/>
        <v>63.4</v>
      </c>
      <c r="IH14" s="34" vm="2065">
        <f ca="1"/>
        <v>62.79</v>
      </c>
      <c r="II14" s="34" vm="2066">
        <f ca="1"/>
        <v>62.725000000000001</v>
      </c>
      <c r="IJ14" s="34" vm="2067">
        <f ca="1"/>
        <v>63.145000000000003</v>
      </c>
      <c r="IK14" s="34" vm="2068">
        <f ca="1"/>
        <v>63.104999999999997</v>
      </c>
      <c r="IL14" s="34" vm="2069">
        <f ca="1"/>
        <v>62.47</v>
      </c>
      <c r="IM14" s="34" vm="2070">
        <f ca="1"/>
        <v>62.195</v>
      </c>
      <c r="IN14" s="34" vm="2071">
        <f ca="1"/>
        <v>61.424999999999997</v>
      </c>
      <c r="IO14" s="34" vm="2072">
        <f ca="1"/>
        <v>61.89</v>
      </c>
      <c r="IP14" s="34" vm="2073">
        <f ca="1"/>
        <v>61.39</v>
      </c>
      <c r="IQ14" s="34" vm="2074">
        <f ca="1"/>
        <v>61.365000000000002</v>
      </c>
      <c r="IR14" s="34" vm="2075">
        <f ca="1"/>
        <v>61.4</v>
      </c>
      <c r="IS14" s="34" vm="2076">
        <f ca="1"/>
        <v>61.594999999999999</v>
      </c>
      <c r="IT14" s="34" vm="2077">
        <f ca="1"/>
        <v>62.064999999999998</v>
      </c>
      <c r="IU14" s="34" vm="2078">
        <f ca="1"/>
        <v>61.93</v>
      </c>
      <c r="IV14" s="34" vm="2009">
        <f ca="1"/>
        <v>62.19</v>
      </c>
      <c r="IW14" s="34" vm="2079">
        <f ca="1"/>
        <v>62.835000000000001</v>
      </c>
      <c r="IX14" s="34" vm="2080">
        <f ca="1"/>
        <v>62.93</v>
      </c>
      <c r="IY14" s="34" vm="2081">
        <f ca="1"/>
        <v>62.85</v>
      </c>
      <c r="IZ14" s="34" vm="2082">
        <f ca="1"/>
        <v>62.77</v>
      </c>
      <c r="JA14" s="34" vm="2069">
        <f ca="1"/>
        <v>62.47</v>
      </c>
      <c r="JB14" s="34" vm="2083">
        <f ca="1"/>
        <v>61.704999999999998</v>
      </c>
      <c r="JC14" s="34" vm="2084">
        <f ca="1"/>
        <v>61.79</v>
      </c>
      <c r="JD14" s="34" vm="2075">
        <f ca="1"/>
        <v>61.4</v>
      </c>
      <c r="JE14" s="34" vm="2085">
        <f ca="1"/>
        <v>60.954999999999998</v>
      </c>
      <c r="JF14" s="34" vm="2086">
        <f ca="1"/>
        <v>60.914999999999999</v>
      </c>
      <c r="JG14" s="34" vm="2087">
        <f ca="1"/>
        <v>61.115000000000002</v>
      </c>
      <c r="JH14" s="34" vm="2088">
        <f ca="1"/>
        <v>58.704999999999998</v>
      </c>
      <c r="JI14" s="34" vm="2089">
        <f ca="1"/>
        <v>59.11</v>
      </c>
      <c r="JJ14" s="34" vm="2090">
        <f ca="1"/>
        <v>58.89</v>
      </c>
      <c r="JK14" s="34" vm="2091">
        <f ca="1"/>
        <v>60.524999999999999</v>
      </c>
      <c r="JL14" s="34" vm="2092">
        <f ca="1"/>
        <v>60.39</v>
      </c>
      <c r="JM14" s="34" vm="2093">
        <f ca="1"/>
        <v>59.274999999999999</v>
      </c>
      <c r="JN14" s="34" vm="2094">
        <f ca="1"/>
        <v>59.45</v>
      </c>
      <c r="JO14" s="34" vm="2095">
        <f ca="1"/>
        <v>60.534999999999997</v>
      </c>
      <c r="JP14" s="34" vm="2096">
        <f ca="1"/>
        <v>60.88</v>
      </c>
      <c r="JQ14" s="34" vm="2097">
        <f ca="1"/>
        <v>60.75</v>
      </c>
      <c r="JR14" s="34" vm="2098">
        <f ca="1"/>
        <v>60.45</v>
      </c>
      <c r="JS14" s="34" vm="2099">
        <f ca="1"/>
        <v>59.61</v>
      </c>
      <c r="JT14" s="34" vm="2100">
        <f ca="1"/>
        <v>59.354999999999997</v>
      </c>
      <c r="JU14" s="34" vm="2088">
        <f ca="1"/>
        <v>58.704999999999998</v>
      </c>
      <c r="JV14" s="34" vm="2101">
        <f ca="1"/>
        <v>59.725000000000001</v>
      </c>
      <c r="JW14" s="34" vm="2102">
        <f ca="1"/>
        <v>59.295000000000002</v>
      </c>
      <c r="JX14" s="34" vm="2103">
        <f ca="1"/>
        <v>57.984999999999999</v>
      </c>
      <c r="JY14" s="34" vm="2104">
        <f ca="1"/>
        <v>59.045000000000002</v>
      </c>
      <c r="JZ14" s="34" vm="2105">
        <f ca="1"/>
        <v>59.494999999999997</v>
      </c>
      <c r="KA14" s="34" vm="2106">
        <f ca="1"/>
        <v>59.82</v>
      </c>
      <c r="KB14" s="34"/>
    </row>
    <row r="15" spans="2:288" ht="20" customHeight="1" x14ac:dyDescent="0.6">
      <c r="B15" s="12"/>
      <c r="C15" s="1" t="s">
        <v>40</v>
      </c>
      <c r="D15" s="1" t="str" cm="1">
        <f t="array" ref="D15">_FV(Table15[[#This Row],[ ETF]],"Ticker symbol",TRUE)</f>
        <v>IWVL</v>
      </c>
      <c r="E15" s="1" t="s">
        <v>55</v>
      </c>
      <c r="F15" s="1" t="s">
        <v>56</v>
      </c>
      <c r="G15" s="1" t="e" vm="2107">
        <v>#VALUE!</v>
      </c>
      <c r="H15" s="22" cm="1">
        <f t="array" ref="H15">IFERROR(_FV(Table15[[#This Row],[ ETF]],"beta"),"")</f>
        <v>1.0296000000000001</v>
      </c>
      <c r="I15" s="25" cm="1">
        <f t="array" ref="I15">_FV(Table15[[#This Row],[ ETF]],"Price")</f>
        <v>37.74</v>
      </c>
      <c r="J15" s="21">
        <f>SUMIF(Table14[Ativo],Table15[[#This Row],[Ticker]],Table14[Qtd])</f>
        <v>0</v>
      </c>
      <c r="K15" s="5">
        <f>Table15[[#This Row],[Preço]]*Table15[[#This Row],[Qtd]]</f>
        <v>0</v>
      </c>
      <c r="L15" s="14">
        <f>_xlfn.FLOOR.MATH((Aporte-2)/Table15[[#This Row],[Preço]])</f>
        <v>119</v>
      </c>
      <c r="M15" s="13">
        <f>Aporte-Table15[[#This Row],[Possível]]*Table15[[#This Row],[Preço]]</f>
        <v>8.9399999999995998</v>
      </c>
      <c r="N15" s="30" cm="1">
        <f t="array" ref="N15">_FV(Table15[[#This Row],[ ETF]],"Expense ratio",TRUE)</f>
        <v>3.0000000000000001E-3</v>
      </c>
      <c r="O15" s="33" cm="1">
        <f t="array" ref="O15">_FV(Table15[[#This Row],[ ETF]],"Market cap",TRUE)</f>
        <v>5794275645.9399996</v>
      </c>
      <c r="P15" s="31" cm="1">
        <f t="array" ref="P15">_FV(Table15[[#This Row],[ ETF]],"Volume")</f>
        <v>1614</v>
      </c>
      <c r="Q15" s="30" cm="1">
        <f t="array" ref="Q15">_FV(Table15[[#This Row],[ ETF]],"Change (%)",TRUE)</f>
        <v>5.3019999999999999E-4</v>
      </c>
      <c r="R15" s="35">
        <f ca="1">(Table15[[#This Row],[Preço]]-AF15)/AF15</f>
        <v>0.20690757914934449</v>
      </c>
      <c r="S15" s="39"/>
      <c r="T15" s="32" cm="1">
        <f t="array" ref="T15">Table15[[#This Row],[Valor de mercado]]/Riqueza_hoje</f>
        <v>0</v>
      </c>
      <c r="AF15" s="34" cm="1" vm="2108">
        <f t="array" aca="1" ref="AF15:KB15" ca="1">TRANSPOSE(_xlfn.STOCKHISTORY(G15,TODAY()-365,TODAY(),0,0,1))</f>
        <v>31.27</v>
      </c>
      <c r="AG15" s="34" vm="2109">
        <f ca="1"/>
        <v>31.47</v>
      </c>
      <c r="AH15" s="34" vm="2110">
        <f ca="1"/>
        <v>31.45</v>
      </c>
      <c r="AI15" s="34" vm="2111">
        <f ca="1"/>
        <v>31.66</v>
      </c>
      <c r="AJ15" s="34" vm="2109">
        <f ca="1"/>
        <v>31.47</v>
      </c>
      <c r="AK15" s="34" vm="2112">
        <f ca="1"/>
        <v>31.5</v>
      </c>
      <c r="AL15" s="34" vm="2113">
        <f ca="1"/>
        <v>31.695</v>
      </c>
      <c r="AM15" s="34" vm="2114">
        <f ca="1"/>
        <v>32.590000000000003</v>
      </c>
      <c r="AN15" s="34" vm="2115">
        <f ca="1"/>
        <v>32.83</v>
      </c>
      <c r="AO15" s="34" vm="2116">
        <f ca="1"/>
        <v>32.81</v>
      </c>
      <c r="AP15" s="34" vm="2117">
        <f ca="1"/>
        <v>32.67</v>
      </c>
      <c r="AQ15" s="34" vm="2118">
        <f ca="1"/>
        <v>32.909999999999997</v>
      </c>
      <c r="AR15" s="34" vm="2119">
        <f ca="1"/>
        <v>33.07</v>
      </c>
      <c r="AS15" s="34" vm="2120">
        <f ca="1"/>
        <v>33.56</v>
      </c>
      <c r="AT15" s="34" vm="2121">
        <f ca="1"/>
        <v>33.130000000000003</v>
      </c>
      <c r="AU15" s="34" vm="2122">
        <f ca="1"/>
        <v>33.024999999999999</v>
      </c>
      <c r="AV15" s="34" vm="2123">
        <f ca="1"/>
        <v>33.159999999999997</v>
      </c>
      <c r="AW15" s="34" vm="2124">
        <f ca="1"/>
        <v>33.369999999999997</v>
      </c>
      <c r="AX15" s="34" vm="2124">
        <f ca="1"/>
        <v>33.369999999999997</v>
      </c>
      <c r="AY15" s="34" vm="2119">
        <f ca="1"/>
        <v>33.07</v>
      </c>
      <c r="AZ15" s="34" vm="2117">
        <f ca="1"/>
        <v>32.67</v>
      </c>
      <c r="BA15" s="34" vm="2125">
        <f ca="1"/>
        <v>33</v>
      </c>
      <c r="BB15" s="34" vm="2126">
        <f ca="1"/>
        <v>32.57</v>
      </c>
      <c r="BC15" s="34" vm="2127">
        <f ca="1"/>
        <v>32.61</v>
      </c>
      <c r="BD15" s="34" vm="2128">
        <f ca="1"/>
        <v>32.090000000000003</v>
      </c>
      <c r="BE15" s="34" vm="2129">
        <f ca="1"/>
        <v>32.200000000000003</v>
      </c>
      <c r="BF15" s="34" vm="2114">
        <f ca="1"/>
        <v>32.590000000000003</v>
      </c>
      <c r="BG15" s="34" vm="2130">
        <f ca="1"/>
        <v>32.72</v>
      </c>
      <c r="BH15" s="34" vm="2131">
        <f ca="1"/>
        <v>33.04</v>
      </c>
      <c r="BI15" s="34" vm="2132">
        <f ca="1"/>
        <v>33.380000000000003</v>
      </c>
      <c r="BJ15" s="34" vm="2133">
        <f ca="1"/>
        <v>33.58</v>
      </c>
      <c r="BK15" s="34" vm="2134">
        <f ca="1"/>
        <v>33.770000000000003</v>
      </c>
      <c r="BL15" s="34" vm="2135">
        <f ca="1"/>
        <v>33.76</v>
      </c>
      <c r="BM15" s="34" vm="2136">
        <f ca="1"/>
        <v>33.909999999999997</v>
      </c>
      <c r="BN15" s="34" vm="2137">
        <f ca="1"/>
        <v>34.06</v>
      </c>
      <c r="BO15" s="34" vm="2138">
        <f ca="1"/>
        <v>34.58</v>
      </c>
      <c r="BP15" s="34" vm="2139">
        <f ca="1"/>
        <v>34.409999999999997</v>
      </c>
      <c r="BQ15" s="34" vm="2140">
        <f ca="1"/>
        <v>34.159999999999997</v>
      </c>
      <c r="BR15" s="34" vm="2141">
        <f ca="1"/>
        <v>33.979999999999997</v>
      </c>
      <c r="BS15" s="34" vm="2142">
        <f ca="1"/>
        <v>34.5</v>
      </c>
      <c r="BT15" s="34" vm="2143">
        <f ca="1"/>
        <v>34.49</v>
      </c>
      <c r="BU15" s="34" vm="2144">
        <f ca="1"/>
        <v>34.43</v>
      </c>
      <c r="BV15" s="34" vm="2145">
        <f ca="1"/>
        <v>34.72</v>
      </c>
      <c r="BW15" s="34" vm="2146">
        <f ca="1"/>
        <v>34.82</v>
      </c>
      <c r="BX15" s="34" vm="2147">
        <f ca="1"/>
        <v>34.020000000000003</v>
      </c>
      <c r="BY15" s="34" vm="2148">
        <f ca="1"/>
        <v>34.67</v>
      </c>
      <c r="BZ15" s="34" vm="2144">
        <f ca="1"/>
        <v>34.43</v>
      </c>
      <c r="CA15" s="34" vm="2149">
        <f ca="1"/>
        <v>34.74</v>
      </c>
      <c r="CB15" s="34" vm="2150">
        <f ca="1"/>
        <v>34.51</v>
      </c>
      <c r="CC15" s="34" vm="2151">
        <f ca="1"/>
        <v>34.119999999999997</v>
      </c>
      <c r="CD15" s="34" vm="687">
        <f ca="1"/>
        <v>35.14</v>
      </c>
      <c r="CE15" s="34" vm="2152">
        <f ca="1"/>
        <v>35.270000000000003</v>
      </c>
      <c r="CF15" s="34" vm="680">
        <f ca="1"/>
        <v>35.44</v>
      </c>
      <c r="CG15" s="34" vm="675">
        <f ca="1"/>
        <v>35.82</v>
      </c>
      <c r="CH15" s="34" vm="2153">
        <f ca="1"/>
        <v>35.799999999999997</v>
      </c>
      <c r="CI15" s="34" vm="2154">
        <f ca="1"/>
        <v>35.97</v>
      </c>
      <c r="CJ15" s="34" vm="560">
        <f ca="1"/>
        <v>36.25</v>
      </c>
      <c r="CK15" s="34" vm="2155">
        <f ca="1"/>
        <v>36.22</v>
      </c>
      <c r="CL15" s="34" vm="626">
        <f ca="1"/>
        <v>36.700000000000003</v>
      </c>
      <c r="CM15" s="34" vm="666">
        <f ca="1"/>
        <v>36.4</v>
      </c>
      <c r="CN15" s="34" vm="2156">
        <f ca="1"/>
        <v>36.47</v>
      </c>
      <c r="CO15" s="34" vm="2157">
        <f ca="1"/>
        <v>35.93</v>
      </c>
      <c r="CP15" s="34" vm="651">
        <f ca="1"/>
        <v>35.69</v>
      </c>
      <c r="CQ15" s="34" vm="2158">
        <f ca="1"/>
        <v>35.64</v>
      </c>
      <c r="CR15" s="34" vm="504">
        <f ca="1"/>
        <v>36.08</v>
      </c>
      <c r="CS15" s="34" vm="2154">
        <f ca="1"/>
        <v>35.97</v>
      </c>
      <c r="CT15" s="34" vm="561">
        <f ca="1"/>
        <v>36.01</v>
      </c>
      <c r="CU15" s="34" vm="661">
        <f ca="1"/>
        <v>35.909999999999997</v>
      </c>
      <c r="CV15" s="34" vm="2154">
        <f ca="1"/>
        <v>35.97</v>
      </c>
      <c r="CW15" s="34" vm="649">
        <f ca="1"/>
        <v>36.369999999999997</v>
      </c>
      <c r="CX15" s="34" vm="629">
        <f ca="1"/>
        <v>36.35</v>
      </c>
      <c r="CY15" s="34" vm="2159">
        <f ca="1"/>
        <v>36.36</v>
      </c>
      <c r="CZ15" s="34" vm="629">
        <f ca="1"/>
        <v>36.35</v>
      </c>
      <c r="DA15" s="34" vm="638">
        <f ca="1"/>
        <v>36.39</v>
      </c>
      <c r="DB15" s="34" vm="2160">
        <f ca="1"/>
        <v>36.24</v>
      </c>
      <c r="DC15" s="34" vm="669">
        <f ca="1"/>
        <v>36.43</v>
      </c>
      <c r="DD15" s="34" vm="620">
        <f ca="1"/>
        <v>36.46</v>
      </c>
      <c r="DE15" s="34" vm="2161">
        <f ca="1"/>
        <v>36.729999999999997</v>
      </c>
      <c r="DF15" s="34" vm="647">
        <f ca="1"/>
        <v>36.65</v>
      </c>
      <c r="DG15" s="34" vm="683">
        <f ca="1"/>
        <v>35.86</v>
      </c>
      <c r="DH15" s="34" vm="2162">
        <f ca="1"/>
        <v>36.090000000000003</v>
      </c>
      <c r="DI15" s="34" vm="2163">
        <f ca="1"/>
        <v>36.26</v>
      </c>
      <c r="DJ15" s="34" vm="560">
        <f ca="1"/>
        <v>36.25</v>
      </c>
      <c r="DK15" s="34" vm="2164">
        <f ca="1"/>
        <v>36.51</v>
      </c>
      <c r="DL15" s="34" vm="2159">
        <f ca="1"/>
        <v>36.36</v>
      </c>
      <c r="DM15" s="34" vm="638">
        <f ca="1"/>
        <v>36.39</v>
      </c>
      <c r="DN15" s="34" vm="2159">
        <f ca="1"/>
        <v>36.36</v>
      </c>
      <c r="DO15" s="34" vm="2155">
        <f ca="1"/>
        <v>36.22</v>
      </c>
      <c r="DP15" s="34" t="e" vm="341">
        <f ca="1"/>
        <v>#N/A</v>
      </c>
      <c r="DQ15" s="34" vm="2162">
        <f ca="1"/>
        <v>36.090000000000003</v>
      </c>
      <c r="DR15" s="34" vm="2165">
        <f ca="1"/>
        <v>36.72</v>
      </c>
      <c r="DS15" s="34" vm="672">
        <f ca="1"/>
        <v>36.94</v>
      </c>
      <c r="DT15" s="34" vm="2166">
        <f ca="1"/>
        <v>37.409999999999997</v>
      </c>
      <c r="DU15" s="34" vm="611">
        <f ca="1"/>
        <v>37.75</v>
      </c>
      <c r="DV15" s="34" vm="570">
        <f ca="1"/>
        <v>36.83</v>
      </c>
      <c r="DW15" s="34" vm="2167">
        <f ca="1"/>
        <v>36.549999999999997</v>
      </c>
      <c r="DX15" s="34" vm="548">
        <f ca="1"/>
        <v>36.479999999999997</v>
      </c>
      <c r="DY15" s="34" vm="612">
        <f ca="1"/>
        <v>37.04</v>
      </c>
      <c r="DZ15" s="34" vm="618">
        <f ca="1"/>
        <v>37.1</v>
      </c>
      <c r="EA15" s="34" vm="567">
        <f ca="1"/>
        <v>37.15</v>
      </c>
      <c r="EB15" s="34" vm="506">
        <f ca="1"/>
        <v>36.630000000000003</v>
      </c>
      <c r="EC15" s="34" vm="2168">
        <f ca="1"/>
        <v>37.049999999999997</v>
      </c>
      <c r="ED15" s="34" vm="581">
        <f ca="1"/>
        <v>37.28</v>
      </c>
      <c r="EE15" s="34" vm="2169">
        <f ca="1"/>
        <v>37.39</v>
      </c>
      <c r="EF15" s="34" vm="588">
        <f ca="1"/>
        <v>37.22</v>
      </c>
      <c r="EG15" s="34" vm="2170">
        <f ca="1"/>
        <v>37.19</v>
      </c>
      <c r="EH15" s="34" vm="2171">
        <f ca="1"/>
        <v>37.365000000000002</v>
      </c>
      <c r="EI15" s="34" vm="2172">
        <f ca="1"/>
        <v>37.51</v>
      </c>
      <c r="EJ15" s="34" t="e" vm="341">
        <f ca="1"/>
        <v>#N/A</v>
      </c>
      <c r="EK15" s="34" vm="2173">
        <f ca="1"/>
        <v>37.590000000000003</v>
      </c>
      <c r="EL15" s="34" vm="2174">
        <f ca="1"/>
        <v>37.854999999999997</v>
      </c>
      <c r="EM15" s="34" vm="640">
        <f ca="1"/>
        <v>37.78</v>
      </c>
      <c r="EN15" s="34" vm="2175">
        <f ca="1"/>
        <v>38.01</v>
      </c>
      <c r="EO15" s="34" vm="582">
        <f ca="1"/>
        <v>38.1</v>
      </c>
      <c r="EP15" s="34" vm="551">
        <f ca="1"/>
        <v>37.909999999999997</v>
      </c>
      <c r="EQ15" s="34" vm="551">
        <f ca="1"/>
        <v>37.909999999999997</v>
      </c>
      <c r="ER15" s="34" vm="601">
        <f ca="1"/>
        <v>37.94</v>
      </c>
      <c r="ES15" s="34" vm="2176">
        <f ca="1"/>
        <v>37.880000000000003</v>
      </c>
      <c r="ET15" s="34" vm="641">
        <f ca="1"/>
        <v>37.71</v>
      </c>
      <c r="EU15" s="34" vm="2177">
        <f ca="1"/>
        <v>37.770000000000003</v>
      </c>
      <c r="EV15" s="34" vm="2178">
        <f ca="1"/>
        <v>37.799999999999997</v>
      </c>
      <c r="EW15" s="34" vm="553">
        <f ca="1"/>
        <v>37.32</v>
      </c>
      <c r="EX15" s="34" vm="669">
        <f ca="1"/>
        <v>36.43</v>
      </c>
      <c r="EY15" s="34" vm="2179">
        <f ca="1"/>
        <v>36.71</v>
      </c>
      <c r="EZ15" s="34" vm="580">
        <f ca="1"/>
        <v>36.880000000000003</v>
      </c>
      <c r="FA15" s="34" vm="550">
        <f ca="1"/>
        <v>36.78</v>
      </c>
      <c r="FB15" s="34" vm="619">
        <f ca="1"/>
        <v>36.93</v>
      </c>
      <c r="FC15" s="34" vm="2180">
        <f ca="1"/>
        <v>37.200000000000003</v>
      </c>
      <c r="FD15" s="34" vm="671">
        <f ca="1"/>
        <v>36.979999999999997</v>
      </c>
      <c r="FE15" s="34" vm="671">
        <f ca="1"/>
        <v>36.979999999999997</v>
      </c>
      <c r="FF15" s="34" vm="2181">
        <f ca="1"/>
        <v>36.68</v>
      </c>
      <c r="FG15" s="34" vm="559">
        <f ca="1"/>
        <v>36.85</v>
      </c>
      <c r="FH15" s="34" vm="570">
        <f ca="1"/>
        <v>36.83</v>
      </c>
      <c r="FI15" s="34" vm="2182">
        <f ca="1"/>
        <v>37.03</v>
      </c>
      <c r="FJ15" s="34" vm="2156">
        <f ca="1"/>
        <v>36.47</v>
      </c>
      <c r="FK15" s="34" vm="620">
        <f ca="1"/>
        <v>36.46</v>
      </c>
      <c r="FL15" s="34" vm="665">
        <f ca="1"/>
        <v>36.1</v>
      </c>
      <c r="FM15" s="34" vm="626">
        <f ca="1"/>
        <v>36.700000000000003</v>
      </c>
      <c r="FN15" s="34" vm="2183">
        <f ca="1"/>
        <v>36.81</v>
      </c>
      <c r="FO15" s="34" vm="647">
        <f ca="1"/>
        <v>36.65</v>
      </c>
      <c r="FP15" s="34" vm="647">
        <f ca="1"/>
        <v>36.65</v>
      </c>
      <c r="FQ15" s="34" vm="620">
        <f ca="1"/>
        <v>36.46</v>
      </c>
      <c r="FR15" s="34" vm="2184">
        <f ca="1"/>
        <v>36.28</v>
      </c>
      <c r="FS15" s="34" vm="2185">
        <f ca="1"/>
        <v>35.31</v>
      </c>
      <c r="FT15" s="34" vm="2186">
        <f ca="1"/>
        <v>35.74</v>
      </c>
      <c r="FU15" s="34" vm="585">
        <f ca="1"/>
        <v>36.19</v>
      </c>
      <c r="FV15" s="34" vm="2187">
        <f ca="1"/>
        <v>36.200000000000003</v>
      </c>
      <c r="FW15" s="34" vm="2188">
        <f ca="1"/>
        <v>36.409999999999997</v>
      </c>
      <c r="FX15" s="34" vm="2189">
        <f ca="1"/>
        <v>36.56</v>
      </c>
      <c r="FY15" s="34" vm="629">
        <f ca="1"/>
        <v>36.35</v>
      </c>
      <c r="FZ15" s="34" vm="623">
        <f ca="1"/>
        <v>36.520000000000003</v>
      </c>
      <c r="GA15" s="34" vm="664">
        <f ca="1"/>
        <v>36.96</v>
      </c>
      <c r="GB15" s="34" vm="2190">
        <f ca="1"/>
        <v>36.6</v>
      </c>
      <c r="GC15" s="34" vm="673">
        <f ca="1"/>
        <v>36.909999999999997</v>
      </c>
      <c r="GD15" s="34" vm="2191">
        <f ca="1"/>
        <v>36.935000000000002</v>
      </c>
      <c r="GE15" s="34" vm="619">
        <f ca="1"/>
        <v>36.93</v>
      </c>
      <c r="GF15" s="34" vm="522">
        <f ca="1"/>
        <v>36.86</v>
      </c>
      <c r="GG15" s="34" vm="2192">
        <f ca="1"/>
        <v>36.99</v>
      </c>
      <c r="GH15" s="34" vm="671">
        <f ca="1"/>
        <v>36.979999999999997</v>
      </c>
      <c r="GI15" s="34" vm="664">
        <f ca="1"/>
        <v>36.96</v>
      </c>
      <c r="GJ15" s="34" vm="581">
        <f ca="1"/>
        <v>37.28</v>
      </c>
      <c r="GK15" s="34" vm="587">
        <f ca="1"/>
        <v>37.229999999999997</v>
      </c>
      <c r="GL15" s="34" vm="2193">
        <f ca="1"/>
        <v>37.36</v>
      </c>
      <c r="GM15" s="34" vm="644">
        <f ca="1"/>
        <v>37.159999999999997</v>
      </c>
      <c r="GN15" s="34" vm="549">
        <f ca="1"/>
        <v>36.9</v>
      </c>
      <c r="GO15" s="34" vm="2194">
        <f ca="1"/>
        <v>36.92</v>
      </c>
      <c r="GP15" s="34" vm="2195">
        <f ca="1"/>
        <v>36.14</v>
      </c>
      <c r="GQ15" s="34" vm="2196">
        <f ca="1"/>
        <v>36.104999999999997</v>
      </c>
      <c r="GR15" s="34" vm="2197">
        <f ca="1"/>
        <v>36.58</v>
      </c>
      <c r="GS15" s="34" vm="626">
        <f ca="1"/>
        <v>36.700000000000003</v>
      </c>
      <c r="GT15" s="34" vm="2198">
        <f ca="1"/>
        <v>36.76</v>
      </c>
      <c r="GU15" s="34" vm="624">
        <f ca="1"/>
        <v>36.67</v>
      </c>
      <c r="GV15" s="34" vm="2183">
        <f ca="1"/>
        <v>36.81</v>
      </c>
      <c r="GW15" s="34" vm="2199">
        <f ca="1"/>
        <v>36.975299999999997</v>
      </c>
      <c r="GX15" s="34" vm="2194">
        <f ca="1"/>
        <v>36.92</v>
      </c>
      <c r="GY15" s="34" vm="2200">
        <f ca="1"/>
        <v>36.97</v>
      </c>
      <c r="GZ15" s="34" vm="567">
        <f ca="1"/>
        <v>37.15</v>
      </c>
      <c r="HA15" s="34" vm="2201">
        <f ca="1"/>
        <v>37.26</v>
      </c>
      <c r="HB15" s="34" vm="613">
        <f ca="1"/>
        <v>37.61</v>
      </c>
      <c r="HC15" s="34" vm="588">
        <f ca="1"/>
        <v>37.22</v>
      </c>
      <c r="HD15" s="34" vm="625">
        <f ca="1"/>
        <v>37.01</v>
      </c>
      <c r="HE15" s="34" vm="642">
        <f ca="1"/>
        <v>37.119999999999997</v>
      </c>
      <c r="HF15" s="34" vm="625">
        <f ca="1"/>
        <v>37.01</v>
      </c>
      <c r="HG15" s="34" vm="2202">
        <f ca="1"/>
        <v>37.24</v>
      </c>
      <c r="HH15" s="34" vm="642">
        <f ca="1"/>
        <v>37.119999999999997</v>
      </c>
      <c r="HI15" s="34" vm="644">
        <f ca="1"/>
        <v>37.159999999999997</v>
      </c>
      <c r="HJ15" s="34" vm="2203">
        <f ca="1"/>
        <v>37.06</v>
      </c>
      <c r="HK15" s="34" vm="550">
        <f ca="1"/>
        <v>36.78</v>
      </c>
      <c r="HL15" s="34" vm="659">
        <f ca="1"/>
        <v>36.03</v>
      </c>
      <c r="HM15" s="34" vm="2160">
        <f ca="1"/>
        <v>36.24</v>
      </c>
      <c r="HN15" s="34" vm="2167">
        <f ca="1"/>
        <v>36.549999999999997</v>
      </c>
      <c r="HO15" s="34" vm="549">
        <f ca="1"/>
        <v>36.9</v>
      </c>
      <c r="HP15" s="34" vm="627">
        <f ca="1"/>
        <v>36.799999999999997</v>
      </c>
      <c r="HQ15" s="34" vm="2170">
        <f ca="1"/>
        <v>37.19</v>
      </c>
      <c r="HR15" s="34" vm="2204">
        <f ca="1"/>
        <v>36.744999999999997</v>
      </c>
      <c r="HS15" s="34" vm="2205">
        <f ca="1"/>
        <v>36.774999999999999</v>
      </c>
      <c r="HT15" s="34" vm="2156">
        <f ca="1"/>
        <v>36.47</v>
      </c>
      <c r="HU15" s="34" vm="2155">
        <f ca="1"/>
        <v>36.22</v>
      </c>
      <c r="HV15" s="34" vm="665">
        <f ca="1"/>
        <v>36.1</v>
      </c>
      <c r="HW15" s="34" vm="2206">
        <f ca="1"/>
        <v>36.619999999999997</v>
      </c>
      <c r="HX15" s="34" vm="503">
        <f ca="1"/>
        <v>35.89</v>
      </c>
      <c r="HY15" s="34" vm="2207">
        <f ca="1"/>
        <v>36.685000000000002</v>
      </c>
      <c r="HZ15" s="34" vm="506">
        <f ca="1"/>
        <v>36.630000000000003</v>
      </c>
      <c r="IA15" s="34" vm="565">
        <f ca="1"/>
        <v>36.869999999999997</v>
      </c>
      <c r="IB15" s="34" vm="2208">
        <f ca="1"/>
        <v>36.49</v>
      </c>
      <c r="IC15" s="34" vm="637">
        <f ca="1"/>
        <v>36.31</v>
      </c>
      <c r="ID15" s="34" vm="627">
        <f ca="1"/>
        <v>36.799999999999997</v>
      </c>
      <c r="IE15" s="34" vm="644">
        <f ca="1"/>
        <v>37.159999999999997</v>
      </c>
      <c r="IF15" s="34" vm="569">
        <f ca="1"/>
        <v>37.020000000000003</v>
      </c>
      <c r="IG15" s="34" vm="571">
        <f ca="1"/>
        <v>37.090000000000003</v>
      </c>
      <c r="IH15" s="34" vm="2201">
        <f ca="1"/>
        <v>37.26</v>
      </c>
      <c r="II15" s="34" vm="2200">
        <f ca="1"/>
        <v>36.97</v>
      </c>
      <c r="IJ15" s="34" vm="522">
        <f ca="1"/>
        <v>36.86</v>
      </c>
      <c r="IK15" s="34" vm="2182">
        <f ca="1"/>
        <v>37.03</v>
      </c>
      <c r="IL15" s="34" vm="664">
        <f ca="1"/>
        <v>36.96</v>
      </c>
      <c r="IM15" s="34" vm="2179">
        <f ca="1"/>
        <v>36.71</v>
      </c>
      <c r="IN15" s="34" vm="2198">
        <f ca="1"/>
        <v>36.76</v>
      </c>
      <c r="IO15" s="34" vm="506">
        <f ca="1"/>
        <v>36.630000000000003</v>
      </c>
      <c r="IP15" s="34" vm="646">
        <f ca="1"/>
        <v>37</v>
      </c>
      <c r="IQ15" s="34" vm="2192">
        <f ca="1"/>
        <v>36.99</v>
      </c>
      <c r="IR15" s="34" vm="571">
        <f ca="1"/>
        <v>37.090000000000003</v>
      </c>
      <c r="IS15" s="34" vm="643">
        <f ca="1"/>
        <v>37.08</v>
      </c>
      <c r="IT15" s="34" vm="557">
        <f ca="1"/>
        <v>37.35</v>
      </c>
      <c r="IU15" s="34" vm="572">
        <f ca="1"/>
        <v>37.46</v>
      </c>
      <c r="IV15" s="34" vm="2180">
        <f ca="1"/>
        <v>37.200000000000003</v>
      </c>
      <c r="IW15" s="34" vm="553">
        <f ca="1"/>
        <v>37.32</v>
      </c>
      <c r="IX15" s="34" vm="542">
        <f ca="1"/>
        <v>37.270000000000003</v>
      </c>
      <c r="IY15" s="34" vm="572">
        <f ca="1"/>
        <v>37.46</v>
      </c>
      <c r="IZ15" s="34" vm="523">
        <f ca="1"/>
        <v>37.44</v>
      </c>
      <c r="JA15" s="34" vm="2209">
        <f ca="1"/>
        <v>37.33</v>
      </c>
      <c r="JB15" s="34" vm="642">
        <f ca="1"/>
        <v>37.119999999999997</v>
      </c>
      <c r="JC15" s="34" vm="664">
        <f ca="1"/>
        <v>36.96</v>
      </c>
      <c r="JD15" s="34" vm="570">
        <f ca="1"/>
        <v>36.83</v>
      </c>
      <c r="JE15" s="34" vm="569">
        <f ca="1"/>
        <v>37.020000000000003</v>
      </c>
      <c r="JF15" s="34" vm="522">
        <f ca="1"/>
        <v>36.86</v>
      </c>
      <c r="JG15" s="34" vm="522">
        <f ca="1"/>
        <v>36.86</v>
      </c>
      <c r="JH15" s="34" vm="580">
        <f ca="1"/>
        <v>36.880000000000003</v>
      </c>
      <c r="JI15" s="34" vm="2210">
        <f ca="1"/>
        <v>35.765000000000001</v>
      </c>
      <c r="JJ15" s="34" vm="2211">
        <f ca="1"/>
        <v>35.92</v>
      </c>
      <c r="JK15" s="34" vm="2212">
        <f ca="1"/>
        <v>35.4</v>
      </c>
      <c r="JL15" s="34" vm="585">
        <f ca="1"/>
        <v>36.19</v>
      </c>
      <c r="JM15" s="34" vm="653">
        <f ca="1"/>
        <v>35.79</v>
      </c>
      <c r="JN15" s="34" vm="655">
        <f ca="1"/>
        <v>35.96</v>
      </c>
      <c r="JO15" s="34" vm="2213">
        <f ca="1"/>
        <v>36.32</v>
      </c>
      <c r="JP15" s="34" vm="2200">
        <f ca="1"/>
        <v>36.97</v>
      </c>
      <c r="JQ15" s="34" vm="2183">
        <f ca="1"/>
        <v>36.81</v>
      </c>
      <c r="JR15" s="34" vm="586">
        <f ca="1"/>
        <v>36.659999999999997</v>
      </c>
      <c r="JS15" s="34" vm="2165">
        <f ca="1"/>
        <v>36.72</v>
      </c>
      <c r="JT15" s="34" vm="2190">
        <f ca="1"/>
        <v>36.6</v>
      </c>
      <c r="JU15" s="34" vm="623">
        <f ca="1"/>
        <v>36.520000000000003</v>
      </c>
      <c r="JV15" s="34" vm="563">
        <f ca="1"/>
        <v>36.5</v>
      </c>
      <c r="JW15" s="34" vm="2209">
        <f ca="1"/>
        <v>37.33</v>
      </c>
      <c r="JX15" s="34" vm="612">
        <f ca="1"/>
        <v>37.04</v>
      </c>
      <c r="JY15" s="34" vm="2214">
        <f ca="1"/>
        <v>36.414999999999999</v>
      </c>
      <c r="JZ15" s="34" vm="2192">
        <f ca="1"/>
        <v>36.99</v>
      </c>
      <c r="KA15" s="34" vm="553">
        <f ca="1"/>
        <v>37.32</v>
      </c>
      <c r="KB15" s="34" vm="2215">
        <f ca="1"/>
        <v>37.72</v>
      </c>
    </row>
    <row r="16" spans="2:288" ht="20" customHeight="1" x14ac:dyDescent="0.6">
      <c r="B16" s="12" t="s">
        <v>36</v>
      </c>
      <c r="C16" s="1" t="s">
        <v>37</v>
      </c>
      <c r="D16" s="1" t="str" cm="1">
        <f t="array" ref="D16">_FV(Table15[[#This Row],[ ETF]],"Ticker symbol",TRUE)</f>
        <v>VUAA</v>
      </c>
      <c r="E16" s="1" t="s">
        <v>38</v>
      </c>
      <c r="F16" s="1" t="s">
        <v>46</v>
      </c>
      <c r="G16" s="1" t="e" vm="2216">
        <v>#VALUE!</v>
      </c>
      <c r="H16" s="22" t="str" cm="1">
        <f t="array" ref="H16">IFERROR(_FV(Table15[[#This Row],[ ETF]],"beta"),"")</f>
        <v/>
      </c>
      <c r="I16" s="25" cm="1">
        <f t="array" ref="I16">_FV(Table15[[#This Row],[ ETF]],"Price")</f>
        <v>86.7</v>
      </c>
      <c r="J16" s="21">
        <f>SUMIF(Table14[Ativo],Table15[[#This Row],[Ticker]],Table14[Qtd])</f>
        <v>0</v>
      </c>
      <c r="K16" s="5">
        <f>Table15[[#This Row],[Preço]]*Table15[[#This Row],[Qtd]]</f>
        <v>0</v>
      </c>
      <c r="L16" s="14">
        <f>_xlfn.FLOOR.MATH((Aporte-2)/Table15[[#This Row],[Preço]])</f>
        <v>51</v>
      </c>
      <c r="M16" s="13">
        <f>Aporte-Table15[[#This Row],[Possível]]*Table15[[#This Row],[Preço]]</f>
        <v>78.300000000000182</v>
      </c>
      <c r="N16" s="30" cm="1">
        <f t="array" ref="N16">_FV(Table15[[#This Row],[ ETF]],"Expense ratio",TRUE)</f>
        <v>7.000000000000001E-4</v>
      </c>
      <c r="O16" s="33" cm="1">
        <f t="array" ref="O16">_FV(Table15[[#This Row],[ ETF]],"Market cap",TRUE)</f>
        <v>4487320034.21</v>
      </c>
      <c r="P16" s="31" cm="1">
        <f t="array" ref="P16">_FV(Table15[[#This Row],[ ETF]],"Volume")</f>
        <v>3291</v>
      </c>
      <c r="Q16" s="30" cm="1">
        <f t="array" ref="Q16">_FV(Table15[[#This Row],[ ETF]],"Change (%)",TRUE)</f>
        <v>1.039E-3</v>
      </c>
      <c r="R16" s="35">
        <f ca="1">(Table15[[#This Row],[Preço]]-AF16)/AF16</f>
        <v>0.29548001494209947</v>
      </c>
      <c r="S16" s="39"/>
      <c r="T16" s="32" cm="1">
        <f t="array" ref="T16">Table15[[#This Row],[Valor de mercado]]/Riqueza_hoje</f>
        <v>0</v>
      </c>
      <c r="AF16" s="34" cm="1" vm="2217">
        <f t="array" aca="1" ref="AF16:JZ16" ca="1">TRANSPOSE(_xlfn.STOCKHISTORY(G16,TODAY()-365,TODAY(),0,0,1))</f>
        <v>66.924999999999997</v>
      </c>
      <c r="AG16" s="34" t="e" vm="341">
        <f ca="1"/>
        <v>#N/A</v>
      </c>
      <c r="AH16" s="34" vm="2218">
        <f ca="1"/>
        <v>67.69</v>
      </c>
      <c r="AI16" s="34" vm="2219">
        <f ca="1"/>
        <v>67.644999999999996</v>
      </c>
      <c r="AJ16" s="34" vm="2220">
        <f ca="1"/>
        <v>67.55</v>
      </c>
      <c r="AK16" s="34" vm="2221">
        <f ca="1"/>
        <v>66.98</v>
      </c>
      <c r="AL16" s="34" vm="2222">
        <f ca="1"/>
        <v>67.2</v>
      </c>
      <c r="AM16" s="34" vm="2223">
        <f ca="1"/>
        <v>68.27</v>
      </c>
      <c r="AN16" s="34" vm="2224">
        <f ca="1"/>
        <v>68.83</v>
      </c>
      <c r="AO16" s="34" vm="2225">
        <f ca="1"/>
        <v>69.010000000000005</v>
      </c>
      <c r="AP16" s="34" vm="2226">
        <f ca="1"/>
        <v>68.989999999999995</v>
      </c>
      <c r="AQ16" s="34" vm="2227">
        <f ca="1"/>
        <v>68.844999999999999</v>
      </c>
      <c r="AR16" s="34" vm="2228">
        <f ca="1"/>
        <v>68.965000000000003</v>
      </c>
      <c r="AS16" s="34" vm="2229">
        <f ca="1"/>
        <v>69.099999999999994</v>
      </c>
      <c r="AT16" s="34" vm="2230">
        <f ca="1"/>
        <v>68.37</v>
      </c>
      <c r="AU16" s="34" vm="2231">
        <f ca="1"/>
        <v>68.3</v>
      </c>
      <c r="AV16" s="34" vm="2232">
        <f ca="1"/>
        <v>68.545000000000002</v>
      </c>
      <c r="AW16" s="34" vm="2233">
        <f ca="1"/>
        <v>69.489999999999995</v>
      </c>
      <c r="AX16" s="34" vm="2234">
        <f ca="1"/>
        <v>69.760000000000005</v>
      </c>
      <c r="AY16" s="34" vm="2235">
        <f ca="1"/>
        <v>69.504999999999995</v>
      </c>
      <c r="AZ16" s="34" vm="2236">
        <f ca="1"/>
        <v>69.125</v>
      </c>
      <c r="BA16" s="34" vm="2237">
        <f ca="1"/>
        <v>69.81</v>
      </c>
      <c r="BB16" s="34" vm="2238">
        <f ca="1"/>
        <v>68.685000000000002</v>
      </c>
      <c r="BC16" s="34" vm="2225">
        <f ca="1"/>
        <v>69.010000000000005</v>
      </c>
      <c r="BD16" s="34" vm="2239">
        <f ca="1"/>
        <v>67.599999999999994</v>
      </c>
      <c r="BE16" s="34" vm="2240">
        <f ca="1"/>
        <v>68.05</v>
      </c>
      <c r="BF16" s="34" vm="2241">
        <f ca="1"/>
        <v>69.48</v>
      </c>
      <c r="BG16" s="34" vm="2242">
        <f ca="1"/>
        <v>69.36</v>
      </c>
      <c r="BH16" s="34" vm="2243">
        <f ca="1"/>
        <v>69.834999999999994</v>
      </c>
      <c r="BI16" s="34" vm="2244">
        <f ca="1"/>
        <v>70.349999999999994</v>
      </c>
      <c r="BJ16" s="34" vm="2245">
        <f ca="1"/>
        <v>70.67</v>
      </c>
      <c r="BK16" s="34" vm="2246">
        <f ca="1"/>
        <v>70.849999999999994</v>
      </c>
      <c r="BL16" s="34" vm="2247">
        <f ca="1"/>
        <v>70.724999999999994</v>
      </c>
      <c r="BM16" s="34" vm="2248">
        <f ca="1"/>
        <v>70.944999999999993</v>
      </c>
      <c r="BN16" s="34" vm="2249">
        <f ca="1"/>
        <v>71.13</v>
      </c>
      <c r="BO16" s="34" vm="2250">
        <f ca="1"/>
        <v>71.709999999999994</v>
      </c>
      <c r="BP16" s="34" vm="2251">
        <f ca="1"/>
        <v>71.31</v>
      </c>
      <c r="BQ16" s="34" vm="2252">
        <f ca="1"/>
        <v>70.864999999999995</v>
      </c>
      <c r="BR16" s="34" vm="2253">
        <f ca="1"/>
        <v>70.69</v>
      </c>
      <c r="BS16" s="34" vm="2254">
        <f ca="1"/>
        <v>71.245000000000005</v>
      </c>
      <c r="BT16" s="34" vm="2255">
        <f ca="1"/>
        <v>70.454999999999998</v>
      </c>
      <c r="BU16" s="34" vm="2256">
        <f ca="1"/>
        <v>69.855000000000004</v>
      </c>
      <c r="BV16" s="34" vm="2257">
        <f ca="1"/>
        <v>70.8</v>
      </c>
      <c r="BW16" s="34" vm="2258">
        <f ca="1"/>
        <v>70.545000000000002</v>
      </c>
      <c r="BX16" s="34" vm="2259">
        <f ca="1"/>
        <v>69.344999999999999</v>
      </c>
      <c r="BY16" s="34" vm="2260">
        <f ca="1"/>
        <v>70.61</v>
      </c>
      <c r="BZ16" s="34" vm="2261">
        <f ca="1"/>
        <v>70.465000000000003</v>
      </c>
      <c r="CA16" s="34" vm="2262">
        <f ca="1"/>
        <v>70.165000000000006</v>
      </c>
      <c r="CB16" s="34" vm="2263">
        <f ca="1"/>
        <v>69.38</v>
      </c>
      <c r="CC16" s="34" vm="2264">
        <f ca="1"/>
        <v>67.754999999999995</v>
      </c>
      <c r="CD16" s="34" vm="2265">
        <f ca="1"/>
        <v>70.150000000000006</v>
      </c>
      <c r="CE16" s="34" vm="2266">
        <f ca="1"/>
        <v>70.56</v>
      </c>
      <c r="CF16" s="34" vm="2267">
        <f ca="1"/>
        <v>70.81</v>
      </c>
      <c r="CG16" s="34" vm="2268">
        <f ca="1"/>
        <v>71.739999999999995</v>
      </c>
      <c r="CH16" s="34" vm="2269">
        <f ca="1"/>
        <v>71.22</v>
      </c>
      <c r="CI16" s="34" vm="2270">
        <f ca="1"/>
        <v>71.484999999999999</v>
      </c>
      <c r="CJ16" s="34" vm="2271">
        <f ca="1"/>
        <v>71.984999999999999</v>
      </c>
      <c r="CK16" s="34" vm="2272">
        <f ca="1"/>
        <v>71.635000000000005</v>
      </c>
      <c r="CL16" s="34" vm="2273">
        <f ca="1"/>
        <v>71.98</v>
      </c>
      <c r="CM16" s="34" vm="2274">
        <f ca="1"/>
        <v>71.174999999999997</v>
      </c>
      <c r="CN16" s="34" vm="2275">
        <f ca="1"/>
        <v>71.594999999999999</v>
      </c>
      <c r="CO16" s="34" vm="2276">
        <f ca="1"/>
        <v>71.510000000000005</v>
      </c>
      <c r="CP16" s="34" vm="2277">
        <f ca="1"/>
        <v>71.45</v>
      </c>
      <c r="CQ16" s="34" vm="2278">
        <f ca="1"/>
        <v>70.650000000000006</v>
      </c>
      <c r="CR16" s="34" vm="2279">
        <f ca="1"/>
        <v>71.454999999999998</v>
      </c>
      <c r="CS16" s="34" vm="2280">
        <f ca="1"/>
        <v>71.790000000000006</v>
      </c>
      <c r="CT16" s="34" vm="2281">
        <f ca="1"/>
        <v>71.88</v>
      </c>
      <c r="CU16" s="34" vm="2282">
        <f ca="1"/>
        <v>72.28</v>
      </c>
      <c r="CV16" s="34" vm="2283">
        <f ca="1"/>
        <v>72.734999999999999</v>
      </c>
      <c r="CW16" s="34" vm="2284">
        <f ca="1"/>
        <v>74.13</v>
      </c>
      <c r="CX16" s="34" vm="267">
        <f ca="1"/>
        <v>74.02</v>
      </c>
      <c r="CY16" s="34" vm="2285">
        <f ca="1"/>
        <v>74.305000000000007</v>
      </c>
      <c r="CZ16" s="34" vm="2286">
        <f ca="1"/>
        <v>74.5</v>
      </c>
      <c r="DA16" s="34" vm="2287">
        <f ca="1"/>
        <v>74.855000000000004</v>
      </c>
      <c r="DB16" s="34" vm="2288">
        <f ca="1"/>
        <v>75.08</v>
      </c>
      <c r="DC16" s="34" vm="2289">
        <f ca="1"/>
        <v>75.265000000000001</v>
      </c>
      <c r="DD16" s="34" vm="303">
        <f ca="1"/>
        <v>75.540000000000006</v>
      </c>
      <c r="DE16" s="34" vm="2290">
        <f ca="1"/>
        <v>75.84</v>
      </c>
      <c r="DF16" s="34" vm="302">
        <f ca="1"/>
        <v>75.709999999999994</v>
      </c>
      <c r="DG16" s="34" vm="2291">
        <f ca="1"/>
        <v>74.89</v>
      </c>
      <c r="DH16" s="34" vm="2292">
        <f ca="1"/>
        <v>75.459999999999994</v>
      </c>
      <c r="DI16" s="34" vm="2293">
        <f ca="1"/>
        <v>75.775000000000006</v>
      </c>
      <c r="DJ16" s="34" vm="2294">
        <f ca="1"/>
        <v>75.825000000000003</v>
      </c>
      <c r="DK16" s="34" vm="299">
        <f ca="1"/>
        <v>76.13</v>
      </c>
      <c r="DL16" s="34" vm="2295">
        <f ca="1"/>
        <v>76.010000000000005</v>
      </c>
      <c r="DM16" s="34" vm="2296">
        <f ca="1"/>
        <v>76.14</v>
      </c>
      <c r="DN16" s="34" vm="2297">
        <f ca="1"/>
        <v>76.150000000000006</v>
      </c>
      <c r="DO16" s="34" vm="2298">
        <f ca="1"/>
        <v>75.965000000000003</v>
      </c>
      <c r="DP16" s="34" t="e" vm="341">
        <f ca="1"/>
        <v>#N/A</v>
      </c>
      <c r="DQ16" s="34" vm="2299">
        <f ca="1"/>
        <v>75.22</v>
      </c>
      <c r="DR16" s="34" vm="287">
        <f ca="1"/>
        <v>75.989999999999995</v>
      </c>
      <c r="DS16" s="34" vm="2300">
        <f ca="1"/>
        <v>75.92</v>
      </c>
      <c r="DT16" s="34" vm="2301">
        <f ca="1"/>
        <v>76.98</v>
      </c>
      <c r="DU16" s="34" vm="2302">
        <f ca="1"/>
        <v>76.91</v>
      </c>
      <c r="DV16" s="34" vm="2303">
        <f ca="1"/>
        <v>75.39</v>
      </c>
      <c r="DW16" s="34" vm="2286">
        <f ca="1"/>
        <v>74.5</v>
      </c>
      <c r="DX16" s="34" vm="2304">
        <f ca="1"/>
        <v>74.644999999999996</v>
      </c>
      <c r="DY16" s="34" vm="2305">
        <f ca="1"/>
        <v>75.674999999999997</v>
      </c>
      <c r="DZ16" s="34" vm="2306">
        <f ca="1"/>
        <v>75.62</v>
      </c>
      <c r="EA16" s="34" vm="2307">
        <f ca="1"/>
        <v>75.575000000000003</v>
      </c>
      <c r="EB16" s="34" vm="2308">
        <f ca="1"/>
        <v>75.855000000000004</v>
      </c>
      <c r="EC16" s="34" vm="2309">
        <f ca="1"/>
        <v>76.405000000000001</v>
      </c>
      <c r="ED16" s="34" vm="2310">
        <f ca="1"/>
        <v>76.2</v>
      </c>
      <c r="EE16" s="34" vm="289">
        <f ca="1"/>
        <v>76.319999999999993</v>
      </c>
      <c r="EF16" s="34" vm="2311">
        <f ca="1"/>
        <v>76.459999999999994</v>
      </c>
      <c r="EG16" s="34" vm="2312">
        <f ca="1"/>
        <v>76.64</v>
      </c>
      <c r="EH16" s="34" t="e" vm="341">
        <f ca="1"/>
        <v>#N/A</v>
      </c>
      <c r="EI16" s="34" vm="2313">
        <f ca="1"/>
        <v>76.534999999999997</v>
      </c>
      <c r="EJ16" s="34" vm="2314">
        <f ca="1"/>
        <v>76.69</v>
      </c>
      <c r="EK16" s="34" vm="309">
        <f ca="1"/>
        <v>76.44</v>
      </c>
      <c r="EL16" s="34" vm="308">
        <f ca="1"/>
        <v>76.83</v>
      </c>
      <c r="EM16" s="34" vm="2315">
        <f ca="1"/>
        <v>76.75</v>
      </c>
      <c r="EN16" s="34" vm="319">
        <f ca="1"/>
        <v>76.72</v>
      </c>
      <c r="EO16" s="34" vm="2316">
        <f ca="1"/>
        <v>77.025000000000006</v>
      </c>
      <c r="EP16" s="34" vm="2317">
        <f ca="1"/>
        <v>77.08</v>
      </c>
      <c r="EQ16" s="34" vm="2318">
        <f ca="1"/>
        <v>77.150000000000006</v>
      </c>
      <c r="ER16" s="34" vm="2319">
        <f ca="1"/>
        <v>77.135000000000005</v>
      </c>
      <c r="ES16" s="34" vm="2320">
        <f ca="1"/>
        <v>77.2</v>
      </c>
      <c r="ET16" s="34" vm="2321">
        <f ca="1"/>
        <v>77.314999999999998</v>
      </c>
      <c r="EU16" s="34" vm="296">
        <f ca="1"/>
        <v>76.930000000000007</v>
      </c>
      <c r="EV16" s="34" vm="301">
        <f ca="1"/>
        <v>75.95</v>
      </c>
      <c r="EW16" s="34" vm="319">
        <f ca="1"/>
        <v>76.72</v>
      </c>
      <c r="EX16" s="34" vm="2322">
        <f ca="1"/>
        <v>77.19</v>
      </c>
      <c r="EY16" s="34" vm="2323">
        <f ca="1"/>
        <v>77.325000000000003</v>
      </c>
      <c r="EZ16" s="34" vm="2324">
        <f ca="1"/>
        <v>77.650000000000006</v>
      </c>
      <c r="FA16" s="34" vm="2325">
        <f ca="1"/>
        <v>77.905000000000001</v>
      </c>
      <c r="FB16" s="34" vm="2326">
        <f ca="1"/>
        <v>77.900000000000006</v>
      </c>
      <c r="FC16" s="34" vm="2327">
        <f ca="1"/>
        <v>78.234999999999999</v>
      </c>
      <c r="FD16" s="34" vm="2328">
        <f ca="1"/>
        <v>78.180000000000007</v>
      </c>
      <c r="FE16" s="34" vm="2329">
        <f ca="1"/>
        <v>78.444999999999993</v>
      </c>
      <c r="FF16" s="34" vm="2330">
        <f ca="1"/>
        <v>78.94</v>
      </c>
      <c r="FG16" s="34" vm="2331">
        <f ca="1"/>
        <v>79.27</v>
      </c>
      <c r="FH16" s="34" vm="2332">
        <f ca="1"/>
        <v>78.760000000000005</v>
      </c>
      <c r="FI16" s="34" vm="2333">
        <f ca="1"/>
        <v>79.19</v>
      </c>
      <c r="FJ16" s="34" vm="2334">
        <f ca="1"/>
        <v>78.52</v>
      </c>
      <c r="FK16" s="34" vm="2335">
        <f ca="1"/>
        <v>79.424999999999997</v>
      </c>
      <c r="FL16" s="34" vm="2336">
        <f ca="1"/>
        <v>79.739999999999995</v>
      </c>
      <c r="FM16" s="34" vm="2337">
        <f ca="1"/>
        <v>79.97</v>
      </c>
      <c r="FN16" s="34" vm="2338">
        <f ca="1"/>
        <v>79.64</v>
      </c>
      <c r="FO16" s="34" vm="326">
        <f ca="1"/>
        <v>79.53</v>
      </c>
      <c r="FP16" s="34" vm="2339">
        <f ca="1"/>
        <v>79.13</v>
      </c>
      <c r="FQ16" s="34" vm="2340">
        <f ca="1"/>
        <v>77.680000000000007</v>
      </c>
      <c r="FR16" s="34" vm="2341">
        <f ca="1"/>
        <v>78.55</v>
      </c>
      <c r="FS16" s="34" vm="2342">
        <f ca="1"/>
        <v>79.099999999999994</v>
      </c>
      <c r="FT16" s="34" vm="2343">
        <f ca="1"/>
        <v>79.41</v>
      </c>
      <c r="FU16" s="34" vm="964">
        <f ca="1"/>
        <v>80.23</v>
      </c>
      <c r="FV16" s="34" vm="2344">
        <f ca="1"/>
        <v>80.47</v>
      </c>
      <c r="FW16" s="34" vm="2345">
        <f ca="1"/>
        <v>79.86</v>
      </c>
      <c r="FX16" s="34" vm="2346">
        <f ca="1"/>
        <v>80.239999999999995</v>
      </c>
      <c r="FY16" s="34" vm="2347">
        <f ca="1"/>
        <v>80.61</v>
      </c>
      <c r="FZ16" s="34" vm="333">
        <f ca="1"/>
        <v>80.17</v>
      </c>
      <c r="GA16" s="34" vm="2348">
        <f ca="1"/>
        <v>80.430000000000007</v>
      </c>
      <c r="GB16" s="34" vm="2349">
        <f ca="1"/>
        <v>79.965000000000003</v>
      </c>
      <c r="GC16" s="34" vm="2350">
        <f ca="1"/>
        <v>80.245000000000005</v>
      </c>
      <c r="GD16" s="34" vm="2351">
        <f ca="1"/>
        <v>80.575000000000003</v>
      </c>
      <c r="GE16" s="34" vm="2352">
        <f ca="1"/>
        <v>80.760000000000005</v>
      </c>
      <c r="GF16" s="34" vm="2353">
        <f ca="1"/>
        <v>80.734999999999999</v>
      </c>
      <c r="GG16" s="34" vm="2354">
        <f ca="1"/>
        <v>80.844999999999999</v>
      </c>
      <c r="GH16" s="34" vm="2355">
        <f ca="1"/>
        <v>80.915000000000006</v>
      </c>
      <c r="GI16" s="34" vm="2356">
        <f ca="1"/>
        <v>81.08</v>
      </c>
      <c r="GJ16" s="34" vm="354">
        <f ca="1"/>
        <v>81.400000000000006</v>
      </c>
      <c r="GK16" s="34" vm="2357">
        <f ca="1"/>
        <v>81.069999999999993</v>
      </c>
      <c r="GL16" s="34" vm="2356">
        <f ca="1"/>
        <v>81.08</v>
      </c>
      <c r="GM16" s="34" vm="2358">
        <f ca="1"/>
        <v>81.025000000000006</v>
      </c>
      <c r="GN16" s="34" vm="333">
        <f ca="1"/>
        <v>80.17</v>
      </c>
      <c r="GO16" s="34" vm="2359">
        <f ca="1"/>
        <v>80.775000000000006</v>
      </c>
      <c r="GP16" s="34" vm="2360">
        <f ca="1"/>
        <v>81.739999999999995</v>
      </c>
      <c r="GQ16" s="34" vm="2361">
        <f ca="1"/>
        <v>81.819999999999993</v>
      </c>
      <c r="GR16" s="34" vm="2362">
        <f ca="1"/>
        <v>82</v>
      </c>
      <c r="GS16" s="34" vm="2363">
        <f ca="1"/>
        <v>81.745000000000005</v>
      </c>
      <c r="GT16" s="34" vm="966">
        <f ca="1"/>
        <v>82.064999999999998</v>
      </c>
      <c r="GU16" s="34" t="e" vm="341">
        <f ca="1"/>
        <v>#N/A</v>
      </c>
      <c r="GV16" s="34" vm="2364">
        <f ca="1"/>
        <v>82.64</v>
      </c>
      <c r="GW16" s="34" vm="2365">
        <f ca="1"/>
        <v>82.625</v>
      </c>
      <c r="GX16" s="34" vm="2366">
        <f ca="1"/>
        <v>82.855000000000004</v>
      </c>
      <c r="GY16" s="34" vm="2367">
        <f ca="1"/>
        <v>82.715000000000003</v>
      </c>
      <c r="GZ16" s="34" vm="2368">
        <f ca="1"/>
        <v>82.97</v>
      </c>
      <c r="HA16" s="34" vm="2369">
        <f ca="1"/>
        <v>82.43</v>
      </c>
      <c r="HB16" s="34" vm="2370">
        <f ca="1"/>
        <v>82.2</v>
      </c>
      <c r="HC16" s="34" vm="2371">
        <f ca="1"/>
        <v>82.35</v>
      </c>
      <c r="HD16" s="34" vm="2360">
        <f ca="1"/>
        <v>81.739999999999995</v>
      </c>
      <c r="HE16" s="34" vm="2372">
        <f ca="1"/>
        <v>81.44</v>
      </c>
      <c r="HF16" s="34" vm="354">
        <f ca="1"/>
        <v>81.400000000000006</v>
      </c>
      <c r="HG16" s="34" vm="2373">
        <f ca="1"/>
        <v>81.31</v>
      </c>
      <c r="HH16" s="34" vm="2374">
        <f ca="1"/>
        <v>81.25</v>
      </c>
      <c r="HI16" s="34" vm="339">
        <f ca="1"/>
        <v>81.040000000000006</v>
      </c>
      <c r="HJ16" s="34" vm="2375">
        <f ca="1"/>
        <v>79.674999999999997</v>
      </c>
      <c r="HK16" s="34" vm="2376">
        <f ca="1"/>
        <v>79.63</v>
      </c>
      <c r="HL16" s="34" vm="2377">
        <f ca="1"/>
        <v>80.275000000000006</v>
      </c>
      <c r="HM16" s="34" vm="371">
        <f ca="1"/>
        <v>81.27</v>
      </c>
      <c r="HN16" s="34" vm="2356">
        <f ca="1"/>
        <v>81.08</v>
      </c>
      <c r="HO16" s="34" vm="2378">
        <f ca="1"/>
        <v>81.17</v>
      </c>
      <c r="HP16" s="34" vm="2379">
        <f ca="1"/>
        <v>79.614999999999995</v>
      </c>
      <c r="HQ16" s="34" vm="2380">
        <f ca="1"/>
        <v>79.849999999999994</v>
      </c>
      <c r="HR16" s="34" vm="349">
        <f ca="1"/>
        <v>79.400000000000006</v>
      </c>
      <c r="HS16" s="34" vm="2381">
        <f ca="1"/>
        <v>78.855000000000004</v>
      </c>
      <c r="HT16" s="34" vm="2382">
        <f ca="1"/>
        <v>78.25</v>
      </c>
      <c r="HU16" s="34" vm="2383">
        <f ca="1"/>
        <v>79.635000000000005</v>
      </c>
      <c r="HV16" s="34" vm="2384">
        <f ca="1"/>
        <v>78.650000000000006</v>
      </c>
      <c r="HW16" s="34" vm="2359">
        <f ca="1"/>
        <v>80.775000000000006</v>
      </c>
      <c r="HX16" s="34" vm="2385">
        <f ca="1"/>
        <v>80.37</v>
      </c>
      <c r="HY16" s="34" vm="2386">
        <f ca="1"/>
        <v>80.495000000000005</v>
      </c>
      <c r="HZ16" s="34" vm="2387">
        <f ca="1"/>
        <v>79.599999999999994</v>
      </c>
      <c r="IA16" s="34" vm="2388">
        <f ca="1"/>
        <v>79.314999999999998</v>
      </c>
      <c r="IB16" s="34" vm="2389">
        <f ca="1"/>
        <v>80.825000000000003</v>
      </c>
      <c r="IC16" s="34" vm="2390">
        <f ca="1"/>
        <v>81.58</v>
      </c>
      <c r="ID16" s="34" vm="2391">
        <f ca="1"/>
        <v>81.83</v>
      </c>
      <c r="IE16" s="34" vm="2392">
        <f ca="1"/>
        <v>82.44</v>
      </c>
      <c r="IF16" s="34" vm="378">
        <f ca="1"/>
        <v>82.84</v>
      </c>
      <c r="IG16" s="34" vm="2393">
        <f ca="1"/>
        <v>82.71</v>
      </c>
      <c r="IH16" s="34" vm="384">
        <f ca="1"/>
        <v>82.83</v>
      </c>
      <c r="II16" s="34" vm="2394">
        <f ca="1"/>
        <v>83.29</v>
      </c>
      <c r="IJ16" s="34" vm="2395">
        <f ca="1"/>
        <v>83.79</v>
      </c>
      <c r="IK16" s="34" vm="987">
        <f ca="1"/>
        <v>83.57</v>
      </c>
      <c r="IL16" s="34" vm="2396">
        <f ca="1"/>
        <v>83.86</v>
      </c>
      <c r="IM16" s="34" vm="971">
        <f ca="1"/>
        <v>83.99</v>
      </c>
      <c r="IN16" s="34" vm="2397">
        <f ca="1"/>
        <v>84.22</v>
      </c>
      <c r="IO16" s="34" vm="402">
        <f ca="1"/>
        <v>84.61</v>
      </c>
      <c r="IP16" s="34" vm="2398">
        <f ca="1"/>
        <v>84.54</v>
      </c>
      <c r="IQ16" s="34" vm="2399">
        <f ca="1"/>
        <v>85.36</v>
      </c>
      <c r="IR16" s="34" vm="2400">
        <f ca="1"/>
        <v>86.05</v>
      </c>
      <c r="IS16" s="34" vm="410">
        <f ca="1"/>
        <v>85.96</v>
      </c>
      <c r="IT16" s="34" vm="2401">
        <f ca="1"/>
        <v>85.57</v>
      </c>
      <c r="IU16" s="34" vm="2402">
        <f ca="1"/>
        <v>85.47</v>
      </c>
      <c r="IV16" s="34" vm="2403">
        <f ca="1"/>
        <v>85.084999999999994</v>
      </c>
      <c r="IW16" s="34" vm="485">
        <f ca="1"/>
        <v>85.58</v>
      </c>
      <c r="IX16" s="34" vm="2404">
        <f ca="1"/>
        <v>85.674999999999997</v>
      </c>
      <c r="IY16" s="34" vm="418">
        <f ca="1"/>
        <v>86.07</v>
      </c>
      <c r="IZ16" s="34" vm="2405">
        <f ca="1"/>
        <v>85.82</v>
      </c>
      <c r="JA16" s="34" vm="2406">
        <f ca="1"/>
        <v>85.724999999999994</v>
      </c>
      <c r="JB16" s="34" vm="2407">
        <f ca="1"/>
        <v>86.105000000000004</v>
      </c>
      <c r="JC16" s="34" vm="2408">
        <f ca="1"/>
        <v>86.53</v>
      </c>
      <c r="JD16" s="34" vm="2409">
        <f ca="1"/>
        <v>85.43</v>
      </c>
      <c r="JE16" s="34" vm="2410">
        <f ca="1"/>
        <v>85.8</v>
      </c>
      <c r="JF16" s="34" vm="2407">
        <f ca="1"/>
        <v>86.105000000000004</v>
      </c>
      <c r="JG16" s="34" vm="2411">
        <f ca="1"/>
        <v>84.04</v>
      </c>
      <c r="JH16" s="34" vm="401">
        <f ca="1"/>
        <v>84.94</v>
      </c>
      <c r="JI16" s="34" vm="2412">
        <f ca="1"/>
        <v>83.93</v>
      </c>
      <c r="JJ16" s="34" vm="2413">
        <f ca="1"/>
        <v>85.03</v>
      </c>
      <c r="JK16" s="34" vm="2414">
        <f ca="1"/>
        <v>83.35</v>
      </c>
      <c r="JL16" s="34" vm="379">
        <f ca="1"/>
        <v>83.06</v>
      </c>
      <c r="JM16" s="34" vm="2415">
        <f ca="1"/>
        <v>83.87</v>
      </c>
      <c r="JN16" s="34" vm="432">
        <f ca="1"/>
        <v>85.79</v>
      </c>
      <c r="JO16" s="34" vm="2416">
        <f ca="1"/>
        <v>85.694999999999993</v>
      </c>
      <c r="JP16" s="34" vm="2417">
        <f ca="1"/>
        <v>85.825000000000003</v>
      </c>
      <c r="JQ16" s="34" vm="2418">
        <f ca="1"/>
        <v>85.7</v>
      </c>
      <c r="JR16" s="34" vm="485">
        <f ca="1"/>
        <v>85.58</v>
      </c>
      <c r="JS16" s="34" vm="2398">
        <f ca="1"/>
        <v>84.54</v>
      </c>
      <c r="JT16" s="34" vm="398">
        <f ca="1"/>
        <v>84.44</v>
      </c>
      <c r="JU16" s="34" vm="2419">
        <f ca="1"/>
        <v>86.09</v>
      </c>
      <c r="JV16" s="34" vm="2420">
        <f ca="1"/>
        <v>85.01</v>
      </c>
      <c r="JW16" s="34" vm="2421">
        <f ca="1"/>
        <v>83.02</v>
      </c>
      <c r="JX16" s="34" vm="2422">
        <f ca="1"/>
        <v>84.29</v>
      </c>
      <c r="JY16" s="34" vm="2423">
        <f ca="1"/>
        <v>85.77</v>
      </c>
      <c r="JZ16" s="34" vm="421">
        <f ca="1"/>
        <v>86.61</v>
      </c>
      <c r="KA16" s="34"/>
      <c r="KB16" s="34"/>
    </row>
    <row r="17" spans="2:288" ht="20" customHeight="1" x14ac:dyDescent="0.6">
      <c r="B17" s="12"/>
      <c r="C17" s="1" t="s">
        <v>37</v>
      </c>
      <c r="D17" s="1" t="str" cm="1">
        <f t="array" ref="D17">_FV(Table15[[#This Row],[ ETF]],"Ticker symbol",TRUE)</f>
        <v>XDEW</v>
      </c>
      <c r="E17" s="1" t="s">
        <v>57</v>
      </c>
      <c r="F17" s="1" t="s">
        <v>58</v>
      </c>
      <c r="G17" s="1" t="e" vm="2424">
        <v>#VALUE!</v>
      </c>
      <c r="H17" s="22" cm="1">
        <f t="array" ref="H17">IFERROR(_FV(Table15[[#This Row],[ ETF]],"beta"),"")</f>
        <v>1.1598999999999999</v>
      </c>
      <c r="I17" s="25" cm="1">
        <f t="array" ref="I17">_FV(Table15[[#This Row],[ ETF]],"Price")</f>
        <v>84.1</v>
      </c>
      <c r="J17" s="21">
        <f>SUMIF(Table14[Ativo],Table15[[#This Row],[Ticker]],Table14[Qtd])</f>
        <v>0</v>
      </c>
      <c r="K17" s="5">
        <f>Table15[[#This Row],[Preço]]*Table15[[#This Row],[Qtd]]</f>
        <v>0</v>
      </c>
      <c r="L17" s="14">
        <f>_xlfn.FLOOR.MATH((Aporte-2)/Table15[[#This Row],[Preço]])</f>
        <v>53</v>
      </c>
      <c r="M17" s="13">
        <f>Aporte-Table15[[#This Row],[Possível]]*Table15[[#This Row],[Preço]]</f>
        <v>42.700000000000728</v>
      </c>
      <c r="N17" s="30" cm="1">
        <f t="array" ref="N17">_FV(Table15[[#This Row],[ ETF]],"Expense ratio",TRUE)</f>
        <v>2.5000000000000001E-3</v>
      </c>
      <c r="O17" s="33" cm="1">
        <f t="array" ref="O17">_FV(Table15[[#This Row],[ ETF]],"Market cap",TRUE)</f>
        <v>4267761200</v>
      </c>
      <c r="P17" s="31" cm="1">
        <f t="array" ref="P17">_FV(Table15[[#This Row],[ ETF]],"Volume")</f>
        <v>446</v>
      </c>
      <c r="Q17" s="30" cm="1">
        <f t="array" ref="Q17">_FV(Table15[[#This Row],[ ETF]],"Change (%)",TRUE)</f>
        <v>3.82E-3</v>
      </c>
      <c r="R17" s="35">
        <f ca="1">(Table15[[#This Row],[Preço]]-AF17)/AF17</f>
        <v>0.28928407174612891</v>
      </c>
      <c r="S17" s="39"/>
      <c r="T17" s="32" cm="1">
        <f t="array" ref="T17">Table15[[#This Row],[Valor de mercado]]/Riqueza_hoje</f>
        <v>0</v>
      </c>
      <c r="AF17" s="34" cm="1" vm="2425">
        <f t="array" aca="1" ref="AF17:KA17" ca="1">TRANSPOSE(_xlfn.STOCKHISTORY(G17,TODAY()-365,TODAY(),0,0,1))</f>
        <v>65.23</v>
      </c>
      <c r="AG17" s="34" t="e" vm="341">
        <f ca="1"/>
        <v>#N/A</v>
      </c>
      <c r="AH17" s="34" vm="2426">
        <f ca="1"/>
        <v>65.254999999999995</v>
      </c>
      <c r="AI17" s="34" vm="2427">
        <f ca="1"/>
        <v>65.495000000000005</v>
      </c>
      <c r="AJ17" s="34" vm="2427">
        <f ca="1"/>
        <v>65.495000000000005</v>
      </c>
      <c r="AK17" s="34" vm="2428">
        <f ca="1"/>
        <v>65.03</v>
      </c>
      <c r="AL17" s="34" vm="1887">
        <f ca="1"/>
        <v>65.27</v>
      </c>
      <c r="AM17" s="34" vm="2429">
        <f ca="1"/>
        <v>67.180000000000007</v>
      </c>
      <c r="AN17" s="34" vm="2430">
        <f ca="1"/>
        <v>67.75</v>
      </c>
      <c r="AO17" s="34" vm="2431">
        <f ca="1"/>
        <v>67.87</v>
      </c>
      <c r="AP17" s="34" vm="1906">
        <f ca="1"/>
        <v>67.86</v>
      </c>
      <c r="AQ17" s="34" vm="2432">
        <f ca="1"/>
        <v>68.275000000000006</v>
      </c>
      <c r="AR17" s="34" vm="1912">
        <f ca="1"/>
        <v>68.09</v>
      </c>
      <c r="AS17" s="34" vm="2433">
        <f ca="1"/>
        <v>68.459999999999994</v>
      </c>
      <c r="AT17" s="34" vm="2434">
        <f ca="1"/>
        <v>67.734999999999999</v>
      </c>
      <c r="AU17" s="34" vm="2435">
        <f ca="1"/>
        <v>67.930000000000007</v>
      </c>
      <c r="AV17" s="34" vm="2436">
        <f ca="1"/>
        <v>68.135000000000005</v>
      </c>
      <c r="AW17" s="34" vm="2437">
        <f ca="1"/>
        <v>68.33</v>
      </c>
      <c r="AX17" s="34" vm="2438">
        <f ca="1"/>
        <v>68.334999999999994</v>
      </c>
      <c r="AY17" s="34" vm="2439">
        <f ca="1"/>
        <v>67.685000000000002</v>
      </c>
      <c r="AZ17" s="34" vm="2440">
        <f ca="1"/>
        <v>67.265000000000001</v>
      </c>
      <c r="BA17" s="34" vm="2439">
        <f ca="1"/>
        <v>67.685000000000002</v>
      </c>
      <c r="BB17" s="34" vm="2441">
        <f ca="1"/>
        <v>66.625</v>
      </c>
      <c r="BC17" s="34" vm="1981">
        <f ca="1"/>
        <v>66.825000000000003</v>
      </c>
      <c r="BD17" s="34" vm="2442">
        <f ca="1"/>
        <v>65.900000000000006</v>
      </c>
      <c r="BE17" s="34" vm="1988">
        <f ca="1"/>
        <v>65.88</v>
      </c>
      <c r="BF17" s="34" vm="2443">
        <f ca="1"/>
        <v>67.44</v>
      </c>
      <c r="BG17" s="34" vm="1893">
        <f ca="1"/>
        <v>67.099999999999994</v>
      </c>
      <c r="BH17" s="34" vm="2444">
        <f ca="1"/>
        <v>68</v>
      </c>
      <c r="BI17" s="34" vm="2445">
        <f ca="1"/>
        <v>68.61</v>
      </c>
      <c r="BJ17" s="34" vm="2446">
        <f ca="1"/>
        <v>68.97</v>
      </c>
      <c r="BK17" s="34" vm="2229">
        <f ca="1"/>
        <v>69.099999999999994</v>
      </c>
      <c r="BL17" s="34" vm="2447">
        <f ca="1"/>
        <v>69.47</v>
      </c>
      <c r="BM17" s="34" vm="2448">
        <f ca="1"/>
        <v>69.5</v>
      </c>
      <c r="BN17" s="34" vm="2449">
        <f ca="1"/>
        <v>69.665000000000006</v>
      </c>
      <c r="BO17" s="34" vm="2450">
        <f ca="1"/>
        <v>70.37</v>
      </c>
      <c r="BP17" s="34" vm="2451">
        <f ca="1"/>
        <v>69.959999999999994</v>
      </c>
      <c r="BQ17" s="34" vm="2452">
        <f ca="1"/>
        <v>69.545000000000002</v>
      </c>
      <c r="BR17" s="34" vm="1911">
        <f ca="1"/>
        <v>69.3</v>
      </c>
      <c r="BS17" s="34" vm="2453">
        <f ca="1"/>
        <v>70.224999999999994</v>
      </c>
      <c r="BT17" s="34" vm="2454">
        <f ca="1"/>
        <v>70.209999999999994</v>
      </c>
      <c r="BU17" s="34" vm="2455">
        <f ca="1"/>
        <v>69.8</v>
      </c>
      <c r="BV17" s="34" vm="2456">
        <f ca="1"/>
        <v>71.094999999999999</v>
      </c>
      <c r="BW17" s="34" vm="2457">
        <f ca="1"/>
        <v>70.915000000000006</v>
      </c>
      <c r="BX17" s="34" vm="2233">
        <f ca="1"/>
        <v>69.489999999999995</v>
      </c>
      <c r="BY17" s="34" vm="2458">
        <f ca="1"/>
        <v>71.010000000000005</v>
      </c>
      <c r="BZ17" s="34" vm="2459">
        <f ca="1"/>
        <v>70.55</v>
      </c>
      <c r="CA17" s="34" vm="2460">
        <f ca="1"/>
        <v>70.83</v>
      </c>
      <c r="CB17" s="34" vm="2461">
        <f ca="1"/>
        <v>70.05</v>
      </c>
      <c r="CC17" s="34" vm="2462">
        <f ca="1"/>
        <v>68.760000000000005</v>
      </c>
      <c r="CD17" s="34" vm="2463">
        <f ca="1"/>
        <v>71.849999999999994</v>
      </c>
      <c r="CE17" s="34" vm="2281">
        <f ca="1"/>
        <v>71.88</v>
      </c>
      <c r="CF17" s="34" vm="2464">
        <f ca="1"/>
        <v>71.94</v>
      </c>
      <c r="CG17" s="34" vm="2465">
        <f ca="1"/>
        <v>72.924999999999997</v>
      </c>
      <c r="CH17" s="34" vm="2466">
        <f ca="1"/>
        <v>72.78</v>
      </c>
      <c r="CI17" s="34" vm="2467">
        <f ca="1"/>
        <v>73.25</v>
      </c>
      <c r="CJ17" s="34" vm="2468">
        <f ca="1"/>
        <v>73.08</v>
      </c>
      <c r="CK17" s="34" vm="2469">
        <f ca="1"/>
        <v>73.02</v>
      </c>
      <c r="CL17" s="34" vm="2470">
        <f ca="1"/>
        <v>73.77</v>
      </c>
      <c r="CM17" s="34" vm="2471">
        <f ca="1"/>
        <v>72.95</v>
      </c>
      <c r="CN17" s="34" vm="2472">
        <f ca="1"/>
        <v>72.605000000000004</v>
      </c>
      <c r="CO17" s="34" vm="2473">
        <f ca="1"/>
        <v>72.27</v>
      </c>
      <c r="CP17" s="34" vm="2474">
        <f ca="1"/>
        <v>72.504999999999995</v>
      </c>
      <c r="CQ17" s="34" vm="2475">
        <f ca="1"/>
        <v>71.864999999999995</v>
      </c>
      <c r="CR17" s="34" vm="2476">
        <f ca="1"/>
        <v>73.11</v>
      </c>
      <c r="CS17" s="34" vm="2477">
        <f ca="1"/>
        <v>73.33</v>
      </c>
      <c r="CT17" s="34" vm="2478">
        <f ca="1"/>
        <v>73.44</v>
      </c>
      <c r="CU17" s="34" vm="2479">
        <f ca="1"/>
        <v>73.5</v>
      </c>
      <c r="CV17" s="34" vm="2480">
        <f ca="1"/>
        <v>73.84</v>
      </c>
      <c r="CW17" s="34" vm="2481">
        <f ca="1"/>
        <v>75.11</v>
      </c>
      <c r="CX17" s="34" vm="2482">
        <f ca="1"/>
        <v>74.754999999999995</v>
      </c>
      <c r="CY17" s="34" vm="2483">
        <f ca="1"/>
        <v>74.72</v>
      </c>
      <c r="CZ17" s="34" vm="2484">
        <f ca="1"/>
        <v>74.95</v>
      </c>
      <c r="DA17" s="34" vm="2485">
        <f ca="1"/>
        <v>75.290000000000006</v>
      </c>
      <c r="DB17" s="34" vm="2486">
        <f ca="1"/>
        <v>75.28</v>
      </c>
      <c r="DC17" s="34" vm="2487">
        <f ca="1"/>
        <v>75.77</v>
      </c>
      <c r="DD17" s="34" vm="2488">
        <f ca="1"/>
        <v>75.86</v>
      </c>
      <c r="DE17" s="34" vm="2489">
        <f ca="1"/>
        <v>76.290000000000006</v>
      </c>
      <c r="DF17" s="34" vm="2490">
        <f ca="1"/>
        <v>75.930000000000007</v>
      </c>
      <c r="DG17" s="34" vm="2491">
        <f ca="1"/>
        <v>75.260000000000005</v>
      </c>
      <c r="DH17" s="34" vm="2492">
        <f ca="1"/>
        <v>75.954999999999998</v>
      </c>
      <c r="DI17" s="34" vm="2493">
        <f ca="1"/>
        <v>76.48</v>
      </c>
      <c r="DJ17" s="34" vm="2494">
        <f ca="1"/>
        <v>76.564999999999998</v>
      </c>
      <c r="DK17" s="34" vm="2495">
        <f ca="1"/>
        <v>77.03</v>
      </c>
      <c r="DL17" s="34" vm="2301">
        <f ca="1"/>
        <v>76.98</v>
      </c>
      <c r="DM17" s="34" vm="2496">
        <f ca="1"/>
        <v>77.105000000000004</v>
      </c>
      <c r="DN17" s="34" vm="2497">
        <f ca="1"/>
        <v>77.254999999999995</v>
      </c>
      <c r="DO17" s="34" vm="2498">
        <f ca="1"/>
        <v>76.94</v>
      </c>
      <c r="DP17" s="34" t="e" vm="341">
        <f ca="1"/>
        <v>#N/A</v>
      </c>
      <c r="DQ17" s="34" vm="2499">
        <f ca="1"/>
        <v>76.760000000000005</v>
      </c>
      <c r="DR17" s="34" vm="2500">
        <f ca="1"/>
        <v>77.405000000000001</v>
      </c>
      <c r="DS17" s="34" vm="2501">
        <f ca="1"/>
        <v>77.42</v>
      </c>
      <c r="DT17" s="34" vm="2502">
        <f ca="1"/>
        <v>78.430000000000007</v>
      </c>
      <c r="DU17" s="34" vm="2503">
        <f ca="1"/>
        <v>79.290000000000006</v>
      </c>
      <c r="DV17" s="34" vm="2504">
        <f ca="1"/>
        <v>77.385000000000005</v>
      </c>
      <c r="DW17" s="34" vm="2505">
        <f ca="1"/>
        <v>76.739999999999995</v>
      </c>
      <c r="DX17" s="34" vm="2506">
        <f ca="1"/>
        <v>76.555000000000007</v>
      </c>
      <c r="DY17" s="34" vm="2507">
        <f ca="1"/>
        <v>77.72</v>
      </c>
      <c r="DZ17" s="34" vm="2508">
        <f ca="1"/>
        <v>77.78</v>
      </c>
      <c r="EA17" s="34" vm="2310">
        <f ca="1"/>
        <v>76.2</v>
      </c>
      <c r="EB17" s="34" vm="2509">
        <f ca="1"/>
        <v>77.45</v>
      </c>
      <c r="EC17" s="34" vm="2510">
        <f ca="1"/>
        <v>77.734999999999999</v>
      </c>
      <c r="ED17" s="34" vm="2511">
        <f ca="1"/>
        <v>78.025000000000006</v>
      </c>
      <c r="EE17" s="34" vm="2512">
        <f ca="1"/>
        <v>77.73</v>
      </c>
      <c r="EF17" s="34" vm="2513">
        <f ca="1"/>
        <v>77.760000000000005</v>
      </c>
      <c r="EG17" s="34" vm="2514">
        <f ca="1"/>
        <v>78.209999999999994</v>
      </c>
      <c r="EH17" s="34" vm="2515">
        <f ca="1"/>
        <v>78.39</v>
      </c>
      <c r="EI17" s="34" t="e" vm="341">
        <f ca="1"/>
        <v>#N/A</v>
      </c>
      <c r="EJ17" s="34" vm="2516">
        <f ca="1"/>
        <v>78.655000000000001</v>
      </c>
      <c r="EK17" s="34" vm="2517">
        <f ca="1"/>
        <v>78.83</v>
      </c>
      <c r="EL17" s="34" vm="2518">
        <f ca="1"/>
        <v>78.674999999999997</v>
      </c>
      <c r="EM17" s="34" vm="2519">
        <f ca="1"/>
        <v>78.75</v>
      </c>
      <c r="EN17" s="34" vm="323">
        <f ca="1"/>
        <v>78.77</v>
      </c>
      <c r="EO17" s="34" vm="2384">
        <f ca="1"/>
        <v>78.650000000000006</v>
      </c>
      <c r="EP17" s="34" vm="2520">
        <f ca="1"/>
        <v>78.8</v>
      </c>
      <c r="EQ17" s="34" vm="2521">
        <f ca="1"/>
        <v>78.694999999999993</v>
      </c>
      <c r="ER17" s="34" vm="2522">
        <f ca="1"/>
        <v>78.73</v>
      </c>
      <c r="ES17" s="34" vm="2523">
        <f ca="1"/>
        <v>78.489999999999995</v>
      </c>
      <c r="ET17" s="34" vm="2524">
        <f ca="1"/>
        <v>78.48</v>
      </c>
      <c r="EU17" s="34" vm="2525">
        <f ca="1"/>
        <v>78.62</v>
      </c>
      <c r="EV17" s="34" vm="2526">
        <f ca="1"/>
        <v>77.48</v>
      </c>
      <c r="EW17" s="34" vm="2527">
        <f ca="1"/>
        <v>76.5</v>
      </c>
      <c r="EX17" s="34" vm="2528">
        <f ca="1"/>
        <v>77.27</v>
      </c>
      <c r="EY17" s="34" vm="2529">
        <f ca="1"/>
        <v>77.69</v>
      </c>
      <c r="EZ17" s="34" vm="2324">
        <f ca="1"/>
        <v>77.650000000000006</v>
      </c>
      <c r="FA17" s="34" vm="2530">
        <f ca="1"/>
        <v>77.83</v>
      </c>
      <c r="FB17" s="34" vm="2531">
        <f ca="1"/>
        <v>78.459999999999994</v>
      </c>
      <c r="FC17" s="34" vm="2532">
        <f ca="1"/>
        <v>78.099999999999994</v>
      </c>
      <c r="FD17" s="34" vm="2533">
        <f ca="1"/>
        <v>78.45</v>
      </c>
      <c r="FE17" s="34" vm="2534">
        <f ca="1"/>
        <v>78.23</v>
      </c>
      <c r="FF17" s="34" vm="2535">
        <f ca="1"/>
        <v>78.84</v>
      </c>
      <c r="FG17" s="34" vm="2536">
        <f ca="1"/>
        <v>78.989999999999995</v>
      </c>
      <c r="FH17" s="34" vm="2537">
        <f ca="1"/>
        <v>79.209999999999994</v>
      </c>
      <c r="FI17" s="34" vm="2538">
        <f ca="1"/>
        <v>78.14</v>
      </c>
      <c r="FJ17" s="34" vm="2539">
        <f ca="1"/>
        <v>78.540000000000006</v>
      </c>
      <c r="FK17" s="34" vm="2540">
        <f ca="1"/>
        <v>77.98</v>
      </c>
      <c r="FL17" s="34" vm="2517">
        <f ca="1"/>
        <v>78.83</v>
      </c>
      <c r="FM17" s="34" vm="2541">
        <f ca="1"/>
        <v>79.14</v>
      </c>
      <c r="FN17" s="34" vm="2535">
        <f ca="1"/>
        <v>78.84</v>
      </c>
      <c r="FO17" s="34" vm="2542">
        <f ca="1"/>
        <v>78.44</v>
      </c>
      <c r="FP17" s="34" vm="2543">
        <f ca="1"/>
        <v>78.319999999999993</v>
      </c>
      <c r="FQ17" s="34" vm="2544">
        <f ca="1"/>
        <v>78.13</v>
      </c>
      <c r="FR17" s="34" vm="2545">
        <f ca="1"/>
        <v>76.215000000000003</v>
      </c>
      <c r="FS17" s="34" vm="2546">
        <f ca="1"/>
        <v>77.489999999999995</v>
      </c>
      <c r="FT17" s="34" vm="2328">
        <f ca="1"/>
        <v>78.180000000000007</v>
      </c>
      <c r="FU17" s="34" vm="2547">
        <f ca="1"/>
        <v>78.069999999999993</v>
      </c>
      <c r="FV17" s="34" vm="2548">
        <f ca="1"/>
        <v>78.790000000000006</v>
      </c>
      <c r="FW17" s="34" vm="2549">
        <f ca="1"/>
        <v>78.98</v>
      </c>
      <c r="FX17" s="34" vm="2550">
        <f ca="1"/>
        <v>78.67</v>
      </c>
      <c r="FY17" s="34" vm="323">
        <f ca="1"/>
        <v>78.77</v>
      </c>
      <c r="FZ17" s="34" vm="2551">
        <f ca="1"/>
        <v>79.594999999999999</v>
      </c>
      <c r="GA17" s="34" vm="2552">
        <f ca="1"/>
        <v>79.430000000000007</v>
      </c>
      <c r="GB17" s="34" vm="963">
        <f ca="1"/>
        <v>79.745000000000005</v>
      </c>
      <c r="GC17" s="34" vm="349">
        <f ca="1"/>
        <v>79.400000000000006</v>
      </c>
      <c r="GD17" s="34" vm="2553">
        <f ca="1"/>
        <v>79.459999999999994</v>
      </c>
      <c r="GE17" s="34" vm="2554">
        <f ca="1"/>
        <v>79.650000000000006</v>
      </c>
      <c r="GF17" s="34" vm="2555">
        <f ca="1"/>
        <v>80.12</v>
      </c>
      <c r="GG17" s="34" vm="2556">
        <f ca="1"/>
        <v>79.84</v>
      </c>
      <c r="GH17" s="34" vm="2557">
        <f ca="1"/>
        <v>80.400000000000006</v>
      </c>
      <c r="GI17" s="34" vm="2557">
        <f ca="1"/>
        <v>80.400000000000006</v>
      </c>
      <c r="GJ17" s="34" vm="2386">
        <f ca="1"/>
        <v>80.495000000000005</v>
      </c>
      <c r="GK17" s="34" vm="2558">
        <f ca="1"/>
        <v>80.78</v>
      </c>
      <c r="GL17" s="34" vm="2559">
        <f ca="1"/>
        <v>80.540000000000006</v>
      </c>
      <c r="GM17" s="34" vm="2560">
        <f ca="1"/>
        <v>80.099999999999994</v>
      </c>
      <c r="GN17" s="34" vm="2561">
        <f ca="1"/>
        <v>80.084999999999994</v>
      </c>
      <c r="GO17" s="34" vm="2562">
        <f ca="1"/>
        <v>78.91</v>
      </c>
      <c r="GP17" s="34" vm="2563">
        <f ca="1"/>
        <v>79.47</v>
      </c>
      <c r="GQ17" s="34" vm="2564">
        <f ca="1"/>
        <v>80.36</v>
      </c>
      <c r="GR17" s="34" vm="331">
        <f ca="1"/>
        <v>80.62</v>
      </c>
      <c r="GS17" s="34" vm="2565">
        <f ca="1"/>
        <v>80.974999999999994</v>
      </c>
      <c r="GT17" s="34" vm="331">
        <f ca="1"/>
        <v>80.62</v>
      </c>
      <c r="GU17" s="34" vm="2374">
        <f ca="1"/>
        <v>81.25</v>
      </c>
      <c r="GV17" s="34" t="e" vm="341">
        <f ca="1"/>
        <v>#N/A</v>
      </c>
      <c r="GW17" s="34" vm="2566">
        <f ca="1"/>
        <v>81.33</v>
      </c>
      <c r="GX17" s="34" vm="2567">
        <f ca="1"/>
        <v>81.11</v>
      </c>
      <c r="GY17" s="34" vm="346">
        <f ca="1"/>
        <v>81.790000000000006</v>
      </c>
      <c r="GZ17" s="34" vm="2568">
        <f ca="1"/>
        <v>81.484999999999999</v>
      </c>
      <c r="HA17" s="34" vm="2569">
        <f ca="1"/>
        <v>81.59</v>
      </c>
      <c r="HB17" s="34" vm="2570">
        <f ca="1"/>
        <v>80.89</v>
      </c>
      <c r="HC17" s="34" vm="331">
        <f ca="1"/>
        <v>80.62</v>
      </c>
      <c r="HD17" s="34" vm="2571">
        <f ca="1"/>
        <v>80.88</v>
      </c>
      <c r="HE17" s="34" vm="2572">
        <f ca="1"/>
        <v>80.290000000000006</v>
      </c>
      <c r="HF17" s="34" vm="2572">
        <f ca="1"/>
        <v>80.290000000000006</v>
      </c>
      <c r="HG17" s="34" vm="2573">
        <f ca="1"/>
        <v>79.959999999999994</v>
      </c>
      <c r="HH17" s="34" vm="2574">
        <f ca="1"/>
        <v>80.08</v>
      </c>
      <c r="HI17" s="34" vm="2575">
        <f ca="1"/>
        <v>79.95</v>
      </c>
      <c r="HJ17" s="34" vm="342">
        <f ca="1"/>
        <v>79.69</v>
      </c>
      <c r="HK17" s="34" vm="2382">
        <f ca="1"/>
        <v>78.25</v>
      </c>
      <c r="HL17" s="34" vm="2515">
        <f ca="1"/>
        <v>78.39</v>
      </c>
      <c r="HM17" s="34" vm="2576">
        <f ca="1"/>
        <v>79.09</v>
      </c>
      <c r="HN17" s="34" vm="2577">
        <f ca="1"/>
        <v>80.2</v>
      </c>
      <c r="HO17" s="34" vm="2578">
        <f ca="1"/>
        <v>80.14</v>
      </c>
      <c r="HP17" s="34" vm="334">
        <f ca="1"/>
        <v>80.69</v>
      </c>
      <c r="HQ17" s="34" vm="2579">
        <f ca="1"/>
        <v>79.56</v>
      </c>
      <c r="HR17" s="34" vm="2554">
        <f ca="1"/>
        <v>79.650000000000006</v>
      </c>
      <c r="HS17" s="34" vm="2580">
        <f ca="1"/>
        <v>79.224999999999994</v>
      </c>
      <c r="HT17" s="34" vm="2581">
        <f ca="1"/>
        <v>78.47</v>
      </c>
      <c r="HU17" s="34" vm="2542">
        <f ca="1"/>
        <v>78.44</v>
      </c>
      <c r="HV17" s="34" vm="2582">
        <f ca="1"/>
        <v>79.67</v>
      </c>
      <c r="HW17" s="34" vm="2534">
        <f ca="1"/>
        <v>78.23</v>
      </c>
      <c r="HX17" s="34" vm="2583">
        <f ca="1"/>
        <v>80.459999999999994</v>
      </c>
      <c r="HY17" s="34" vm="2584">
        <f ca="1"/>
        <v>80.13</v>
      </c>
      <c r="HZ17" s="34" vm="2585">
        <f ca="1"/>
        <v>80.22</v>
      </c>
      <c r="IA17" s="34" vm="2579">
        <f ca="1"/>
        <v>79.56</v>
      </c>
      <c r="IB17" s="34" vm="2580">
        <f ca="1"/>
        <v>79.224999999999994</v>
      </c>
      <c r="IC17" s="34" vm="331">
        <f ca="1"/>
        <v>80.62</v>
      </c>
      <c r="ID17" s="34" vm="2586">
        <f ca="1"/>
        <v>81.349999999999994</v>
      </c>
      <c r="IE17" s="34" vm="2587">
        <f ca="1"/>
        <v>81.239999999999995</v>
      </c>
      <c r="IF17" s="34" vm="2588">
        <f ca="1"/>
        <v>81.55</v>
      </c>
      <c r="IG17" s="34" vm="444">
        <f ca="1"/>
        <v>82.19</v>
      </c>
      <c r="IH17" s="34" vm="2589">
        <f ca="1"/>
        <v>81.95</v>
      </c>
      <c r="II17" s="34" vm="2590">
        <f ca="1"/>
        <v>82.57</v>
      </c>
      <c r="IJ17" s="34" vm="2591">
        <f ca="1"/>
        <v>82.974999999999994</v>
      </c>
      <c r="IK17" s="34" vm="2592">
        <f ca="1"/>
        <v>83.01</v>
      </c>
      <c r="IL17" s="34" vm="2593">
        <f ca="1"/>
        <v>82.194999999999993</v>
      </c>
      <c r="IM17" s="34" vm="2594">
        <f ca="1"/>
        <v>82.23</v>
      </c>
      <c r="IN17" s="34" vm="2595">
        <f ca="1"/>
        <v>82.42</v>
      </c>
      <c r="IO17" s="34" vm="985">
        <f ca="1"/>
        <v>82.79</v>
      </c>
      <c r="IP17" s="34" vm="2596">
        <f ca="1"/>
        <v>83.11</v>
      </c>
      <c r="IQ17" s="34" vm="2597">
        <f ca="1"/>
        <v>83.19</v>
      </c>
      <c r="IR17" s="34" vm="978">
        <f ca="1"/>
        <v>83.454999999999998</v>
      </c>
      <c r="IS17" s="34" vm="2598">
        <f ca="1"/>
        <v>84.19</v>
      </c>
      <c r="IT17" s="34" vm="2599">
        <f ca="1"/>
        <v>84.245000000000005</v>
      </c>
      <c r="IU17" s="34" vm="2600">
        <f ca="1"/>
        <v>83.924999999999997</v>
      </c>
      <c r="IV17" s="34" vm="2601">
        <f ca="1"/>
        <v>84.185000000000002</v>
      </c>
      <c r="IW17" s="34" vm="970">
        <f ca="1"/>
        <v>83.745000000000005</v>
      </c>
      <c r="IX17" s="34" vm="2598">
        <f ca="1"/>
        <v>84.19</v>
      </c>
      <c r="IY17" s="34" vm="2602">
        <f ca="1"/>
        <v>84.41</v>
      </c>
      <c r="IZ17" s="34" vm="2603">
        <f ca="1"/>
        <v>84.605000000000004</v>
      </c>
      <c r="JA17" s="34" vm="2604">
        <f ca="1"/>
        <v>84.02</v>
      </c>
      <c r="JB17" s="34" vm="2605">
        <f ca="1"/>
        <v>83.674999999999997</v>
      </c>
      <c r="JC17" s="34" vm="2606">
        <f ca="1"/>
        <v>83.47</v>
      </c>
      <c r="JD17" s="34" vm="971">
        <f ca="1"/>
        <v>83.99</v>
      </c>
      <c r="JE17" s="34" vm="2414">
        <f ca="1"/>
        <v>83.35</v>
      </c>
      <c r="JF17" s="34" vm="2607">
        <f ca="1"/>
        <v>83.63</v>
      </c>
      <c r="JG17" s="34" vm="435">
        <f ca="1"/>
        <v>83.81</v>
      </c>
      <c r="JH17" s="34" vm="2608">
        <f ca="1"/>
        <v>81.34</v>
      </c>
      <c r="JI17" s="34" vm="2609">
        <f ca="1"/>
        <v>81.924999999999997</v>
      </c>
      <c r="JJ17" s="34" vm="2352">
        <f ca="1"/>
        <v>80.760000000000005</v>
      </c>
      <c r="JK17" s="34" vm="2610">
        <f ca="1"/>
        <v>81.7</v>
      </c>
      <c r="JL17" s="34" vm="2385">
        <f ca="1"/>
        <v>80.37</v>
      </c>
      <c r="JM17" s="34" vm="2611">
        <f ca="1"/>
        <v>80.52</v>
      </c>
      <c r="JN17" s="34" vm="2391">
        <f ca="1"/>
        <v>81.83</v>
      </c>
      <c r="JO17" s="34" vm="2612">
        <f ca="1"/>
        <v>83.36</v>
      </c>
      <c r="JP17" s="34" vm="2613">
        <f ca="1"/>
        <v>83.155000000000001</v>
      </c>
      <c r="JQ17" s="34" vm="2614">
        <f ca="1"/>
        <v>82.995000000000005</v>
      </c>
      <c r="JR17" s="34" vm="2615">
        <f ca="1"/>
        <v>82.844999999999999</v>
      </c>
      <c r="JS17" s="34" vm="365">
        <f ca="1"/>
        <v>82.53</v>
      </c>
      <c r="JT17" s="34" vm="2616">
        <f ca="1"/>
        <v>82.29</v>
      </c>
      <c r="JU17" s="34" vm="391">
        <f ca="1"/>
        <v>81.78</v>
      </c>
      <c r="JV17" s="34" vm="389">
        <f ca="1"/>
        <v>83.76</v>
      </c>
      <c r="JW17" s="34" vm="2614">
        <f ca="1"/>
        <v>82.995000000000005</v>
      </c>
      <c r="JX17" s="34" vm="2617">
        <f ca="1"/>
        <v>80.319999999999993</v>
      </c>
      <c r="JY17" s="34" vm="2618">
        <f ca="1"/>
        <v>82.06</v>
      </c>
      <c r="JZ17" s="34" vm="2619">
        <f ca="1"/>
        <v>83.004999999999995</v>
      </c>
      <c r="KA17" s="34" vm="441">
        <f ca="1"/>
        <v>83.78</v>
      </c>
      <c r="KB17" s="34"/>
    </row>
    <row r="18" spans="2:288" ht="20" customHeight="1" x14ac:dyDescent="0.6">
      <c r="B18" s="12" t="s">
        <v>36</v>
      </c>
      <c r="C18" s="1" t="s">
        <v>37</v>
      </c>
      <c r="D18" s="1" t="str" cm="1">
        <f t="array" ref="D18">_FV(Table15[[#This Row],[ ETF]],"Ticker symbol",TRUE)</f>
        <v>XZMU</v>
      </c>
      <c r="E18" s="1" t="s">
        <v>59</v>
      </c>
      <c r="F18" s="1" t="s">
        <v>60</v>
      </c>
      <c r="G18" s="1" t="e" vm="2620">
        <v>#VALUE!</v>
      </c>
      <c r="H18" s="22" cm="1">
        <f t="array" ref="H18">IFERROR(_FV(Table15[[#This Row],[ ETF]],"beta"),"")</f>
        <v>1.0137</v>
      </c>
      <c r="I18" s="25" cm="1">
        <f t="array" ref="I18">_FV(Table15[[#This Row],[ ETF]],"Price")</f>
        <v>49.87</v>
      </c>
      <c r="J18" s="21">
        <f>SUMIF(Table14[Ativo],Table15[[#This Row],[Ticker]],Table14[Qtd])</f>
        <v>0</v>
      </c>
      <c r="K18" s="5">
        <f>Table15[[#This Row],[Preço]]*Table15[[#This Row],[Qtd]]</f>
        <v>0</v>
      </c>
      <c r="L18" s="14">
        <f>_xlfn.FLOOR.MATH((Aporte-2)/Table15[[#This Row],[Preço]])</f>
        <v>90</v>
      </c>
      <c r="M18" s="13">
        <f>Aporte-Table15[[#This Row],[Possível]]*Table15[[#This Row],[Preço]]</f>
        <v>11.699999999999818</v>
      </c>
      <c r="N18" s="30" cm="1">
        <f t="array" ref="N18">_FV(Table15[[#This Row],[ ETF]],"Expense ratio",TRUE)</f>
        <v>1.5E-3</v>
      </c>
      <c r="O18" s="33" cm="1">
        <f t="array" ref="O18">_FV(Table15[[#This Row],[ ETF]],"Market cap",TRUE)</f>
        <v>4199857200</v>
      </c>
      <c r="P18" s="31" cm="1">
        <f t="array" ref="P18">_FV(Table15[[#This Row],[ ETF]],"Volume")</f>
        <v>3526</v>
      </c>
      <c r="Q18" s="30" cm="1">
        <f t="array" ref="Q18">_FV(Table15[[#This Row],[ ETF]],"Change (%)",TRUE)</f>
        <v>-4.5100000000000001E-4</v>
      </c>
      <c r="R18" s="35">
        <f ca="1">(Table15[[#This Row],[Preço]]-AF18)/AF18</f>
        <v>0.33753520182378977</v>
      </c>
      <c r="S18" s="39"/>
      <c r="T18" s="32" cm="1">
        <f t="array" ref="T18">Table15[[#This Row],[Valor de mercado]]/Riqueza_hoje</f>
        <v>0</v>
      </c>
      <c r="AF18" s="34" cm="1" vm="2621">
        <f t="array" aca="1" ref="AF18:JZ18" ca="1">TRANSPOSE(_xlfn.STOCKHISTORY(G18,TODAY()-365,TODAY(),0,0,1))</f>
        <v>37.284999999999997</v>
      </c>
      <c r="AG18" s="34" t="e" vm="341">
        <f ca="1"/>
        <v>#N/A</v>
      </c>
      <c r="AH18" s="34" vm="2622">
        <f ca="1"/>
        <v>37.667499999999997</v>
      </c>
      <c r="AI18" s="34" vm="2623">
        <f ca="1"/>
        <v>37.704999999999998</v>
      </c>
      <c r="AJ18" s="34" vm="2624">
        <f ca="1"/>
        <v>37.700000000000003</v>
      </c>
      <c r="AK18" s="34" vm="521">
        <f ca="1"/>
        <v>37.520000000000003</v>
      </c>
      <c r="AL18" s="34" vm="2625">
        <f ca="1"/>
        <v>37.515000000000001</v>
      </c>
      <c r="AM18" s="34" vm="578">
        <f ca="1"/>
        <v>38.130000000000003</v>
      </c>
      <c r="AN18" s="34" vm="2626">
        <f ca="1"/>
        <v>38.537500000000001</v>
      </c>
      <c r="AO18" s="34" vm="2627">
        <f ca="1"/>
        <v>38.7575</v>
      </c>
      <c r="AP18" s="34" vm="2628">
        <f ca="1"/>
        <v>38.777500000000003</v>
      </c>
      <c r="AQ18" s="34" vm="2629">
        <f ca="1"/>
        <v>38.677500000000002</v>
      </c>
      <c r="AR18" s="34" vm="2630">
        <f ca="1"/>
        <v>38.630000000000003</v>
      </c>
      <c r="AS18" s="34" vm="2631">
        <f ca="1"/>
        <v>38.615000000000002</v>
      </c>
      <c r="AT18" s="34" vm="2632">
        <f ca="1"/>
        <v>38.207500000000003</v>
      </c>
      <c r="AU18" s="34" vm="2633">
        <f ca="1"/>
        <v>38.222499999999997</v>
      </c>
      <c r="AV18" s="34" vm="541">
        <f ca="1"/>
        <v>38.35</v>
      </c>
      <c r="AW18" s="34" vm="2634">
        <f ca="1"/>
        <v>39.037500000000001</v>
      </c>
      <c r="AX18" s="34" vm="2635">
        <f ca="1"/>
        <v>39.11</v>
      </c>
      <c r="AY18" s="34" vm="2636">
        <f ca="1"/>
        <v>38.979999999999997</v>
      </c>
      <c r="AZ18" s="34" vm="2637">
        <f ca="1"/>
        <v>38.692500000000003</v>
      </c>
      <c r="BA18" s="34" vm="2638">
        <f ca="1"/>
        <v>39.082500000000003</v>
      </c>
      <c r="BB18" s="34" vm="2639">
        <f ca="1"/>
        <v>38.445</v>
      </c>
      <c r="BC18" s="34" vm="2640">
        <f ca="1"/>
        <v>38.717500000000001</v>
      </c>
      <c r="BD18" s="34" vm="2641">
        <f ca="1"/>
        <v>37.947499999999998</v>
      </c>
      <c r="BE18" s="34" vm="2642">
        <f ca="1"/>
        <v>38.234999999999999</v>
      </c>
      <c r="BF18" s="34" vm="2643">
        <f ca="1"/>
        <v>39.1</v>
      </c>
      <c r="BG18" s="34" vm="2644">
        <f ca="1"/>
        <v>39.204999999999998</v>
      </c>
      <c r="BH18" s="34" vm="2645">
        <f ca="1"/>
        <v>39.432499999999997</v>
      </c>
      <c r="BI18" s="34" vm="2646">
        <f ca="1"/>
        <v>39.729999999999997</v>
      </c>
      <c r="BJ18" s="34" vm="2647">
        <f ca="1"/>
        <v>39.927500000000002</v>
      </c>
      <c r="BK18" s="34" vm="2648">
        <f ca="1"/>
        <v>39.965000000000003</v>
      </c>
      <c r="BL18" s="34" vm="2649">
        <f ca="1"/>
        <v>39.8675</v>
      </c>
      <c r="BM18" s="34" vm="2650">
        <f ca="1"/>
        <v>40.122500000000002</v>
      </c>
      <c r="BN18" s="34" vm="2651">
        <f ca="1"/>
        <v>40.119999999999997</v>
      </c>
      <c r="BO18" s="34" vm="2652">
        <f ca="1"/>
        <v>40.47</v>
      </c>
      <c r="BP18" s="34" vm="2653">
        <f ca="1"/>
        <v>40.232500000000002</v>
      </c>
      <c r="BQ18" s="34" vm="2654">
        <f ca="1"/>
        <v>39.977499999999999</v>
      </c>
      <c r="BR18" s="34" vm="2655">
        <f ca="1"/>
        <v>39.96</v>
      </c>
      <c r="BS18" s="34" vm="2656">
        <f ca="1"/>
        <v>40.284999999999997</v>
      </c>
      <c r="BT18" s="34" vm="535">
        <f ca="1"/>
        <v>39.74</v>
      </c>
      <c r="BU18" s="34" vm="2657">
        <f ca="1"/>
        <v>39.392499999999998</v>
      </c>
      <c r="BV18" s="34" vm="2658">
        <f ca="1"/>
        <v>39.880000000000003</v>
      </c>
      <c r="BW18" s="34" vm="2659">
        <f ca="1"/>
        <v>39.715000000000003</v>
      </c>
      <c r="BX18" s="34" vm="2660">
        <f ca="1"/>
        <v>38.982500000000002</v>
      </c>
      <c r="BY18" s="34" vm="2646">
        <f ca="1"/>
        <v>39.729999999999997</v>
      </c>
      <c r="BZ18" s="34" vm="2661">
        <f ca="1"/>
        <v>39.564999999999998</v>
      </c>
      <c r="CA18" s="34" vm="2662">
        <f ca="1"/>
        <v>39.335000000000001</v>
      </c>
      <c r="CB18" s="34" vm="538">
        <f ca="1"/>
        <v>38.79</v>
      </c>
      <c r="CC18" s="34" vm="2663">
        <f ca="1"/>
        <v>37.93</v>
      </c>
      <c r="CD18" s="34" vm="2664">
        <f ca="1"/>
        <v>39.450000000000003</v>
      </c>
      <c r="CE18" s="34" vm="2665">
        <f ca="1"/>
        <v>39.659999999999997</v>
      </c>
      <c r="CF18" s="34" vm="2666">
        <f ca="1"/>
        <v>39.777500000000003</v>
      </c>
      <c r="CG18" s="34" vm="2667">
        <f ca="1"/>
        <v>40.255000000000003</v>
      </c>
      <c r="CH18" s="34" vm="2668">
        <f ca="1"/>
        <v>39.935000000000002</v>
      </c>
      <c r="CI18" s="34" vm="2651">
        <f ca="1"/>
        <v>40.119999999999997</v>
      </c>
      <c r="CJ18" s="34" vm="2669">
        <f ca="1"/>
        <v>40.405000000000001</v>
      </c>
      <c r="CK18" s="34" vm="2670">
        <f ca="1"/>
        <v>40.19</v>
      </c>
      <c r="CL18" s="34" vm="2671">
        <f ca="1"/>
        <v>40.3125</v>
      </c>
      <c r="CM18" s="34" vm="2672">
        <f ca="1"/>
        <v>39.755000000000003</v>
      </c>
      <c r="CN18" s="34" vm="2673">
        <f ca="1"/>
        <v>40.055</v>
      </c>
      <c r="CO18" s="34" vm="2674">
        <f ca="1"/>
        <v>40.042499999999997</v>
      </c>
      <c r="CP18" s="34" vm="2675">
        <f ca="1"/>
        <v>40.047499999999999</v>
      </c>
      <c r="CQ18" s="34" vm="2676">
        <f ca="1"/>
        <v>39.567500000000003</v>
      </c>
      <c r="CR18" s="34" vm="2677">
        <f ca="1"/>
        <v>40.005000000000003</v>
      </c>
      <c r="CS18" s="34" vm="2678">
        <f ca="1"/>
        <v>40.157499999999999</v>
      </c>
      <c r="CT18" s="34" vm="2679">
        <f ca="1"/>
        <v>40.2575</v>
      </c>
      <c r="CU18" s="34" vm="2680">
        <f ca="1"/>
        <v>40.505000000000003</v>
      </c>
      <c r="CV18" s="34" vm="2681">
        <f ca="1"/>
        <v>40.93</v>
      </c>
      <c r="CW18" s="34" vm="2682">
        <f ca="1"/>
        <v>41.685000000000002</v>
      </c>
      <c r="CX18" s="34" vm="2683">
        <f ca="1"/>
        <v>41.73</v>
      </c>
      <c r="CY18" s="34" vm="2684">
        <f ca="1"/>
        <v>41.78</v>
      </c>
      <c r="CZ18" s="34" vm="2685">
        <f ca="1"/>
        <v>41.837499999999999</v>
      </c>
      <c r="DA18" s="34" vm="2686">
        <f ca="1"/>
        <v>42.104999999999997</v>
      </c>
      <c r="DB18" s="34" vm="2687">
        <f ca="1"/>
        <v>42.232500000000002</v>
      </c>
      <c r="DC18" s="34" vm="2688">
        <f ca="1"/>
        <v>42.432499999999997</v>
      </c>
      <c r="DD18" s="34" vm="2689">
        <f ca="1"/>
        <v>42.602499999999999</v>
      </c>
      <c r="DE18" s="34" vm="2690">
        <f ca="1"/>
        <v>42.887500000000003</v>
      </c>
      <c r="DF18" s="34" vm="2691">
        <f ca="1"/>
        <v>42.704999999999998</v>
      </c>
      <c r="DG18" s="34" vm="2692">
        <f ca="1"/>
        <v>42.35</v>
      </c>
      <c r="DH18" s="34" vm="2693">
        <f ca="1"/>
        <v>42.655000000000001</v>
      </c>
      <c r="DI18" s="34" vm="2694">
        <f ca="1"/>
        <v>42.852499999999999</v>
      </c>
      <c r="DJ18" s="34" vm="2695">
        <f ca="1"/>
        <v>42.92</v>
      </c>
      <c r="DK18" s="34" vm="2696">
        <f ca="1"/>
        <v>43.09</v>
      </c>
      <c r="DL18" s="34" vm="2697">
        <f ca="1"/>
        <v>42.9375</v>
      </c>
      <c r="DM18" s="34" vm="2698">
        <f ca="1"/>
        <v>42.945</v>
      </c>
      <c r="DN18" s="34" vm="2699">
        <f ca="1"/>
        <v>42.802500000000002</v>
      </c>
      <c r="DO18" s="34" vm="2700">
        <f ca="1"/>
        <v>42.692500000000003</v>
      </c>
      <c r="DP18" s="34" t="e" vm="341">
        <f ca="1"/>
        <v>#N/A</v>
      </c>
      <c r="DQ18" s="34" vm="2701">
        <f ca="1"/>
        <v>42.344999999999999</v>
      </c>
      <c r="DR18" s="34" vm="2702">
        <f ca="1"/>
        <v>42.734999999999999</v>
      </c>
      <c r="DS18" s="34" vm="2703">
        <f ca="1"/>
        <v>42.71</v>
      </c>
      <c r="DT18" s="34" vm="2704">
        <f ca="1"/>
        <v>43.335000000000001</v>
      </c>
      <c r="DU18" s="34" vm="2705">
        <f ca="1"/>
        <v>43.282499999999999</v>
      </c>
      <c r="DV18" s="34" vm="2706">
        <f ca="1"/>
        <v>42.375</v>
      </c>
      <c r="DW18" s="34" vm="2707">
        <f ca="1"/>
        <v>41.85</v>
      </c>
      <c r="DX18" s="34" vm="2708">
        <f ca="1"/>
        <v>41.884999999999998</v>
      </c>
      <c r="DY18" s="34" vm="2688">
        <f ca="1"/>
        <v>42.432499999999997</v>
      </c>
      <c r="DZ18" s="34" vm="2709">
        <f ca="1"/>
        <v>42.332500000000003</v>
      </c>
      <c r="EA18" s="34" vm="2692">
        <f ca="1"/>
        <v>42.35</v>
      </c>
      <c r="EB18" s="34" vm="2710">
        <f ca="1"/>
        <v>42.505000000000003</v>
      </c>
      <c r="EC18" s="34" vm="2711">
        <f ca="1"/>
        <v>42.914999999999999</v>
      </c>
      <c r="ED18" s="34" vm="2712">
        <f ca="1"/>
        <v>42.832500000000003</v>
      </c>
      <c r="EE18" s="34" vm="2713">
        <f ca="1"/>
        <v>42.905000000000001</v>
      </c>
      <c r="EF18" s="34" vm="2714">
        <f ca="1"/>
        <v>42.897500000000001</v>
      </c>
      <c r="EG18" s="34" vm="2715">
        <f ca="1"/>
        <v>43.064999999999998</v>
      </c>
      <c r="EH18" s="34" t="e" vm="341">
        <f ca="1"/>
        <v>#N/A</v>
      </c>
      <c r="EI18" s="34" vm="2716">
        <f ca="1"/>
        <v>42.927500000000002</v>
      </c>
      <c r="EJ18" s="34" vm="2717">
        <f ca="1"/>
        <v>43.024999999999999</v>
      </c>
      <c r="EK18" s="34" vm="2718">
        <f ca="1"/>
        <v>42.857500000000002</v>
      </c>
      <c r="EL18" s="34" vm="2719">
        <f ca="1"/>
        <v>43.14</v>
      </c>
      <c r="EM18" s="34" vm="2720">
        <f ca="1"/>
        <v>43.1325</v>
      </c>
      <c r="EN18" s="34" vm="2721">
        <f ca="1"/>
        <v>43.102499999999999</v>
      </c>
      <c r="EO18" s="34" vm="2722">
        <f ca="1"/>
        <v>43.327500000000001</v>
      </c>
      <c r="EP18" s="34" vm="2723">
        <f ca="1"/>
        <v>43.41</v>
      </c>
      <c r="EQ18" s="34" vm="2724">
        <f ca="1"/>
        <v>43.48</v>
      </c>
      <c r="ER18" s="34" vm="2725">
        <f ca="1"/>
        <v>43.44</v>
      </c>
      <c r="ES18" s="34" vm="2726">
        <f ca="1"/>
        <v>43.49</v>
      </c>
      <c r="ET18" s="34" vm="2727">
        <f ca="1"/>
        <v>43.5</v>
      </c>
      <c r="EU18" s="34" vm="2728">
        <f ca="1"/>
        <v>43.274999999999999</v>
      </c>
      <c r="EV18" s="34" vm="2729">
        <f ca="1"/>
        <v>42.847499999999997</v>
      </c>
      <c r="EW18" s="34" vm="2730">
        <f ca="1"/>
        <v>43.36</v>
      </c>
      <c r="EX18" s="34" vm="2731">
        <f ca="1"/>
        <v>43.567500000000003</v>
      </c>
      <c r="EY18" s="34" vm="2732">
        <f ca="1"/>
        <v>43.704999999999998</v>
      </c>
      <c r="EZ18" s="34" vm="2733">
        <f ca="1"/>
        <v>43.962499999999999</v>
      </c>
      <c r="FA18" s="34" vm="2734">
        <f ca="1"/>
        <v>44.115000000000002</v>
      </c>
      <c r="FB18" s="34" vm="2735">
        <f ca="1"/>
        <v>44.16</v>
      </c>
      <c r="FC18" s="34" vm="2736">
        <f ca="1"/>
        <v>44.335000000000001</v>
      </c>
      <c r="FD18" s="34" vm="2737">
        <f ca="1"/>
        <v>44.3</v>
      </c>
      <c r="FE18" s="34" vm="2738">
        <f ca="1"/>
        <v>44.397500000000001</v>
      </c>
      <c r="FF18" s="34" vm="2739">
        <f ca="1"/>
        <v>44.76</v>
      </c>
      <c r="FG18" s="34" vm="2740">
        <f ca="1"/>
        <v>44.93</v>
      </c>
      <c r="FH18" s="34" vm="2741">
        <f ca="1"/>
        <v>44.597499999999997</v>
      </c>
      <c r="FI18" s="34" vm="2742">
        <f ca="1"/>
        <v>44.782499999999999</v>
      </c>
      <c r="FJ18" s="34" vm="2743">
        <f ca="1"/>
        <v>44.392499999999998</v>
      </c>
      <c r="FK18" s="34" vm="2744">
        <f ca="1"/>
        <v>44.797499999999999</v>
      </c>
      <c r="FL18" s="34" vm="2745">
        <f ca="1"/>
        <v>45.045000000000002</v>
      </c>
      <c r="FM18" s="34" vm="2746">
        <f ca="1"/>
        <v>45.2425</v>
      </c>
      <c r="FN18" s="34" vm="2747">
        <f ca="1"/>
        <v>45.067500000000003</v>
      </c>
      <c r="FO18" s="34" vm="2748">
        <f ca="1"/>
        <v>44.967500000000001</v>
      </c>
      <c r="FP18" s="34" vm="2749">
        <f ca="1"/>
        <v>44.81</v>
      </c>
      <c r="FQ18" s="34" vm="2750">
        <f ca="1"/>
        <v>44.12</v>
      </c>
      <c r="FR18" s="34" vm="2751">
        <f ca="1"/>
        <v>44.55</v>
      </c>
      <c r="FS18" s="34" vm="2740">
        <f ca="1"/>
        <v>44.93</v>
      </c>
      <c r="FT18" s="34" vm="2752">
        <f ca="1"/>
        <v>45.092500000000001</v>
      </c>
      <c r="FU18" s="34" vm="2753">
        <f ca="1"/>
        <v>45.657499999999999</v>
      </c>
      <c r="FV18" s="34" vm="2754">
        <f ca="1"/>
        <v>45.72</v>
      </c>
      <c r="FW18" s="34" vm="2755">
        <f ca="1"/>
        <v>45.34</v>
      </c>
      <c r="FX18" s="34" vm="2756">
        <f ca="1"/>
        <v>45.622500000000002</v>
      </c>
      <c r="FY18" s="34" vm="2757">
        <f ca="1"/>
        <v>45.877499999999998</v>
      </c>
      <c r="FZ18" s="34" vm="2758">
        <f ca="1"/>
        <v>45.732500000000002</v>
      </c>
      <c r="GA18" s="34" vm="2759">
        <f ca="1"/>
        <v>45.93</v>
      </c>
      <c r="GB18" s="34" vm="2760">
        <f ca="1"/>
        <v>45.575000000000003</v>
      </c>
      <c r="GC18" s="34" vm="2761">
        <f ca="1"/>
        <v>45.772500000000001</v>
      </c>
      <c r="GD18" s="34" vm="2762">
        <f ca="1"/>
        <v>46</v>
      </c>
      <c r="GE18" s="34" vm="2763">
        <f ca="1"/>
        <v>46.122500000000002</v>
      </c>
      <c r="GF18" s="34" vm="2764">
        <f ca="1"/>
        <v>46.092500000000001</v>
      </c>
      <c r="GG18" s="34" vm="2765">
        <f ca="1"/>
        <v>46.104999999999997</v>
      </c>
      <c r="GH18" s="34" vm="2766">
        <f ca="1"/>
        <v>46.137500000000003</v>
      </c>
      <c r="GI18" s="34" vm="2767">
        <f ca="1"/>
        <v>46.255000000000003</v>
      </c>
      <c r="GJ18" s="34" vm="2768">
        <f ca="1"/>
        <v>46.454999999999998</v>
      </c>
      <c r="GK18" s="34" vm="2769">
        <f ca="1"/>
        <v>46.23</v>
      </c>
      <c r="GL18" s="34" vm="2770">
        <f ca="1"/>
        <v>46.155000000000001</v>
      </c>
      <c r="GM18" s="34" vm="2771">
        <f ca="1"/>
        <v>46.237499999999997</v>
      </c>
      <c r="GN18" s="34" vm="2772">
        <f ca="1"/>
        <v>45.847499999999997</v>
      </c>
      <c r="GO18" s="34" vm="2773">
        <f ca="1"/>
        <v>46.43</v>
      </c>
      <c r="GP18" s="34" vm="2774">
        <f ca="1"/>
        <v>46.98</v>
      </c>
      <c r="GQ18" s="34" vm="2775">
        <f ca="1"/>
        <v>47.01</v>
      </c>
      <c r="GR18" s="34" vm="2776">
        <f ca="1"/>
        <v>47.16</v>
      </c>
      <c r="GS18" s="34" vm="2777">
        <f ca="1"/>
        <v>46.93</v>
      </c>
      <c r="GT18" s="34" vm="2778">
        <f ca="1"/>
        <v>47.112499999999997</v>
      </c>
      <c r="GU18" s="34" t="e" vm="341">
        <f ca="1"/>
        <v>#N/A</v>
      </c>
      <c r="GV18" s="34" vm="2779">
        <f ca="1"/>
        <v>47.4</v>
      </c>
      <c r="GW18" s="34" vm="2780">
        <f ca="1"/>
        <v>47.322499999999998</v>
      </c>
      <c r="GX18" s="34" vm="2781">
        <f ca="1"/>
        <v>47.3675</v>
      </c>
      <c r="GY18" s="34" vm="2782">
        <f ca="1"/>
        <v>47.38</v>
      </c>
      <c r="GZ18" s="34" vm="2783">
        <f ca="1"/>
        <v>47.482500000000002</v>
      </c>
      <c r="HA18" s="34" vm="2784">
        <f ca="1"/>
        <v>47.075000000000003</v>
      </c>
      <c r="HB18" s="34" vm="2785">
        <f ca="1"/>
        <v>46.912500000000001</v>
      </c>
      <c r="HC18" s="34" vm="2786">
        <f ca="1"/>
        <v>47.06</v>
      </c>
      <c r="HD18" s="34" vm="2787">
        <f ca="1"/>
        <v>46.797499999999999</v>
      </c>
      <c r="HE18" s="34" vm="2788">
        <f ca="1"/>
        <v>46.4925</v>
      </c>
      <c r="HF18" s="34" vm="2789">
        <f ca="1"/>
        <v>46.622500000000002</v>
      </c>
      <c r="HG18" s="34" vm="2790">
        <f ca="1"/>
        <v>46.662500000000001</v>
      </c>
      <c r="HH18" s="34" vm="2791">
        <f ca="1"/>
        <v>46.61</v>
      </c>
      <c r="HI18" s="34" vm="2792">
        <f ca="1"/>
        <v>46.522500000000001</v>
      </c>
      <c r="HJ18" s="34" vm="2793">
        <f ca="1"/>
        <v>45.715000000000003</v>
      </c>
      <c r="HK18" s="34" vm="2794">
        <f ca="1"/>
        <v>45.737499999999997</v>
      </c>
      <c r="HL18" s="34" vm="2795">
        <f ca="1"/>
        <v>46.112499999999997</v>
      </c>
      <c r="HM18" s="34" vm="2796">
        <f ca="1"/>
        <v>46.65</v>
      </c>
      <c r="HN18" s="34" vm="2797">
        <f ca="1"/>
        <v>46.537500000000001</v>
      </c>
      <c r="HO18" s="34" vm="2798">
        <f ca="1"/>
        <v>46.542499999999997</v>
      </c>
      <c r="HP18" s="34" vm="2799">
        <f ca="1"/>
        <v>45.52</v>
      </c>
      <c r="HQ18" s="34" vm="2800">
        <f ca="1"/>
        <v>45.567500000000003</v>
      </c>
      <c r="HR18" s="34" vm="2801">
        <f ca="1"/>
        <v>45.497500000000002</v>
      </c>
      <c r="HS18" s="34" vm="2802">
        <f ca="1"/>
        <v>45.13</v>
      </c>
      <c r="HT18" s="34" vm="2742">
        <f ca="1"/>
        <v>44.782499999999999</v>
      </c>
      <c r="HU18" s="34" vm="2803">
        <f ca="1"/>
        <v>45.534999999999997</v>
      </c>
      <c r="HV18" s="34" vm="2745">
        <f ca="1"/>
        <v>45.045000000000002</v>
      </c>
      <c r="HW18" s="34" vm="2804">
        <f ca="1"/>
        <v>46.27</v>
      </c>
      <c r="HX18" s="34" vm="2805">
        <f ca="1"/>
        <v>46.01</v>
      </c>
      <c r="HY18" s="34" vm="2806">
        <f ca="1"/>
        <v>46.164999999999999</v>
      </c>
      <c r="HZ18" s="34" vm="2807">
        <f ca="1"/>
        <v>45.74</v>
      </c>
      <c r="IA18" s="34" vm="2808">
        <f ca="1"/>
        <v>45.62</v>
      </c>
      <c r="IB18" s="34" vm="2809">
        <f ca="1"/>
        <v>46.57</v>
      </c>
      <c r="IC18" s="34" vm="2777">
        <f ca="1"/>
        <v>46.93</v>
      </c>
      <c r="ID18" s="34" vm="2810">
        <f ca="1"/>
        <v>47.077500000000001</v>
      </c>
      <c r="IE18" s="34" vm="2811">
        <f ca="1"/>
        <v>47.502499999999998</v>
      </c>
      <c r="IF18" s="34" vm="2812">
        <f ca="1"/>
        <v>47.59</v>
      </c>
      <c r="IG18" s="34" vm="2813">
        <f ca="1"/>
        <v>47.597499999999997</v>
      </c>
      <c r="IH18" s="34" vm="2814">
        <f ca="1"/>
        <v>47.765000000000001</v>
      </c>
      <c r="II18" s="34" vm="2815">
        <f ca="1"/>
        <v>48.104999999999997</v>
      </c>
      <c r="IJ18" s="34" vm="2816">
        <f ca="1"/>
        <v>48.692500000000003</v>
      </c>
      <c r="IK18" s="34" vm="2817">
        <f ca="1"/>
        <v>48.74</v>
      </c>
      <c r="IL18" s="34" vm="2818">
        <f ca="1"/>
        <v>48.897500000000001</v>
      </c>
      <c r="IM18" s="34" vm="2819">
        <f ca="1"/>
        <v>49.24</v>
      </c>
      <c r="IN18" s="34" vm="2820">
        <f ca="1"/>
        <v>49.417499999999997</v>
      </c>
      <c r="IO18" s="34" vm="2821">
        <f ca="1"/>
        <v>49.672499999999999</v>
      </c>
      <c r="IP18" s="34" vm="2822">
        <f ca="1"/>
        <v>49.55</v>
      </c>
      <c r="IQ18" s="34" vm="2823">
        <f ca="1"/>
        <v>50.32</v>
      </c>
      <c r="IR18" s="34" vm="2824">
        <f ca="1"/>
        <v>50.6</v>
      </c>
      <c r="IS18" s="34" vm="2825">
        <f ca="1"/>
        <v>50.51</v>
      </c>
      <c r="IT18" s="34" vm="2826">
        <f ca="1"/>
        <v>50.19</v>
      </c>
      <c r="IU18" s="34" vm="2827">
        <f ca="1"/>
        <v>50.104999999999997</v>
      </c>
      <c r="IV18" s="34" vm="2828">
        <f ca="1"/>
        <v>49.84</v>
      </c>
      <c r="IW18" s="34" vm="2829">
        <f ca="1"/>
        <v>50.064999999999998</v>
      </c>
      <c r="IX18" s="34" vm="2830">
        <f ca="1"/>
        <v>50.085000000000001</v>
      </c>
      <c r="IY18" s="34" vm="2831">
        <f ca="1"/>
        <v>50.45</v>
      </c>
      <c r="IZ18" s="34" vm="2832">
        <f ca="1"/>
        <v>50.25</v>
      </c>
      <c r="JA18" s="34" vm="2823">
        <f ca="1"/>
        <v>50.32</v>
      </c>
      <c r="JB18" s="34" vm="2833">
        <f ca="1"/>
        <v>50.375</v>
      </c>
      <c r="JC18" s="34" vm="2834">
        <f ca="1"/>
        <v>50.555</v>
      </c>
      <c r="JD18" s="34" vm="2835">
        <f ca="1"/>
        <v>49.704999999999998</v>
      </c>
      <c r="JE18" s="34" vm="2836">
        <f ca="1"/>
        <v>49.91</v>
      </c>
      <c r="JF18" s="34" vm="2837">
        <f ca="1"/>
        <v>50.164999999999999</v>
      </c>
      <c r="JG18" s="34" vm="2838">
        <f ca="1"/>
        <v>48.905000000000001</v>
      </c>
      <c r="JH18" s="34" vm="2839">
        <f ca="1"/>
        <v>49.48</v>
      </c>
      <c r="JI18" s="34" vm="2840">
        <f ca="1"/>
        <v>48.862499999999997</v>
      </c>
      <c r="JJ18" s="34" vm="2841">
        <f ca="1"/>
        <v>49.447499999999998</v>
      </c>
      <c r="JK18" s="34" vm="2842">
        <f ca="1"/>
        <v>48.747500000000002</v>
      </c>
      <c r="JL18" s="34" vm="2843">
        <f ca="1"/>
        <v>48.134999999999998</v>
      </c>
      <c r="JM18" s="34" vm="2844">
        <f ca="1"/>
        <v>48.33</v>
      </c>
      <c r="JN18" s="34" vm="2845">
        <f ca="1"/>
        <v>49.71</v>
      </c>
      <c r="JO18" s="34" vm="2846">
        <f ca="1"/>
        <v>49.662500000000001</v>
      </c>
      <c r="JP18" s="34" vm="2847">
        <f ca="1"/>
        <v>49.734999999999999</v>
      </c>
      <c r="JQ18" s="34" vm="2848">
        <f ca="1"/>
        <v>49.5625</v>
      </c>
      <c r="JR18" s="34" vm="2849">
        <f ca="1"/>
        <v>49.384999999999998</v>
      </c>
      <c r="JS18" s="34" vm="2850">
        <f ca="1"/>
        <v>48.55</v>
      </c>
      <c r="JT18" s="34" vm="2851">
        <f ca="1"/>
        <v>48.61</v>
      </c>
      <c r="JU18" s="34" vm="2852">
        <f ca="1"/>
        <v>49.38</v>
      </c>
      <c r="JV18" s="34" vm="2853">
        <f ca="1"/>
        <v>48.92</v>
      </c>
      <c r="JW18" s="34" vm="2854">
        <f ca="1"/>
        <v>47.62</v>
      </c>
      <c r="JX18" s="34" vm="2855">
        <f ca="1"/>
        <v>48.29</v>
      </c>
      <c r="JY18" s="34" vm="2856">
        <f ca="1"/>
        <v>49.337499999999999</v>
      </c>
      <c r="JZ18" s="34" vm="2857">
        <f ca="1"/>
        <v>49.892499999999998</v>
      </c>
      <c r="KA18" s="34"/>
      <c r="KB18" s="34"/>
    </row>
    <row r="19" spans="2:288" ht="20" customHeight="1" x14ac:dyDescent="0.6">
      <c r="B19" s="12" t="s">
        <v>36</v>
      </c>
      <c r="C19" s="1" t="s">
        <v>37</v>
      </c>
      <c r="D19" s="1" t="str" cm="1">
        <f t="array" ref="D19">_FV(Table15[[#This Row],[ ETF]],"Ticker symbol",TRUE)</f>
        <v>SASU</v>
      </c>
      <c r="E19" s="1" t="s">
        <v>59</v>
      </c>
      <c r="F19" s="1" t="s">
        <v>61</v>
      </c>
      <c r="G19" s="1" t="e" vm="2858">
        <v>#VALUE!</v>
      </c>
      <c r="H19" s="22" cm="1">
        <f t="array" ref="H19">IFERROR(_FV(Table15[[#This Row],[ ETF]],"beta"),"")</f>
        <v>1.0237000000000001</v>
      </c>
      <c r="I19" s="25" cm="1">
        <f t="array" ref="I19">_FV(Table15[[#This Row],[ ETF]],"Price")</f>
        <v>9.2454999999999998</v>
      </c>
      <c r="J19" s="21">
        <f>SUMIF(Table14[Ativo],Table15[[#This Row],[Ticker]],Table14[Qtd])</f>
        <v>0</v>
      </c>
      <c r="K19" s="5">
        <f>Table15[[#This Row],[Preço]]*Table15[[#This Row],[Qtd]]</f>
        <v>0</v>
      </c>
      <c r="L19" s="14">
        <f>_xlfn.FLOOR.MATH((Aporte-2)/Table15[[#This Row],[Preço]])</f>
        <v>486</v>
      </c>
      <c r="M19" s="13">
        <f>Aporte-Table15[[#This Row],[Possível]]*Table15[[#This Row],[Preço]]</f>
        <v>6.6869999999998981</v>
      </c>
      <c r="N19" s="30" cm="1">
        <f t="array" ref="N19">_FV(Table15[[#This Row],[ ETF]],"Expense ratio",TRUE)</f>
        <v>7.000000000000001E-4</v>
      </c>
      <c r="O19" s="33" cm="1">
        <f t="array" ref="O19">_FV(Table15[[#This Row],[ ETF]],"Market cap",TRUE)</f>
        <v>4100050313.6300001</v>
      </c>
      <c r="P19" s="31" cm="1">
        <f t="array" ref="P19">_FV(Table15[[#This Row],[ ETF]],"Volume")</f>
        <v>56500</v>
      </c>
      <c r="Q19" s="30" cm="1">
        <f t="array" ref="Q19">_FV(Table15[[#This Row],[ ETF]],"Change (%)",TRUE)</f>
        <v>8.2920000000000008E-3</v>
      </c>
      <c r="R19" s="35">
        <f ca="1">(Table15[[#This Row],[Preço]]-AF19)/AF19</f>
        <v>0.28071755090732781</v>
      </c>
      <c r="S19" s="39"/>
      <c r="T19" s="32" cm="1">
        <f t="array" ref="T19">Table15[[#This Row],[Valor de mercado]]/Riqueza_hoje</f>
        <v>0</v>
      </c>
      <c r="AF19" s="34" cm="1" vm="2859">
        <f t="array" aca="1" ref="AF19:KB19" ca="1">TRANSPOSE(_xlfn.STOCKHISTORY(G19,TODAY()-365,TODAY(),0,0,1))</f>
        <v>7.2190000000000003</v>
      </c>
      <c r="AG19" s="34" vm="2860">
        <f ca="1"/>
        <v>7.2755000000000001</v>
      </c>
      <c r="AH19" s="34" vm="2861">
        <f ca="1"/>
        <v>7.2919999999999998</v>
      </c>
      <c r="AI19" s="34" vm="2862">
        <f ca="1"/>
        <v>7.2869999999999999</v>
      </c>
      <c r="AJ19" s="34" vm="2863">
        <f ca="1"/>
        <v>7.2735000000000003</v>
      </c>
      <c r="AK19" s="34" vm="2864">
        <f ca="1"/>
        <v>7.2130000000000001</v>
      </c>
      <c r="AL19" s="34" vm="2865">
        <f ca="1"/>
        <v>7.2290000000000001</v>
      </c>
      <c r="AM19" s="34" vm="2866">
        <f ca="1"/>
        <v>7.3410000000000002</v>
      </c>
      <c r="AN19" s="34" vm="2867">
        <f ca="1"/>
        <v>7.4059999999999997</v>
      </c>
      <c r="AO19" s="34" vm="2868">
        <f ca="1"/>
        <v>7.4359999999999999</v>
      </c>
      <c r="AP19" s="34" vm="2869">
        <f ca="1"/>
        <v>7.43</v>
      </c>
      <c r="AQ19" s="34" vm="2870">
        <f ca="1"/>
        <v>7.4219999999999997</v>
      </c>
      <c r="AR19" s="34" vm="2871">
        <f ca="1"/>
        <v>7.4459999999999997</v>
      </c>
      <c r="AS19" s="34" vm="2872">
        <f ca="1"/>
        <v>7.452</v>
      </c>
      <c r="AT19" s="34" vm="2873">
        <f ca="1"/>
        <v>7.3630000000000004</v>
      </c>
      <c r="AU19" s="34" vm="2874">
        <f ca="1"/>
        <v>7.3635000000000002</v>
      </c>
      <c r="AV19" s="34" vm="2875">
        <f ca="1"/>
        <v>7.38</v>
      </c>
      <c r="AW19" s="34" vm="2876">
        <f ca="1"/>
        <v>7.5030000000000001</v>
      </c>
      <c r="AX19" s="34" vm="2877">
        <f ca="1"/>
        <v>7.5220000000000002</v>
      </c>
      <c r="AY19" s="34" vm="2878">
        <f ca="1"/>
        <v>7.5110000000000001</v>
      </c>
      <c r="AZ19" s="34" vm="2879">
        <f ca="1"/>
        <v>7.4809999999999999</v>
      </c>
      <c r="BA19" s="34" vm="2880">
        <f ca="1"/>
        <v>7.5330000000000004</v>
      </c>
      <c r="BB19" s="34" vm="2881">
        <f ca="1"/>
        <v>7.3879999999999999</v>
      </c>
      <c r="BC19" s="34" vm="2882">
        <f ca="1"/>
        <v>7.4279999999999999</v>
      </c>
      <c r="BD19" s="34" vm="2883">
        <f ca="1"/>
        <v>7.2839999999999998</v>
      </c>
      <c r="BE19" s="34" vm="2866">
        <f ca="1"/>
        <v>7.3410000000000002</v>
      </c>
      <c r="BF19" s="34" vm="2884">
        <f ca="1"/>
        <v>7.4880000000000004</v>
      </c>
      <c r="BG19" s="34" vm="2885">
        <f ca="1"/>
        <v>7.4889999999999999</v>
      </c>
      <c r="BH19" s="34" vm="2886">
        <f ca="1"/>
        <v>7.5250000000000004</v>
      </c>
      <c r="BI19" s="34" vm="2887">
        <f ca="1"/>
        <v>7.6070000000000002</v>
      </c>
      <c r="BJ19" s="34" vm="2888">
        <f ca="1"/>
        <v>7.6369999999999996</v>
      </c>
      <c r="BK19" s="34" vm="2889">
        <f ca="1"/>
        <v>7.6520000000000001</v>
      </c>
      <c r="BL19" s="34" vm="2890">
        <f ca="1"/>
        <v>7.6589999999999998</v>
      </c>
      <c r="BM19" s="34" vm="2891">
        <f ca="1"/>
        <v>7.6784999999999997</v>
      </c>
      <c r="BN19" s="34" vm="2892">
        <f ca="1"/>
        <v>7.7039999999999997</v>
      </c>
      <c r="BO19" s="34" vm="2893">
        <f ca="1"/>
        <v>7.7709999999999999</v>
      </c>
      <c r="BP19" s="34" vm="2894">
        <f ca="1"/>
        <v>7.72</v>
      </c>
      <c r="BQ19" s="34" vm="2895">
        <f ca="1"/>
        <v>7.65</v>
      </c>
      <c r="BR19" s="34" vm="2896">
        <f ca="1"/>
        <v>7.6340000000000003</v>
      </c>
      <c r="BS19" s="34" vm="2897">
        <f ca="1"/>
        <v>7.7060000000000004</v>
      </c>
      <c r="BT19" s="34" vm="2898">
        <f ca="1"/>
        <v>7.601</v>
      </c>
      <c r="BU19" s="34" vm="2899">
        <f ca="1"/>
        <v>7.5339999999999998</v>
      </c>
      <c r="BV19" s="34" vm="2900">
        <f ca="1"/>
        <v>7.6165000000000003</v>
      </c>
      <c r="BW19" s="34" vm="2901">
        <f ca="1"/>
        <v>7.5910000000000002</v>
      </c>
      <c r="BX19" s="34" vm="2902">
        <f ca="1"/>
        <v>7.4909999999999997</v>
      </c>
      <c r="BY19" s="34" vm="2903">
        <f ca="1"/>
        <v>7.6120000000000001</v>
      </c>
      <c r="BZ19" s="34" vm="2904">
        <f ca="1"/>
        <v>7.5730000000000004</v>
      </c>
      <c r="CA19" s="34" vm="2905">
        <f ca="1"/>
        <v>7.5449999999999999</v>
      </c>
      <c r="CB19" s="34" vm="2906">
        <f ca="1"/>
        <v>7.4420000000000002</v>
      </c>
      <c r="CC19" s="34" vm="2907">
        <f ca="1"/>
        <v>7.2469999999999999</v>
      </c>
      <c r="CD19" s="34" vm="2908">
        <f ca="1"/>
        <v>7.5039999999999996</v>
      </c>
      <c r="CE19" s="34" vm="2909">
        <f ca="1"/>
        <v>7.5469999999999997</v>
      </c>
      <c r="CF19" s="34" vm="2910">
        <f ca="1"/>
        <v>7.5869999999999997</v>
      </c>
      <c r="CG19" s="34" vm="2911">
        <f ca="1"/>
        <v>7.6920000000000002</v>
      </c>
      <c r="CH19" s="34" vm="2912">
        <f ca="1"/>
        <v>7.6260000000000003</v>
      </c>
      <c r="CI19" s="34" vm="2913">
        <f ca="1"/>
        <v>7.6619999999999999</v>
      </c>
      <c r="CJ19" s="34" vm="2914">
        <f ca="1"/>
        <v>7.7220000000000004</v>
      </c>
      <c r="CK19" s="34" vm="2915">
        <f ca="1"/>
        <v>7.6639999999999997</v>
      </c>
      <c r="CL19" s="34" vm="2916">
        <f ca="1"/>
        <v>7.6890000000000001</v>
      </c>
      <c r="CM19" s="34" vm="2917">
        <f ca="1"/>
        <v>7.6189999999999998</v>
      </c>
      <c r="CN19" s="34" vm="2918">
        <f ca="1"/>
        <v>7.6680000000000001</v>
      </c>
      <c r="CO19" s="34" vm="2890">
        <f ca="1"/>
        <v>7.6589999999999998</v>
      </c>
      <c r="CP19" s="34" vm="2919">
        <f ca="1"/>
        <v>7.6349999999999998</v>
      </c>
      <c r="CQ19" s="34" vm="2909">
        <f ca="1"/>
        <v>7.5469999999999997</v>
      </c>
      <c r="CR19" s="34" vm="2919">
        <f ca="1"/>
        <v>7.6349999999999998</v>
      </c>
      <c r="CS19" s="34" vm="2889">
        <f ca="1"/>
        <v>7.6520000000000001</v>
      </c>
      <c r="CT19" s="34" vm="2920">
        <f ca="1"/>
        <v>7.6630000000000003</v>
      </c>
      <c r="CU19" s="34" vm="2921">
        <f ca="1"/>
        <v>7.7240000000000002</v>
      </c>
      <c r="CV19" s="34" vm="2922">
        <f ca="1"/>
        <v>7.7809999999999997</v>
      </c>
      <c r="CW19" s="34" vm="2923">
        <f ca="1"/>
        <v>7.93</v>
      </c>
      <c r="CX19" s="34" vm="2924">
        <f ca="1"/>
        <v>7.915</v>
      </c>
      <c r="CY19" s="34" vm="2925">
        <f ca="1"/>
        <v>7.95</v>
      </c>
      <c r="CZ19" s="34" vm="2926">
        <f ca="1"/>
        <v>7.9710000000000001</v>
      </c>
      <c r="DA19" s="34" vm="2927">
        <f ca="1"/>
        <v>8.0109999999999992</v>
      </c>
      <c r="DB19" s="34" vm="2928">
        <f ca="1"/>
        <v>8.0399999999999991</v>
      </c>
      <c r="DC19" s="34" vm="2929">
        <f ca="1"/>
        <v>8.0630000000000006</v>
      </c>
      <c r="DD19" s="34" vm="2930">
        <f ca="1"/>
        <v>8.0909999999999993</v>
      </c>
      <c r="DE19" s="34" vm="2931">
        <f ca="1"/>
        <v>8.1289999999999996</v>
      </c>
      <c r="DF19" s="34" vm="2932">
        <f ca="1"/>
        <v>8.0939999999999994</v>
      </c>
      <c r="DG19" s="34" vm="2927">
        <f ca="1"/>
        <v>8.0109999999999992</v>
      </c>
      <c r="DH19" s="34" vm="2933">
        <f ca="1"/>
        <v>8.0809999999999995</v>
      </c>
      <c r="DI19" s="34" vm="2934">
        <f ca="1"/>
        <v>8.125</v>
      </c>
      <c r="DJ19" s="34" vm="2935">
        <f ca="1"/>
        <v>8.1199999999999992</v>
      </c>
      <c r="DK19" s="34" vm="2936">
        <f ca="1"/>
        <v>8.1620000000000008</v>
      </c>
      <c r="DL19" s="34" vm="2937">
        <f ca="1"/>
        <v>8.1509999999999998</v>
      </c>
      <c r="DM19" s="34" vm="2938">
        <f ca="1"/>
        <v>8.1609999999999996</v>
      </c>
      <c r="DN19" s="34" vm="2938">
        <f ca="1"/>
        <v>8.1609999999999996</v>
      </c>
      <c r="DO19" s="34" vm="2939">
        <f ca="1"/>
        <v>8.1329999999999991</v>
      </c>
      <c r="DP19" s="34" t="e" vm="341">
        <f ca="1"/>
        <v>#N/A</v>
      </c>
      <c r="DQ19" s="34" vm="2940">
        <f ca="1"/>
        <v>8.0220000000000002</v>
      </c>
      <c r="DR19" s="34" vm="2941">
        <f ca="1"/>
        <v>8.1129999999999995</v>
      </c>
      <c r="DS19" s="34" vm="2942">
        <f ca="1"/>
        <v>8.0869999999999997</v>
      </c>
      <c r="DT19" s="34" vm="2943">
        <f ca="1"/>
        <v>8.2070000000000007</v>
      </c>
      <c r="DU19" s="34" vm="2944">
        <f ca="1"/>
        <v>8.1809999999999992</v>
      </c>
      <c r="DV19" s="34" vm="2945">
        <f ca="1"/>
        <v>8.0259999999999998</v>
      </c>
      <c r="DW19" s="34" vm="2946">
        <f ca="1"/>
        <v>7.9160000000000004</v>
      </c>
      <c r="DX19" s="34" vm="2947">
        <f ca="1"/>
        <v>7.94</v>
      </c>
      <c r="DY19" s="34" vm="2948">
        <f ca="1"/>
        <v>8.0579999999999998</v>
      </c>
      <c r="DZ19" s="34" vm="2949">
        <f ca="1"/>
        <v>8.0310000000000006</v>
      </c>
      <c r="EA19" s="34" vm="2950">
        <f ca="1"/>
        <v>8.06</v>
      </c>
      <c r="EB19" s="34" vm="2951">
        <f ca="1"/>
        <v>7.9009999999999998</v>
      </c>
      <c r="EC19" s="34" vm="2952">
        <f ca="1"/>
        <v>8.07</v>
      </c>
      <c r="ED19" s="34" vm="2953">
        <f ca="1"/>
        <v>8.0860000000000003</v>
      </c>
      <c r="EE19" s="34" vm="2954">
        <f ca="1"/>
        <v>8.16</v>
      </c>
      <c r="EF19" s="34" vm="2955">
        <f ca="1"/>
        <v>8.1319999999999997</v>
      </c>
      <c r="EG19" s="34" vm="2956">
        <f ca="1"/>
        <v>8.14</v>
      </c>
      <c r="EH19" s="34" vm="2954">
        <f ca="1"/>
        <v>8.16</v>
      </c>
      <c r="EI19" s="34" vm="2957">
        <f ca="1"/>
        <v>8.1820000000000004</v>
      </c>
      <c r="EJ19" s="34" t="e" vm="341">
        <f ca="1"/>
        <v>#N/A</v>
      </c>
      <c r="EK19" s="34" vm="2958">
        <f ca="1"/>
        <v>8.1579999999999995</v>
      </c>
      <c r="EL19" s="34" vm="2959">
        <f ca="1"/>
        <v>8.1829999999999998</v>
      </c>
      <c r="EM19" s="34" vm="2960">
        <f ca="1"/>
        <v>8.141</v>
      </c>
      <c r="EN19" s="34" vm="2961">
        <f ca="1"/>
        <v>8.1890000000000001</v>
      </c>
      <c r="EO19" s="34" vm="2962">
        <f ca="1"/>
        <v>8.202</v>
      </c>
      <c r="EP19" s="34" vm="2963">
        <f ca="1"/>
        <v>8.1920000000000002</v>
      </c>
      <c r="EQ19" s="34" vm="2964">
        <f ca="1"/>
        <v>8.218</v>
      </c>
      <c r="ER19" s="34" vm="2965">
        <f ca="1"/>
        <v>8.2379999999999995</v>
      </c>
      <c r="ES19" s="34" vm="2966">
        <f ca="1"/>
        <v>8.2439999999999998</v>
      </c>
      <c r="ET19" s="34" vm="2967">
        <f ca="1"/>
        <v>8.2539999999999996</v>
      </c>
      <c r="EU19" s="34" vm="2968">
        <f ca="1"/>
        <v>8.2569999999999997</v>
      </c>
      <c r="EV19" s="34" vm="2969">
        <f ca="1"/>
        <v>8.2629999999999999</v>
      </c>
      <c r="EW19" s="34" vm="2970">
        <f ca="1"/>
        <v>8.2490000000000006</v>
      </c>
      <c r="EX19" s="34" vm="2954">
        <f ca="1"/>
        <v>8.16</v>
      </c>
      <c r="EY19" s="34" vm="2971">
        <f ca="1"/>
        <v>8.2240000000000002</v>
      </c>
      <c r="EZ19" s="34" vm="2972">
        <f ca="1"/>
        <v>8.2780000000000005</v>
      </c>
      <c r="FA19" s="34" vm="2973">
        <f ca="1"/>
        <v>8.2929999999999993</v>
      </c>
      <c r="FB19" s="34" vm="2974">
        <f ca="1"/>
        <v>8.3460000000000001</v>
      </c>
      <c r="FC19" s="34" vm="2975">
        <f ca="1"/>
        <v>8.3680000000000003</v>
      </c>
      <c r="FD19" s="34" vm="2976">
        <f ca="1"/>
        <v>8.3780000000000001</v>
      </c>
      <c r="FE19" s="34" vm="2977">
        <f ca="1"/>
        <v>8.4109999999999996</v>
      </c>
      <c r="FF19" s="34" vm="2978">
        <f ca="1"/>
        <v>8.4</v>
      </c>
      <c r="FG19" s="34" vm="2979">
        <f ca="1"/>
        <v>8.4239999999999995</v>
      </c>
      <c r="FH19" s="34" vm="2980">
        <f ca="1"/>
        <v>8.4819999999999993</v>
      </c>
      <c r="FI19" s="34" vm="2981">
        <f ca="1"/>
        <v>8.5180000000000007</v>
      </c>
      <c r="FJ19" s="34" vm="2982">
        <f ca="1"/>
        <v>8.4779999999999998</v>
      </c>
      <c r="FK19" s="34" vm="2983">
        <f ca="1"/>
        <v>8.5109999999999992</v>
      </c>
      <c r="FL19" s="34" vm="2984">
        <f ca="1"/>
        <v>8.4260000000000002</v>
      </c>
      <c r="FM19" s="34" vm="2985">
        <f ca="1"/>
        <v>8.5289999999999999</v>
      </c>
      <c r="FN19" s="34" vm="2986">
        <f ca="1"/>
        <v>8.5540000000000003</v>
      </c>
      <c r="FO19" s="34" vm="2987">
        <f ca="1"/>
        <v>8.593</v>
      </c>
      <c r="FP19" s="34" vm="2988">
        <f ca="1"/>
        <v>8.5429999999999993</v>
      </c>
      <c r="FQ19" s="34" vm="2989">
        <f ca="1"/>
        <v>8.5229999999999997</v>
      </c>
      <c r="FR19" s="34" vm="2990">
        <f ca="1"/>
        <v>8.5</v>
      </c>
      <c r="FS19" s="34" vm="2991">
        <f ca="1"/>
        <v>8.3369999999999997</v>
      </c>
      <c r="FT19" s="34" vm="2992">
        <f ca="1"/>
        <v>8.4390000000000001</v>
      </c>
      <c r="FU19" s="34" vm="2993">
        <f ca="1"/>
        <v>8.5150000000000006</v>
      </c>
      <c r="FV19" s="34" vm="2994">
        <f ca="1"/>
        <v>8.5399999999999991</v>
      </c>
      <c r="FW19" s="34" vm="2995">
        <f ca="1"/>
        <v>8.6359999999999992</v>
      </c>
      <c r="FX19" s="34" vm="2996">
        <f ca="1"/>
        <v>8.6609999999999996</v>
      </c>
      <c r="FY19" s="34" vm="2997">
        <f ca="1"/>
        <v>8.5760000000000005</v>
      </c>
      <c r="FZ19" s="34" vm="2998">
        <f ca="1"/>
        <v>8.6219999999999999</v>
      </c>
      <c r="GA19" s="34" vm="2999">
        <f ca="1"/>
        <v>8.6720000000000006</v>
      </c>
      <c r="GB19" s="34" vm="3000">
        <f ca="1"/>
        <v>8.6010000000000009</v>
      </c>
      <c r="GC19" s="34" vm="3001">
        <f ca="1"/>
        <v>8.6489999999999991</v>
      </c>
      <c r="GD19" s="34" vm="3002">
        <f ca="1"/>
        <v>8.6050000000000004</v>
      </c>
      <c r="GE19" s="34" vm="3003">
        <f ca="1"/>
        <v>8.6370000000000005</v>
      </c>
      <c r="GF19" s="34" vm="3004">
        <f ca="1"/>
        <v>8.6790000000000003</v>
      </c>
      <c r="GG19" s="34" vm="3005">
        <f ca="1"/>
        <v>8.69</v>
      </c>
      <c r="GH19" s="34" vm="3006">
        <f ca="1"/>
        <v>8.6869999999999994</v>
      </c>
      <c r="GI19" s="34" vm="3007">
        <f ca="1"/>
        <v>8.6859999999999999</v>
      </c>
      <c r="GJ19" s="34" vm="3008">
        <f ca="1"/>
        <v>8.6820000000000004</v>
      </c>
      <c r="GK19" s="34" vm="3009">
        <f ca="1"/>
        <v>8.7100000000000009</v>
      </c>
      <c r="GL19" s="34" vm="3010">
        <f ca="1"/>
        <v>8.7375000000000007</v>
      </c>
      <c r="GM19" s="34" vm="3011">
        <f ca="1"/>
        <v>8.702</v>
      </c>
      <c r="GN19" s="34" vm="3012">
        <f ca="1"/>
        <v>8.6950000000000003</v>
      </c>
      <c r="GO19" s="34" vm="3013">
        <f ca="1"/>
        <v>8.6940000000000008</v>
      </c>
      <c r="GP19" s="34" vm="3014">
        <f ca="1"/>
        <v>8.6059999999999999</v>
      </c>
      <c r="GQ19" s="34" vm="3008">
        <f ca="1"/>
        <v>8.6820000000000004</v>
      </c>
      <c r="GR19" s="34" vm="3015">
        <f ca="1"/>
        <v>8.7789999999999999</v>
      </c>
      <c r="GS19" s="34" vm="3016">
        <f ca="1"/>
        <v>8.7889999999999997</v>
      </c>
      <c r="GT19" s="34" vm="3017">
        <f ca="1"/>
        <v>8.8130000000000006</v>
      </c>
      <c r="GU19" s="34" vm="3018">
        <f ca="1"/>
        <v>8.7850000000000001</v>
      </c>
      <c r="GV19" s="34" vm="3019">
        <f ca="1"/>
        <v>8.8209999999999997</v>
      </c>
      <c r="GW19" s="34" t="e" vm="341">
        <f ca="1"/>
        <v>#N/A</v>
      </c>
      <c r="GX19" s="34" vm="3020">
        <f ca="1"/>
        <v>8.8800000000000008</v>
      </c>
      <c r="GY19" s="34" vm="3021">
        <f ca="1"/>
        <v>8.89</v>
      </c>
      <c r="GZ19" s="34" vm="3022">
        <f ca="1"/>
        <v>8.9</v>
      </c>
      <c r="HA19" s="34" vm="3023">
        <f ca="1"/>
        <v>8.8919999999999995</v>
      </c>
      <c r="HB19" s="34" vm="3024">
        <f ca="1"/>
        <v>8.9250000000000007</v>
      </c>
      <c r="HC19" s="34" vm="3025">
        <f ca="1"/>
        <v>8.8710000000000004</v>
      </c>
      <c r="HD19" s="34" vm="3026">
        <f ca="1"/>
        <v>8.8309999999999995</v>
      </c>
      <c r="HE19" s="34" vm="3027">
        <f ca="1"/>
        <v>8.8565000000000005</v>
      </c>
      <c r="HF19" s="34" vm="3028">
        <f ca="1"/>
        <v>8.8019999999999996</v>
      </c>
      <c r="HG19" s="34" vm="3029">
        <f ca="1"/>
        <v>8.7509999999999994</v>
      </c>
      <c r="HH19" s="34" vm="3030">
        <f ca="1"/>
        <v>8.7469999999999999</v>
      </c>
      <c r="HI19" s="34" vm="3031">
        <f ca="1"/>
        <v>8.73</v>
      </c>
      <c r="HJ19" s="34" vm="3032">
        <f ca="1"/>
        <v>8.7390000000000008</v>
      </c>
      <c r="HK19" s="34" vm="3033">
        <f ca="1"/>
        <v>8.7170000000000005</v>
      </c>
      <c r="HL19" s="34" vm="3034">
        <f ca="1"/>
        <v>8.5500000000000007</v>
      </c>
      <c r="HM19" s="34" vm="3035">
        <f ca="1"/>
        <v>8.59</v>
      </c>
      <c r="HN19" s="34" vm="3036">
        <f ca="1"/>
        <v>8.6470000000000002</v>
      </c>
      <c r="HO19" s="34" vm="3037">
        <f ca="1"/>
        <v>8.7430000000000003</v>
      </c>
      <c r="HP19" s="34" vm="3038">
        <f ca="1"/>
        <v>8.7230000000000008</v>
      </c>
      <c r="HQ19" s="34" vm="3039">
        <f ca="1"/>
        <v>8.7319999999999993</v>
      </c>
      <c r="HR19" s="34" vm="3034">
        <f ca="1"/>
        <v>8.5500000000000007</v>
      </c>
      <c r="HS19" s="34" vm="3040">
        <f ca="1"/>
        <v>8.5640000000000001</v>
      </c>
      <c r="HT19" s="34" vm="3041">
        <f ca="1"/>
        <v>8.5250000000000004</v>
      </c>
      <c r="HU19" s="34" vm="3042">
        <f ca="1"/>
        <v>8.484</v>
      </c>
      <c r="HV19" s="34" vm="3043">
        <f ca="1"/>
        <v>8.3889999999999993</v>
      </c>
      <c r="HW19" s="34" vm="2994">
        <f ca="1"/>
        <v>8.5399999999999991</v>
      </c>
      <c r="HX19" s="34" vm="3044">
        <f ca="1"/>
        <v>8.4380000000000006</v>
      </c>
      <c r="HY19" s="34" vm="3045">
        <f ca="1"/>
        <v>8.6769999999999996</v>
      </c>
      <c r="HZ19" s="34" vm="3046">
        <f ca="1"/>
        <v>8.6210000000000004</v>
      </c>
      <c r="IA19" s="34" vm="3047">
        <f ca="1"/>
        <v>8.6460000000000008</v>
      </c>
      <c r="IB19" s="34" vm="3048">
        <f ca="1"/>
        <v>8.5380000000000003</v>
      </c>
      <c r="IC19" s="34" vm="3049">
        <f ca="1"/>
        <v>8.5190000000000001</v>
      </c>
      <c r="ID19" s="34" vm="3050">
        <f ca="1"/>
        <v>8.6929999999999996</v>
      </c>
      <c r="IE19" s="34" vm="3051">
        <f ca="1"/>
        <v>8.77</v>
      </c>
      <c r="IF19" s="34" vm="3052">
        <f ca="1"/>
        <v>8.8030000000000008</v>
      </c>
      <c r="IG19" s="34" vm="3053">
        <f ca="1"/>
        <v>8.8740000000000006</v>
      </c>
      <c r="IH19" s="34" vm="3054">
        <f ca="1"/>
        <v>8.9109999999999996</v>
      </c>
      <c r="II19" s="34" vm="3055">
        <f ca="1"/>
        <v>8.9030000000000005</v>
      </c>
      <c r="IJ19" s="34" vm="3022">
        <f ca="1"/>
        <v>8.9</v>
      </c>
      <c r="IK19" s="34" vm="3056">
        <f ca="1"/>
        <v>8.9570000000000007</v>
      </c>
      <c r="IL19" s="34" vm="3057">
        <f ca="1"/>
        <v>9.0180000000000007</v>
      </c>
      <c r="IM19" s="34" vm="3058">
        <f ca="1"/>
        <v>8.9809999999999999</v>
      </c>
      <c r="IN19" s="34" vm="3059">
        <f ca="1"/>
        <v>9.0220000000000002</v>
      </c>
      <c r="IO19" s="34" vm="3060">
        <f ca="1"/>
        <v>9.0299999999999994</v>
      </c>
      <c r="IP19" s="34" vm="3061">
        <f ca="1"/>
        <v>9.0579999999999998</v>
      </c>
      <c r="IQ19" s="34" vm="3062">
        <f ca="1"/>
        <v>9.0990000000000002</v>
      </c>
      <c r="IR19" s="34" vm="3063">
        <f ca="1"/>
        <v>9.0920000000000005</v>
      </c>
      <c r="IS19" s="34" vm="3064">
        <f ca="1"/>
        <v>9.1790000000000003</v>
      </c>
      <c r="IT19" s="34" vm="3065">
        <f ca="1"/>
        <v>9.2520000000000007</v>
      </c>
      <c r="IU19" s="34" vm="3066">
        <f ca="1"/>
        <v>9.2430000000000003</v>
      </c>
      <c r="IV19" s="34" vm="3067">
        <f ca="1"/>
        <v>9.2119999999999997</v>
      </c>
      <c r="IW19" s="34" vm="3068">
        <f ca="1"/>
        <v>9.2029999999999994</v>
      </c>
      <c r="IX19" s="34" vm="3069">
        <f ca="1"/>
        <v>9.1460000000000008</v>
      </c>
      <c r="IY19" s="34" vm="3070">
        <f ca="1"/>
        <v>9.202</v>
      </c>
      <c r="IZ19" s="34" vm="3071">
        <f ca="1"/>
        <v>9.2200000000000006</v>
      </c>
      <c r="JA19" s="34" vm="3072">
        <f ca="1"/>
        <v>9.2639999999999993</v>
      </c>
      <c r="JB19" s="34" vm="3073">
        <f ca="1"/>
        <v>9.23</v>
      </c>
      <c r="JC19" s="34" vm="3074">
        <f ca="1"/>
        <v>9.2449999999999992</v>
      </c>
      <c r="JD19" s="34" vm="3075">
        <f ca="1"/>
        <v>9.2665000000000006</v>
      </c>
      <c r="JE19" s="34" vm="3076">
        <f ca="1"/>
        <v>9.2910000000000004</v>
      </c>
      <c r="JF19" s="34" vm="3077">
        <f ca="1"/>
        <v>9.1530000000000005</v>
      </c>
      <c r="JG19" s="34" vm="3068">
        <f ca="1"/>
        <v>9.2029999999999994</v>
      </c>
      <c r="JH19" s="34" vm="3078">
        <f ca="1"/>
        <v>9.2424999999999997</v>
      </c>
      <c r="JI19" s="34" vm="3057">
        <f ca="1"/>
        <v>9.0180000000000007</v>
      </c>
      <c r="JJ19" s="34" vm="3079">
        <f ca="1"/>
        <v>9.109</v>
      </c>
      <c r="JK19" s="34" vm="3080">
        <f ca="1"/>
        <v>9.0060000000000002</v>
      </c>
      <c r="JL19" s="34" vm="3081">
        <f ca="1"/>
        <v>9.1170000000000009</v>
      </c>
      <c r="JM19" s="34" vm="3082">
        <f ca="1"/>
        <v>8.9220000000000006</v>
      </c>
      <c r="JN19" s="34" vm="3020">
        <f ca="1"/>
        <v>8.8800000000000008</v>
      </c>
      <c r="JO19" s="34" vm="3083">
        <f ca="1"/>
        <v>8.9540000000000006</v>
      </c>
      <c r="JP19" s="34" vm="3084">
        <f ca="1"/>
        <v>9.1869999999999994</v>
      </c>
      <c r="JQ19" s="34" vm="3085">
        <f ca="1"/>
        <v>9.1709999999999994</v>
      </c>
      <c r="JR19" s="34" vm="3084">
        <f ca="1"/>
        <v>9.1869999999999994</v>
      </c>
      <c r="JS19" s="34" vm="3086">
        <f ca="1"/>
        <v>9.16</v>
      </c>
      <c r="JT19" s="34" vm="3087">
        <f ca="1"/>
        <v>9.1359999999999992</v>
      </c>
      <c r="JU19" s="34" vm="3088">
        <f ca="1"/>
        <v>9.0239999999999991</v>
      </c>
      <c r="JV19" s="34" vm="3089">
        <f ca="1"/>
        <v>9.0190000000000001</v>
      </c>
      <c r="JW19" s="34" vm="3090">
        <f ca="1"/>
        <v>9.1809999999999992</v>
      </c>
      <c r="JX19" s="34" vm="3091">
        <f ca="1"/>
        <v>9.0690000000000008</v>
      </c>
      <c r="JY19" s="34" vm="3092">
        <f ca="1"/>
        <v>8.8620000000000001</v>
      </c>
      <c r="JZ19" s="34" vm="3093">
        <f ca="1"/>
        <v>8.9969999999999999</v>
      </c>
      <c r="KA19" s="34" vm="3094">
        <f ca="1"/>
        <v>9.1649999999999991</v>
      </c>
      <c r="KB19" s="34" vm="3095">
        <f ca="1"/>
        <v>9.2454999999999998</v>
      </c>
    </row>
    <row r="20" spans="2:288" ht="20" customHeight="1" x14ac:dyDescent="0.6">
      <c r="B20" s="12" t="s">
        <v>36</v>
      </c>
      <c r="C20" s="1" t="s">
        <v>40</v>
      </c>
      <c r="D20" s="1" t="str" cm="1">
        <f t="array" ref="D20">_FV(Table15[[#This Row],[ ETF]],"Ticker symbol",TRUE)</f>
        <v>ISAC</v>
      </c>
      <c r="E20" s="1" t="s">
        <v>62</v>
      </c>
      <c r="F20" s="1" t="s">
        <v>63</v>
      </c>
      <c r="G20" s="1" t="e" vm="3096">
        <v>#VALUE!</v>
      </c>
      <c r="H20" s="22" cm="1">
        <f t="array" ref="H20">IFERROR(_FV(Table15[[#This Row],[ ETF]],"beta"),"")</f>
        <v>0.98760000000000003</v>
      </c>
      <c r="I20" s="25" cm="1">
        <f t="array" ref="I20">_FV(Table15[[#This Row],[ ETF]],"Price")</f>
        <v>75.11</v>
      </c>
      <c r="J20" s="21">
        <f>SUMIF(Table14[Ativo],Table15[[#This Row],[Ticker]],Table14[Qtd])</f>
        <v>0</v>
      </c>
      <c r="K20" s="5">
        <f>Table15[[#This Row],[Preço]]*Table15[[#This Row],[Qtd]]</f>
        <v>0</v>
      </c>
      <c r="L20" s="14">
        <f>_xlfn.FLOOR.MATH((Aporte-2)/Table15[[#This Row],[Preço]])</f>
        <v>59</v>
      </c>
      <c r="M20" s="13">
        <f>Aporte-Table15[[#This Row],[Possível]]*Table15[[#This Row],[Preço]]</f>
        <v>68.510000000000218</v>
      </c>
      <c r="N20" s="30" cm="1">
        <f t="array" ref="N20">_FV(Table15[[#This Row],[ ETF]],"Expense ratio",TRUE)</f>
        <v>2E-3</v>
      </c>
      <c r="O20" s="33" cm="1">
        <f t="array" ref="O20">_FV(Table15[[#This Row],[ ETF]],"Market cap",TRUE)</f>
        <v>3949654780</v>
      </c>
      <c r="P20" s="31" cm="1">
        <f t="array" ref="P20">_FV(Table15[[#This Row],[ ETF]],"Volume")</f>
        <v>1997</v>
      </c>
      <c r="Q20" s="30" cm="1">
        <f t="array" ref="Q20">_FV(Table15[[#This Row],[ ETF]],"Change (%)",TRUE)</f>
        <v>2.2680000000000001E-3</v>
      </c>
      <c r="R20" s="35">
        <f ca="1">(Table15[[#This Row],[Preço]]-AF20)/AF20</f>
        <v>0.19478247037302152</v>
      </c>
      <c r="S20" s="39"/>
      <c r="T20" s="32" cm="1">
        <f t="array" ref="T20">Table15[[#This Row],[Valor de mercado]]/Riqueza_hoje</f>
        <v>0</v>
      </c>
      <c r="AF20" s="34" cm="1" vm="3097">
        <f t="array" aca="1" ref="AF20:KB20" ca="1">TRANSPOSE(_xlfn.STOCKHISTORY(G20,TODAY()-365,TODAY(),0,0,1))</f>
        <v>62.865000000000002</v>
      </c>
      <c r="AG20" s="34" t="e" vm="341">
        <f ca="1"/>
        <v>#N/A</v>
      </c>
      <c r="AH20" s="34" vm="3098">
        <f ca="1"/>
        <v>63.475000000000001</v>
      </c>
      <c r="AI20" s="34" vm="3099">
        <f ca="1"/>
        <v>63.655000000000001</v>
      </c>
      <c r="AJ20" s="34" vm="3100">
        <f ca="1"/>
        <v>63.59</v>
      </c>
      <c r="AK20" s="34" vm="3101">
        <f ca="1"/>
        <v>63.31</v>
      </c>
      <c r="AL20" s="34" vm="3102">
        <f ca="1"/>
        <v>63.5</v>
      </c>
      <c r="AM20" s="34" vm="3103">
        <f ca="1"/>
        <v>64.41</v>
      </c>
      <c r="AN20" s="34" vm="3104">
        <f ca="1"/>
        <v>64.805000000000007</v>
      </c>
      <c r="AO20" s="34" vm="3105">
        <f ca="1"/>
        <v>65.295000000000002</v>
      </c>
      <c r="AP20" s="34" vm="3106">
        <f ca="1"/>
        <v>65.084999999999994</v>
      </c>
      <c r="AQ20" s="34" vm="3107">
        <f ca="1"/>
        <v>65.08</v>
      </c>
      <c r="AR20" s="34" vm="1901">
        <f ca="1"/>
        <v>65.2</v>
      </c>
      <c r="AS20" s="34" vm="3108">
        <f ca="1"/>
        <v>65.58</v>
      </c>
      <c r="AT20" s="34" vm="3109">
        <f ca="1"/>
        <v>64.739999999999995</v>
      </c>
      <c r="AU20" s="34" vm="3110">
        <f ca="1"/>
        <v>64.760000000000005</v>
      </c>
      <c r="AV20" s="34" vm="3111">
        <f ca="1"/>
        <v>65.025000000000006</v>
      </c>
      <c r="AW20" s="34" vm="3112">
        <f ca="1"/>
        <v>65.8</v>
      </c>
      <c r="AX20" s="34" vm="3113">
        <f ca="1"/>
        <v>65.95</v>
      </c>
      <c r="AY20" s="34" vm="3114">
        <f ca="1"/>
        <v>65.674999999999997</v>
      </c>
      <c r="AZ20" s="34" vm="3115">
        <f ca="1"/>
        <v>65.364999999999995</v>
      </c>
      <c r="BA20" s="34" vm="3112">
        <f ca="1"/>
        <v>65.8</v>
      </c>
      <c r="BB20" s="34" vm="3116">
        <f ca="1"/>
        <v>64.64</v>
      </c>
      <c r="BC20" s="34" vm="3117">
        <f ca="1"/>
        <v>64.86</v>
      </c>
      <c r="BD20" s="34" vm="3118">
        <f ca="1"/>
        <v>63.74</v>
      </c>
      <c r="BE20" s="34" vm="3119">
        <f ca="1"/>
        <v>64.19</v>
      </c>
      <c r="BF20" s="34" vm="3120">
        <f ca="1"/>
        <v>65.38</v>
      </c>
      <c r="BG20" s="34" vm="3121">
        <f ca="1"/>
        <v>65.44</v>
      </c>
      <c r="BH20" s="34" vm="3122">
        <f ca="1"/>
        <v>65.64</v>
      </c>
      <c r="BI20" s="34" vm="3123">
        <f ca="1"/>
        <v>66.209999999999994</v>
      </c>
      <c r="BJ20" s="34" vm="3124">
        <f ca="1"/>
        <v>66.42</v>
      </c>
      <c r="BK20" s="34" vm="3125">
        <f ca="1"/>
        <v>66.75</v>
      </c>
      <c r="BL20" s="34" vm="3126">
        <f ca="1"/>
        <v>66.795000000000002</v>
      </c>
      <c r="BM20" s="34" vm="3127">
        <f ca="1"/>
        <v>67.17</v>
      </c>
      <c r="BN20" s="34" vm="3128">
        <f ca="1"/>
        <v>67.430000000000007</v>
      </c>
      <c r="BO20" s="34" vm="3129">
        <f ca="1"/>
        <v>68.03</v>
      </c>
      <c r="BP20" s="34" vm="3130">
        <f ca="1"/>
        <v>67.73</v>
      </c>
      <c r="BQ20" s="34" vm="3131">
        <f ca="1"/>
        <v>67.06</v>
      </c>
      <c r="BR20" s="34" vm="3132">
        <f ca="1"/>
        <v>66.86</v>
      </c>
      <c r="BS20" s="34" vm="3133">
        <f ca="1"/>
        <v>67.400000000000006</v>
      </c>
      <c r="BT20" s="34" vm="3134">
        <f ca="1"/>
        <v>66.680000000000007</v>
      </c>
      <c r="BU20" s="34" vm="3135">
        <f ca="1"/>
        <v>66.17</v>
      </c>
      <c r="BV20" s="34" vm="3136">
        <f ca="1"/>
        <v>66.569999999999993</v>
      </c>
      <c r="BW20" s="34" vm="3137">
        <f ca="1"/>
        <v>66.44</v>
      </c>
      <c r="BX20" s="34" vm="1954">
        <f ca="1"/>
        <v>65.19</v>
      </c>
      <c r="BY20" s="34" vm="3138">
        <f ca="1"/>
        <v>66.2</v>
      </c>
      <c r="BZ20" s="34" vm="3135">
        <f ca="1"/>
        <v>66.17</v>
      </c>
      <c r="CA20" s="34" vm="1994">
        <f ca="1"/>
        <v>65.930000000000007</v>
      </c>
      <c r="CB20" s="34" vm="3139">
        <f ca="1"/>
        <v>65.224999999999994</v>
      </c>
      <c r="CC20" s="34" vm="3140">
        <f ca="1"/>
        <v>63.75</v>
      </c>
      <c r="CD20" s="34" vm="1887">
        <f ca="1"/>
        <v>65.27</v>
      </c>
      <c r="CE20" s="34" vm="3141">
        <f ca="1"/>
        <v>65.78</v>
      </c>
      <c r="CF20" s="34" vm="1994">
        <f ca="1"/>
        <v>65.930000000000007</v>
      </c>
      <c r="CG20" s="34" vm="3142">
        <f ca="1"/>
        <v>66.94</v>
      </c>
      <c r="CH20" s="34" vm="3143">
        <f ca="1"/>
        <v>66.45</v>
      </c>
      <c r="CI20" s="34" vm="3144">
        <f ca="1"/>
        <v>66.655000000000001</v>
      </c>
      <c r="CJ20" s="34" vm="3145">
        <f ca="1"/>
        <v>67.13</v>
      </c>
      <c r="CK20" s="34" vm="3146">
        <f ca="1"/>
        <v>66.61</v>
      </c>
      <c r="CL20" s="34" vm="3147">
        <f ca="1"/>
        <v>67.11</v>
      </c>
      <c r="CM20" s="34" vm="3148">
        <f ca="1"/>
        <v>66.459999999999994</v>
      </c>
      <c r="CN20" s="34" vm="3149">
        <f ca="1"/>
        <v>66.77</v>
      </c>
      <c r="CO20" s="34" vm="3150">
        <f ca="1"/>
        <v>66.430000000000007</v>
      </c>
      <c r="CP20" s="34" vm="3151">
        <f ca="1"/>
        <v>66.16</v>
      </c>
      <c r="CQ20" s="34" vm="3108">
        <f ca="1"/>
        <v>65.58</v>
      </c>
      <c r="CR20" s="34" vm="3152">
        <f ca="1"/>
        <v>66.204999999999998</v>
      </c>
      <c r="CS20" s="34" vm="3153">
        <f ca="1"/>
        <v>66.37</v>
      </c>
      <c r="CT20" s="34" vm="3154">
        <f ca="1"/>
        <v>66.56</v>
      </c>
      <c r="CU20" s="34" vm="3155">
        <f ca="1"/>
        <v>66.81</v>
      </c>
      <c r="CV20" s="34" vm="3156">
        <f ca="1"/>
        <v>67.314999999999998</v>
      </c>
      <c r="CW20" s="34" vm="3157">
        <f ca="1"/>
        <v>68.31</v>
      </c>
      <c r="CX20" s="34" vm="3158">
        <f ca="1"/>
        <v>68.13</v>
      </c>
      <c r="CY20" s="34" vm="3159">
        <f ca="1"/>
        <v>68.5</v>
      </c>
      <c r="CZ20" s="34" vm="3160">
        <f ca="1"/>
        <v>68.53</v>
      </c>
      <c r="DA20" s="34" vm="3161">
        <f ca="1"/>
        <v>68.605000000000004</v>
      </c>
      <c r="DB20" s="34" vm="3162">
        <f ca="1"/>
        <v>68.849999999999994</v>
      </c>
      <c r="DC20" s="34" vm="3163">
        <f ca="1"/>
        <v>69.12</v>
      </c>
      <c r="DD20" s="34" vm="3164">
        <f ca="1"/>
        <v>69.45</v>
      </c>
      <c r="DE20" s="34" vm="3165">
        <f ca="1"/>
        <v>69.709999999999994</v>
      </c>
      <c r="DF20" s="34" vm="3166">
        <f ca="1"/>
        <v>69.62</v>
      </c>
      <c r="DG20" s="34" vm="3167">
        <f ca="1"/>
        <v>68.72</v>
      </c>
      <c r="DH20" s="34" vm="3168">
        <f ca="1"/>
        <v>69.209999999999994</v>
      </c>
      <c r="DI20" s="34" vm="1910">
        <f ca="1"/>
        <v>69.53</v>
      </c>
      <c r="DJ20" s="34" vm="3169">
        <f ca="1"/>
        <v>69.685000000000002</v>
      </c>
      <c r="DK20" s="34" vm="3170">
        <f ca="1"/>
        <v>69.900000000000006</v>
      </c>
      <c r="DL20" s="34" vm="3171">
        <f ca="1"/>
        <v>69.87</v>
      </c>
      <c r="DM20" s="34" vm="2451">
        <f ca="1"/>
        <v>69.959999999999994</v>
      </c>
      <c r="DN20" s="34" vm="3172">
        <f ca="1"/>
        <v>69.92</v>
      </c>
      <c r="DO20" s="34" vm="2448">
        <f ca="1"/>
        <v>69.5</v>
      </c>
      <c r="DP20" s="34" vm="3173">
        <f ca="1"/>
        <v>69.738</v>
      </c>
      <c r="DQ20" s="34" vm="3174">
        <f ca="1"/>
        <v>68.66</v>
      </c>
      <c r="DR20" s="34" vm="3175">
        <f ca="1"/>
        <v>69.58</v>
      </c>
      <c r="DS20" s="34" vm="3175">
        <f ca="1"/>
        <v>69.58</v>
      </c>
      <c r="DT20" s="34" vm="3176">
        <f ca="1"/>
        <v>70.515000000000001</v>
      </c>
      <c r="DU20" s="34" vm="2244">
        <f ca="1"/>
        <v>70.349999999999994</v>
      </c>
      <c r="DV20" s="34" vm="3177">
        <f ca="1"/>
        <v>69.16</v>
      </c>
      <c r="DW20" s="34" vm="3178">
        <f ca="1"/>
        <v>68.28</v>
      </c>
      <c r="DX20" s="34" vm="3179">
        <f ca="1"/>
        <v>68.260000000000005</v>
      </c>
      <c r="DY20" s="34" vm="3180">
        <f ca="1"/>
        <v>69.319999999999993</v>
      </c>
      <c r="DZ20" s="34" vm="3181">
        <f ca="1"/>
        <v>69.064999999999998</v>
      </c>
      <c r="EA20" s="34" vm="2241">
        <f ca="1"/>
        <v>69.48</v>
      </c>
      <c r="EB20" s="34" vm="3182">
        <f ca="1"/>
        <v>68.540000000000006</v>
      </c>
      <c r="EC20" s="34" vm="3183">
        <f ca="1"/>
        <v>69.67</v>
      </c>
      <c r="ED20" s="34" vm="2237">
        <f ca="1"/>
        <v>69.81</v>
      </c>
      <c r="EE20" s="34" vm="2454">
        <f ca="1"/>
        <v>70.209999999999994</v>
      </c>
      <c r="EF20" s="34" vm="3184">
        <f ca="1"/>
        <v>70.16</v>
      </c>
      <c r="EG20" s="34" vm="3185">
        <f ca="1"/>
        <v>70.28</v>
      </c>
      <c r="EH20" s="34" vm="2244">
        <f ca="1"/>
        <v>70.349999999999994</v>
      </c>
      <c r="EI20" s="34" vm="3186">
        <f ca="1"/>
        <v>70.7</v>
      </c>
      <c r="EJ20" s="34" t="e" vm="341">
        <f ca="1"/>
        <v>#N/A</v>
      </c>
      <c r="EK20" s="34" vm="3187">
        <f ca="1"/>
        <v>70.89</v>
      </c>
      <c r="EL20" s="34" vm="3188">
        <f ca="1"/>
        <v>71.015000000000001</v>
      </c>
      <c r="EM20" s="34" vm="3189">
        <f ca="1"/>
        <v>70.635000000000005</v>
      </c>
      <c r="EN20" s="34" vm="3190">
        <f ca="1"/>
        <v>71.099999999999994</v>
      </c>
      <c r="EO20" s="34" vm="3188">
        <f ca="1"/>
        <v>71.015000000000001</v>
      </c>
      <c r="EP20" s="34" vm="3191">
        <f ca="1"/>
        <v>70.98</v>
      </c>
      <c r="EQ20" s="34" vm="3192">
        <f ca="1"/>
        <v>71.180000000000007</v>
      </c>
      <c r="ER20" s="34" vm="3193">
        <f ca="1"/>
        <v>71.27</v>
      </c>
      <c r="ES20" s="34" vm="3194">
        <f ca="1"/>
        <v>71.325000000000003</v>
      </c>
      <c r="ET20" s="34" vm="3195">
        <f ca="1"/>
        <v>71.459999999999994</v>
      </c>
      <c r="EU20" s="34" vm="2270">
        <f ca="1"/>
        <v>71.484999999999999</v>
      </c>
      <c r="EV20" s="34" vm="3196">
        <f ca="1"/>
        <v>71.55</v>
      </c>
      <c r="EW20" s="34" vm="3190">
        <f ca="1"/>
        <v>71.099999999999994</v>
      </c>
      <c r="EX20" s="34" vm="3184">
        <f ca="1"/>
        <v>70.16</v>
      </c>
      <c r="EY20" s="34" vm="3197">
        <f ca="1"/>
        <v>70.680000000000007</v>
      </c>
      <c r="EZ20" s="34" vm="3198">
        <f ca="1"/>
        <v>70.95</v>
      </c>
      <c r="FA20" s="34" vm="3199">
        <f ca="1"/>
        <v>71.09</v>
      </c>
      <c r="FB20" s="34" vm="3195">
        <f ca="1"/>
        <v>71.459999999999994</v>
      </c>
      <c r="FC20" s="34" vm="3200">
        <f ca="1"/>
        <v>71.724999999999994</v>
      </c>
      <c r="FD20" s="34" vm="3201">
        <f ca="1"/>
        <v>71.59</v>
      </c>
      <c r="FE20" s="34" vm="3202">
        <f ca="1"/>
        <v>71.77</v>
      </c>
      <c r="FF20" s="34" vm="3203">
        <f ca="1"/>
        <v>71.489999999999995</v>
      </c>
      <c r="FG20" s="34" vm="3204">
        <f ca="1"/>
        <v>71.52</v>
      </c>
      <c r="FH20" s="34" vm="3205">
        <f ca="1"/>
        <v>71.91</v>
      </c>
      <c r="FI20" s="34" vm="3206">
        <f ca="1"/>
        <v>72.155000000000001</v>
      </c>
      <c r="FJ20" s="34" vm="2272">
        <f ca="1"/>
        <v>71.635000000000005</v>
      </c>
      <c r="FK20" s="34" vm="2464">
        <f ca="1"/>
        <v>71.94</v>
      </c>
      <c r="FL20" s="34" vm="3207">
        <f ca="1"/>
        <v>71.069999999999993</v>
      </c>
      <c r="FM20" s="34" vm="3208">
        <f ca="1"/>
        <v>72.02</v>
      </c>
      <c r="FN20" s="34" vm="3209">
        <f ca="1"/>
        <v>72.284999999999997</v>
      </c>
      <c r="FO20" s="34" vm="3210">
        <f ca="1"/>
        <v>72.41</v>
      </c>
      <c r="FP20" s="34" vm="3211">
        <f ca="1"/>
        <v>72.239999999999995</v>
      </c>
      <c r="FQ20" s="34" vm="3212">
        <f ca="1"/>
        <v>71.97</v>
      </c>
      <c r="FR20" s="34" vm="3213">
        <f ca="1"/>
        <v>71.7</v>
      </c>
      <c r="FS20" s="34" vm="3214">
        <f ca="1"/>
        <v>70.3</v>
      </c>
      <c r="FT20" s="34" vm="3215">
        <f ca="1"/>
        <v>70.86</v>
      </c>
      <c r="FU20" s="34" vm="3216">
        <f ca="1"/>
        <v>71.58</v>
      </c>
      <c r="FV20" s="34" vm="3202">
        <f ca="1"/>
        <v>71.77</v>
      </c>
      <c r="FW20" s="34" vm="3217">
        <f ca="1"/>
        <v>72.275000000000006</v>
      </c>
      <c r="FX20" s="34" vm="3218">
        <f ca="1"/>
        <v>72.23</v>
      </c>
      <c r="FY20" s="34" vm="3216">
        <f ca="1"/>
        <v>71.58</v>
      </c>
      <c r="FZ20" s="34" vm="3219">
        <f ca="1"/>
        <v>72.069999999999993</v>
      </c>
      <c r="GA20" s="34" vm="3220">
        <f ca="1"/>
        <v>72.67</v>
      </c>
      <c r="GB20" s="34" vm="3221">
        <f ca="1"/>
        <v>72.12</v>
      </c>
      <c r="GC20" s="34" vm="3222">
        <f ca="1"/>
        <v>72.61</v>
      </c>
      <c r="GD20" s="34" vm="3223">
        <f ca="1"/>
        <v>72.319999999999993</v>
      </c>
      <c r="GE20" s="34" vm="3222">
        <f ca="1"/>
        <v>72.61</v>
      </c>
      <c r="GF20" s="34" vm="3224">
        <f ca="1"/>
        <v>72.930000000000007</v>
      </c>
      <c r="GG20" s="34" vm="3225">
        <f ca="1"/>
        <v>72.760000000000005</v>
      </c>
      <c r="GH20" s="34" vm="3226">
        <f ca="1"/>
        <v>72.8</v>
      </c>
      <c r="GI20" s="34" vm="3227">
        <f ca="1"/>
        <v>72.875</v>
      </c>
      <c r="GJ20" s="34" vm="2469">
        <f ca="1"/>
        <v>73.02</v>
      </c>
      <c r="GK20" s="34" vm="305">
        <f ca="1"/>
        <v>73.040000000000006</v>
      </c>
      <c r="GL20" s="34" vm="3228">
        <f ca="1"/>
        <v>73.265000000000001</v>
      </c>
      <c r="GM20" s="34" vm="3229">
        <f ca="1"/>
        <v>72.88</v>
      </c>
      <c r="GN20" s="34" vm="3230">
        <f ca="1"/>
        <v>72.66</v>
      </c>
      <c r="GO20" s="34" vm="3231">
        <f ca="1"/>
        <v>72.540000000000006</v>
      </c>
      <c r="GP20" s="34" vm="3213">
        <f ca="1"/>
        <v>71.7</v>
      </c>
      <c r="GQ20" s="34" vm="3232">
        <f ca="1"/>
        <v>71.989999999999995</v>
      </c>
      <c r="GR20" s="34" vm="3233">
        <f ca="1"/>
        <v>72.84</v>
      </c>
      <c r="GS20" s="34" vm="3234">
        <f ca="1"/>
        <v>73.22</v>
      </c>
      <c r="GT20" s="34" vm="3235">
        <f ca="1"/>
        <v>73.34</v>
      </c>
      <c r="GU20" s="34" vm="2468">
        <f ca="1"/>
        <v>73.08</v>
      </c>
      <c r="GV20" s="34" vm="3236">
        <f ca="1"/>
        <v>73.459999999999994</v>
      </c>
      <c r="GW20" s="34" vm="3237">
        <f ca="1"/>
        <v>73.987499999999997</v>
      </c>
      <c r="GX20" s="34" vm="3238">
        <f ca="1"/>
        <v>73.959999999999994</v>
      </c>
      <c r="GY20" s="34" vm="282">
        <f ca="1"/>
        <v>74.23</v>
      </c>
      <c r="GZ20" s="34" vm="3239">
        <f ca="1"/>
        <v>74.47</v>
      </c>
      <c r="HA20" s="34" vm="3240">
        <f ca="1"/>
        <v>74.45</v>
      </c>
      <c r="HB20" s="34" vm="269">
        <f ca="1"/>
        <v>74.87</v>
      </c>
      <c r="HC20" s="34" vm="3241">
        <f ca="1"/>
        <v>74.39</v>
      </c>
      <c r="HD20" s="34" vm="2480">
        <f ca="1"/>
        <v>73.84</v>
      </c>
      <c r="HE20" s="34" vm="3242">
        <f ca="1"/>
        <v>73.98</v>
      </c>
      <c r="HF20" s="34" vm="3243">
        <f ca="1"/>
        <v>73.75</v>
      </c>
      <c r="HG20" s="34" vm="3244">
        <f ca="1"/>
        <v>73.59</v>
      </c>
      <c r="HH20" s="34" vm="3245">
        <f ca="1"/>
        <v>73.45</v>
      </c>
      <c r="HI20" s="34" vm="3246">
        <f ca="1"/>
        <v>73.209999999999994</v>
      </c>
      <c r="HJ20" s="34" vm="2476">
        <f ca="1"/>
        <v>73.11</v>
      </c>
      <c r="HK20" s="34" vm="3247">
        <f ca="1"/>
        <v>72.739999999999995</v>
      </c>
      <c r="HL20" s="34" vm="3248">
        <f ca="1"/>
        <v>71.39</v>
      </c>
      <c r="HM20" s="34" vm="2280">
        <f ca="1"/>
        <v>71.790000000000006</v>
      </c>
      <c r="HN20" s="34" vm="3210">
        <f ca="1"/>
        <v>72.41</v>
      </c>
      <c r="HO20" s="34" vm="3249">
        <f ca="1"/>
        <v>73.03</v>
      </c>
      <c r="HP20" s="34" vm="3250">
        <f ca="1"/>
        <v>72.650000000000006</v>
      </c>
      <c r="HQ20" s="34" vm="3251">
        <f ca="1"/>
        <v>72.73</v>
      </c>
      <c r="HR20" s="34" vm="2251">
        <f ca="1"/>
        <v>71.31</v>
      </c>
      <c r="HS20" s="34" vm="3252">
        <f ca="1"/>
        <v>71.42</v>
      </c>
      <c r="HT20" s="34" vm="2249">
        <f ca="1"/>
        <v>71.13</v>
      </c>
      <c r="HU20" s="34" vm="3253">
        <f ca="1"/>
        <v>70.819999999999993</v>
      </c>
      <c r="HV20" s="34" vm="3254">
        <f ca="1"/>
        <v>70.14</v>
      </c>
      <c r="HW20" s="34" vm="3193">
        <f ca="1"/>
        <v>71.27</v>
      </c>
      <c r="HX20" s="34" vm="3185">
        <f ca="1"/>
        <v>70.28</v>
      </c>
      <c r="HY20" s="34" vm="3255">
        <f ca="1"/>
        <v>72.05</v>
      </c>
      <c r="HZ20" s="34" vm="3256">
        <f ca="1"/>
        <v>71.81</v>
      </c>
      <c r="IA20" s="34" vm="3232">
        <f ca="1"/>
        <v>71.989999999999995</v>
      </c>
      <c r="IB20" s="34" vm="3257">
        <f ca="1"/>
        <v>71.34</v>
      </c>
      <c r="IC20" s="34" vm="3258">
        <f ca="1"/>
        <v>71.33</v>
      </c>
      <c r="ID20" s="34" vm="3259">
        <f ca="1"/>
        <v>72.489999999999995</v>
      </c>
      <c r="IE20" s="34" vm="3260">
        <f ca="1"/>
        <v>73.239999999999995</v>
      </c>
      <c r="IF20" s="34" vm="3261">
        <f ca="1"/>
        <v>73.31</v>
      </c>
      <c r="IG20" s="34" vm="3262">
        <f ca="1"/>
        <v>73.849999999999994</v>
      </c>
      <c r="IH20" s="34" vm="3263">
        <f ca="1"/>
        <v>74.14</v>
      </c>
      <c r="II20" s="34" vm="3264">
        <f ca="1"/>
        <v>73.905000000000001</v>
      </c>
      <c r="IJ20" s="34" vm="3238">
        <f ca="1"/>
        <v>73.959999999999994</v>
      </c>
      <c r="IK20" s="34" vm="3265">
        <f ca="1"/>
        <v>74.31</v>
      </c>
      <c r="IL20" s="34" vm="3266">
        <f ca="1"/>
        <v>74.64</v>
      </c>
      <c r="IM20" s="34" vm="276">
        <f ca="1"/>
        <v>74.27</v>
      </c>
      <c r="IN20" s="34" vm="268">
        <f ca="1"/>
        <v>74.56</v>
      </c>
      <c r="IO20" s="34" vm="3267">
        <f ca="1"/>
        <v>74.36</v>
      </c>
      <c r="IP20" s="34" vm="3268">
        <f ca="1"/>
        <v>74.739999999999995</v>
      </c>
      <c r="IQ20" s="34" vm="269">
        <f ca="1"/>
        <v>74.87</v>
      </c>
      <c r="IR20" s="34" vm="3269">
        <f ca="1"/>
        <v>74.86</v>
      </c>
      <c r="IS20" s="34" vm="3270">
        <f ca="1"/>
        <v>75.36</v>
      </c>
      <c r="IT20" s="34" vm="3271">
        <f ca="1"/>
        <v>75.8</v>
      </c>
      <c r="IU20" s="34" vm="3272">
        <f ca="1"/>
        <v>75.88</v>
      </c>
      <c r="IV20" s="34" vm="3273">
        <f ca="1"/>
        <v>75.59</v>
      </c>
      <c r="IW20" s="34" vm="3274">
        <f ca="1"/>
        <v>75.53</v>
      </c>
      <c r="IX20" s="34" vm="278">
        <f ca="1"/>
        <v>75.33</v>
      </c>
      <c r="IY20" s="34" vm="3275">
        <f ca="1"/>
        <v>75.66</v>
      </c>
      <c r="IZ20" s="34" vm="3276">
        <f ca="1"/>
        <v>75.87</v>
      </c>
      <c r="JA20" s="34" vm="3277">
        <f ca="1"/>
        <v>75.900000000000006</v>
      </c>
      <c r="JB20" s="34" vm="3278">
        <f ca="1"/>
        <v>75.64</v>
      </c>
      <c r="JC20" s="34" vm="3279">
        <f ca="1"/>
        <v>75.55</v>
      </c>
      <c r="JD20" s="34" vm="3280">
        <f ca="1"/>
        <v>75.599999999999994</v>
      </c>
      <c r="JE20" s="34" vm="3281">
        <f ca="1"/>
        <v>75.56</v>
      </c>
      <c r="JF20" s="34" vm="272">
        <f ca="1"/>
        <v>74.680000000000007</v>
      </c>
      <c r="JG20" s="34" vm="2291">
        <f ca="1"/>
        <v>74.89</v>
      </c>
      <c r="JH20" s="34" vm="3282">
        <f ca="1"/>
        <v>75.150000000000006</v>
      </c>
      <c r="JI20" s="34" vm="3283">
        <f ca="1"/>
        <v>73.12</v>
      </c>
      <c r="JJ20" s="34" vm="3284">
        <f ca="1"/>
        <v>73.650000000000006</v>
      </c>
      <c r="JK20" s="34" vm="3285">
        <f ca="1"/>
        <v>72.89</v>
      </c>
      <c r="JL20" s="34" vm="3286">
        <f ca="1"/>
        <v>74.040000000000006</v>
      </c>
      <c r="JM20" s="34" vm="265">
        <f ca="1"/>
        <v>72.75</v>
      </c>
      <c r="JN20" s="34" vm="3287">
        <f ca="1"/>
        <v>72.44</v>
      </c>
      <c r="JO20" s="34" vm="2468">
        <f ca="1"/>
        <v>73.08</v>
      </c>
      <c r="JP20" s="34" vm="272">
        <f ca="1"/>
        <v>74.680000000000007</v>
      </c>
      <c r="JQ20" s="34" vm="2483">
        <f ca="1"/>
        <v>74.72</v>
      </c>
      <c r="JR20" s="34" vm="3288">
        <f ca="1"/>
        <v>74.63</v>
      </c>
      <c r="JS20" s="34" vm="3267">
        <f ca="1"/>
        <v>74.36</v>
      </c>
      <c r="JT20" s="34" vm="267">
        <f ca="1"/>
        <v>74.02</v>
      </c>
      <c r="JU20" s="34" vm="3289">
        <f ca="1"/>
        <v>73.23</v>
      </c>
      <c r="JV20" s="34" vm="3283">
        <f ca="1"/>
        <v>73.12</v>
      </c>
      <c r="JW20" s="34" vm="3290">
        <f ca="1"/>
        <v>74.55</v>
      </c>
      <c r="JX20" s="34" vm="3291">
        <f ca="1"/>
        <v>73.7</v>
      </c>
      <c r="JY20" s="34" vm="3292">
        <f ca="1"/>
        <v>72.2</v>
      </c>
      <c r="JZ20" s="34" vm="3260">
        <f ca="1"/>
        <v>73.239999999999995</v>
      </c>
      <c r="KA20" s="34" vm="3293">
        <f ca="1"/>
        <v>74.349999999999994</v>
      </c>
      <c r="KB20" s="34" vm="3294">
        <f ca="1"/>
        <v>74.94</v>
      </c>
    </row>
    <row r="21" spans="2:288" ht="20" customHeight="1" x14ac:dyDescent="0.6">
      <c r="B21" s="12" t="s">
        <v>36</v>
      </c>
      <c r="C21" s="1" t="s">
        <v>40</v>
      </c>
      <c r="D21" s="1" t="str" cm="1">
        <f t="array" ref="D21">_FV(Table15[[#This Row],[ ETF]],"Ticker symbol",TRUE)</f>
        <v>VWRA</v>
      </c>
      <c r="E21" s="1" t="s">
        <v>64</v>
      </c>
      <c r="F21" s="1" t="s">
        <v>65</v>
      </c>
      <c r="G21" s="1" t="e" vm="3295">
        <v>#VALUE!</v>
      </c>
      <c r="H21" s="22" t="str" cm="1">
        <f t="array" ref="H21">IFERROR(_FV(Table15[[#This Row],[ ETF]],"beta"),"")</f>
        <v/>
      </c>
      <c r="I21" s="25" cm="1">
        <f t="array" ref="I21">_FV(Table15[[#This Row],[ ETF]],"Price")</f>
        <v>117.58</v>
      </c>
      <c r="J21" s="21">
        <f>SUMIF(Table14[Ativo],Table15[[#This Row],[Ticker]],Table14[Qtd])</f>
        <v>0</v>
      </c>
      <c r="K21" s="5">
        <f>Table15[[#This Row],[Preço]]*Table15[[#This Row],[Qtd]]</f>
        <v>0</v>
      </c>
      <c r="L21" s="14">
        <f>_xlfn.FLOOR.MATH((Aporte-2)/Table15[[#This Row],[Preço]])</f>
        <v>38</v>
      </c>
      <c r="M21" s="13">
        <f>Aporte-Table15[[#This Row],[Possível]]*Table15[[#This Row],[Preço]]</f>
        <v>31.960000000000036</v>
      </c>
      <c r="N21" s="30" cm="1">
        <f t="array" ref="N21">_FV(Table15[[#This Row],[ ETF]],"Expense ratio",TRUE)</f>
        <v>2.2000000000000001E-3</v>
      </c>
      <c r="O21" s="33" cm="1">
        <f t="array" ref="O21">_FV(Table15[[#This Row],[ ETF]],"Market cap",TRUE)</f>
        <v>3941901887.0300002</v>
      </c>
      <c r="P21" s="31" cm="1">
        <f t="array" ref="P21">_FV(Table15[[#This Row],[ ETF]],"Volume")</f>
        <v>5183</v>
      </c>
      <c r="Q21" s="30" cm="1">
        <f t="array" ref="Q21">_FV(Table15[[#This Row],[ ETF]],"Change (%)",TRUE)</f>
        <v>1.0219999999999999E-3</v>
      </c>
      <c r="R21" s="35">
        <f ca="1">(Table15[[#This Row],[Preço]]-AF21)/AF21</f>
        <v>0.19176971416987637</v>
      </c>
      <c r="S21" s="39"/>
      <c r="T21" s="32" cm="1">
        <f t="array" ref="T21">Table15[[#This Row],[Valor de mercado]]/Riqueza_hoje</f>
        <v>0</v>
      </c>
      <c r="AF21" s="34" cm="1" vm="3296">
        <f t="array" aca="1" ref="AF21:KA21" ca="1">TRANSPOSE(_xlfn.STOCKHISTORY(G21,TODAY()-365,TODAY(),0,0,1))</f>
        <v>98.66</v>
      </c>
      <c r="AG21" s="34" t="e" vm="341">
        <f ca="1"/>
        <v>#N/A</v>
      </c>
      <c r="AH21" s="34" vm="3297">
        <f ca="1"/>
        <v>99.76</v>
      </c>
      <c r="AI21" s="34" vm="3298">
        <f ca="1"/>
        <v>100.05500000000001</v>
      </c>
      <c r="AJ21" s="34" vm="3299">
        <f ca="1"/>
        <v>99.85</v>
      </c>
      <c r="AK21" s="34" vm="3300">
        <f ca="1"/>
        <v>99.51</v>
      </c>
      <c r="AL21" s="34" vm="3301">
        <f ca="1"/>
        <v>99.93</v>
      </c>
      <c r="AM21" s="34" vm="3302">
        <f ca="1"/>
        <v>101.18</v>
      </c>
      <c r="AN21" s="34" vm="3303">
        <f ca="1"/>
        <v>101.78</v>
      </c>
      <c r="AO21" s="34" vm="3304">
        <f ca="1"/>
        <v>102.46</v>
      </c>
      <c r="AP21" s="34" vm="3305">
        <f ca="1"/>
        <v>102.13</v>
      </c>
      <c r="AQ21" s="34" vm="3306">
        <f ca="1"/>
        <v>102.1</v>
      </c>
      <c r="AR21" s="34" vm="3307">
        <f ca="1"/>
        <v>102.36</v>
      </c>
      <c r="AS21" s="34" vm="3308">
        <f ca="1"/>
        <v>102.88</v>
      </c>
      <c r="AT21" s="34" vm="3309">
        <f ca="1"/>
        <v>101.6</v>
      </c>
      <c r="AU21" s="34" vm="3310">
        <f ca="1"/>
        <v>101.66</v>
      </c>
      <c r="AV21" s="34" vm="3311">
        <f ca="1"/>
        <v>102.04</v>
      </c>
      <c r="AW21" s="34" vm="3312">
        <f ca="1"/>
        <v>103.22</v>
      </c>
      <c r="AX21" s="34" vm="3313">
        <f ca="1"/>
        <v>103.54</v>
      </c>
      <c r="AY21" s="34" vm="3314">
        <f ca="1"/>
        <v>103.1</v>
      </c>
      <c r="AZ21" s="34" vm="3315">
        <f ca="1"/>
        <v>102.54</v>
      </c>
      <c r="BA21" s="34" vm="3312">
        <f ca="1"/>
        <v>103.22</v>
      </c>
      <c r="BB21" s="34" vm="3316">
        <f ca="1"/>
        <v>101.5</v>
      </c>
      <c r="BC21" s="34" vm="3317">
        <f ca="1"/>
        <v>101.79</v>
      </c>
      <c r="BD21" s="34" vm="3318">
        <f ca="1"/>
        <v>99.84</v>
      </c>
      <c r="BE21" s="34" vm="3319">
        <f ca="1"/>
        <v>100.72</v>
      </c>
      <c r="BF21" s="34" vm="3320">
        <f ca="1"/>
        <v>102.52</v>
      </c>
      <c r="BG21" s="34" vm="3321">
        <f ca="1"/>
        <v>102.56</v>
      </c>
      <c r="BH21" s="34" vm="3322">
        <f ca="1"/>
        <v>103</v>
      </c>
      <c r="BI21" s="34" vm="3323">
        <f ca="1"/>
        <v>103.78</v>
      </c>
      <c r="BJ21" s="34" vm="3324">
        <f ca="1"/>
        <v>104.32</v>
      </c>
      <c r="BK21" s="34" vm="3325">
        <f ca="1"/>
        <v>104.74</v>
      </c>
      <c r="BL21" s="34" vm="3326">
        <f ca="1"/>
        <v>104.82</v>
      </c>
      <c r="BM21" s="34" vm="3327">
        <f ca="1"/>
        <v>105.42</v>
      </c>
      <c r="BN21" s="34" vm="3328">
        <f ca="1"/>
        <v>105.66</v>
      </c>
      <c r="BO21" s="34" vm="3329">
        <f ca="1"/>
        <v>106.62</v>
      </c>
      <c r="BP21" s="34" vm="3330">
        <f ca="1"/>
        <v>106.16</v>
      </c>
      <c r="BQ21" s="34" vm="3331">
        <f ca="1"/>
        <v>105.2</v>
      </c>
      <c r="BR21" s="34" vm="3326">
        <f ca="1"/>
        <v>104.82</v>
      </c>
      <c r="BS21" s="34" vm="3332">
        <f ca="1"/>
        <v>105.82</v>
      </c>
      <c r="BT21" s="34" vm="3333">
        <f ca="1"/>
        <v>104.58</v>
      </c>
      <c r="BU21" s="34" vm="3334">
        <f ca="1"/>
        <v>103.82</v>
      </c>
      <c r="BV21" s="34" vm="3335">
        <f ca="1"/>
        <v>104.6</v>
      </c>
      <c r="BW21" s="34" vm="3336">
        <f ca="1"/>
        <v>104.3</v>
      </c>
      <c r="BX21" s="34" vm="3337">
        <f ca="1"/>
        <v>102.02</v>
      </c>
      <c r="BY21" s="34" vm="3338">
        <f ca="1"/>
        <v>104.06</v>
      </c>
      <c r="BZ21" s="34" vm="3339">
        <f ca="1"/>
        <v>103.58</v>
      </c>
      <c r="CA21" s="34" vm="3340">
        <f ca="1"/>
        <v>103.53</v>
      </c>
      <c r="CB21" s="34" vm="3341">
        <f ca="1"/>
        <v>102.51</v>
      </c>
      <c r="CC21" s="34" vm="3342">
        <f ca="1"/>
        <v>100.28</v>
      </c>
      <c r="CD21" s="34" vm="3343">
        <f ca="1"/>
        <v>102.64</v>
      </c>
      <c r="CE21" s="34" vm="3344">
        <f ca="1"/>
        <v>103.46</v>
      </c>
      <c r="CF21" s="34" vm="3345">
        <f ca="1"/>
        <v>103.62</v>
      </c>
      <c r="CG21" s="34" vm="3346">
        <f ca="1"/>
        <v>105.11</v>
      </c>
      <c r="CH21" s="34" vm="3347">
        <f ca="1"/>
        <v>104.33</v>
      </c>
      <c r="CI21" s="34" vm="3348">
        <f ca="1"/>
        <v>104.8</v>
      </c>
      <c r="CJ21" s="34" vm="3349">
        <f ca="1"/>
        <v>105.4</v>
      </c>
      <c r="CK21" s="34" vm="3325">
        <f ca="1"/>
        <v>104.74</v>
      </c>
      <c r="CL21" s="34" vm="3350">
        <f ca="1"/>
        <v>105.46</v>
      </c>
      <c r="CM21" s="34" vm="3351">
        <f ca="1"/>
        <v>104.56</v>
      </c>
      <c r="CN21" s="34" vm="3352">
        <f ca="1"/>
        <v>104.94</v>
      </c>
      <c r="CO21" s="34" vm="3353">
        <f ca="1"/>
        <v>104.4</v>
      </c>
      <c r="CP21" s="34" vm="3354">
        <f ca="1"/>
        <v>103.96</v>
      </c>
      <c r="CQ21" s="34" vm="3355">
        <f ca="1"/>
        <v>103.12</v>
      </c>
      <c r="CR21" s="34" vm="3356">
        <f ca="1"/>
        <v>104.22</v>
      </c>
      <c r="CS21" s="34" vm="3357">
        <f ca="1"/>
        <v>104.31</v>
      </c>
      <c r="CT21" s="34" vm="3333">
        <f ca="1"/>
        <v>104.58</v>
      </c>
      <c r="CU21" s="34" vm="3358">
        <f ca="1"/>
        <v>104.86</v>
      </c>
      <c r="CV21" s="34" vm="3332">
        <f ca="1"/>
        <v>105.82</v>
      </c>
      <c r="CW21" s="34" vm="3359">
        <f ca="1"/>
        <v>107.36</v>
      </c>
      <c r="CX21" s="34" vm="3360">
        <f ca="1"/>
        <v>107</v>
      </c>
      <c r="CY21" s="34" vm="3361">
        <f ca="1"/>
        <v>107.66</v>
      </c>
      <c r="CZ21" s="34" vm="3362">
        <f ca="1"/>
        <v>107.67</v>
      </c>
      <c r="DA21" s="34" vm="3363">
        <f ca="1"/>
        <v>107.74</v>
      </c>
      <c r="DB21" s="34" vm="3364">
        <f ca="1"/>
        <v>108.09</v>
      </c>
      <c r="DC21" s="34" vm="3365">
        <f ca="1"/>
        <v>108.71</v>
      </c>
      <c r="DD21" s="34" vm="3366">
        <f ca="1"/>
        <v>109.09</v>
      </c>
      <c r="DE21" s="34" vm="3367">
        <f ca="1"/>
        <v>109.56</v>
      </c>
      <c r="DF21" s="34" vm="3368">
        <f ca="1"/>
        <v>109.32</v>
      </c>
      <c r="DG21" s="34" vm="3369">
        <f ca="1"/>
        <v>107.9</v>
      </c>
      <c r="DH21" s="34" vm="3370">
        <f ca="1"/>
        <v>108.72</v>
      </c>
      <c r="DI21" s="34" vm="3371">
        <f ca="1"/>
        <v>109.22</v>
      </c>
      <c r="DJ21" s="34" vm="3372">
        <f ca="1"/>
        <v>109.44</v>
      </c>
      <c r="DK21" s="34" vm="1680">
        <f ca="1"/>
        <v>109.84</v>
      </c>
      <c r="DL21" s="34" vm="3373">
        <f ca="1"/>
        <v>109.73</v>
      </c>
      <c r="DM21" s="34" vm="3374">
        <f ca="1"/>
        <v>109.98</v>
      </c>
      <c r="DN21" s="34" vm="1680">
        <f ca="1"/>
        <v>109.84</v>
      </c>
      <c r="DO21" s="34" vm="3375">
        <f ca="1"/>
        <v>109.24</v>
      </c>
      <c r="DP21" s="34" t="e" vm="341">
        <f ca="1"/>
        <v>#N/A</v>
      </c>
      <c r="DQ21" s="34" vm="3376">
        <f ca="1"/>
        <v>107.98</v>
      </c>
      <c r="DR21" s="34" vm="3377">
        <f ca="1"/>
        <v>109.27</v>
      </c>
      <c r="DS21" s="34" vm="3378">
        <f ca="1"/>
        <v>109.08</v>
      </c>
      <c r="DT21" s="34" vm="3379">
        <f ca="1"/>
        <v>110.96</v>
      </c>
      <c r="DU21" s="34" vm="3380">
        <f ca="1"/>
        <v>110.75</v>
      </c>
      <c r="DV21" s="34" vm="3381">
        <f ca="1"/>
        <v>108.74</v>
      </c>
      <c r="DW21" s="34" vm="3382">
        <f ca="1"/>
        <v>107.32</v>
      </c>
      <c r="DX21" s="34" vm="3383">
        <f ca="1"/>
        <v>107.4</v>
      </c>
      <c r="DY21" s="34" vm="3384">
        <f ca="1"/>
        <v>108.95</v>
      </c>
      <c r="DZ21" s="34" vm="3385">
        <f ca="1"/>
        <v>108.66</v>
      </c>
      <c r="EA21" s="34" vm="3386">
        <f ca="1"/>
        <v>109.34</v>
      </c>
      <c r="EB21" s="34" vm="3387">
        <f ca="1"/>
        <v>109.42</v>
      </c>
      <c r="EC21" s="34" vm="3388">
        <f ca="1"/>
        <v>109.57</v>
      </c>
      <c r="ED21" s="34" vm="3389">
        <f ca="1"/>
        <v>110.32</v>
      </c>
      <c r="EE21" s="34" vm="3390">
        <f ca="1"/>
        <v>110.28</v>
      </c>
      <c r="EF21" s="34" vm="3391">
        <f ca="1"/>
        <v>110.44</v>
      </c>
      <c r="EG21" s="34" vm="3392">
        <f ca="1"/>
        <v>110.71</v>
      </c>
      <c r="EH21" s="34" vm="3393">
        <f ca="1"/>
        <v>111.12</v>
      </c>
      <c r="EI21" s="34" t="e" vm="341">
        <f ca="1"/>
        <v>#N/A</v>
      </c>
      <c r="EJ21" s="34" vm="3394">
        <f ca="1"/>
        <v>111.35</v>
      </c>
      <c r="EK21" s="34" vm="3395">
        <f ca="1"/>
        <v>111.62</v>
      </c>
      <c r="EL21" s="34" vm="3396">
        <f ca="1"/>
        <v>110.98</v>
      </c>
      <c r="EM21" s="34" vm="3397">
        <f ca="1"/>
        <v>111.72</v>
      </c>
      <c r="EN21" s="34" vm="3397">
        <f ca="1"/>
        <v>111.72</v>
      </c>
      <c r="EO21" s="34" vm="3398">
        <f ca="1"/>
        <v>111.68</v>
      </c>
      <c r="EP21" s="34" vm="3399">
        <f ca="1"/>
        <v>111.85</v>
      </c>
      <c r="EQ21" s="34" vm="3400">
        <f ca="1"/>
        <v>112.02</v>
      </c>
      <c r="ER21" s="34" vm="3401">
        <f ca="1"/>
        <v>112.06</v>
      </c>
      <c r="ES21" s="34" vm="3402">
        <f ca="1"/>
        <v>112.22</v>
      </c>
      <c r="ET21" s="34" vm="3403">
        <f ca="1"/>
        <v>112.24</v>
      </c>
      <c r="EU21" s="34" vm="1669">
        <f ca="1"/>
        <v>112.4</v>
      </c>
      <c r="EV21" s="34" vm="3404">
        <f ca="1"/>
        <v>111.64</v>
      </c>
      <c r="EW21" s="34" vm="1696">
        <f ca="1"/>
        <v>110.1</v>
      </c>
      <c r="EX21" s="34" vm="3405">
        <f ca="1"/>
        <v>110.92</v>
      </c>
      <c r="EY21" s="34" vm="3406">
        <f ca="1"/>
        <v>111.36</v>
      </c>
      <c r="EZ21" s="34" vm="3407">
        <f ca="1"/>
        <v>111.48</v>
      </c>
      <c r="FA21" s="34" vm="3408">
        <f ca="1"/>
        <v>112.08</v>
      </c>
      <c r="FB21" s="34" vm="3409">
        <f ca="1"/>
        <v>112.56</v>
      </c>
      <c r="FC21" s="34" vm="3410">
        <f ca="1"/>
        <v>112.36</v>
      </c>
      <c r="FD21" s="34" vm="3411">
        <f ca="1"/>
        <v>112.62</v>
      </c>
      <c r="FE21" s="34" vm="1672">
        <f ca="1"/>
        <v>112.2</v>
      </c>
      <c r="FF21" s="34" vm="3412">
        <f ca="1"/>
        <v>112.44</v>
      </c>
      <c r="FG21" s="34" vm="3413">
        <f ca="1"/>
        <v>112.82</v>
      </c>
      <c r="FH21" s="34" vm="3414">
        <f ca="1"/>
        <v>113.17</v>
      </c>
      <c r="FI21" s="34" vm="3415">
        <f ca="1"/>
        <v>112.48</v>
      </c>
      <c r="FJ21" s="34" vm="3416">
        <f ca="1"/>
        <v>112.81</v>
      </c>
      <c r="FK21" s="34" vm="3417">
        <f ca="1"/>
        <v>111.5</v>
      </c>
      <c r="FL21" s="34" vm="3418">
        <f ca="1"/>
        <v>112.93</v>
      </c>
      <c r="FM21" s="34" vm="3419">
        <f ca="1"/>
        <v>113.39</v>
      </c>
      <c r="FN21" s="34" vm="3420">
        <f ca="1"/>
        <v>113.62</v>
      </c>
      <c r="FO21" s="34" vm="3421">
        <f ca="1"/>
        <v>113.32</v>
      </c>
      <c r="FP21" s="34" vm="3422">
        <f ca="1"/>
        <v>113</v>
      </c>
      <c r="FQ21" s="34" vm="3423">
        <f ca="1"/>
        <v>112.35</v>
      </c>
      <c r="FR21" s="34" vm="3424">
        <f ca="1"/>
        <v>110.26</v>
      </c>
      <c r="FS21" s="34" vm="3425">
        <f ca="1"/>
        <v>111.28</v>
      </c>
      <c r="FT21" s="34" vm="3426">
        <f ca="1"/>
        <v>112.26</v>
      </c>
      <c r="FU21" s="34" vm="3427">
        <f ca="1"/>
        <v>112.61</v>
      </c>
      <c r="FV21" s="34" vm="3428">
        <f ca="1"/>
        <v>113.41</v>
      </c>
      <c r="FW21" s="34" vm="3429">
        <f ca="1"/>
        <v>113.38</v>
      </c>
      <c r="FX21" s="34" vm="1672">
        <f ca="1"/>
        <v>112.2</v>
      </c>
      <c r="FY21" s="34" vm="3430">
        <f ca="1"/>
        <v>113.12</v>
      </c>
      <c r="FZ21" s="34" vm="3431">
        <f ca="1"/>
        <v>113.96</v>
      </c>
      <c r="GA21" s="34" vm="3432">
        <f ca="1"/>
        <v>113.06</v>
      </c>
      <c r="GB21" s="34" vm="3433">
        <f ca="1"/>
        <v>113.78</v>
      </c>
      <c r="GC21" s="34" vm="3434">
        <f ca="1"/>
        <v>113.29</v>
      </c>
      <c r="GD21" s="34" vm="3435">
        <f ca="1"/>
        <v>113.74</v>
      </c>
      <c r="GE21" s="34" vm="3436">
        <f ca="1"/>
        <v>114.28</v>
      </c>
      <c r="GF21" s="34" vm="3437">
        <f ca="1"/>
        <v>114</v>
      </c>
      <c r="GG21" s="34" vm="3438">
        <f ca="1"/>
        <v>114.1</v>
      </c>
      <c r="GH21" s="34" vm="3439">
        <f ca="1"/>
        <v>114.17</v>
      </c>
      <c r="GI21" s="34" vm="3440">
        <f ca="1"/>
        <v>114.44</v>
      </c>
      <c r="GJ21" s="34" vm="3441">
        <f ca="1"/>
        <v>114.41</v>
      </c>
      <c r="GK21" s="34" vm="3442">
        <f ca="1"/>
        <v>114.88</v>
      </c>
      <c r="GL21" s="34" vm="3443">
        <f ca="1"/>
        <v>114.24</v>
      </c>
      <c r="GM21" s="34" vm="3444">
        <f ca="1"/>
        <v>113.8</v>
      </c>
      <c r="GN21" s="34" vm="3435">
        <f ca="1"/>
        <v>113.74</v>
      </c>
      <c r="GO21" s="34" vm="3445">
        <f ca="1"/>
        <v>112.21</v>
      </c>
      <c r="GP21" s="34" vm="3446">
        <f ca="1"/>
        <v>112.73</v>
      </c>
      <c r="GQ21" s="34" vm="3447">
        <f ca="1"/>
        <v>114.11</v>
      </c>
      <c r="GR21" s="34" vm="3448">
        <f ca="1"/>
        <v>114.72</v>
      </c>
      <c r="GS21" s="34" vm="3449">
        <f ca="1"/>
        <v>114.9</v>
      </c>
      <c r="GT21" s="34" vm="3450">
        <f ca="1"/>
        <v>114.46</v>
      </c>
      <c r="GU21" s="34" vm="3451">
        <f ca="1"/>
        <v>115.16</v>
      </c>
      <c r="GV21" s="34" t="e" vm="341">
        <f ca="1"/>
        <v>#N/A</v>
      </c>
      <c r="GW21" s="34" vm="3452">
        <f ca="1"/>
        <v>115.78</v>
      </c>
      <c r="GX21" s="34" vm="3453">
        <f ca="1"/>
        <v>116.3</v>
      </c>
      <c r="GY21" s="34" vm="3454">
        <f ca="1"/>
        <v>116.66</v>
      </c>
      <c r="GZ21" s="34" vm="1712">
        <f ca="1"/>
        <v>116.77</v>
      </c>
      <c r="HA21" s="34" vm="3455">
        <f ca="1"/>
        <v>117.25</v>
      </c>
      <c r="HB21" s="34" vm="3456">
        <f ca="1"/>
        <v>116.56</v>
      </c>
      <c r="HC21" s="34" vm="3452">
        <f ca="1"/>
        <v>115.78</v>
      </c>
      <c r="HD21" s="34" vm="3457">
        <f ca="1"/>
        <v>116</v>
      </c>
      <c r="HE21" s="34" vm="3458">
        <f ca="1"/>
        <v>115.62</v>
      </c>
      <c r="HF21" s="34" vm="3459">
        <f ca="1"/>
        <v>115.38</v>
      </c>
      <c r="HG21" s="34" vm="3451">
        <f ca="1"/>
        <v>115.16</v>
      </c>
      <c r="HH21" s="34" vm="3460">
        <f ca="1"/>
        <v>114.76</v>
      </c>
      <c r="HI21" s="34" vm="3461">
        <f ca="1"/>
        <v>114.63</v>
      </c>
      <c r="HJ21" s="34" vm="3462">
        <f ca="1"/>
        <v>114.12</v>
      </c>
      <c r="HK21" s="34" vm="3463">
        <f ca="1"/>
        <v>111.98</v>
      </c>
      <c r="HL21" s="34" vm="3411">
        <f ca="1"/>
        <v>112.62</v>
      </c>
      <c r="HM21" s="34" vm="3464">
        <f ca="1"/>
        <v>113.46</v>
      </c>
      <c r="HN21" s="34" vm="3465">
        <f ca="1"/>
        <v>114.5</v>
      </c>
      <c r="HO21" s="34" vm="3466">
        <f ca="1"/>
        <v>113.9</v>
      </c>
      <c r="HP21" s="34" vm="3467">
        <f ca="1"/>
        <v>114.08</v>
      </c>
      <c r="HQ21" s="34" vm="3468">
        <f ca="1"/>
        <v>111.9</v>
      </c>
      <c r="HR21" s="34" vm="3469">
        <f ca="1"/>
        <v>111.96</v>
      </c>
      <c r="HS21" s="34" vm="3395">
        <f ca="1"/>
        <v>111.62</v>
      </c>
      <c r="HT21" s="34" vm="3470">
        <f ca="1"/>
        <v>110.82</v>
      </c>
      <c r="HU21" s="34" vm="3471">
        <f ca="1"/>
        <v>109.92</v>
      </c>
      <c r="HV21" s="34" vm="3398">
        <f ca="1"/>
        <v>111.68</v>
      </c>
      <c r="HW21" s="34" vm="1696">
        <f ca="1"/>
        <v>110.1</v>
      </c>
      <c r="HX21" s="34" vm="3472">
        <f ca="1"/>
        <v>112.84</v>
      </c>
      <c r="HY21" s="34" vm="3473">
        <f ca="1"/>
        <v>112.46</v>
      </c>
      <c r="HZ21" s="34" vm="3474">
        <f ca="1"/>
        <v>112.8</v>
      </c>
      <c r="IA21" s="34" vm="3475">
        <f ca="1"/>
        <v>111.74</v>
      </c>
      <c r="IB21" s="34" vm="1693">
        <f ca="1"/>
        <v>111.83</v>
      </c>
      <c r="IC21" s="34" vm="3476">
        <f ca="1"/>
        <v>113.58</v>
      </c>
      <c r="ID21" s="34" vm="3477">
        <f ca="1"/>
        <v>114.66</v>
      </c>
      <c r="IE21" s="34" vm="3478">
        <f ca="1"/>
        <v>114.7</v>
      </c>
      <c r="IF21" s="34" vm="3479">
        <f ca="1"/>
        <v>115.6</v>
      </c>
      <c r="IG21" s="34" vm="3480">
        <f ca="1"/>
        <v>116.06</v>
      </c>
      <c r="IH21" s="34" vm="3479">
        <f ca="1"/>
        <v>115.6</v>
      </c>
      <c r="II21" s="34" vm="3481">
        <f ca="1"/>
        <v>115.86</v>
      </c>
      <c r="IJ21" s="34" vm="3482">
        <f ca="1"/>
        <v>116.36</v>
      </c>
      <c r="IK21" s="34" vm="3483">
        <f ca="1"/>
        <v>116.82</v>
      </c>
      <c r="IL21" s="34" vm="3484">
        <f ca="1"/>
        <v>116.27</v>
      </c>
      <c r="IM21" s="34" vm="3454">
        <f ca="1"/>
        <v>116.66</v>
      </c>
      <c r="IN21" s="34" vm="3485">
        <f ca="1"/>
        <v>116.34</v>
      </c>
      <c r="IO21" s="34" vm="3486">
        <f ca="1"/>
        <v>117.06</v>
      </c>
      <c r="IP21" s="34" vm="3487">
        <f ca="1"/>
        <v>117.19</v>
      </c>
      <c r="IQ21" s="34" vm="3488">
        <f ca="1"/>
        <v>117.14</v>
      </c>
      <c r="IR21" s="34" vm="3489">
        <f ca="1"/>
        <v>117.94</v>
      </c>
      <c r="IS21" s="34" vm="3490">
        <f ca="1"/>
        <v>118.6</v>
      </c>
      <c r="IT21" s="34" vm="3491">
        <f ca="1"/>
        <v>118.7</v>
      </c>
      <c r="IU21" s="34" vm="3492">
        <f ca="1"/>
        <v>118.2</v>
      </c>
      <c r="IV21" s="34" vm="3493">
        <f ca="1"/>
        <v>118.12</v>
      </c>
      <c r="IW21" s="34" vm="3494">
        <f ca="1"/>
        <v>117.82</v>
      </c>
      <c r="IX21" s="34" vm="3495">
        <f ca="1"/>
        <v>118.38</v>
      </c>
      <c r="IY21" s="34" vm="3496">
        <f ca="1"/>
        <v>118.74</v>
      </c>
      <c r="IZ21" s="34" vm="3497">
        <f ca="1"/>
        <v>118.8</v>
      </c>
      <c r="JA21" s="34" vm="3498">
        <f ca="1"/>
        <v>118.3</v>
      </c>
      <c r="JB21" s="34" vm="3499">
        <f ca="1"/>
        <v>118.14</v>
      </c>
      <c r="JC21" s="34" vm="3500">
        <f ca="1"/>
        <v>118.24</v>
      </c>
      <c r="JD21" s="34" vm="3493">
        <f ca="1"/>
        <v>118.12</v>
      </c>
      <c r="JE21" s="34" vm="3483">
        <f ca="1"/>
        <v>116.82</v>
      </c>
      <c r="JF21" s="34" vm="3501">
        <f ca="1"/>
        <v>117.02</v>
      </c>
      <c r="JG21" s="34" vm="3502">
        <f ca="1"/>
        <v>117.48</v>
      </c>
      <c r="JH21" s="34" vm="3503">
        <f ca="1"/>
        <v>114.3</v>
      </c>
      <c r="JI21" s="34" vm="3504">
        <f ca="1"/>
        <v>115.14</v>
      </c>
      <c r="JJ21" s="34" vm="3505">
        <f ca="1"/>
        <v>113.86</v>
      </c>
      <c r="JK21" s="34" vm="3452">
        <f ca="1"/>
        <v>115.78</v>
      </c>
      <c r="JL21" s="34" vm="3466">
        <f ca="1"/>
        <v>113.9</v>
      </c>
      <c r="JM21" s="34" vm="3506">
        <f ca="1"/>
        <v>113.24</v>
      </c>
      <c r="JN21" s="34" vm="3503">
        <f ca="1"/>
        <v>114.3</v>
      </c>
      <c r="JO21" s="34" vm="3507">
        <f ca="1"/>
        <v>116.86</v>
      </c>
      <c r="JP21" s="34" vm="3508">
        <f ca="1"/>
        <v>116.92</v>
      </c>
      <c r="JQ21" s="34" vm="3509">
        <f ca="1"/>
        <v>116.74</v>
      </c>
      <c r="JR21" s="34" vm="3510">
        <f ca="1"/>
        <v>116.5</v>
      </c>
      <c r="JS21" s="34" vm="3511">
        <f ca="1"/>
        <v>115.96</v>
      </c>
      <c r="JT21" s="34" vm="3512">
        <f ca="1"/>
        <v>114.74</v>
      </c>
      <c r="JU21" s="34" vm="3513">
        <f ca="1"/>
        <v>114.52</v>
      </c>
      <c r="JV21" s="34" vm="3514">
        <f ca="1"/>
        <v>116.6</v>
      </c>
      <c r="JW21" s="34" vm="3515">
        <f ca="1"/>
        <v>115.44</v>
      </c>
      <c r="JX21" s="34" vm="3432">
        <f ca="1"/>
        <v>113.06</v>
      </c>
      <c r="JY21" s="34" vm="3512">
        <f ca="1"/>
        <v>114.74</v>
      </c>
      <c r="JZ21" s="34" vm="3516">
        <f ca="1"/>
        <v>116.4</v>
      </c>
      <c r="KA21" s="34" vm="3517">
        <f ca="1"/>
        <v>117.46</v>
      </c>
      <c r="KB21" s="34"/>
    </row>
    <row r="22" spans="2:288" ht="20" customHeight="1" x14ac:dyDescent="0.6">
      <c r="B22" s="12"/>
      <c r="C22" s="1" t="s">
        <v>40</v>
      </c>
      <c r="D22" s="1" t="str" cm="1">
        <f t="array" ref="D22">_FV(Table15[[#This Row],[ ETF]],"Ticker symbol",TRUE)</f>
        <v>MXWO</v>
      </c>
      <c r="E22" s="1" t="s">
        <v>41</v>
      </c>
      <c r="F22" s="1" t="s">
        <v>42</v>
      </c>
      <c r="G22" s="1" t="e" vm="3518">
        <v>#VALUE!</v>
      </c>
      <c r="H22" s="22" cm="1">
        <f t="array" ref="H22">IFERROR(_FV(Table15[[#This Row],[ ETF]],"beta"),"")</f>
        <v>1.0005999999999999</v>
      </c>
      <c r="I22" s="25" cm="1">
        <f t="array" ref="I22">_FV(Table15[[#This Row],[ ETF]],"Price")</f>
        <v>95.16</v>
      </c>
      <c r="J22" s="21">
        <f>SUMIF(Table14[Ativo],Table15[[#This Row],[Ticker]],Table14[Qtd])</f>
        <v>0</v>
      </c>
      <c r="K22" s="5">
        <f>Table15[[#This Row],[Preço]]*Table15[[#This Row],[Qtd]]</f>
        <v>0</v>
      </c>
      <c r="L22" s="14">
        <f>_xlfn.FLOOR.MATH((Aporte-2)/Table15[[#This Row],[Preço]])</f>
        <v>47</v>
      </c>
      <c r="M22" s="13">
        <f>Aporte-Table15[[#This Row],[Possível]]*Table15[[#This Row],[Preço]]</f>
        <v>27.480000000000473</v>
      </c>
      <c r="N22" s="30" cm="1">
        <f t="array" ref="N22">_FV(Table15[[#This Row],[ ETF]],"Expense ratio",TRUE)</f>
        <v>1.9E-3</v>
      </c>
      <c r="O22" s="33" cm="1">
        <f t="array" ref="O22">_FV(Table15[[#This Row],[ ETF]],"Market cap",TRUE)</f>
        <v>3568195442</v>
      </c>
      <c r="P22" s="31" cm="1">
        <f t="array" ref="P22">_FV(Table15[[#This Row],[ ETF]],"Volume")</f>
        <v>9</v>
      </c>
      <c r="Q22" s="30" cm="1">
        <f t="array" ref="Q22">_FV(Table15[[#This Row],[ ETF]],"Change (%)",TRUE)</f>
        <v>2.0010000000000002E-3</v>
      </c>
      <c r="R22" s="35">
        <f ca="1">(Table15[[#This Row],[Preço]]-AF22)/AF22</f>
        <v>0.22636767832978927</v>
      </c>
      <c r="S22" s="39"/>
      <c r="T22" s="32" cm="1">
        <f t="array" ref="T22">Table15[[#This Row],[Valor de mercado]]/Riqueza_hoje</f>
        <v>0</v>
      </c>
      <c r="AF22" s="34" cm="1" vm="3519">
        <f t="array" aca="1" ref="AF22:JZ22" ca="1">TRANSPOSE(_xlfn.STOCKHISTORY(G22,TODAY()-365,TODAY(),0,0,1))</f>
        <v>77.594999999999999</v>
      </c>
      <c r="AG22" s="34" t="e" vm="341">
        <f ca="1"/>
        <v>#N/A</v>
      </c>
      <c r="AH22" s="34" vm="2533">
        <f ca="1"/>
        <v>78.45</v>
      </c>
      <c r="AI22" s="34" vm="3520">
        <f ca="1"/>
        <v>78.510000000000005</v>
      </c>
      <c r="AJ22" s="34" vm="3521">
        <f ca="1"/>
        <v>78.349999999999994</v>
      </c>
      <c r="AK22" s="34" vm="3522">
        <f ca="1"/>
        <v>77.974999999999994</v>
      </c>
      <c r="AL22" s="34" vm="3523">
        <f ca="1"/>
        <v>78.05</v>
      </c>
      <c r="AM22" s="34" vm="3524">
        <f ca="1"/>
        <v>79.31</v>
      </c>
      <c r="AN22" s="34" vm="2556">
        <f ca="1"/>
        <v>79.84</v>
      </c>
      <c r="AO22" s="34" vm="3525">
        <f ca="1"/>
        <v>80.11</v>
      </c>
      <c r="AP22" s="34" vm="3526">
        <f ca="1"/>
        <v>79.885000000000005</v>
      </c>
      <c r="AQ22" s="34" vm="3527">
        <f ca="1"/>
        <v>79.775000000000006</v>
      </c>
      <c r="AR22" s="34" vm="2573">
        <f ca="1"/>
        <v>79.959999999999994</v>
      </c>
      <c r="AS22" s="34" vm="2617">
        <f ca="1"/>
        <v>80.319999999999993</v>
      </c>
      <c r="AT22" s="34" vm="3528">
        <f ca="1"/>
        <v>79.319999999999993</v>
      </c>
      <c r="AU22" s="34" vm="3529">
        <f ca="1"/>
        <v>79.284999999999997</v>
      </c>
      <c r="AV22" s="34" vm="3530">
        <f ca="1"/>
        <v>79.534999999999997</v>
      </c>
      <c r="AW22" s="34" vm="3531">
        <f ca="1"/>
        <v>80.424999999999997</v>
      </c>
      <c r="AX22" s="34" vm="3532">
        <f ca="1"/>
        <v>80.784999999999997</v>
      </c>
      <c r="AY22" s="34" vm="3533">
        <f ca="1"/>
        <v>80.344999999999999</v>
      </c>
      <c r="AZ22" s="34" vm="3534">
        <f ca="1"/>
        <v>79.864999999999995</v>
      </c>
      <c r="BA22" s="34" vm="340">
        <f ca="1"/>
        <v>80.58</v>
      </c>
      <c r="BB22" s="34" vm="3535">
        <f ca="1"/>
        <v>79.239999999999995</v>
      </c>
      <c r="BC22" s="34" vm="3536">
        <f ca="1"/>
        <v>79.44</v>
      </c>
      <c r="BD22" s="34" vm="3537">
        <f ca="1"/>
        <v>78.064999999999998</v>
      </c>
      <c r="BE22" s="34" vm="2341">
        <f ca="1"/>
        <v>78.55</v>
      </c>
      <c r="BF22" s="34" vm="3538">
        <f ca="1"/>
        <v>79.91</v>
      </c>
      <c r="BG22" s="34" vm="3539">
        <f ca="1"/>
        <v>79.935000000000002</v>
      </c>
      <c r="BH22" s="34" vm="3540">
        <f ca="1"/>
        <v>80.355000000000004</v>
      </c>
      <c r="BI22" s="34" vm="3541">
        <f ca="1"/>
        <v>80.924999999999997</v>
      </c>
      <c r="BJ22" s="34" vm="3542">
        <f ca="1"/>
        <v>81.430000000000007</v>
      </c>
      <c r="BK22" s="34" vm="3543">
        <f ca="1"/>
        <v>81.599999999999994</v>
      </c>
      <c r="BL22" s="34" vm="3544">
        <f ca="1"/>
        <v>81.625</v>
      </c>
      <c r="BM22" s="34" vm="3545">
        <f ca="1"/>
        <v>81.944999999999993</v>
      </c>
      <c r="BN22" s="34" vm="2370">
        <f ca="1"/>
        <v>82.2</v>
      </c>
      <c r="BO22" s="34" vm="3546">
        <f ca="1"/>
        <v>82.96</v>
      </c>
      <c r="BP22" s="34" vm="2364">
        <f ca="1"/>
        <v>82.64</v>
      </c>
      <c r="BQ22" s="34" vm="3547">
        <f ca="1"/>
        <v>81.900000000000006</v>
      </c>
      <c r="BR22" s="34" vm="3548">
        <f ca="1"/>
        <v>81.665000000000006</v>
      </c>
      <c r="BS22" s="34" vm="3549">
        <f ca="1"/>
        <v>82.405000000000001</v>
      </c>
      <c r="BT22" s="34" vm="3550">
        <f ca="1"/>
        <v>81.655000000000001</v>
      </c>
      <c r="BU22" s="34" vm="3551">
        <f ca="1"/>
        <v>81.03</v>
      </c>
      <c r="BV22" s="34" vm="3552">
        <f ca="1"/>
        <v>81.644999999999996</v>
      </c>
      <c r="BW22" s="34" vm="3553">
        <f ca="1"/>
        <v>81.605000000000004</v>
      </c>
      <c r="BX22" s="34" vm="3554">
        <f ca="1"/>
        <v>79.834999999999994</v>
      </c>
      <c r="BY22" s="34" vm="3555">
        <f ca="1"/>
        <v>81.28</v>
      </c>
      <c r="BZ22" s="34" vm="3556">
        <f ca="1"/>
        <v>81.174999999999997</v>
      </c>
      <c r="CA22" s="34" vm="3557">
        <f ca="1"/>
        <v>80.900000000000006</v>
      </c>
      <c r="CB22" s="34" vm="3558">
        <f ca="1"/>
        <v>80.069999999999993</v>
      </c>
      <c r="CC22" s="34" vm="3559">
        <f ca="1"/>
        <v>78.150000000000006</v>
      </c>
      <c r="CD22" s="34" vm="3560">
        <f ca="1"/>
        <v>80.64</v>
      </c>
      <c r="CE22" s="34" vm="3561">
        <f ca="1"/>
        <v>81.05</v>
      </c>
      <c r="CF22" s="34" vm="2608">
        <f ca="1"/>
        <v>81.34</v>
      </c>
      <c r="CG22" s="34" vm="3562">
        <f ca="1"/>
        <v>82.275000000000006</v>
      </c>
      <c r="CH22" s="34" vm="2361">
        <f ca="1"/>
        <v>81.819999999999993</v>
      </c>
      <c r="CI22" s="34" vm="3563">
        <f ca="1"/>
        <v>82.15</v>
      </c>
      <c r="CJ22" s="34" vm="3564">
        <f ca="1"/>
        <v>82.68</v>
      </c>
      <c r="CK22" s="34" vm="3565">
        <f ca="1"/>
        <v>82.28</v>
      </c>
      <c r="CL22" s="34" vm="375">
        <f ca="1"/>
        <v>82.8</v>
      </c>
      <c r="CM22" s="34" vm="3545">
        <f ca="1"/>
        <v>81.944999999999993</v>
      </c>
      <c r="CN22" s="34" vm="373">
        <f ca="1"/>
        <v>82.34</v>
      </c>
      <c r="CO22" s="34" vm="3566">
        <f ca="1"/>
        <v>82.05</v>
      </c>
      <c r="CP22" s="34" vm="3567">
        <f ca="1"/>
        <v>81.795000000000002</v>
      </c>
      <c r="CQ22" s="34" vm="3568">
        <f ca="1"/>
        <v>81.02</v>
      </c>
      <c r="CR22" s="34" vm="3569">
        <f ca="1"/>
        <v>81.93</v>
      </c>
      <c r="CS22" s="34" vm="3570">
        <f ca="1"/>
        <v>82.135000000000005</v>
      </c>
      <c r="CT22" s="34" vm="3571">
        <f ca="1"/>
        <v>82.224999999999994</v>
      </c>
      <c r="CU22" s="34" vm="3572">
        <f ca="1"/>
        <v>82.525000000000006</v>
      </c>
      <c r="CV22" s="34" vm="3573">
        <f ca="1"/>
        <v>83.13</v>
      </c>
      <c r="CW22" s="34" vm="989">
        <f ca="1"/>
        <v>84.465000000000003</v>
      </c>
      <c r="CX22" s="34" vm="3574">
        <f ca="1"/>
        <v>84.385000000000005</v>
      </c>
      <c r="CY22" s="34" vm="3575">
        <f ca="1"/>
        <v>84.8</v>
      </c>
      <c r="CZ22" s="34" vm="3576">
        <f ca="1"/>
        <v>84.974999999999994</v>
      </c>
      <c r="DA22" s="34" vm="3577">
        <f ca="1"/>
        <v>85.194999999999993</v>
      </c>
      <c r="DB22" s="34" vm="3578">
        <f ca="1"/>
        <v>85.484999999999999</v>
      </c>
      <c r="DC22" s="34" vm="3579">
        <f ca="1"/>
        <v>85.775000000000006</v>
      </c>
      <c r="DD22" s="34" vm="3580">
        <f ca="1"/>
        <v>86.11</v>
      </c>
      <c r="DE22" s="34" vm="3581">
        <f ca="1"/>
        <v>86.46</v>
      </c>
      <c r="DF22" s="34" vm="3582">
        <f ca="1"/>
        <v>86.31</v>
      </c>
      <c r="DG22" s="34" vm="3583">
        <f ca="1"/>
        <v>85.144999999999996</v>
      </c>
      <c r="DH22" s="34" vm="3584">
        <f ca="1"/>
        <v>85.87</v>
      </c>
      <c r="DI22" s="34" vm="3585">
        <f ca="1"/>
        <v>86.165000000000006</v>
      </c>
      <c r="DJ22" s="34" vm="3586">
        <f ca="1"/>
        <v>86.28</v>
      </c>
      <c r="DK22" s="34" vm="3587">
        <f ca="1"/>
        <v>86.674999999999997</v>
      </c>
      <c r="DL22" s="34" vm="3588">
        <f ca="1"/>
        <v>86.484999999999999</v>
      </c>
      <c r="DM22" s="34" vm="3589">
        <f ca="1"/>
        <v>86.66</v>
      </c>
      <c r="DN22" s="34" vm="3590">
        <f ca="1"/>
        <v>86.7</v>
      </c>
      <c r="DO22" s="34" vm="3591">
        <f ca="1"/>
        <v>86.23</v>
      </c>
      <c r="DP22" s="34" t="e" vm="341">
        <f ca="1"/>
        <v>#N/A</v>
      </c>
      <c r="DQ22" s="34" vm="3592">
        <f ca="1"/>
        <v>85.314999999999998</v>
      </c>
      <c r="DR22" s="34" vm="3591">
        <f ca="1"/>
        <v>86.23</v>
      </c>
      <c r="DS22" s="34" vm="3593">
        <f ca="1"/>
        <v>86.15</v>
      </c>
      <c r="DT22" s="34" vm="3594">
        <f ca="1"/>
        <v>87.49</v>
      </c>
      <c r="DU22" s="34" vm="3595">
        <f ca="1"/>
        <v>87.545000000000002</v>
      </c>
      <c r="DV22" s="34" vm="2417">
        <f ca="1"/>
        <v>85.825000000000003</v>
      </c>
      <c r="DW22" s="34" vm="3596">
        <f ca="1"/>
        <v>84.995000000000005</v>
      </c>
      <c r="DX22" s="34" vm="3597">
        <f ca="1"/>
        <v>84.85</v>
      </c>
      <c r="DY22" s="34" vm="3598">
        <f ca="1"/>
        <v>86.194999999999993</v>
      </c>
      <c r="DZ22" s="34" vm="454">
        <f ca="1"/>
        <v>86.48</v>
      </c>
      <c r="EA22" s="34" vm="3599">
        <f ca="1"/>
        <v>86.364999999999995</v>
      </c>
      <c r="EB22" s="34" vm="3600">
        <f ca="1"/>
        <v>86.68</v>
      </c>
      <c r="EC22" s="34" vm="3601">
        <f ca="1"/>
        <v>87.14</v>
      </c>
      <c r="ED22" s="34" vm="3602">
        <f ca="1"/>
        <v>87.17</v>
      </c>
      <c r="EE22" s="34" vm="460">
        <f ca="1"/>
        <v>87.22</v>
      </c>
      <c r="EF22" s="34" vm="3603">
        <f ca="1"/>
        <v>87.364999999999995</v>
      </c>
      <c r="EG22" s="34" vm="3604">
        <f ca="1"/>
        <v>87.754999999999995</v>
      </c>
      <c r="EH22" s="34" t="e" vm="341">
        <f ca="1"/>
        <v>#N/A</v>
      </c>
      <c r="EI22" s="34" vm="3605">
        <f ca="1"/>
        <v>87.7</v>
      </c>
      <c r="EJ22" s="34" vm="3606">
        <f ca="1"/>
        <v>87.93</v>
      </c>
      <c r="EK22" s="34" vm="3607">
        <f ca="1"/>
        <v>87.53</v>
      </c>
      <c r="EL22" s="34" vm="493">
        <f ca="1"/>
        <v>88.05</v>
      </c>
      <c r="EM22" s="34" vm="3608">
        <f ca="1"/>
        <v>88.144999999999996</v>
      </c>
      <c r="EN22" s="34" vm="3609">
        <f ca="1"/>
        <v>88.055000000000007</v>
      </c>
      <c r="EO22" s="34" vm="3610">
        <f ca="1"/>
        <v>88.35</v>
      </c>
      <c r="EP22" s="34" vm="3611">
        <f ca="1"/>
        <v>88.36</v>
      </c>
      <c r="EQ22" s="34" vm="3612">
        <f ca="1"/>
        <v>88.47</v>
      </c>
      <c r="ER22" s="34" vm="3613">
        <f ca="1"/>
        <v>88.61</v>
      </c>
      <c r="ES22" s="34" vm="3614">
        <f ca="1"/>
        <v>88.72</v>
      </c>
      <c r="ET22" s="34" vm="3615">
        <f ca="1"/>
        <v>88.825000000000003</v>
      </c>
      <c r="EU22" s="34" vm="3616">
        <f ca="1"/>
        <v>88.14</v>
      </c>
      <c r="EV22" s="34" vm="3617">
        <f ca="1"/>
        <v>86.834999999999994</v>
      </c>
      <c r="EW22" s="34" vm="3618">
        <f ca="1"/>
        <v>87.724999999999994</v>
      </c>
      <c r="EX22" s="34" vm="3619">
        <f ca="1"/>
        <v>88.194999999999993</v>
      </c>
      <c r="EY22" s="34" vm="3620">
        <f ca="1"/>
        <v>88.25</v>
      </c>
      <c r="EZ22" s="34" vm="3621">
        <f ca="1"/>
        <v>88.674999999999997</v>
      </c>
      <c r="FA22" s="34" vm="3622">
        <f ca="1"/>
        <v>88.95</v>
      </c>
      <c r="FB22" s="34" vm="3623">
        <f ca="1"/>
        <v>88.8</v>
      </c>
      <c r="FC22" s="34" vm="1029">
        <f ca="1"/>
        <v>89.094999999999999</v>
      </c>
      <c r="FD22" s="34" vm="3624">
        <f ca="1"/>
        <v>88.76</v>
      </c>
      <c r="FE22" s="34" vm="3625">
        <f ca="1"/>
        <v>88.954999999999998</v>
      </c>
      <c r="FF22" s="34" vm="3626">
        <f ca="1"/>
        <v>89.43</v>
      </c>
      <c r="FG22" s="34" vm="3627">
        <f ca="1"/>
        <v>89.81</v>
      </c>
      <c r="FH22" s="34" vm="3615">
        <f ca="1"/>
        <v>88.825000000000003</v>
      </c>
      <c r="FI22" s="34" vm="3628">
        <f ca="1"/>
        <v>89.67</v>
      </c>
      <c r="FJ22" s="34" vm="3629">
        <f ca="1"/>
        <v>88.74</v>
      </c>
      <c r="FK22" s="34" vm="3630">
        <f ca="1"/>
        <v>89.85</v>
      </c>
      <c r="FL22" s="34" vm="3631">
        <f ca="1"/>
        <v>90.24</v>
      </c>
      <c r="FM22" s="34" vm="3632">
        <f ca="1"/>
        <v>90.34</v>
      </c>
      <c r="FN22" s="34" vm="3633">
        <f ca="1"/>
        <v>90.04</v>
      </c>
      <c r="FO22" s="34" vm="3634">
        <f ca="1"/>
        <v>89.644999999999996</v>
      </c>
      <c r="FP22" s="34" vm="3635">
        <f ca="1"/>
        <v>89.234999999999999</v>
      </c>
      <c r="FQ22" s="34" vm="490">
        <f ca="1"/>
        <v>87.39</v>
      </c>
      <c r="FR22" s="34" vm="3636">
        <f ca="1"/>
        <v>88.385000000000005</v>
      </c>
      <c r="FS22" s="34" vm="1067">
        <f ca="1"/>
        <v>89.31</v>
      </c>
      <c r="FT22" s="34" vm="1033">
        <f ca="1"/>
        <v>89.63</v>
      </c>
      <c r="FU22" s="34" vm="3637">
        <f ca="1"/>
        <v>90.525000000000006</v>
      </c>
      <c r="FV22" s="34" vm="1054">
        <f ca="1"/>
        <v>90.665000000000006</v>
      </c>
      <c r="FW22" s="34" vm="3638">
        <f ca="1"/>
        <v>90.1</v>
      </c>
      <c r="FX22" s="34" vm="3639">
        <f ca="1"/>
        <v>90.43</v>
      </c>
      <c r="FY22" s="34" vm="3640">
        <f ca="1"/>
        <v>91.11</v>
      </c>
      <c r="FZ22" s="34" vm="3641">
        <f ca="1"/>
        <v>90.515000000000001</v>
      </c>
      <c r="GA22" s="34" vm="3642">
        <f ca="1"/>
        <v>90.98</v>
      </c>
      <c r="GB22" s="34" vm="3643">
        <f ca="1"/>
        <v>90.54</v>
      </c>
      <c r="GC22" s="34" vm="3644">
        <f ca="1"/>
        <v>90.844999999999999</v>
      </c>
      <c r="GD22" s="34" vm="3645">
        <f ca="1"/>
        <v>91.314999999999998</v>
      </c>
      <c r="GE22" s="34" vm="3646">
        <f ca="1"/>
        <v>91.284999999999997</v>
      </c>
      <c r="GF22" s="34" vm="3646">
        <f ca="1"/>
        <v>91.284999999999997</v>
      </c>
      <c r="GG22" s="34" vm="3647">
        <f ca="1"/>
        <v>91.35</v>
      </c>
      <c r="GH22" s="34" vm="3648">
        <f ca="1"/>
        <v>91.534999999999997</v>
      </c>
      <c r="GI22" s="34" vm="3649">
        <f ca="1"/>
        <v>91.665000000000006</v>
      </c>
      <c r="GJ22" s="34" vm="3650">
        <f ca="1"/>
        <v>92.1</v>
      </c>
      <c r="GK22" s="34" vm="3651">
        <f ca="1"/>
        <v>91.555000000000007</v>
      </c>
      <c r="GL22" s="34" vm="3652">
        <f ca="1"/>
        <v>91.364999999999995</v>
      </c>
      <c r="GM22" s="34" vm="3653">
        <f ca="1"/>
        <v>91.28</v>
      </c>
      <c r="GN22" s="34" vm="3654">
        <f ca="1"/>
        <v>90.174999999999997</v>
      </c>
      <c r="GO22" s="34" vm="3655">
        <f ca="1"/>
        <v>90.66</v>
      </c>
      <c r="GP22" s="34" vm="3656">
        <f ca="1"/>
        <v>91.77</v>
      </c>
      <c r="GQ22" s="34" vm="1064">
        <f ca="1"/>
        <v>92.02</v>
      </c>
      <c r="GR22" s="34" vm="3657">
        <f ca="1"/>
        <v>92.13</v>
      </c>
      <c r="GS22" s="34" vm="3658">
        <f ca="1"/>
        <v>91.91</v>
      </c>
      <c r="GT22" s="34" vm="1063">
        <f ca="1"/>
        <v>92.32</v>
      </c>
      <c r="GU22" s="34" t="e" vm="341">
        <f ca="1"/>
        <v>#N/A</v>
      </c>
      <c r="GV22" s="34" vm="3659">
        <f ca="1"/>
        <v>92.674999999999997</v>
      </c>
      <c r="GW22" s="34" vm="3660">
        <f ca="1"/>
        <v>93.025000000000006</v>
      </c>
      <c r="GX22" s="34" vm="3661">
        <f ca="1"/>
        <v>93.375</v>
      </c>
      <c r="GY22" s="34" vm="1110">
        <f ca="1"/>
        <v>93.355000000000004</v>
      </c>
      <c r="GZ22" s="34" vm="1109">
        <f ca="1"/>
        <v>93.834999999999994</v>
      </c>
      <c r="HA22" s="34" vm="1163">
        <f ca="1"/>
        <v>93.155000000000001</v>
      </c>
      <c r="HB22" s="34" vm="3662">
        <f ca="1"/>
        <v>92.644999999999996</v>
      </c>
      <c r="HC22" s="34" vm="3663">
        <f ca="1"/>
        <v>92.795000000000002</v>
      </c>
      <c r="HD22" s="34" vm="3664">
        <f ca="1"/>
        <v>92.355000000000004</v>
      </c>
      <c r="HE22" s="34" vm="3665">
        <f ca="1"/>
        <v>92.144999999999996</v>
      </c>
      <c r="HF22" s="34" vm="3666">
        <f ca="1"/>
        <v>92.12</v>
      </c>
      <c r="HG22" s="34" vm="3667">
        <f ca="1"/>
        <v>91.9</v>
      </c>
      <c r="HH22" s="34" vm="3668">
        <f ca="1"/>
        <v>91.84</v>
      </c>
      <c r="HI22" s="34" vm="1126">
        <f ca="1"/>
        <v>91.37</v>
      </c>
      <c r="HJ22" s="34" vm="3669">
        <f ca="1"/>
        <v>89.86</v>
      </c>
      <c r="HK22" s="34" vm="3670">
        <f ca="1"/>
        <v>90.05</v>
      </c>
      <c r="HL22" s="34" vm="3671">
        <f ca="1"/>
        <v>90.83</v>
      </c>
      <c r="HM22" s="34" vm="3672">
        <f ca="1"/>
        <v>91.754999999999995</v>
      </c>
      <c r="HN22" s="34" vm="3645">
        <f ca="1"/>
        <v>91.314999999999998</v>
      </c>
      <c r="HO22" s="34" vm="3673">
        <f ca="1"/>
        <v>91.394999999999996</v>
      </c>
      <c r="HP22" s="34" vm="3674">
        <f ca="1"/>
        <v>89.555000000000007</v>
      </c>
      <c r="HQ22" s="34" vm="3675">
        <f ca="1"/>
        <v>89.734999999999999</v>
      </c>
      <c r="HR22" s="34" vm="3676">
        <f ca="1"/>
        <v>89.564999999999998</v>
      </c>
      <c r="HS22" s="34" vm="3677">
        <f ca="1"/>
        <v>88.685000000000002</v>
      </c>
      <c r="HT22" s="34" vm="493">
        <f ca="1"/>
        <v>88.05</v>
      </c>
      <c r="HU22" s="34" vm="3678">
        <f ca="1"/>
        <v>89.44</v>
      </c>
      <c r="HV22" s="34" vm="3679">
        <f ca="1"/>
        <v>88.284999999999997</v>
      </c>
      <c r="HW22" s="34" vm="3680">
        <f ca="1"/>
        <v>90.42</v>
      </c>
      <c r="HX22" s="34" vm="3681">
        <f ca="1"/>
        <v>90.11</v>
      </c>
      <c r="HY22" s="34" vm="3682">
        <f ca="1"/>
        <v>90.254999999999995</v>
      </c>
      <c r="HZ22" s="34" vm="1020">
        <f ca="1"/>
        <v>89.465000000000003</v>
      </c>
      <c r="IA22" s="34" vm="1020">
        <f ca="1"/>
        <v>89.465000000000003</v>
      </c>
      <c r="IB22" s="34" vm="3683">
        <f ca="1"/>
        <v>91.015000000000001</v>
      </c>
      <c r="IC22" s="34" vm="3684">
        <f ca="1"/>
        <v>91.844999999999999</v>
      </c>
      <c r="ID22" s="34" vm="3685">
        <f ca="1"/>
        <v>91.885000000000005</v>
      </c>
      <c r="IE22" s="34" vm="3659">
        <f ca="1"/>
        <v>92.674999999999997</v>
      </c>
      <c r="IF22" s="34" vm="3686">
        <f ca="1"/>
        <v>93.004999999999995</v>
      </c>
      <c r="IG22" s="34" vm="3663">
        <f ca="1"/>
        <v>92.795000000000002</v>
      </c>
      <c r="IH22" s="34" vm="3687">
        <f ca="1"/>
        <v>93.04</v>
      </c>
      <c r="II22" s="34" vm="1116">
        <f ca="1"/>
        <v>93.39</v>
      </c>
      <c r="IJ22" s="34" vm="3688">
        <f ca="1"/>
        <v>93.84</v>
      </c>
      <c r="IK22" s="34" vm="3689">
        <f ca="1"/>
        <v>93.454999999999998</v>
      </c>
      <c r="IL22" s="34" vm="3690">
        <f ca="1"/>
        <v>93.864999999999995</v>
      </c>
      <c r="IM22" s="34" vm="3691">
        <f ca="1"/>
        <v>93.71</v>
      </c>
      <c r="IN22" s="34" vm="3692">
        <f ca="1"/>
        <v>94.22</v>
      </c>
      <c r="IO22" s="34" vm="3693">
        <f ca="1"/>
        <v>94.46</v>
      </c>
      <c r="IP22" s="34" vm="3694">
        <f ca="1"/>
        <v>94.45</v>
      </c>
      <c r="IQ22" s="34" vm="3695">
        <f ca="1"/>
        <v>95.194999999999993</v>
      </c>
      <c r="IR22" s="34" vm="3696">
        <f ca="1"/>
        <v>95.715000000000003</v>
      </c>
      <c r="IS22" s="34" vm="3697">
        <f ca="1"/>
        <v>95.784999999999997</v>
      </c>
      <c r="IT22" s="34" vm="3698">
        <f ca="1"/>
        <v>95.305000000000007</v>
      </c>
      <c r="IU22" s="34" vm="3699">
        <f ca="1"/>
        <v>95.234999999999999</v>
      </c>
      <c r="IV22" s="34" vm="3700">
        <f ca="1"/>
        <v>94.78</v>
      </c>
      <c r="IW22" s="34" vm="1173">
        <f ca="1"/>
        <v>95.28</v>
      </c>
      <c r="IX22" s="34" vm="3701">
        <f ca="1"/>
        <v>95.495000000000005</v>
      </c>
      <c r="IY22" s="34" vm="3702">
        <f ca="1"/>
        <v>95.69</v>
      </c>
      <c r="IZ22" s="34" vm="3703">
        <f ca="1"/>
        <v>95.78</v>
      </c>
      <c r="JA22" s="34" vm="3704">
        <f ca="1"/>
        <v>95.23</v>
      </c>
      <c r="JB22" s="34" vm="3705">
        <f ca="1"/>
        <v>95.46</v>
      </c>
      <c r="JC22" s="34" vm="3706">
        <f ca="1"/>
        <v>95.465000000000003</v>
      </c>
      <c r="JD22" s="34" vm="3707">
        <f ca="1"/>
        <v>94.38</v>
      </c>
      <c r="JE22" s="34" vm="3708">
        <f ca="1"/>
        <v>94.5</v>
      </c>
      <c r="JF22" s="34" vm="3709">
        <f ca="1"/>
        <v>94.87</v>
      </c>
      <c r="JG22" s="34" vm="3710">
        <f ca="1"/>
        <v>92.495000000000005</v>
      </c>
      <c r="JH22" s="34" vm="3711">
        <f ca="1"/>
        <v>93.1</v>
      </c>
      <c r="JI22" s="34" vm="3712">
        <f ca="1"/>
        <v>92.204999999999998</v>
      </c>
      <c r="JJ22" s="34" vm="3713">
        <f ca="1"/>
        <v>93.48</v>
      </c>
      <c r="JK22" s="34" vm="3714">
        <f ca="1"/>
        <v>91.965000000000003</v>
      </c>
      <c r="JL22" s="34" vm="3715">
        <f ca="1"/>
        <v>91.234999999999999</v>
      </c>
      <c r="JM22" s="34" vm="3657">
        <f ca="1"/>
        <v>92.13</v>
      </c>
      <c r="JN22" s="34" vm="3716">
        <f ca="1"/>
        <v>94.334999999999994</v>
      </c>
      <c r="JO22" s="34" vm="3717">
        <f ca="1"/>
        <v>94.394999999999996</v>
      </c>
      <c r="JP22" s="34" vm="3718">
        <f ca="1"/>
        <v>94.26</v>
      </c>
      <c r="JQ22" s="34" vm="3719">
        <f ca="1"/>
        <v>94.07</v>
      </c>
      <c r="JR22" s="34" vm="3720">
        <f ca="1"/>
        <v>93.665000000000006</v>
      </c>
      <c r="JS22" s="34" vm="3721">
        <f ca="1"/>
        <v>92.754999999999995</v>
      </c>
      <c r="JT22" s="34" vm="3722">
        <f ca="1"/>
        <v>92.7</v>
      </c>
      <c r="JU22" s="34" vm="3723">
        <f ca="1"/>
        <v>94.44</v>
      </c>
      <c r="JV22" s="34" vm="3724">
        <f ca="1"/>
        <v>93.515000000000001</v>
      </c>
      <c r="JW22" s="34" vm="1126">
        <f ca="1"/>
        <v>91.37</v>
      </c>
      <c r="JX22" s="34" vm="3725">
        <f ca="1"/>
        <v>92.665000000000006</v>
      </c>
      <c r="JY22" s="34" vm="1086">
        <f ca="1"/>
        <v>94.055000000000007</v>
      </c>
      <c r="JZ22" s="34" vm="3726">
        <f ca="1"/>
        <v>94.97</v>
      </c>
      <c r="KA22" s="34"/>
      <c r="KB22" s="34"/>
    </row>
    <row r="23" spans="2:288" ht="20" customHeight="1" x14ac:dyDescent="0.6">
      <c r="B23" s="12" t="s">
        <v>36</v>
      </c>
      <c r="C23" s="1" t="s">
        <v>37</v>
      </c>
      <c r="D23" s="1" t="str" cm="1">
        <f t="array" ref="D23">_FV(Table15[[#This Row],[ ETF]],"Ticker symbol",TRUE)</f>
        <v>IUIT</v>
      </c>
      <c r="E23" s="1" t="s">
        <v>66</v>
      </c>
      <c r="F23" s="1" t="s">
        <v>67</v>
      </c>
      <c r="G23" s="1" t="e" vm="3727">
        <v>#VALUE!</v>
      </c>
      <c r="H23" s="22" cm="1">
        <f t="array" ref="H23">IFERROR(_FV(Table15[[#This Row],[ ETF]],"beta"),"")</f>
        <v>0.96189999999999998</v>
      </c>
      <c r="I23" s="25" cm="1">
        <f t="array" ref="I23">_FV(Table15[[#This Row],[ ETF]],"Price")</f>
        <v>21.8</v>
      </c>
      <c r="J23" s="21">
        <f>SUMIF(Table14[Ativo],Table15[[#This Row],[Ticker]],Table14[Qtd])</f>
        <v>0</v>
      </c>
      <c r="K23" s="5">
        <f>Table15[[#This Row],[Preço]]*Table15[[#This Row],[Qtd]]</f>
        <v>0</v>
      </c>
      <c r="L23" s="14">
        <f>_xlfn.FLOOR.MATH((Aporte-2)/Table15[[#This Row],[Preço]])</f>
        <v>206</v>
      </c>
      <c r="M23" s="13">
        <f>Aporte-Table15[[#This Row],[Possível]]*Table15[[#This Row],[Preço]]</f>
        <v>9.1999999999998181</v>
      </c>
      <c r="N23" s="30" cm="1">
        <f t="array" ref="N23">_FV(Table15[[#This Row],[ ETF]],"Expense ratio",TRUE)</f>
        <v>1.5E-3</v>
      </c>
      <c r="O23" s="33" cm="1">
        <f t="array" ref="O23">_FV(Table15[[#This Row],[ ETF]],"Market cap",TRUE)</f>
        <v>3452347161.5799999</v>
      </c>
      <c r="P23" s="31" cm="1">
        <f t="array" ref="P23">_FV(Table15[[#This Row],[ ETF]],"Volume")</f>
        <v>4886</v>
      </c>
      <c r="Q23" s="30" cm="1">
        <f t="array" ref="Q23">_FV(Table15[[#This Row],[ ETF]],"Change (%)",TRUE)</f>
        <v>4.5889999999999999E-4</v>
      </c>
      <c r="R23" s="35">
        <f ca="1">(Table15[[#This Row],[Preço]]-AF23)/AF23</f>
        <v>0.35026323939300102</v>
      </c>
      <c r="S23" s="39"/>
      <c r="T23" s="32" cm="1">
        <f t="array" ref="T23">Table15[[#This Row],[Valor de mercado]]/Riqueza_hoje</f>
        <v>0</v>
      </c>
      <c r="AF23" s="34" cm="1" vm="3728">
        <f t="array" aca="1" ref="AF23:KB23" ca="1">TRANSPOSE(_xlfn.STOCKHISTORY(G23,TODAY()-365,TODAY(),0,0,1))</f>
        <v>16.145</v>
      </c>
      <c r="AG23" s="34" t="e" vm="341">
        <f ca="1"/>
        <v>#N/A</v>
      </c>
      <c r="AH23" s="34" vm="3729">
        <f ca="1"/>
        <v>16.425000000000001</v>
      </c>
      <c r="AI23" s="34" vm="3730">
        <f ca="1"/>
        <v>16.385000000000002</v>
      </c>
      <c r="AJ23" s="34" vm="3731">
        <f ca="1"/>
        <v>16.34</v>
      </c>
      <c r="AK23" s="34" vm="3732">
        <f ca="1"/>
        <v>16.11</v>
      </c>
      <c r="AL23" s="34" vm="3733">
        <f ca="1"/>
        <v>16.105</v>
      </c>
      <c r="AM23" s="34" vm="3734">
        <f ca="1"/>
        <v>16.155000000000001</v>
      </c>
      <c r="AN23" s="34" vm="3735">
        <f ca="1"/>
        <v>16.295000000000002</v>
      </c>
      <c r="AO23" s="34" vm="3736">
        <f ca="1"/>
        <v>16.355</v>
      </c>
      <c r="AP23" s="34" vm="3737">
        <f ca="1"/>
        <v>16.350000000000001</v>
      </c>
      <c r="AQ23" s="34" vm="3738">
        <f ca="1"/>
        <v>16.22</v>
      </c>
      <c r="AR23" s="34" vm="3739">
        <f ca="1"/>
        <v>16.337499999999999</v>
      </c>
      <c r="AS23" s="34" vm="3740">
        <f ca="1"/>
        <v>16.309999999999999</v>
      </c>
      <c r="AT23" s="34" vm="3732">
        <f ca="1"/>
        <v>16.11</v>
      </c>
      <c r="AU23" s="34" vm="3741">
        <f ca="1"/>
        <v>16.024999999999999</v>
      </c>
      <c r="AV23" s="34" vm="3742">
        <f ca="1"/>
        <v>16.085000000000001</v>
      </c>
      <c r="AW23" s="34" vm="3743">
        <f ca="1"/>
        <v>16.535</v>
      </c>
      <c r="AX23" s="34" vm="3744">
        <f ca="1"/>
        <v>16.655000000000001</v>
      </c>
      <c r="AY23" s="34" vm="3745">
        <f ca="1"/>
        <v>16.7</v>
      </c>
      <c r="AZ23" s="34" vm="3746">
        <f ca="1"/>
        <v>16.645</v>
      </c>
      <c r="BA23" s="34" vm="3747">
        <f ca="1"/>
        <v>16.844999999999999</v>
      </c>
      <c r="BB23" s="34" vm="3748">
        <f ca="1"/>
        <v>16.614999999999998</v>
      </c>
      <c r="BC23" s="34" vm="3749">
        <f ca="1"/>
        <v>16.695</v>
      </c>
      <c r="BD23" s="34" vm="3735">
        <f ca="1"/>
        <v>16.295000000000002</v>
      </c>
      <c r="BE23" s="34" vm="3750">
        <f ca="1"/>
        <v>16.53</v>
      </c>
      <c r="BF23" s="34" vm="3751">
        <f ca="1"/>
        <v>16.78</v>
      </c>
      <c r="BG23" s="34" vm="3752">
        <f ca="1"/>
        <v>16.795000000000002</v>
      </c>
      <c r="BH23" s="34" vm="3753">
        <f ca="1"/>
        <v>16.885000000000002</v>
      </c>
      <c r="BI23" s="34" vm="3754">
        <f ca="1"/>
        <v>16.975000000000001</v>
      </c>
      <c r="BJ23" s="34" vm="3755">
        <f ca="1"/>
        <v>17.07</v>
      </c>
      <c r="BK23" s="34" vm="3756">
        <f ca="1"/>
        <v>17.170000000000002</v>
      </c>
      <c r="BL23" s="34" vm="3757">
        <f ca="1"/>
        <v>17.09</v>
      </c>
      <c r="BM23" s="34" vm="3758">
        <f ca="1"/>
        <v>17.309999999999999</v>
      </c>
      <c r="BN23" s="34" vm="3759">
        <f ca="1"/>
        <v>17.350000000000001</v>
      </c>
      <c r="BO23" s="34" vm="3760">
        <f ca="1"/>
        <v>17.48</v>
      </c>
      <c r="BP23" s="34" vm="3761">
        <f ca="1"/>
        <v>17.36</v>
      </c>
      <c r="BQ23" s="34" vm="3762">
        <f ca="1"/>
        <v>17.010000000000002</v>
      </c>
      <c r="BR23" s="34" vm="3763">
        <f ca="1"/>
        <v>16.954999999999998</v>
      </c>
      <c r="BS23" s="34" vm="3764">
        <f ca="1"/>
        <v>17.190000000000001</v>
      </c>
      <c r="BT23" s="34" vm="3765">
        <f ca="1"/>
        <v>16.760000000000002</v>
      </c>
      <c r="BU23" s="34" vm="3766">
        <f ca="1"/>
        <v>16.484999999999999</v>
      </c>
      <c r="BV23" s="34" vm="3749">
        <f ca="1"/>
        <v>16.695</v>
      </c>
      <c r="BW23" s="34" vm="3767">
        <f ca="1"/>
        <v>16.625</v>
      </c>
      <c r="BX23" s="34" vm="3768">
        <f ca="1"/>
        <v>16.515000000000001</v>
      </c>
      <c r="BY23" s="34" vm="3769">
        <f ca="1"/>
        <v>16.824999999999999</v>
      </c>
      <c r="BZ23" s="34" vm="3749">
        <f ca="1"/>
        <v>16.695</v>
      </c>
      <c r="CA23" s="34" vm="3770">
        <f ca="1"/>
        <v>16.504999999999999</v>
      </c>
      <c r="CB23" s="34" vm="3771">
        <f ca="1"/>
        <v>16.195</v>
      </c>
      <c r="CC23" s="34" vm="3772">
        <f ca="1"/>
        <v>15.71</v>
      </c>
      <c r="CD23" s="34" vm="3742">
        <f ca="1"/>
        <v>16.085000000000001</v>
      </c>
      <c r="CE23" s="34" vm="3773">
        <f ca="1"/>
        <v>16.3</v>
      </c>
      <c r="CF23" s="34" vm="3774">
        <f ca="1"/>
        <v>16.315000000000001</v>
      </c>
      <c r="CG23" s="34" vm="3775">
        <f ca="1"/>
        <v>16.6325</v>
      </c>
      <c r="CH23" s="34" vm="3776">
        <f ca="1"/>
        <v>16.37</v>
      </c>
      <c r="CI23" s="34" vm="3777">
        <f ca="1"/>
        <v>16.52</v>
      </c>
      <c r="CJ23" s="34" vm="3769">
        <f ca="1"/>
        <v>16.824999999999999</v>
      </c>
      <c r="CK23" s="34" vm="3778">
        <f ca="1"/>
        <v>16.579999999999998</v>
      </c>
      <c r="CL23" s="34" vm="3768">
        <f ca="1"/>
        <v>16.515000000000001</v>
      </c>
      <c r="CM23" s="34" vm="3779">
        <f ca="1"/>
        <v>16.335000000000001</v>
      </c>
      <c r="CN23" s="34" vm="3780">
        <f ca="1"/>
        <v>16.61</v>
      </c>
      <c r="CO23" s="34" vm="3781">
        <f ca="1"/>
        <v>16.559999999999999</v>
      </c>
      <c r="CP23" s="34" vm="3782">
        <f ca="1"/>
        <v>16.445</v>
      </c>
      <c r="CQ23" s="34" vm="3783">
        <f ca="1"/>
        <v>16.190000000000001</v>
      </c>
      <c r="CR23" s="34" vm="3784">
        <f ca="1"/>
        <v>16.440000000000001</v>
      </c>
      <c r="CS23" s="34" vm="3785">
        <f ca="1"/>
        <v>16.55</v>
      </c>
      <c r="CT23" s="34" vm="3786">
        <f ca="1"/>
        <v>16.422499999999999</v>
      </c>
      <c r="CU23" s="34" vm="3787">
        <f ca="1"/>
        <v>16.690000000000001</v>
      </c>
      <c r="CV23" s="34" vm="3788">
        <f ca="1"/>
        <v>16.965</v>
      </c>
      <c r="CW23" s="34" vm="3789">
        <f ca="1"/>
        <v>17.364999999999998</v>
      </c>
      <c r="CX23" s="34" vm="3761">
        <f ca="1"/>
        <v>17.36</v>
      </c>
      <c r="CY23" s="34" vm="3790">
        <f ca="1"/>
        <v>17.594999999999999</v>
      </c>
      <c r="CZ23" s="34" vm="3791">
        <f ca="1"/>
        <v>17.675000000000001</v>
      </c>
      <c r="DA23" s="34" vm="3792">
        <f ca="1"/>
        <v>17.71</v>
      </c>
      <c r="DB23" s="34" vm="3793">
        <f ca="1"/>
        <v>17.8</v>
      </c>
      <c r="DC23" s="34" vm="3794">
        <f ca="1"/>
        <v>17.795000000000002</v>
      </c>
      <c r="DD23" s="34" vm="3795">
        <f ca="1"/>
        <v>17.96</v>
      </c>
      <c r="DE23" s="34" vm="3796">
        <f ca="1"/>
        <v>17.975000000000001</v>
      </c>
      <c r="DF23" s="34" vm="3797">
        <f ca="1"/>
        <v>17.824999999999999</v>
      </c>
      <c r="DG23" s="34" vm="3798">
        <f ca="1"/>
        <v>17.647500000000001</v>
      </c>
      <c r="DH23" s="34" vm="3799">
        <f ca="1"/>
        <v>17.82</v>
      </c>
      <c r="DI23" s="34" vm="3800">
        <f ca="1"/>
        <v>17.895</v>
      </c>
      <c r="DJ23" s="34" vm="3801">
        <f ca="1"/>
        <v>17.89</v>
      </c>
      <c r="DK23" s="34" vm="3802">
        <f ca="1"/>
        <v>18.015000000000001</v>
      </c>
      <c r="DL23" s="34" vm="3795">
        <f ca="1"/>
        <v>17.96</v>
      </c>
      <c r="DM23" s="34" vm="3803">
        <f ca="1"/>
        <v>17.815000000000001</v>
      </c>
      <c r="DN23" s="34" vm="3804">
        <f ca="1"/>
        <v>17.704999999999998</v>
      </c>
      <c r="DO23" s="34" vm="3805">
        <f ca="1"/>
        <v>17.614999999999998</v>
      </c>
      <c r="DP23" s="34" t="e" vm="341">
        <f ca="1"/>
        <v>#N/A</v>
      </c>
      <c r="DQ23" s="34" vm="3806">
        <f ca="1"/>
        <v>17.059999999999999</v>
      </c>
      <c r="DR23" s="34" vm="3807">
        <f ca="1"/>
        <v>17.3</v>
      </c>
      <c r="DS23" s="34" vm="3808">
        <f ca="1"/>
        <v>17.204999999999998</v>
      </c>
      <c r="DT23" s="34" vm="3809">
        <f ca="1"/>
        <v>17.545000000000002</v>
      </c>
      <c r="DU23" s="34" vm="3810">
        <f ca="1"/>
        <v>17.225000000000001</v>
      </c>
      <c r="DV23" s="34" vm="3811">
        <f ca="1"/>
        <v>16.940000000000001</v>
      </c>
      <c r="DW23" s="34" vm="3812">
        <f ca="1"/>
        <v>16.574999999999999</v>
      </c>
      <c r="DX23" s="34" vm="3813">
        <f ca="1"/>
        <v>16.72</v>
      </c>
      <c r="DY23" s="34" vm="3814">
        <f ca="1"/>
        <v>17.004999999999999</v>
      </c>
      <c r="DZ23" s="34" vm="3815">
        <f ca="1"/>
        <v>16.8825</v>
      </c>
      <c r="EA23" s="34" vm="3754">
        <f ca="1"/>
        <v>16.975000000000001</v>
      </c>
      <c r="EB23" s="34" vm="3816">
        <f ca="1"/>
        <v>16.715</v>
      </c>
      <c r="EC23" s="34" vm="3817">
        <f ca="1"/>
        <v>17.184999999999999</v>
      </c>
      <c r="ED23" s="34" vm="3818">
        <f ca="1"/>
        <v>17.164999999999999</v>
      </c>
      <c r="EE23" s="34" vm="3819">
        <f ca="1"/>
        <v>17.414999999999999</v>
      </c>
      <c r="EF23" s="34" vm="3820">
        <f ca="1"/>
        <v>17.399999999999999</v>
      </c>
      <c r="EG23" s="34" vm="3821">
        <f ca="1"/>
        <v>17.385000000000002</v>
      </c>
      <c r="EH23" s="34" vm="3822">
        <f ca="1"/>
        <v>17.41</v>
      </c>
      <c r="EI23" s="34" vm="3823">
        <f ca="1"/>
        <v>17.434999999999999</v>
      </c>
      <c r="EJ23" s="34" t="e" vm="341">
        <f ca="1"/>
        <v>#N/A</v>
      </c>
      <c r="EK23" s="34" vm="3824">
        <f ca="1"/>
        <v>17.34</v>
      </c>
      <c r="EL23" s="34" vm="3825">
        <f ca="1"/>
        <v>17.475000000000001</v>
      </c>
      <c r="EM23" s="34" vm="3826">
        <f ca="1"/>
        <v>17.285</v>
      </c>
      <c r="EN23" s="34" vm="3827">
        <f ca="1"/>
        <v>17.559999999999999</v>
      </c>
      <c r="EO23" s="34" vm="3828">
        <f ca="1"/>
        <v>17.54</v>
      </c>
      <c r="EP23" s="34" vm="3829">
        <f ca="1"/>
        <v>17.579999999999998</v>
      </c>
      <c r="EQ23" s="34" vm="3830">
        <f ca="1"/>
        <v>17.642499999999998</v>
      </c>
      <c r="ER23" s="34" vm="3791">
        <f ca="1"/>
        <v>17.675000000000001</v>
      </c>
      <c r="ES23" s="34" vm="3793">
        <f ca="1"/>
        <v>17.8</v>
      </c>
      <c r="ET23" s="34" vm="3831">
        <f ca="1"/>
        <v>17.875</v>
      </c>
      <c r="EU23" s="34" vm="3832">
        <f ca="1"/>
        <v>17.93</v>
      </c>
      <c r="EV23" s="34" vm="3833">
        <f ca="1"/>
        <v>17.920000000000002</v>
      </c>
      <c r="EW23" s="34" vm="3834">
        <f ca="1"/>
        <v>18.059999999999999</v>
      </c>
      <c r="EX23" s="34" vm="3835">
        <f ca="1"/>
        <v>17.86</v>
      </c>
      <c r="EY23" s="34" vm="3836">
        <f ca="1"/>
        <v>17.97</v>
      </c>
      <c r="EZ23" s="34" vm="3837">
        <f ca="1"/>
        <v>18.11</v>
      </c>
      <c r="FA23" s="34" vm="3838">
        <f ca="1"/>
        <v>18.155000000000001</v>
      </c>
      <c r="FB23" s="34" vm="3839">
        <f ca="1"/>
        <v>18.315000000000001</v>
      </c>
      <c r="FC23" s="34" vm="3840">
        <f ca="1"/>
        <v>18.309999999999999</v>
      </c>
      <c r="FD23" s="34" vm="3841">
        <f ca="1"/>
        <v>18.45</v>
      </c>
      <c r="FE23" s="34" vm="3842">
        <f ca="1"/>
        <v>18.545000000000002</v>
      </c>
      <c r="FF23" s="34" vm="3843">
        <f ca="1"/>
        <v>18.574999999999999</v>
      </c>
      <c r="FG23" s="34" vm="3844">
        <f ca="1"/>
        <v>18.504999999999999</v>
      </c>
      <c r="FH23" s="34" vm="3845">
        <f ca="1"/>
        <v>18.7425</v>
      </c>
      <c r="FI23" s="34" vm="3846">
        <f ca="1"/>
        <v>18.84</v>
      </c>
      <c r="FJ23" s="34" vm="3847">
        <f ca="1"/>
        <v>18.89</v>
      </c>
      <c r="FK23" s="34" vm="3848">
        <f ca="1"/>
        <v>18.932500000000001</v>
      </c>
      <c r="FL23" s="34" vm="3849">
        <f ca="1"/>
        <v>18.765000000000001</v>
      </c>
      <c r="FM23" s="34" vm="3850">
        <f ca="1"/>
        <v>18.975000000000001</v>
      </c>
      <c r="FN23" s="34" vm="3851">
        <f ca="1"/>
        <v>19.004999999999999</v>
      </c>
      <c r="FO23" s="34" vm="3852">
        <f ca="1"/>
        <v>19.234999999999999</v>
      </c>
      <c r="FP23" s="34" vm="3853">
        <f ca="1"/>
        <v>19.232500000000002</v>
      </c>
      <c r="FQ23" s="34" vm="3854">
        <f ca="1"/>
        <v>19.149999999999999</v>
      </c>
      <c r="FR23" s="34" vm="3855">
        <f ca="1"/>
        <v>18.9925</v>
      </c>
      <c r="FS23" s="34" vm="3856">
        <f ca="1"/>
        <v>18.715</v>
      </c>
      <c r="FT23" s="34" vm="3857">
        <f ca="1"/>
        <v>18.844999999999999</v>
      </c>
      <c r="FU23" s="34" vm="3858">
        <f ca="1"/>
        <v>19.045000000000002</v>
      </c>
      <c r="FV23" s="34" vm="3859">
        <f ca="1"/>
        <v>19.195</v>
      </c>
      <c r="FW23" s="34" vm="3860">
        <f ca="1"/>
        <v>19.399999999999999</v>
      </c>
      <c r="FX23" s="34" vm="3861">
        <f ca="1"/>
        <v>19.392499999999998</v>
      </c>
      <c r="FY23" s="34" vm="3862">
        <f ca="1"/>
        <v>19.085000000000001</v>
      </c>
      <c r="FZ23" s="34" vm="3863">
        <f ca="1"/>
        <v>19.260000000000002</v>
      </c>
      <c r="GA23" s="34" vm="3864">
        <f ca="1"/>
        <v>19.315000000000001</v>
      </c>
      <c r="GB23" s="34" vm="3865">
        <f ca="1"/>
        <v>19.22</v>
      </c>
      <c r="GC23" s="34" vm="3866">
        <f ca="1"/>
        <v>19.385000000000002</v>
      </c>
      <c r="GD23" s="34" vm="3867">
        <f ca="1"/>
        <v>19.18</v>
      </c>
      <c r="GE23" s="34" vm="3868">
        <f ca="1"/>
        <v>19.305</v>
      </c>
      <c r="GF23" s="34" vm="3869">
        <f ca="1"/>
        <v>19.465</v>
      </c>
      <c r="GG23" s="34" vm="3870">
        <f ca="1"/>
        <v>19.462499999999999</v>
      </c>
      <c r="GH23" s="34" vm="3871">
        <f ca="1"/>
        <v>19.405000000000001</v>
      </c>
      <c r="GI23" s="34" vm="3863">
        <f ca="1"/>
        <v>19.260000000000002</v>
      </c>
      <c r="GJ23" s="34" vm="3865">
        <f ca="1"/>
        <v>19.22</v>
      </c>
      <c r="GK23" s="34" vm="3872">
        <f ca="1"/>
        <v>19.36</v>
      </c>
      <c r="GL23" s="34" vm="3873">
        <f ca="1"/>
        <v>19.434999999999999</v>
      </c>
      <c r="GM23" s="34" vm="3874">
        <f ca="1"/>
        <v>19.355</v>
      </c>
      <c r="GN23" s="34" vm="3875">
        <f ca="1"/>
        <v>19.420000000000002</v>
      </c>
      <c r="GO23" s="34" vm="3876">
        <f ca="1"/>
        <v>19.3325</v>
      </c>
      <c r="GP23" s="34" vm="3853">
        <f ca="1"/>
        <v>19.232500000000002</v>
      </c>
      <c r="GQ23" s="34" vm="3877">
        <f ca="1"/>
        <v>19.53</v>
      </c>
      <c r="GR23" s="34" vm="3878">
        <f ca="1"/>
        <v>19.765000000000001</v>
      </c>
      <c r="GS23" s="34" vm="3879">
        <f ca="1"/>
        <v>19.7925</v>
      </c>
      <c r="GT23" s="34" vm="3880">
        <f ca="1"/>
        <v>19.8</v>
      </c>
      <c r="GU23" s="34" vm="3881">
        <f ca="1"/>
        <v>19.695</v>
      </c>
      <c r="GV23" s="34" vm="3882">
        <f ca="1"/>
        <v>19.78</v>
      </c>
      <c r="GW23" s="34" vm="3883">
        <f ca="1"/>
        <v>19.887799999999999</v>
      </c>
      <c r="GX23" s="34" vm="3884">
        <f ca="1"/>
        <v>19.989999999999998</v>
      </c>
      <c r="GY23" s="34" vm="3885">
        <f ca="1"/>
        <v>20.09</v>
      </c>
      <c r="GZ23" s="34" vm="3884">
        <f ca="1"/>
        <v>19.989999999999998</v>
      </c>
      <c r="HA23" s="34" vm="3886">
        <f ca="1"/>
        <v>20.065000000000001</v>
      </c>
      <c r="HB23" s="34" vm="3887">
        <f ca="1"/>
        <v>20.114999999999998</v>
      </c>
      <c r="HC23" s="34" vm="3888">
        <f ca="1"/>
        <v>20.010000000000002</v>
      </c>
      <c r="HD23" s="34" vm="3889">
        <f ca="1"/>
        <v>19.89</v>
      </c>
      <c r="HE23" s="34" vm="3890">
        <f ca="1"/>
        <v>19.96</v>
      </c>
      <c r="HF23" s="34" vm="3891">
        <f ca="1"/>
        <v>19.805</v>
      </c>
      <c r="HG23" s="34" vm="3892">
        <f ca="1"/>
        <v>19.64</v>
      </c>
      <c r="HH23" s="34" vm="3893">
        <f ca="1"/>
        <v>19.745000000000001</v>
      </c>
      <c r="HI23" s="34" vm="3894">
        <f ca="1"/>
        <v>19.664999999999999</v>
      </c>
      <c r="HJ23" s="34" vm="3895">
        <f ca="1"/>
        <v>19.675000000000001</v>
      </c>
      <c r="HK23" s="34" vm="3896">
        <f ca="1"/>
        <v>19.535</v>
      </c>
      <c r="HL23" s="34" vm="3897">
        <f ca="1"/>
        <v>19.175000000000001</v>
      </c>
      <c r="HM23" s="34" vm="3898">
        <f ca="1"/>
        <v>19.295000000000002</v>
      </c>
      <c r="HN23" s="34" vm="3875">
        <f ca="1"/>
        <v>19.420000000000002</v>
      </c>
      <c r="HO23" s="34" vm="3899">
        <f ca="1"/>
        <v>19.684999999999999</v>
      </c>
      <c r="HP23" s="34" vm="3900">
        <f ca="1"/>
        <v>19.61</v>
      </c>
      <c r="HQ23" s="34" vm="3901">
        <f ca="1"/>
        <v>19.52</v>
      </c>
      <c r="HR23" s="34" vm="3902">
        <f ca="1"/>
        <v>19.065000000000001</v>
      </c>
      <c r="HS23" s="34" vm="3903">
        <f ca="1"/>
        <v>18.96</v>
      </c>
      <c r="HT23" s="34" vm="3850">
        <f ca="1"/>
        <v>18.975000000000001</v>
      </c>
      <c r="HU23" s="34" vm="3904">
        <f ca="1"/>
        <v>18.864999999999998</v>
      </c>
      <c r="HV23" s="34" vm="3905">
        <f ca="1"/>
        <v>18.565000000000001</v>
      </c>
      <c r="HW23" s="34" vm="3906">
        <f ca="1"/>
        <v>18.940000000000001</v>
      </c>
      <c r="HX23" s="34" vm="3907">
        <f ca="1"/>
        <v>18.77</v>
      </c>
      <c r="HY23" s="34" vm="3868">
        <f ca="1"/>
        <v>19.305</v>
      </c>
      <c r="HZ23" s="34" vm="3897">
        <f ca="1"/>
        <v>19.175000000000001</v>
      </c>
      <c r="IA23" s="34" vm="3908">
        <f ca="1"/>
        <v>19.23</v>
      </c>
      <c r="IB23" s="34" vm="3909">
        <f ca="1"/>
        <v>18.945</v>
      </c>
      <c r="IC23" s="34" vm="3910">
        <f ca="1"/>
        <v>18.899999999999999</v>
      </c>
      <c r="ID23" s="34" vm="3911">
        <f ca="1"/>
        <v>19.350000000000001</v>
      </c>
      <c r="IE23" s="34" vm="3912">
        <f ca="1"/>
        <v>19.555</v>
      </c>
      <c r="IF23" s="34" vm="3913">
        <f ca="1"/>
        <v>19.670000000000002</v>
      </c>
      <c r="IG23" s="34" vm="3914">
        <f ca="1"/>
        <v>19.95</v>
      </c>
      <c r="IH23" s="34" vm="3915">
        <f ca="1"/>
        <v>19.940000000000001</v>
      </c>
      <c r="II23" s="34" vm="3916">
        <f ca="1"/>
        <v>19.87</v>
      </c>
      <c r="IJ23" s="34" vm="3917">
        <f ca="1"/>
        <v>19.914999999999999</v>
      </c>
      <c r="IK23" s="34" vm="3918">
        <f ca="1"/>
        <v>19.984999999999999</v>
      </c>
      <c r="IL23" s="34" vm="3919">
        <f ca="1"/>
        <v>20.14</v>
      </c>
      <c r="IM23" s="34" vm="3920">
        <f ca="1"/>
        <v>20.079999999999998</v>
      </c>
      <c r="IN23" s="34" vm="3921">
        <f ca="1"/>
        <v>20.195</v>
      </c>
      <c r="IO23" s="34" vm="3922">
        <f ca="1"/>
        <v>20.190000000000001</v>
      </c>
      <c r="IP23" s="34" vm="3923">
        <f ca="1"/>
        <v>20.237500000000001</v>
      </c>
      <c r="IQ23" s="34" vm="3924">
        <f ca="1"/>
        <v>20.454999999999998</v>
      </c>
      <c r="IR23" s="34" vm="3925">
        <f ca="1"/>
        <v>20.434999999999999</v>
      </c>
      <c r="IS23" s="34" vm="3926">
        <f ca="1"/>
        <v>20.824999999999999</v>
      </c>
      <c r="IT23" s="34" vm="3927">
        <f ca="1"/>
        <v>21.03</v>
      </c>
      <c r="IU23" s="34" vm="3928">
        <f ca="1"/>
        <v>21.11</v>
      </c>
      <c r="IV23" s="34" vm="3929">
        <f ca="1"/>
        <v>21.06</v>
      </c>
      <c r="IW23" s="34" vm="3930">
        <f ca="1"/>
        <v>20.844999999999999</v>
      </c>
      <c r="IX23" s="34" vm="3931">
        <f ca="1"/>
        <v>20.81</v>
      </c>
      <c r="IY23" s="34" vm="3932">
        <f ca="1"/>
        <v>21.035</v>
      </c>
      <c r="IZ23" s="34" vm="3932">
        <f ca="1"/>
        <v>21.035</v>
      </c>
      <c r="JA23" s="34" vm="3933">
        <f ca="1"/>
        <v>21.2</v>
      </c>
      <c r="JB23" s="34" vm="3934">
        <f ca="1"/>
        <v>21.23</v>
      </c>
      <c r="JC23" s="34" vm="3935">
        <f ca="1"/>
        <v>21.274999999999999</v>
      </c>
      <c r="JD23" s="34" vm="3936">
        <f ca="1"/>
        <v>21.56</v>
      </c>
      <c r="JE23" s="34" vm="3937">
        <f ca="1"/>
        <v>21.655000000000001</v>
      </c>
      <c r="JF23" s="34" vm="3938">
        <f ca="1"/>
        <v>21.07</v>
      </c>
      <c r="JG23" s="34" vm="3939">
        <f ca="1"/>
        <v>21.245000000000001</v>
      </c>
      <c r="JH23" s="34" vm="3940">
        <f ca="1"/>
        <v>21.44</v>
      </c>
      <c r="JI23" s="34" vm="3941">
        <f ca="1"/>
        <v>20.87</v>
      </c>
      <c r="JJ23" s="34" vm="3942">
        <f ca="1"/>
        <v>21.25</v>
      </c>
      <c r="JK23" s="34" vm="3943">
        <f ca="1"/>
        <v>21.09</v>
      </c>
      <c r="JL23" s="34" vm="3944">
        <f ca="1"/>
        <v>21.54</v>
      </c>
      <c r="JM23" s="34" vm="3945">
        <f ca="1"/>
        <v>20.885000000000002</v>
      </c>
      <c r="JN23" s="34" vm="3946">
        <f ca="1"/>
        <v>20.73</v>
      </c>
      <c r="JO23" s="34" vm="3946">
        <f ca="1"/>
        <v>20.73</v>
      </c>
      <c r="JP23" s="34" vm="3947">
        <f ca="1"/>
        <v>21.61</v>
      </c>
      <c r="JQ23" s="34" vm="3948">
        <f ca="1"/>
        <v>21.645</v>
      </c>
      <c r="JR23" s="34" vm="3949">
        <f ca="1"/>
        <v>21.684999999999999</v>
      </c>
      <c r="JS23" s="34" vm="3950">
        <f ca="1"/>
        <v>21.695</v>
      </c>
      <c r="JT23" s="34" vm="3951">
        <f ca="1"/>
        <v>21.727499999999999</v>
      </c>
      <c r="JU23" s="34" vm="3928">
        <f ca="1"/>
        <v>21.11</v>
      </c>
      <c r="JV23" s="34" vm="3952">
        <f ca="1"/>
        <v>21.135000000000002</v>
      </c>
      <c r="JW23" s="34" vm="3953">
        <f ca="1"/>
        <v>21.42</v>
      </c>
      <c r="JX23" s="34" vm="3954">
        <f ca="1"/>
        <v>21.085000000000001</v>
      </c>
      <c r="JY23" s="34" vm="3955">
        <f ca="1"/>
        <v>20.66</v>
      </c>
      <c r="JZ23" s="34" vm="3956">
        <f ca="1"/>
        <v>20.96</v>
      </c>
      <c r="KA23" s="34" vm="3957">
        <f ca="1"/>
        <v>21.5</v>
      </c>
      <c r="KB23" s="34" vm="3958">
        <f ca="1"/>
        <v>21.79</v>
      </c>
    </row>
    <row r="24" spans="2:288" ht="20" customHeight="1" x14ac:dyDescent="0.6">
      <c r="B24" s="12" t="s">
        <v>36</v>
      </c>
      <c r="C24" s="1" t="s">
        <v>37</v>
      </c>
      <c r="D24" s="1" t="str" cm="1">
        <f t="array" ref="D24">_FV(Table15[[#This Row],[ ETF]],"Ticker symbol",TRUE)</f>
        <v>MXUS</v>
      </c>
      <c r="E24" s="1" t="s">
        <v>51</v>
      </c>
      <c r="F24" s="1" t="s">
        <v>52</v>
      </c>
      <c r="G24" s="1" t="e" vm="3959">
        <v>#VALUE!</v>
      </c>
      <c r="H24" s="22" cm="1">
        <f t="array" ref="H24">IFERROR(_FV(Table15[[#This Row],[ ETF]],"beta"),"")</f>
        <v>1.0176000000000001</v>
      </c>
      <c r="I24" s="25" cm="1">
        <f t="array" ref="I24">_FV(Table15[[#This Row],[ ETF]],"Price")</f>
        <v>132.52000000000001</v>
      </c>
      <c r="J24" s="21">
        <f>SUMIF(Table14[Ativo],Table15[[#This Row],[Ticker]],Table14[Qtd])</f>
        <v>0</v>
      </c>
      <c r="K24" s="5">
        <f>Table15[[#This Row],[Preço]]*Table15[[#This Row],[Qtd]]</f>
        <v>0</v>
      </c>
      <c r="L24" s="14">
        <f>_xlfn.FLOOR.MATH((Aporte-2)/Table15[[#This Row],[Preço]])</f>
        <v>33</v>
      </c>
      <c r="M24" s="13">
        <f>Aporte-Table15[[#This Row],[Possível]]*Table15[[#This Row],[Preço]]</f>
        <v>126.83999999999924</v>
      </c>
      <c r="N24" s="30" cm="1">
        <f t="array" ref="N24">_FV(Table15[[#This Row],[ ETF]],"Expense ratio",TRUE)</f>
        <v>5.0000000000000001E-4</v>
      </c>
      <c r="O24" s="33" cm="1">
        <f t="array" ref="O24">_FV(Table15[[#This Row],[ ETF]],"Market cap",TRUE)</f>
        <v>3395460164</v>
      </c>
      <c r="P24" s="31" cm="1">
        <f t="array" ref="P24">_FV(Table15[[#This Row],[ ETF]],"Volume")</f>
        <v>1</v>
      </c>
      <c r="Q24" s="30" cm="1">
        <f t="array" ref="Q24">_FV(Table15[[#This Row],[ ETF]],"Change (%)",TRUE)</f>
        <v>6.2849999999999998E-3</v>
      </c>
      <c r="R24" s="35">
        <f ca="1">(Table15[[#This Row],[Preço]]-AF24)/AF24</f>
        <v>0.27484367484367489</v>
      </c>
      <c r="S24" s="39"/>
      <c r="T24" s="32" cm="1">
        <f t="array" ref="T24">Table15[[#This Row],[Valor de mercado]]/Riqueza_hoje</f>
        <v>0</v>
      </c>
      <c r="AF24" s="34" cm="1" vm="3960">
        <f t="array" aca="1" ref="AF24:KA24" ca="1">TRANSPOSE(_xlfn.STOCKHISTORY(G24,TODAY()-365,TODAY(),0,0,1))</f>
        <v>103.95</v>
      </c>
      <c r="AG24" s="34" t="e" vm="341">
        <f ca="1"/>
        <v>#N/A</v>
      </c>
      <c r="AH24" s="34" vm="3961">
        <f ca="1"/>
        <v>104.84</v>
      </c>
      <c r="AI24" s="34" vm="3326">
        <f ca="1"/>
        <v>104.82</v>
      </c>
      <c r="AJ24" s="34" vm="3962">
        <f ca="1"/>
        <v>104.67</v>
      </c>
      <c r="AK24" s="34" vm="3963">
        <f ca="1"/>
        <v>103.785</v>
      </c>
      <c r="AL24" s="34" vm="3354">
        <f ca="1"/>
        <v>103.96</v>
      </c>
      <c r="AM24" s="34" vm="3964">
        <f ca="1"/>
        <v>105.62</v>
      </c>
      <c r="AN24" s="34" vm="3965">
        <f ca="1"/>
        <v>106.54</v>
      </c>
      <c r="AO24" s="34" vm="3966">
        <f ca="1"/>
        <v>106.935</v>
      </c>
      <c r="AP24" s="34" vm="3967">
        <f ca="1"/>
        <v>106.93</v>
      </c>
      <c r="AQ24" s="34" vm="3968">
        <f ca="1"/>
        <v>106.68</v>
      </c>
      <c r="AR24" s="34" vm="3969">
        <f ca="1"/>
        <v>106.905</v>
      </c>
      <c r="AS24" s="34" vm="3970">
        <f ca="1"/>
        <v>107.13500000000001</v>
      </c>
      <c r="AT24" s="34" vm="3971">
        <f ca="1"/>
        <v>105.96</v>
      </c>
      <c r="AU24" s="34" vm="3332">
        <f ca="1"/>
        <v>105.82</v>
      </c>
      <c r="AV24" s="34" vm="3972">
        <f ca="1"/>
        <v>106.21</v>
      </c>
      <c r="AW24" s="34" vm="3973">
        <f ca="1"/>
        <v>107.705</v>
      </c>
      <c r="AX24" s="34" vm="1644">
        <f ca="1"/>
        <v>108.19</v>
      </c>
      <c r="AY24" s="34" vm="3974">
        <f ca="1"/>
        <v>107.7</v>
      </c>
      <c r="AZ24" s="34" vm="3975">
        <f ca="1"/>
        <v>107.11</v>
      </c>
      <c r="BA24" s="34" vm="3976">
        <f ca="1"/>
        <v>108.105</v>
      </c>
      <c r="BB24" s="34" vm="3977">
        <f ca="1"/>
        <v>106.255</v>
      </c>
      <c r="BC24" s="34" vm="3978">
        <f ca="1"/>
        <v>106.69499999999999</v>
      </c>
      <c r="BD24" s="34" vm="3979">
        <f ca="1"/>
        <v>104.78</v>
      </c>
      <c r="BE24" s="34" vm="3980">
        <f ca="1"/>
        <v>105.38500000000001</v>
      </c>
      <c r="BF24" s="34" vm="3981">
        <f ca="1"/>
        <v>107.685</v>
      </c>
      <c r="BG24" s="34" vm="3982">
        <f ca="1"/>
        <v>107.61499999999999</v>
      </c>
      <c r="BH24" s="34" vm="3983">
        <f ca="1"/>
        <v>108.345</v>
      </c>
      <c r="BI24" s="34" vm="3984">
        <f ca="1"/>
        <v>109.19</v>
      </c>
      <c r="BJ24" s="34" vm="1651">
        <f ca="1"/>
        <v>109.75</v>
      </c>
      <c r="BK24" s="34" vm="3471">
        <f ca="1"/>
        <v>109.92</v>
      </c>
      <c r="BL24" s="34" vm="3985">
        <f ca="1"/>
        <v>109.86</v>
      </c>
      <c r="BM24" s="34" vm="3986">
        <f ca="1"/>
        <v>110.27500000000001</v>
      </c>
      <c r="BN24" s="34" vm="3987">
        <f ca="1"/>
        <v>110.505</v>
      </c>
      <c r="BO24" s="34" vm="3988">
        <f ca="1"/>
        <v>111.47499999999999</v>
      </c>
      <c r="BP24" s="34" vm="3989">
        <f ca="1"/>
        <v>110.83499999999999</v>
      </c>
      <c r="BQ24" s="34" vm="3990">
        <f ca="1"/>
        <v>109.94</v>
      </c>
      <c r="BR24" s="34" vm="3991">
        <f ca="1"/>
        <v>109.74</v>
      </c>
      <c r="BS24" s="34" vm="3992">
        <f ca="1"/>
        <v>110.69499999999999</v>
      </c>
      <c r="BT24" s="34" vm="3993">
        <f ca="1"/>
        <v>109.27500000000001</v>
      </c>
      <c r="BU24" s="34" vm="3994">
        <f ca="1"/>
        <v>108.155</v>
      </c>
      <c r="BV24" s="34" vm="3995">
        <f ca="1"/>
        <v>109.455</v>
      </c>
      <c r="BW24" s="34" vm="3996">
        <f ca="1"/>
        <v>109.13</v>
      </c>
      <c r="BX24" s="34" vm="3997">
        <f ca="1"/>
        <v>107.235</v>
      </c>
      <c r="BY24" s="34" vm="3998">
        <f ca="1"/>
        <v>109.215</v>
      </c>
      <c r="BZ24" s="34" vm="3999">
        <f ca="1"/>
        <v>109.13500000000001</v>
      </c>
      <c r="CA24" s="34" vm="4000">
        <f ca="1"/>
        <v>108.35</v>
      </c>
      <c r="CB24" s="34" vm="4001">
        <f ca="1"/>
        <v>106.94</v>
      </c>
      <c r="CC24" s="34" vm="4002">
        <f ca="1"/>
        <v>104.075</v>
      </c>
      <c r="CD24" s="34" vm="4003">
        <f ca="1"/>
        <v>108.16</v>
      </c>
      <c r="CE24" s="34" vm="4004">
        <f ca="1"/>
        <v>108.63</v>
      </c>
      <c r="CF24" s="34" vm="4005">
        <f ca="1"/>
        <v>109.02500000000001</v>
      </c>
      <c r="CG24" s="34" vm="4006">
        <f ca="1"/>
        <v>110.48</v>
      </c>
      <c r="CH24" s="34" vm="4007">
        <f ca="1"/>
        <v>109.7</v>
      </c>
      <c r="CI24" s="34" vm="4008">
        <f ca="1"/>
        <v>110.24</v>
      </c>
      <c r="CJ24" s="34" vm="4009">
        <f ca="1"/>
        <v>110.985</v>
      </c>
      <c r="CK24" s="34" vm="4010">
        <f ca="1"/>
        <v>110.37</v>
      </c>
      <c r="CL24" s="34" vm="4011">
        <f ca="1"/>
        <v>110.38</v>
      </c>
      <c r="CM24" s="34" vm="4012">
        <f ca="1"/>
        <v>109.30500000000001</v>
      </c>
      <c r="CN24" s="34" vm="4013">
        <f ca="1"/>
        <v>110.35</v>
      </c>
      <c r="CO24" s="34" vm="4014">
        <f ca="1"/>
        <v>110.21</v>
      </c>
      <c r="CP24" s="34" vm="4015">
        <f ca="1"/>
        <v>109.965</v>
      </c>
      <c r="CQ24" s="34" vm="4016">
        <f ca="1"/>
        <v>109.17</v>
      </c>
      <c r="CR24" s="34" vm="4017">
        <f ca="1"/>
        <v>109.845</v>
      </c>
      <c r="CS24" s="34" vm="4018">
        <f ca="1"/>
        <v>110.22</v>
      </c>
      <c r="CT24" s="34" vm="4019">
        <f ca="1"/>
        <v>111.035</v>
      </c>
      <c r="CU24" s="34" vm="4020">
        <f ca="1"/>
        <v>111.11</v>
      </c>
      <c r="CV24" s="34" vm="4021">
        <f ca="1"/>
        <v>111.905</v>
      </c>
      <c r="CW24" s="34" vm="4022">
        <f ca="1"/>
        <v>114.36499999999999</v>
      </c>
      <c r="CX24" s="34" vm="4023">
        <f ca="1"/>
        <v>113.88500000000001</v>
      </c>
      <c r="CY24" s="34" vm="4024">
        <f ca="1"/>
        <v>114.39</v>
      </c>
      <c r="CZ24" s="34" vm="4025">
        <f ca="1"/>
        <v>114.67</v>
      </c>
      <c r="DA24" s="34" vm="4026">
        <f ca="1"/>
        <v>115.245</v>
      </c>
      <c r="DB24" s="34" vm="4027">
        <f ca="1"/>
        <v>115.64</v>
      </c>
      <c r="DC24" s="34" vm="1704">
        <f ca="1"/>
        <v>115.955</v>
      </c>
      <c r="DD24" s="34" vm="4028">
        <f ca="1"/>
        <v>116.465</v>
      </c>
      <c r="DE24" s="34" vm="4028">
        <f ca="1"/>
        <v>116.465</v>
      </c>
      <c r="DF24" s="34" vm="4029">
        <f ca="1"/>
        <v>116.59</v>
      </c>
      <c r="DG24" s="34" vm="4030">
        <f ca="1"/>
        <v>115.42</v>
      </c>
      <c r="DH24" s="34" vm="4031">
        <f ca="1"/>
        <v>116.185</v>
      </c>
      <c r="DI24" s="34" vm="4032">
        <f ca="1"/>
        <v>116.745</v>
      </c>
      <c r="DJ24" s="34" vm="4033">
        <f ca="1"/>
        <v>116.855</v>
      </c>
      <c r="DK24" s="34" vm="4034">
        <f ca="1"/>
        <v>117.015</v>
      </c>
      <c r="DL24" s="34" vm="4035">
        <f ca="1"/>
        <v>117.27</v>
      </c>
      <c r="DM24" s="34" vm="4036">
        <f ca="1"/>
        <v>117.37</v>
      </c>
      <c r="DN24" s="34" vm="4037">
        <f ca="1"/>
        <v>117.39</v>
      </c>
      <c r="DO24" s="34" vm="4038">
        <f ca="1"/>
        <v>117.64</v>
      </c>
      <c r="DP24" s="34" t="e" vm="341">
        <f ca="1"/>
        <v>#N/A</v>
      </c>
      <c r="DQ24" s="34" vm="4039">
        <f ca="1"/>
        <v>115.69</v>
      </c>
      <c r="DR24" s="34" vm="4040">
        <f ca="1"/>
        <v>116.67</v>
      </c>
      <c r="DS24" s="34" vm="4041">
        <f ca="1"/>
        <v>116.26</v>
      </c>
      <c r="DT24" s="34" vm="3491">
        <f ca="1"/>
        <v>118.7</v>
      </c>
      <c r="DU24" s="34" vm="4042">
        <f ca="1"/>
        <v>117.515</v>
      </c>
      <c r="DV24" s="34" vm="4043">
        <f ca="1"/>
        <v>115.625</v>
      </c>
      <c r="DW24" s="34" vm="4044">
        <f ca="1"/>
        <v>114.91500000000001</v>
      </c>
      <c r="DX24" s="34" vm="4045">
        <f ca="1"/>
        <v>114.36</v>
      </c>
      <c r="DY24" s="34" vm="4046">
        <f ca="1"/>
        <v>116.035</v>
      </c>
      <c r="DZ24" s="34" vm="4047">
        <f ca="1"/>
        <v>115.985</v>
      </c>
      <c r="EA24" s="34" vm="4048">
        <f ca="1"/>
        <v>114.04</v>
      </c>
      <c r="EB24" s="34" vm="4049">
        <f ca="1"/>
        <v>116.05500000000001</v>
      </c>
      <c r="EC24" s="34" vm="4050">
        <f ca="1"/>
        <v>116.48</v>
      </c>
      <c r="ED24" s="34" vm="4051">
        <f ca="1"/>
        <v>117.395</v>
      </c>
      <c r="EE24" s="34" vm="4052">
        <f ca="1"/>
        <v>117.125</v>
      </c>
      <c r="EF24" s="34" vm="4053">
        <f ca="1"/>
        <v>116.91500000000001</v>
      </c>
      <c r="EG24" s="34" vm="1721">
        <f ca="1"/>
        <v>117.13</v>
      </c>
      <c r="EH24" s="34" vm="4054">
        <f ca="1"/>
        <v>117.69499999999999</v>
      </c>
      <c r="EI24" s="34" t="e" vm="341">
        <f ca="1"/>
        <v>#N/A</v>
      </c>
      <c r="EJ24" s="34" vm="4055">
        <f ca="1"/>
        <v>117.55500000000001</v>
      </c>
      <c r="EK24" s="34" vm="4056">
        <f ca="1"/>
        <v>118.16500000000001</v>
      </c>
      <c r="EL24" s="34" vm="3486">
        <f ca="1"/>
        <v>117.06</v>
      </c>
      <c r="EM24" s="34" vm="4057">
        <f ca="1"/>
        <v>117.7</v>
      </c>
      <c r="EN24" s="34" vm="4058">
        <f ca="1"/>
        <v>117.97</v>
      </c>
      <c r="EO24" s="34" vm="4059">
        <f ca="1"/>
        <v>117.83499999999999</v>
      </c>
      <c r="EP24" s="34" vm="4060">
        <f ca="1"/>
        <v>118.745</v>
      </c>
      <c r="EQ24" s="34" vm="4061">
        <f ca="1"/>
        <v>118.515</v>
      </c>
      <c r="ER24" s="34" vm="4062">
        <f ca="1"/>
        <v>118.68</v>
      </c>
      <c r="ES24" s="34" vm="3497">
        <f ca="1"/>
        <v>118.8</v>
      </c>
      <c r="ET24" s="34" vm="4063">
        <f ca="1"/>
        <v>118.86499999999999</v>
      </c>
      <c r="EU24" s="34" vm="4064">
        <f ca="1"/>
        <v>118.99</v>
      </c>
      <c r="EV24" s="34" vm="4065">
        <f ca="1"/>
        <v>118.465</v>
      </c>
      <c r="EW24" s="34" vm="4066">
        <f ca="1"/>
        <v>117.11499999999999</v>
      </c>
      <c r="EX24" s="34" vm="4067">
        <f ca="1"/>
        <v>118.065</v>
      </c>
      <c r="EY24" s="34" vm="4068">
        <f ca="1"/>
        <v>119.065</v>
      </c>
      <c r="EZ24" s="34" vm="4069">
        <f ca="1"/>
        <v>119.685</v>
      </c>
      <c r="FA24" s="34" vm="4070">
        <f ca="1"/>
        <v>119.95</v>
      </c>
      <c r="FB24" s="34" vm="4071">
        <f ca="1"/>
        <v>120.285</v>
      </c>
      <c r="FC24" s="34" vm="4072">
        <f ca="1"/>
        <v>120.32</v>
      </c>
      <c r="FD24" s="34" vm="4073">
        <f ca="1"/>
        <v>120.88</v>
      </c>
      <c r="FE24" s="34" vm="4074">
        <f ca="1"/>
        <v>120.79</v>
      </c>
      <c r="FF24" s="34" vm="4075">
        <f ca="1"/>
        <v>121.01</v>
      </c>
      <c r="FG24" s="34" vm="4076">
        <f ca="1"/>
        <v>121.815</v>
      </c>
      <c r="FH24" s="34" vm="4077">
        <f ca="1"/>
        <v>122.3</v>
      </c>
      <c r="FI24" s="34" vm="4078">
        <f ca="1"/>
        <v>121.61499999999999</v>
      </c>
      <c r="FJ24" s="34" vm="4079">
        <f ca="1"/>
        <v>122.22499999999999</v>
      </c>
      <c r="FK24" s="34" vm="4080">
        <f ca="1"/>
        <v>120.96</v>
      </c>
      <c r="FL24" s="34" vm="4081">
        <f ca="1"/>
        <v>122.52</v>
      </c>
      <c r="FM24" s="34" vm="4082">
        <f ca="1"/>
        <v>122.955</v>
      </c>
      <c r="FN24" s="34" vm="4083">
        <f ca="1"/>
        <v>123.29</v>
      </c>
      <c r="FO24" s="34" vm="4084">
        <f ca="1"/>
        <v>122.78</v>
      </c>
      <c r="FP24" s="34" vm="4085">
        <f ca="1"/>
        <v>122.435</v>
      </c>
      <c r="FQ24" s="34" vm="4086">
        <f ca="1"/>
        <v>121.935</v>
      </c>
      <c r="FR24" s="34" vm="4087">
        <f ca="1"/>
        <v>119.375</v>
      </c>
      <c r="FS24" s="34" vm="4088">
        <f ca="1"/>
        <v>121.27</v>
      </c>
      <c r="FT24" s="34" vm="4089">
        <f ca="1"/>
        <v>122.17</v>
      </c>
      <c r="FU24" s="34" vm="4090">
        <f ca="1"/>
        <v>122.59</v>
      </c>
      <c r="FV24" s="34" vm="4091">
        <f ca="1"/>
        <v>123.95</v>
      </c>
      <c r="FW24" s="34" vm="4092">
        <f ca="1"/>
        <v>124.24</v>
      </c>
      <c r="FX24" s="34" vm="4093">
        <f ca="1"/>
        <v>123.73</v>
      </c>
      <c r="FY24" s="34" vm="4094">
        <f ca="1"/>
        <v>123.84</v>
      </c>
      <c r="FZ24" s="34" vm="4095">
        <f ca="1"/>
        <v>124.485</v>
      </c>
      <c r="GA24" s="34" vm="4096">
        <f ca="1"/>
        <v>123.765</v>
      </c>
      <c r="GB24" s="34" vm="4097">
        <f ca="1"/>
        <v>124.515</v>
      </c>
      <c r="GC24" s="34" vm="4098">
        <f ca="1"/>
        <v>123.4</v>
      </c>
      <c r="GD24" s="34" vm="4099">
        <f ca="1"/>
        <v>123.91</v>
      </c>
      <c r="GE24" s="34" vm="4100">
        <f ca="1"/>
        <v>124.565</v>
      </c>
      <c r="GF24" s="34" vm="4101">
        <f ca="1"/>
        <v>124.75</v>
      </c>
      <c r="GG24" s="34" vm="4102">
        <f ca="1"/>
        <v>124.7</v>
      </c>
      <c r="GH24" s="34" vm="4103">
        <f ca="1"/>
        <v>124.85</v>
      </c>
      <c r="GI24" s="34" vm="4104">
        <f ca="1"/>
        <v>124.82</v>
      </c>
      <c r="GJ24" s="34" vm="4105">
        <f ca="1"/>
        <v>125.105</v>
      </c>
      <c r="GK24" s="34" vm="4106">
        <f ca="1"/>
        <v>125.59</v>
      </c>
      <c r="GL24" s="34" vm="4107">
        <f ca="1"/>
        <v>124.985</v>
      </c>
      <c r="GM24" s="34" vm="4108">
        <f ca="1"/>
        <v>124.99</v>
      </c>
      <c r="GN24" s="34" vm="4109">
        <f ca="1"/>
        <v>124.955</v>
      </c>
      <c r="GO24" s="34" vm="4110">
        <f ca="1"/>
        <v>123.65</v>
      </c>
      <c r="GP24" s="34" vm="4111">
        <f ca="1"/>
        <v>124.54</v>
      </c>
      <c r="GQ24" s="34" vm="4112">
        <f ca="1"/>
        <v>126.015</v>
      </c>
      <c r="GR24" s="34" vm="4113">
        <f ca="1"/>
        <v>126.26</v>
      </c>
      <c r="GS24" s="34" vm="4114">
        <f ca="1"/>
        <v>126.53</v>
      </c>
      <c r="GT24" s="34" vm="4115">
        <f ca="1"/>
        <v>126.215</v>
      </c>
      <c r="GU24" s="34" vm="4116">
        <f ca="1"/>
        <v>126.93</v>
      </c>
      <c r="GV24" s="34" t="e" vm="341">
        <f ca="1"/>
        <v>#N/A</v>
      </c>
      <c r="GW24" s="34" vm="4117">
        <f ca="1"/>
        <v>127.12</v>
      </c>
      <c r="GX24" s="34" vm="4118">
        <f ca="1"/>
        <v>127.56</v>
      </c>
      <c r="GY24" s="34" vm="4119">
        <f ca="1"/>
        <v>127.905</v>
      </c>
      <c r="GZ24" s="34" vm="4120">
        <f ca="1"/>
        <v>127.245</v>
      </c>
      <c r="HA24" s="34" vm="4121">
        <f ca="1"/>
        <v>128.65</v>
      </c>
      <c r="HB24" s="34" vm="4122">
        <f ca="1"/>
        <v>127.16</v>
      </c>
      <c r="HC24" s="34" vm="4123">
        <f ca="1"/>
        <v>126.88</v>
      </c>
      <c r="HD24" s="34" vm="4124">
        <f ca="1"/>
        <v>127.11499999999999</v>
      </c>
      <c r="HE24" s="34" vm="4125">
        <f ca="1"/>
        <v>126.245</v>
      </c>
      <c r="HF24" s="34" vm="4126">
        <f ca="1"/>
        <v>125.64</v>
      </c>
      <c r="HG24" s="34" vm="4127">
        <f ca="1"/>
        <v>125.645</v>
      </c>
      <c r="HH24" s="34" vm="4128">
        <f ca="1"/>
        <v>125.49</v>
      </c>
      <c r="HI24" s="34" vm="4129">
        <f ca="1"/>
        <v>125.44499999999999</v>
      </c>
      <c r="HJ24" s="34" vm="4130">
        <f ca="1"/>
        <v>125.18</v>
      </c>
      <c r="HK24" s="34" vm="4131">
        <f ca="1"/>
        <v>122.855</v>
      </c>
      <c r="HL24" s="34" vm="4132">
        <f ca="1"/>
        <v>122.87</v>
      </c>
      <c r="HM24" s="34" vm="4133">
        <f ca="1"/>
        <v>123.41</v>
      </c>
      <c r="HN24" s="34" vm="4134">
        <f ca="1"/>
        <v>125.455</v>
      </c>
      <c r="HO24" s="34" vm="4135">
        <f ca="1"/>
        <v>125.08499999999999</v>
      </c>
      <c r="HP24" s="34" vm="4136">
        <f ca="1"/>
        <v>125.245</v>
      </c>
      <c r="HQ24" s="34" vm="4137">
        <f ca="1"/>
        <v>122.925</v>
      </c>
      <c r="HR24" s="34" vm="4138">
        <f ca="1"/>
        <v>123.255</v>
      </c>
      <c r="HS24" s="34" vm="4139">
        <f ca="1"/>
        <v>123.38</v>
      </c>
      <c r="HT24" s="34" vm="4140">
        <f ca="1"/>
        <v>121.52</v>
      </c>
      <c r="HU24" s="34" vm="4141">
        <f ca="1"/>
        <v>120.685</v>
      </c>
      <c r="HV24" s="34" vm="4142">
        <f ca="1"/>
        <v>122.61499999999999</v>
      </c>
      <c r="HW24" s="34" vm="4143">
        <f ca="1"/>
        <v>121.265</v>
      </c>
      <c r="HX24" s="34" vm="4144">
        <f ca="1"/>
        <v>124.53</v>
      </c>
      <c r="HY24" s="34" vm="4145">
        <f ca="1"/>
        <v>123.81</v>
      </c>
      <c r="HZ24" s="34" vm="4146">
        <f ca="1"/>
        <v>124.075</v>
      </c>
      <c r="IA24" s="34" vm="4147">
        <f ca="1"/>
        <v>122.785</v>
      </c>
      <c r="IB24" s="34" vm="4148">
        <f ca="1"/>
        <v>122.43</v>
      </c>
      <c r="IC24" s="34" vm="4149">
        <f ca="1"/>
        <v>124.8</v>
      </c>
      <c r="ID24" s="34" vm="4150">
        <f ca="1"/>
        <v>125.93</v>
      </c>
      <c r="IE24" s="34" vm="4151">
        <f ca="1"/>
        <v>126.27</v>
      </c>
      <c r="IF24" s="34" vm="4152">
        <f ca="1"/>
        <v>127.375</v>
      </c>
      <c r="IG24" s="34" vm="4153">
        <f ca="1"/>
        <v>127.875</v>
      </c>
      <c r="IH24" s="34" vm="4154">
        <f ca="1"/>
        <v>127.765</v>
      </c>
      <c r="II24" s="34" vm="4155">
        <f ca="1"/>
        <v>127.94499999999999</v>
      </c>
      <c r="IJ24" s="34" vm="4156">
        <f ca="1"/>
        <v>128.59</v>
      </c>
      <c r="IK24" s="34" vm="4157">
        <f ca="1"/>
        <v>129.625</v>
      </c>
      <c r="IL24" s="34" vm="4158">
        <f ca="1"/>
        <v>128.88499999999999</v>
      </c>
      <c r="IM24" s="34" vm="4159">
        <f ca="1"/>
        <v>129.28</v>
      </c>
      <c r="IN24" s="34" vm="4160">
        <f ca="1"/>
        <v>129.38999999999999</v>
      </c>
      <c r="IO24" s="34" vm="4161">
        <f ca="1"/>
        <v>129.86000000000001</v>
      </c>
      <c r="IP24" s="34" vm="4162">
        <f ca="1"/>
        <v>130.38499999999999</v>
      </c>
      <c r="IQ24" s="34" vm="4163">
        <f ca="1"/>
        <v>130.32</v>
      </c>
      <c r="IR24" s="34" vm="4164">
        <f ca="1"/>
        <v>131.61000000000001</v>
      </c>
      <c r="IS24" s="34" vm="4165">
        <f ca="1"/>
        <v>132.53</v>
      </c>
      <c r="IT24" s="34" vm="1868">
        <f ca="1"/>
        <v>132.5</v>
      </c>
      <c r="IU24" s="34" vm="4166">
        <f ca="1"/>
        <v>131.83500000000001</v>
      </c>
      <c r="IV24" s="34" vm="4167">
        <f ca="1"/>
        <v>131.77500000000001</v>
      </c>
      <c r="IW24" s="34" vm="4168">
        <f ca="1"/>
        <v>131.065</v>
      </c>
      <c r="IX24" s="34" vm="4167">
        <f ca="1"/>
        <v>131.77500000000001</v>
      </c>
      <c r="IY24" s="34" vm="4169">
        <f ca="1"/>
        <v>132.05500000000001</v>
      </c>
      <c r="IZ24" s="34" vm="4170">
        <f ca="1"/>
        <v>132.63499999999999</v>
      </c>
      <c r="JA24" s="34" vm="4171">
        <f ca="1"/>
        <v>132.255</v>
      </c>
      <c r="JB24" s="34" vm="4172">
        <f ca="1"/>
        <v>132.125</v>
      </c>
      <c r="JC24" s="34" vm="4173">
        <f ca="1"/>
        <v>132.66499999999999</v>
      </c>
      <c r="JD24" s="34" vm="4174">
        <f ca="1"/>
        <v>132.96</v>
      </c>
      <c r="JE24" s="34" vm="4175">
        <f ca="1"/>
        <v>131.285</v>
      </c>
      <c r="JF24" s="34" vm="4176">
        <f ca="1"/>
        <v>131.88999999999999</v>
      </c>
      <c r="JG24" s="34" vm="4177">
        <f ca="1"/>
        <v>132.345</v>
      </c>
      <c r="JH24" s="34" vm="4178">
        <f ca="1"/>
        <v>129.30000000000001</v>
      </c>
      <c r="JI24" s="34" vm="4179">
        <f ca="1"/>
        <v>130.42500000000001</v>
      </c>
      <c r="JJ24" s="34" vm="4180">
        <f ca="1"/>
        <v>129.185</v>
      </c>
      <c r="JK24" s="34" vm="4181">
        <f ca="1"/>
        <v>130.61000000000001</v>
      </c>
      <c r="JL24" s="34" vm="4182">
        <f ca="1"/>
        <v>128.20500000000001</v>
      </c>
      <c r="JM24" s="34" vm="4183">
        <f ca="1"/>
        <v>127.17</v>
      </c>
      <c r="JN24" s="34" vm="4184">
        <f ca="1"/>
        <v>128.30000000000001</v>
      </c>
      <c r="JO24" s="34" vm="4185">
        <f ca="1"/>
        <v>131.47</v>
      </c>
      <c r="JP24" s="34" vm="4186">
        <f ca="1"/>
        <v>131.535</v>
      </c>
      <c r="JQ24" s="34" vm="4187">
        <f ca="1"/>
        <v>131.68</v>
      </c>
      <c r="JR24" s="34" vm="4175">
        <f ca="1"/>
        <v>131.285</v>
      </c>
      <c r="JS24" s="34" vm="4188">
        <f ca="1"/>
        <v>130.93</v>
      </c>
      <c r="JT24" s="34" vm="4189">
        <f ca="1"/>
        <v>129.5</v>
      </c>
      <c r="JU24" s="34" vm="1802">
        <f ca="1"/>
        <v>129.29</v>
      </c>
      <c r="JV24" s="34" vm="4190">
        <f ca="1"/>
        <v>131.81</v>
      </c>
      <c r="JW24" s="34" vm="4191">
        <f ca="1"/>
        <v>130.535</v>
      </c>
      <c r="JX24" s="34" vm="4192">
        <f ca="1"/>
        <v>127.1</v>
      </c>
      <c r="JY24" s="34" vm="4193">
        <f ca="1"/>
        <v>128.97499999999999</v>
      </c>
      <c r="JZ24" s="34" vm="4194">
        <f ca="1"/>
        <v>131.255</v>
      </c>
      <c r="KA24" s="34" vm="4195">
        <f ca="1"/>
        <v>132.52000000000001</v>
      </c>
      <c r="KB24" s="34"/>
    </row>
    <row r="25" spans="2:288" ht="20" customHeight="1" x14ac:dyDescent="0.6">
      <c r="B25" s="12"/>
      <c r="C25" s="1" t="s">
        <v>40</v>
      </c>
      <c r="D25" s="1" t="str" cm="1">
        <f t="array" ref="D25">_FV(Table15[[#This Row],[ ETF]],"Ticker symbol",TRUE)</f>
        <v>MVOL</v>
      </c>
      <c r="E25" s="1" t="s">
        <v>68</v>
      </c>
      <c r="F25" s="1" t="s">
        <v>69</v>
      </c>
      <c r="G25" s="1" t="e" vm="4196">
        <v>#VALUE!</v>
      </c>
      <c r="H25" s="22" cm="1">
        <f t="array" ref="H25">IFERROR(_FV(Table15[[#This Row],[ ETF]],"beta"),"")</f>
        <v>0.66420000000000001</v>
      </c>
      <c r="I25" s="25" cm="1">
        <f t="array" ref="I25">_FV(Table15[[#This Row],[ ETF]],"Price")</f>
        <v>60.91</v>
      </c>
      <c r="J25" s="21">
        <f>SUMIF(Table14[Ativo],Table15[[#This Row],[Ticker]],Table14[Qtd])</f>
        <v>0</v>
      </c>
      <c r="K25" s="5">
        <f>Table15[[#This Row],[Preço]]*Table15[[#This Row],[Qtd]]</f>
        <v>0</v>
      </c>
      <c r="L25" s="14">
        <f>_xlfn.FLOOR.MATH((Aporte-2)/Table15[[#This Row],[Preço]])</f>
        <v>73</v>
      </c>
      <c r="M25" s="13">
        <f>Aporte-Table15[[#This Row],[Possível]]*Table15[[#This Row],[Preço]]</f>
        <v>53.570000000000618</v>
      </c>
      <c r="N25" s="30" cm="1">
        <f t="array" ref="N25">_FV(Table15[[#This Row],[ ETF]],"Expense ratio",TRUE)</f>
        <v>3.0000000000000001E-3</v>
      </c>
      <c r="O25" s="33" cm="1">
        <f t="array" ref="O25">_FV(Table15[[#This Row],[ ETF]],"Market cap",TRUE)</f>
        <v>3138621731.77</v>
      </c>
      <c r="P25" s="31" cm="1">
        <f t="array" ref="P25">_FV(Table15[[#This Row],[ ETF]],"Volume")</f>
        <v>1244</v>
      </c>
      <c r="Q25" s="30" cm="1">
        <f t="array" ref="Q25">_FV(Table15[[#This Row],[ ETF]],"Change (%)",TRUE)</f>
        <v>1.315E-3</v>
      </c>
      <c r="R25" s="35">
        <f ca="1">(Table15[[#This Row],[Preço]]-AF25)/AF25</f>
        <v>0.14524772022186697</v>
      </c>
      <c r="S25" s="39"/>
      <c r="T25" s="32" cm="1">
        <f t="array" ref="T25">Table15[[#This Row],[Valor de mercado]]/Riqueza_hoje</f>
        <v>0</v>
      </c>
      <c r="AF25" s="34" cm="1" vm="4197">
        <f t="array" aca="1" ref="AF25:JZ25" ca="1">TRANSPOSE(_xlfn.STOCKHISTORY(G25,TODAY()-365,TODAY(),0,0,1))</f>
        <v>53.185000000000002</v>
      </c>
      <c r="AG25" s="34" t="e" vm="341">
        <f ca="1"/>
        <v>#N/A</v>
      </c>
      <c r="AH25" s="34" vm="4198">
        <f ca="1"/>
        <v>53.78</v>
      </c>
      <c r="AI25" s="34" vm="4199">
        <f ca="1"/>
        <v>53.84</v>
      </c>
      <c r="AJ25" s="34" vm="4200">
        <f ca="1"/>
        <v>53.66</v>
      </c>
      <c r="AK25" s="34" vm="4201">
        <f ca="1"/>
        <v>53.55</v>
      </c>
      <c r="AL25" s="34" vm="4202">
        <f ca="1"/>
        <v>53.46</v>
      </c>
      <c r="AM25" s="34" vm="4203">
        <f ca="1"/>
        <v>53.98</v>
      </c>
      <c r="AN25" s="34" vm="4204">
        <f ca="1"/>
        <v>54.06</v>
      </c>
      <c r="AO25" s="34" vm="4205">
        <f ca="1"/>
        <v>54.25</v>
      </c>
      <c r="AP25" s="34" vm="4206">
        <f ca="1"/>
        <v>54.16</v>
      </c>
      <c r="AQ25" s="34" vm="4207">
        <f ca="1"/>
        <v>53.87</v>
      </c>
      <c r="AR25" s="34" vm="4208">
        <f ca="1"/>
        <v>53.93</v>
      </c>
      <c r="AS25" s="34" vm="4209">
        <f ca="1"/>
        <v>54.015000000000001</v>
      </c>
      <c r="AT25" s="34" vm="4210">
        <f ca="1"/>
        <v>53.76</v>
      </c>
      <c r="AU25" s="34" vm="4211">
        <f ca="1"/>
        <v>53.79</v>
      </c>
      <c r="AV25" s="34" vm="4212">
        <f ca="1"/>
        <v>53.85</v>
      </c>
      <c r="AW25" s="34" vm="4213">
        <f ca="1"/>
        <v>54.11</v>
      </c>
      <c r="AX25" s="34" vm="4214">
        <f ca="1"/>
        <v>54.03</v>
      </c>
      <c r="AY25" s="34" vm="4215">
        <f ca="1"/>
        <v>53.97</v>
      </c>
      <c r="AZ25" s="34" vm="4204">
        <f ca="1"/>
        <v>54.06</v>
      </c>
      <c r="BA25" s="34" vm="4216">
        <f ca="1"/>
        <v>54.29</v>
      </c>
      <c r="BB25" s="34" vm="4217">
        <f ca="1"/>
        <v>53.88</v>
      </c>
      <c r="BC25" s="34" vm="4218">
        <f ca="1"/>
        <v>53.9</v>
      </c>
      <c r="BD25" s="34" vm="4219">
        <f ca="1"/>
        <v>53</v>
      </c>
      <c r="BE25" s="34" vm="4220">
        <f ca="1"/>
        <v>53.16</v>
      </c>
      <c r="BF25" s="34" vm="4221">
        <f ca="1"/>
        <v>53.65</v>
      </c>
      <c r="BG25" s="34" vm="4222">
        <f ca="1"/>
        <v>53.45</v>
      </c>
      <c r="BH25" s="34" vm="4223">
        <f ca="1"/>
        <v>53.51</v>
      </c>
      <c r="BI25" s="34" vm="4211">
        <f ca="1"/>
        <v>53.79</v>
      </c>
      <c r="BJ25" s="34" vm="4224">
        <f ca="1"/>
        <v>54.13</v>
      </c>
      <c r="BK25" s="34" vm="4225">
        <f ca="1"/>
        <v>54.09</v>
      </c>
      <c r="BL25" s="34" vm="4226">
        <f ca="1"/>
        <v>54.19</v>
      </c>
      <c r="BM25" s="34" vm="4227">
        <f ca="1"/>
        <v>54.2</v>
      </c>
      <c r="BN25" s="34" vm="4228">
        <f ca="1"/>
        <v>54.17</v>
      </c>
      <c r="BO25" s="34" vm="4229">
        <f ca="1"/>
        <v>54.45</v>
      </c>
      <c r="BP25" s="34" vm="4208">
        <f ca="1"/>
        <v>53.93</v>
      </c>
      <c r="BQ25" s="34" vm="4230">
        <f ca="1"/>
        <v>53.6</v>
      </c>
      <c r="BR25" s="34" vm="4231">
        <f ca="1"/>
        <v>53.58</v>
      </c>
      <c r="BS25" s="34" vm="4231">
        <f ca="1"/>
        <v>53.58</v>
      </c>
      <c r="BT25" s="34" vm="4219">
        <f ca="1"/>
        <v>53</v>
      </c>
      <c r="BU25" s="34" vm="4232">
        <f ca="1"/>
        <v>53.02</v>
      </c>
      <c r="BV25" s="34" vm="4220">
        <f ca="1"/>
        <v>53.16</v>
      </c>
      <c r="BW25" s="34" vm="4233">
        <f ca="1"/>
        <v>53.07</v>
      </c>
      <c r="BX25" s="34" vm="4234">
        <f ca="1"/>
        <v>52.21</v>
      </c>
      <c r="BY25" s="34" vm="4235">
        <f ca="1"/>
        <v>52.72</v>
      </c>
      <c r="BZ25" s="34" vm="4236">
        <f ca="1"/>
        <v>52.51</v>
      </c>
      <c r="CA25" s="34" vm="4237">
        <f ca="1"/>
        <v>52.25</v>
      </c>
      <c r="CB25" s="34" vm="4238">
        <f ca="1"/>
        <v>52.23</v>
      </c>
      <c r="CC25" s="34" vm="4239">
        <f ca="1"/>
        <v>51.64</v>
      </c>
      <c r="CD25" s="34" vm="4240">
        <f ca="1"/>
        <v>52.81</v>
      </c>
      <c r="CE25" s="34" vm="4241">
        <f ca="1"/>
        <v>53.12</v>
      </c>
      <c r="CF25" s="34" vm="4242">
        <f ca="1"/>
        <v>53.3</v>
      </c>
      <c r="CG25" s="34" vm="4243">
        <f ca="1"/>
        <v>53.59</v>
      </c>
      <c r="CH25" s="34" vm="4244">
        <f ca="1"/>
        <v>53.454999999999998</v>
      </c>
      <c r="CI25" s="34" vm="4245">
        <f ca="1"/>
        <v>53.89</v>
      </c>
      <c r="CJ25" s="34" vm="4246">
        <f ca="1"/>
        <v>54.244999999999997</v>
      </c>
      <c r="CK25" s="34" vm="4247">
        <f ca="1"/>
        <v>54.15</v>
      </c>
      <c r="CL25" s="34" vm="4213">
        <f ca="1"/>
        <v>54.11</v>
      </c>
      <c r="CM25" s="34" vm="4248">
        <f ca="1"/>
        <v>53.95</v>
      </c>
      <c r="CN25" s="34" vm="4249">
        <f ca="1"/>
        <v>54.3</v>
      </c>
      <c r="CO25" s="34" vm="4216">
        <f ca="1"/>
        <v>54.29</v>
      </c>
      <c r="CP25" s="34" vm="4250">
        <f ca="1"/>
        <v>54.22</v>
      </c>
      <c r="CQ25" s="34" vm="4213">
        <f ca="1"/>
        <v>54.11</v>
      </c>
      <c r="CR25" s="34" vm="4251">
        <f ca="1"/>
        <v>54.53</v>
      </c>
      <c r="CS25" s="34" vm="4252">
        <f ca="1"/>
        <v>55.07</v>
      </c>
      <c r="CT25" s="34" vm="4253">
        <f ca="1"/>
        <v>54.6</v>
      </c>
      <c r="CU25" s="34" vm="4254">
        <f ca="1"/>
        <v>54.67</v>
      </c>
      <c r="CV25" s="34" vm="4255">
        <f ca="1"/>
        <v>54.78</v>
      </c>
      <c r="CW25" s="34" vm="4256">
        <f ca="1"/>
        <v>55.36</v>
      </c>
      <c r="CX25" s="34" vm="4257">
        <f ca="1"/>
        <v>55.28</v>
      </c>
      <c r="CY25" s="34" vm="4258">
        <f ca="1"/>
        <v>55.53</v>
      </c>
      <c r="CZ25" s="34" vm="4259">
        <f ca="1"/>
        <v>55.52</v>
      </c>
      <c r="DA25" s="34" vm="4260">
        <f ca="1"/>
        <v>55.58</v>
      </c>
      <c r="DB25" s="34" vm="4261">
        <f ca="1"/>
        <v>55.61</v>
      </c>
      <c r="DC25" s="34" vm="4262">
        <f ca="1"/>
        <v>55.73</v>
      </c>
      <c r="DD25" s="34" vm="4263">
        <f ca="1"/>
        <v>56.18</v>
      </c>
      <c r="DE25" s="34" vm="4264">
        <f ca="1"/>
        <v>56.49</v>
      </c>
      <c r="DF25" s="34" vm="4265">
        <f ca="1"/>
        <v>56.47</v>
      </c>
      <c r="DG25" s="34" vm="4266">
        <f ca="1"/>
        <v>56.34</v>
      </c>
      <c r="DH25" s="34" vm="4267">
        <f ca="1"/>
        <v>56.72</v>
      </c>
      <c r="DI25" s="34" vm="4268">
        <f ca="1"/>
        <v>56.78</v>
      </c>
      <c r="DJ25" s="34" vm="4268">
        <f ca="1"/>
        <v>56.78</v>
      </c>
      <c r="DK25" s="34" vm="4269">
        <f ca="1"/>
        <v>56.56</v>
      </c>
      <c r="DL25" s="34" vm="4270">
        <f ca="1"/>
        <v>56.4</v>
      </c>
      <c r="DM25" s="34" vm="4271">
        <f ca="1"/>
        <v>56.2</v>
      </c>
      <c r="DN25" s="34" vm="4263">
        <f ca="1"/>
        <v>56.18</v>
      </c>
      <c r="DO25" s="34" vm="4272">
        <f ca="1"/>
        <v>56.09</v>
      </c>
      <c r="DP25" s="34" t="e" vm="341">
        <f ca="1"/>
        <v>#N/A</v>
      </c>
      <c r="DQ25" s="34" vm="4273">
        <f ca="1"/>
        <v>56.14</v>
      </c>
      <c r="DR25" s="34" vm="4270">
        <f ca="1"/>
        <v>56.4</v>
      </c>
      <c r="DS25" s="34" vm="4274">
        <f ca="1"/>
        <v>56.7</v>
      </c>
      <c r="DT25" s="34" vm="4275">
        <f ca="1"/>
        <v>57.32</v>
      </c>
      <c r="DU25" s="34" vm="4276">
        <f ca="1"/>
        <v>57.73</v>
      </c>
      <c r="DV25" s="34" vm="4277">
        <f ca="1"/>
        <v>56.81</v>
      </c>
      <c r="DW25" s="34" vm="4278">
        <f ca="1"/>
        <v>56.22</v>
      </c>
      <c r="DX25" s="34" vm="4279">
        <f ca="1"/>
        <v>56.33</v>
      </c>
      <c r="DY25" s="34" vm="4280">
        <f ca="1"/>
        <v>57.01</v>
      </c>
      <c r="DZ25" s="34" vm="4281">
        <f ca="1"/>
        <v>56.9</v>
      </c>
      <c r="EA25" s="34" vm="4282">
        <f ca="1"/>
        <v>57.31</v>
      </c>
      <c r="EB25" s="34" vm="4283">
        <f ca="1"/>
        <v>57.28</v>
      </c>
      <c r="EC25" s="34" vm="4284">
        <f ca="1"/>
        <v>57.39</v>
      </c>
      <c r="ED25" s="34" vm="4285">
        <f ca="1"/>
        <v>57.14</v>
      </c>
      <c r="EE25" s="34" vm="4286">
        <f ca="1"/>
        <v>57.21</v>
      </c>
      <c r="EF25" s="34" vm="4287">
        <f ca="1"/>
        <v>57.13</v>
      </c>
      <c r="EG25" s="34" vm="4284">
        <f ca="1"/>
        <v>57.39</v>
      </c>
      <c r="EH25" s="34" t="e" vm="341">
        <f ca="1"/>
        <v>#N/A</v>
      </c>
      <c r="EI25" s="34" vm="4288">
        <f ca="1"/>
        <v>57.09</v>
      </c>
      <c r="EJ25" s="34" vm="4289">
        <f ca="1"/>
        <v>57.17</v>
      </c>
      <c r="EK25" s="34" vm="4290">
        <f ca="1"/>
        <v>57.11</v>
      </c>
      <c r="EL25" s="34" vm="4291">
        <f ca="1"/>
        <v>57.53</v>
      </c>
      <c r="EM25" s="34" vm="4292">
        <f ca="1"/>
        <v>57.66</v>
      </c>
      <c r="EN25" s="34" vm="4293">
        <f ca="1"/>
        <v>57.57</v>
      </c>
      <c r="EO25" s="34" vm="4294">
        <f ca="1"/>
        <v>57.86</v>
      </c>
      <c r="EP25" s="34" vm="4295">
        <f ca="1"/>
        <v>58.08</v>
      </c>
      <c r="EQ25" s="34" vm="4296">
        <f ca="1"/>
        <v>57.9</v>
      </c>
      <c r="ER25" s="34" vm="4297">
        <f ca="1"/>
        <v>57.84</v>
      </c>
      <c r="ES25" s="34" vm="4298">
        <f ca="1"/>
        <v>58.04</v>
      </c>
      <c r="ET25" s="34" vm="4295">
        <f ca="1"/>
        <v>58.08</v>
      </c>
      <c r="EU25" s="34" vm="4299">
        <f ca="1"/>
        <v>57.55</v>
      </c>
      <c r="EV25" s="34" vm="4300">
        <f ca="1"/>
        <v>56.93</v>
      </c>
      <c r="EW25" s="34" vm="4301">
        <f ca="1"/>
        <v>57.34</v>
      </c>
      <c r="EX25" s="34" vm="4302">
        <f ca="1"/>
        <v>57.56</v>
      </c>
      <c r="EY25" s="34" vm="4275">
        <f ca="1"/>
        <v>57.32</v>
      </c>
      <c r="EZ25" s="34" vm="4303">
        <f ca="1"/>
        <v>57.44</v>
      </c>
      <c r="FA25" s="34" vm="4304">
        <f ca="1"/>
        <v>57.68</v>
      </c>
      <c r="FB25" s="34" vm="4305">
        <f ca="1"/>
        <v>57.78</v>
      </c>
      <c r="FC25" s="34" vm="4306">
        <f ca="1"/>
        <v>57.92</v>
      </c>
      <c r="FD25" s="34" vm="4307">
        <f ca="1"/>
        <v>57.67</v>
      </c>
      <c r="FE25" s="34" vm="4308">
        <f ca="1"/>
        <v>57.79</v>
      </c>
      <c r="FF25" s="34" vm="4309">
        <f ca="1"/>
        <v>58.12</v>
      </c>
      <c r="FG25" s="34" vm="4310">
        <f ca="1"/>
        <v>58.21</v>
      </c>
      <c r="FH25" s="34" vm="4311">
        <f ca="1"/>
        <v>58.03</v>
      </c>
      <c r="FI25" s="34" vm="4312">
        <f ca="1"/>
        <v>58.51</v>
      </c>
      <c r="FJ25" s="34" vm="4313">
        <f ca="1"/>
        <v>58.16</v>
      </c>
      <c r="FK25" s="34" vm="4314">
        <f ca="1"/>
        <v>58.48</v>
      </c>
      <c r="FL25" s="34" vm="4315">
        <f ca="1"/>
        <v>58.67</v>
      </c>
      <c r="FM25" s="34" vm="4316">
        <f ca="1"/>
        <v>58.77</v>
      </c>
      <c r="FN25" s="34" vm="4317">
        <f ca="1"/>
        <v>58.69</v>
      </c>
      <c r="FO25" s="34" vm="4318">
        <f ca="1"/>
        <v>58.61</v>
      </c>
      <c r="FP25" s="34" vm="4319">
        <f ca="1"/>
        <v>58.85</v>
      </c>
      <c r="FQ25" s="34" vm="4310">
        <f ca="1"/>
        <v>58.21</v>
      </c>
      <c r="FR25" s="34" vm="4320">
        <f ca="1"/>
        <v>58.57</v>
      </c>
      <c r="FS25" s="34" vm="4317">
        <f ca="1"/>
        <v>58.69</v>
      </c>
      <c r="FT25" s="34" vm="4321">
        <f ca="1"/>
        <v>58.7</v>
      </c>
      <c r="FU25" s="34" vm="4322">
        <f ca="1"/>
        <v>59.12</v>
      </c>
      <c r="FV25" s="34" vm="4323">
        <f ca="1"/>
        <v>59.22</v>
      </c>
      <c r="FW25" s="34" vm="4324">
        <f ca="1"/>
        <v>59.08</v>
      </c>
      <c r="FX25" s="34" vm="4325">
        <f ca="1"/>
        <v>59.17</v>
      </c>
      <c r="FY25" s="34" vm="2053">
        <f ca="1"/>
        <v>59.41</v>
      </c>
      <c r="FZ25" s="34" vm="4326">
        <f ca="1"/>
        <v>59.36</v>
      </c>
      <c r="GA25" s="34" vm="4327">
        <f ca="1"/>
        <v>59.57</v>
      </c>
      <c r="GB25" s="34" vm="4328">
        <f ca="1"/>
        <v>59.53</v>
      </c>
      <c r="GC25" s="34" vm="4329">
        <f ca="1"/>
        <v>59.47</v>
      </c>
      <c r="GD25" s="34" vm="4330">
        <f ca="1"/>
        <v>59.52</v>
      </c>
      <c r="GE25" s="34" vm="2094">
        <f ca="1"/>
        <v>59.45</v>
      </c>
      <c r="GF25" s="34" vm="4331">
        <f ca="1"/>
        <v>59.51</v>
      </c>
      <c r="GG25" s="34" vm="4331">
        <f ca="1"/>
        <v>59.51</v>
      </c>
      <c r="GH25" s="34" vm="4332">
        <f ca="1"/>
        <v>59.78</v>
      </c>
      <c r="GI25" s="34" vm="4333">
        <f ca="1"/>
        <v>59.77</v>
      </c>
      <c r="GJ25" s="34" vm="4334">
        <f ca="1"/>
        <v>60.145000000000003</v>
      </c>
      <c r="GK25" s="34" vm="4335">
        <f ca="1"/>
        <v>60.24</v>
      </c>
      <c r="GL25" s="34" vm="4336">
        <f ca="1"/>
        <v>60.38</v>
      </c>
      <c r="GM25" s="34" vm="4337">
        <f ca="1"/>
        <v>60.2</v>
      </c>
      <c r="GN25" s="34" vm="4338">
        <f ca="1"/>
        <v>59.94</v>
      </c>
      <c r="GO25" s="34" vm="4339">
        <f ca="1"/>
        <v>60.35</v>
      </c>
      <c r="GP25" s="34" vm="4340">
        <f ca="1"/>
        <v>60.68</v>
      </c>
      <c r="GQ25" s="34" vm="4341">
        <f ca="1"/>
        <v>60.43</v>
      </c>
      <c r="GR25" s="34" vm="4335">
        <f ca="1"/>
        <v>60.24</v>
      </c>
      <c r="GS25" s="34" vm="4342">
        <f ca="1"/>
        <v>60.1</v>
      </c>
      <c r="GT25" s="34" vm="4343">
        <f ca="1"/>
        <v>60.29</v>
      </c>
      <c r="GU25" s="34" vm="4344">
        <f ca="1"/>
        <v>60.249600000000001</v>
      </c>
      <c r="GV25" s="34" vm="2092">
        <f ca="1"/>
        <v>60.39</v>
      </c>
      <c r="GW25" s="34" vm="4345">
        <f ca="1"/>
        <v>60.57</v>
      </c>
      <c r="GX25" s="34" vm="4346">
        <f ca="1"/>
        <v>60.77</v>
      </c>
      <c r="GY25" s="34" vm="2051">
        <f ca="1"/>
        <v>60.965000000000003</v>
      </c>
      <c r="GZ25" s="34" vm="4347">
        <f ca="1"/>
        <v>61.24</v>
      </c>
      <c r="HA25" s="34" vm="4348">
        <f ca="1"/>
        <v>60.59</v>
      </c>
      <c r="HB25" s="34" vm="4349">
        <f ca="1"/>
        <v>60.62</v>
      </c>
      <c r="HC25" s="34" vm="4350">
        <f ca="1"/>
        <v>60.55</v>
      </c>
      <c r="HD25" s="34" vm="4351">
        <f ca="1"/>
        <v>60.12</v>
      </c>
      <c r="HE25" s="34" vm="4352">
        <f ca="1"/>
        <v>60.02</v>
      </c>
      <c r="HF25" s="34" vm="4353">
        <f ca="1"/>
        <v>60</v>
      </c>
      <c r="HG25" s="34" vm="4354">
        <f ca="1"/>
        <v>59.91</v>
      </c>
      <c r="HH25" s="34" vm="4355">
        <f ca="1"/>
        <v>59.67</v>
      </c>
      <c r="HI25" s="34" vm="4356">
        <f ca="1"/>
        <v>59.2</v>
      </c>
      <c r="HJ25" s="34" vm="4357">
        <f ca="1"/>
        <v>58.88</v>
      </c>
      <c r="HK25" s="34" vm="4358">
        <f ca="1"/>
        <v>59.19</v>
      </c>
      <c r="HL25" s="34" vm="4323">
        <f ca="1"/>
        <v>59.22</v>
      </c>
      <c r="HM25" s="34" vm="4359">
        <f ca="1"/>
        <v>59.44</v>
      </c>
      <c r="HN25" s="34" vm="4360">
        <f ca="1"/>
        <v>59.07</v>
      </c>
      <c r="HO25" s="34" vm="4361">
        <f ca="1"/>
        <v>58.72</v>
      </c>
      <c r="HP25" s="34" vm="4362">
        <f ca="1"/>
        <v>57.63</v>
      </c>
      <c r="HQ25" s="34" vm="4363">
        <f ca="1"/>
        <v>57.98</v>
      </c>
      <c r="HR25" s="34" vm="4364">
        <f ca="1"/>
        <v>57.77</v>
      </c>
      <c r="HS25" s="34" vm="4365">
        <f ca="1"/>
        <v>57.33</v>
      </c>
      <c r="HT25" s="34" vm="4366">
        <f ca="1"/>
        <v>56.96</v>
      </c>
      <c r="HU25" s="34" vm="4302">
        <f ca="1"/>
        <v>57.56</v>
      </c>
      <c r="HV25" s="34" vm="4367">
        <f ca="1"/>
        <v>56.94</v>
      </c>
      <c r="HW25" s="34" vm="4368">
        <f ca="1"/>
        <v>58.06</v>
      </c>
      <c r="HX25" s="34" vm="4276">
        <f ca="1"/>
        <v>57.73</v>
      </c>
      <c r="HY25" s="34" vm="4306">
        <f ca="1"/>
        <v>57.92</v>
      </c>
      <c r="HZ25" s="34" vm="4369">
        <f ca="1"/>
        <v>57.61</v>
      </c>
      <c r="IA25" s="34" vm="4370">
        <f ca="1"/>
        <v>57.6</v>
      </c>
      <c r="IB25" s="34" vm="4371">
        <f ca="1"/>
        <v>58.52</v>
      </c>
      <c r="IC25" s="34" vm="4372">
        <f ca="1"/>
        <v>58.78</v>
      </c>
      <c r="ID25" s="34" vm="4373">
        <f ca="1"/>
        <v>58.62</v>
      </c>
      <c r="IE25" s="34" vm="4374">
        <f ca="1"/>
        <v>58.83</v>
      </c>
      <c r="IF25" s="34" vm="4375">
        <f ca="1"/>
        <v>59.21</v>
      </c>
      <c r="IG25" s="34" vm="4376">
        <f ca="1"/>
        <v>59.13</v>
      </c>
      <c r="IH25" s="34" vm="2053">
        <f ca="1"/>
        <v>59.41</v>
      </c>
      <c r="II25" s="34" vm="4377">
        <f ca="1"/>
        <v>59.59</v>
      </c>
      <c r="IJ25" s="34" vm="4378">
        <f ca="1"/>
        <v>59.55</v>
      </c>
      <c r="IK25" s="34" vm="4375">
        <f ca="1"/>
        <v>59.21</v>
      </c>
      <c r="IL25" s="34" vm="4379">
        <f ca="1"/>
        <v>59.4</v>
      </c>
      <c r="IM25" s="34" vm="4379">
        <f ca="1"/>
        <v>59.4</v>
      </c>
      <c r="IN25" s="34" vm="4380">
        <f ca="1"/>
        <v>59.38</v>
      </c>
      <c r="IO25" s="34" vm="4355">
        <f ca="1"/>
        <v>59.67</v>
      </c>
      <c r="IP25" s="34" vm="4381">
        <f ca="1"/>
        <v>59.685000000000002</v>
      </c>
      <c r="IQ25" s="34" vm="4382">
        <f ca="1"/>
        <v>59.98</v>
      </c>
      <c r="IR25" s="34" vm="4333">
        <f ca="1"/>
        <v>59.77</v>
      </c>
      <c r="IS25" s="34" vm="4377">
        <f ca="1"/>
        <v>59.59</v>
      </c>
      <c r="IT25" s="34" vm="4383">
        <f ca="1"/>
        <v>59.75</v>
      </c>
      <c r="IU25" s="34" vm="4353">
        <f ca="1"/>
        <v>60</v>
      </c>
      <c r="IV25" s="34" vm="4384">
        <f ca="1"/>
        <v>59.76</v>
      </c>
      <c r="IW25" s="34" vm="4351">
        <f ca="1"/>
        <v>60.12</v>
      </c>
      <c r="IX25" s="34" vm="4385">
        <f ca="1"/>
        <v>60.25</v>
      </c>
      <c r="IY25" s="34" vm="4335">
        <f ca="1"/>
        <v>60.24</v>
      </c>
      <c r="IZ25" s="34" vm="4386">
        <f ca="1"/>
        <v>59.93</v>
      </c>
      <c r="JA25" s="34" vm="4387">
        <f ca="1"/>
        <v>59.83</v>
      </c>
      <c r="JB25" s="34" vm="4388">
        <f ca="1"/>
        <v>60.01</v>
      </c>
      <c r="JC25" s="34" vm="4389">
        <f ca="1"/>
        <v>59.97</v>
      </c>
      <c r="JD25" s="34" vm="4331">
        <f ca="1"/>
        <v>59.51</v>
      </c>
      <c r="JE25" s="34" vm="4359">
        <f ca="1"/>
        <v>59.44</v>
      </c>
      <c r="JF25" s="34" vm="4390">
        <f ca="1"/>
        <v>59.62</v>
      </c>
      <c r="JG25" s="34" vm="4391">
        <f ca="1"/>
        <v>58.97</v>
      </c>
      <c r="JH25" s="34" vm="4325">
        <f ca="1"/>
        <v>59.17</v>
      </c>
      <c r="JI25" s="34" vm="4392">
        <f ca="1"/>
        <v>58.53</v>
      </c>
      <c r="JJ25" s="34" vm="4393">
        <f ca="1"/>
        <v>59.02</v>
      </c>
      <c r="JK25" s="34" vm="4394">
        <f ca="1"/>
        <v>58.43</v>
      </c>
      <c r="JL25" s="34" vm="4395">
        <f ca="1"/>
        <v>58.42</v>
      </c>
      <c r="JM25" s="34" vm="4396">
        <f ca="1"/>
        <v>59.01</v>
      </c>
      <c r="JN25" s="34" vm="4390">
        <f ca="1"/>
        <v>59.62</v>
      </c>
      <c r="JO25" s="34" vm="4359">
        <f ca="1"/>
        <v>59.44</v>
      </c>
      <c r="JP25" s="34" vm="2099">
        <f ca="1"/>
        <v>59.61</v>
      </c>
      <c r="JQ25" s="34" vm="4397">
        <f ca="1"/>
        <v>59.86</v>
      </c>
      <c r="JR25" s="34" vm="4398">
        <f ca="1"/>
        <v>60.09</v>
      </c>
      <c r="JS25" s="34" vm="4399">
        <f ca="1"/>
        <v>59.73</v>
      </c>
      <c r="JT25" s="34" vm="4338">
        <f ca="1"/>
        <v>59.94</v>
      </c>
      <c r="JU25" s="34" vm="4400">
        <f ca="1"/>
        <v>60.96</v>
      </c>
      <c r="JV25" s="34" vm="4401">
        <f ca="1"/>
        <v>60.49</v>
      </c>
      <c r="JW25" s="34" vm="4402">
        <f ca="1"/>
        <v>59.6</v>
      </c>
      <c r="JX25" s="34" vm="4403">
        <f ca="1"/>
        <v>59.92</v>
      </c>
      <c r="JY25" s="34" vm="4404">
        <f ca="1"/>
        <v>60.47</v>
      </c>
      <c r="JZ25" s="34" vm="4405">
        <f ca="1"/>
        <v>60.83</v>
      </c>
      <c r="KA25" s="34"/>
      <c r="KB25" s="34"/>
    </row>
    <row r="26" spans="2:288" ht="20" customHeight="1" x14ac:dyDescent="0.6">
      <c r="B26" s="12"/>
      <c r="C26" s="1" t="s">
        <v>70</v>
      </c>
      <c r="D26" s="1" t="str" cm="1">
        <f t="array" ref="D26">_FV(Table15[[#This Row],[ ETF]],"Ticker symbol",TRUE)</f>
        <v>IEMU</v>
      </c>
      <c r="E26" s="1" t="s">
        <v>71</v>
      </c>
      <c r="F26" s="1" t="s">
        <v>72</v>
      </c>
      <c r="G26" s="1" t="e" vm="4406">
        <v>#VALUE!</v>
      </c>
      <c r="H26" s="22" t="str" cm="1">
        <f t="array" ref="H26">IFERROR(_FV(Table15[[#This Row],[ ETF]],"beta"),"")</f>
        <v/>
      </c>
      <c r="I26" s="25" cm="1">
        <f t="array" ref="I26">_FV(Table15[[#This Row],[ ETF]],"Price")</f>
        <v>171.02</v>
      </c>
      <c r="J26" s="21">
        <f>SUMIF(Table14[Ativo],Table15[[#This Row],[Ticker]],Table14[Qtd])</f>
        <v>0</v>
      </c>
      <c r="K26" s="5">
        <f>Table15[[#This Row],[Preço]]*Table15[[#This Row],[Qtd]]</f>
        <v>0</v>
      </c>
      <c r="L26" s="14">
        <f>_xlfn.FLOOR.MATH((Aporte-2)/Table15[[#This Row],[Preço]])</f>
        <v>26</v>
      </c>
      <c r="M26" s="13">
        <f>Aporte-Table15[[#This Row],[Possível]]*Table15[[#This Row],[Preço]]</f>
        <v>53.479999999999563</v>
      </c>
      <c r="N26" s="30" cm="1">
        <f t="array" ref="N26">_FV(Table15[[#This Row],[ ETF]],"Expense ratio",TRUE)</f>
        <v>1.1999999999999999E-3</v>
      </c>
      <c r="O26" s="33" cm="1">
        <f t="array" ref="O26">_FV(Table15[[#This Row],[ ETF]],"Market cap",TRUE)</f>
        <v>3119887461.4299998</v>
      </c>
      <c r="P26" s="31" cm="1">
        <f t="array" ref="P26">_FV(Table15[[#This Row],[ ETF]],"Volume")</f>
        <v>407</v>
      </c>
      <c r="Q26" s="30" cm="1">
        <f t="array" ref="Q26">_FV(Table15[[#This Row],[ ETF]],"Change (%)",TRUE)</f>
        <v>1.17E-4</v>
      </c>
      <c r="R26" s="35">
        <f ca="1">(Table15[[#This Row],[Preço]]-AF26)/AF26</f>
        <v>0.13228283898305099</v>
      </c>
      <c r="S26" s="39"/>
      <c r="T26" s="32" cm="1">
        <f t="array" ref="T26">Table15[[#This Row],[Valor de mercado]]/Riqueza_hoje</f>
        <v>0</v>
      </c>
      <c r="AF26" s="34" cm="1" vm="4407">
        <f t="array" aca="1" ref="AF26:JZ26" ca="1">TRANSPOSE(_xlfn.STOCKHISTORY(G26,TODAY()-365,TODAY(),0,0,1))</f>
        <v>151.04</v>
      </c>
      <c r="AG26" s="34" t="e" vm="341">
        <f ca="1"/>
        <v>#N/A</v>
      </c>
      <c r="AH26" s="34" vm="4408">
        <f ca="1"/>
        <v>153.47999999999999</v>
      </c>
      <c r="AI26" s="34" vm="4409">
        <f ca="1"/>
        <v>153.24</v>
      </c>
      <c r="AJ26" s="34" vm="4410">
        <f ca="1"/>
        <v>152.58000000000001</v>
      </c>
      <c r="AK26" s="34" vm="4411">
        <f ca="1"/>
        <v>153.41999999999999</v>
      </c>
      <c r="AL26" s="34" vm="4412">
        <f ca="1"/>
        <v>153.16</v>
      </c>
      <c r="AM26" s="34" vm="4413">
        <f ca="1"/>
        <v>155.22</v>
      </c>
      <c r="AN26" s="34" vm="4414">
        <f ca="1"/>
        <v>155.94999999999999</v>
      </c>
      <c r="AO26" s="34" vm="4415">
        <f ca="1"/>
        <v>156.66</v>
      </c>
      <c r="AP26" s="34" vm="4416">
        <f ca="1"/>
        <v>154.21</v>
      </c>
      <c r="AQ26" s="34" vm="4417">
        <f ca="1"/>
        <v>154.16999999999999</v>
      </c>
      <c r="AR26" s="34" vm="4418">
        <f ca="1"/>
        <v>154.47</v>
      </c>
      <c r="AS26" s="34" vm="4419">
        <f ca="1"/>
        <v>155.04</v>
      </c>
      <c r="AT26" s="34" vm="4420">
        <f ca="1"/>
        <v>152.44999999999999</v>
      </c>
      <c r="AU26" s="34" vm="4421">
        <f ca="1"/>
        <v>152.65</v>
      </c>
      <c r="AV26" s="34" vm="4422">
        <f ca="1"/>
        <v>152.97</v>
      </c>
      <c r="AW26" s="34" vm="4423">
        <f ca="1"/>
        <v>153.85</v>
      </c>
      <c r="AX26" s="34" vm="4424">
        <f ca="1"/>
        <v>154.61000000000001</v>
      </c>
      <c r="AY26" s="34" vm="4425">
        <f ca="1"/>
        <v>153.54</v>
      </c>
      <c r="AZ26" s="34" vm="4426">
        <f ca="1"/>
        <v>151.34</v>
      </c>
      <c r="BA26" s="34" vm="4427">
        <f ca="1"/>
        <v>153.44999999999999</v>
      </c>
      <c r="BB26" s="34" vm="4428">
        <f ca="1"/>
        <v>150.37</v>
      </c>
      <c r="BC26" s="34" vm="4407">
        <f ca="1"/>
        <v>151.04</v>
      </c>
      <c r="BD26" s="34" vm="4429">
        <f ca="1"/>
        <v>148.86000000000001</v>
      </c>
      <c r="BE26" s="34" vm="4430">
        <f ca="1"/>
        <v>150</v>
      </c>
      <c r="BF26" s="34" vm="4431">
        <f ca="1"/>
        <v>151.72999999999999</v>
      </c>
      <c r="BG26" s="34" vm="4432">
        <f ca="1"/>
        <v>152.43</v>
      </c>
      <c r="BH26" s="34" vm="4433">
        <f ca="1"/>
        <v>153.04</v>
      </c>
      <c r="BI26" s="34" vm="4434">
        <f ca="1"/>
        <v>154.18</v>
      </c>
      <c r="BJ26" s="34" vm="4435">
        <f ca="1"/>
        <v>155.19999999999999</v>
      </c>
      <c r="BK26" s="34" vm="4436">
        <f ca="1"/>
        <v>155.26</v>
      </c>
      <c r="BL26" s="34" vm="4437">
        <f ca="1"/>
        <v>155.16999999999999</v>
      </c>
      <c r="BM26" s="34" vm="4438">
        <f ca="1"/>
        <v>155.91999999999999</v>
      </c>
      <c r="BN26" s="34" vm="4439">
        <f ca="1"/>
        <v>156.68</v>
      </c>
      <c r="BO26" s="34" vm="4440">
        <f ca="1"/>
        <v>158.56</v>
      </c>
      <c r="BP26" s="34" vm="4441">
        <f ca="1"/>
        <v>157.63</v>
      </c>
      <c r="BQ26" s="34" vm="4442">
        <f ca="1"/>
        <v>155.79</v>
      </c>
      <c r="BR26" s="34" vm="4443">
        <f ca="1"/>
        <v>155.21</v>
      </c>
      <c r="BS26" s="34" vm="4444">
        <f ca="1"/>
        <v>157.44999999999999</v>
      </c>
      <c r="BT26" s="34" vm="4415">
        <f ca="1"/>
        <v>156.66</v>
      </c>
      <c r="BU26" s="34" vm="4445">
        <f ca="1"/>
        <v>156.04</v>
      </c>
      <c r="BV26" s="34" vm="4446">
        <f ca="1"/>
        <v>156.35</v>
      </c>
      <c r="BW26" s="34" vm="4447">
        <f ca="1"/>
        <v>157.51</v>
      </c>
      <c r="BX26" s="34" vm="4448">
        <f ca="1"/>
        <v>153.43</v>
      </c>
      <c r="BY26" s="34" vm="4449">
        <f ca="1"/>
        <v>155.66</v>
      </c>
      <c r="BZ26" s="34" vm="4450">
        <f ca="1"/>
        <v>156.16999999999999</v>
      </c>
      <c r="CA26" s="34" vm="4451">
        <f ca="1"/>
        <v>156.24</v>
      </c>
      <c r="CB26" s="34" vm="4452">
        <f ca="1"/>
        <v>155.4</v>
      </c>
      <c r="CC26" s="34" vm="4453">
        <f ca="1"/>
        <v>152.25</v>
      </c>
      <c r="CD26" s="34" vm="4454">
        <f ca="1"/>
        <v>155.01</v>
      </c>
      <c r="CE26" s="34" vm="4455">
        <f ca="1"/>
        <v>156.33000000000001</v>
      </c>
      <c r="CF26" s="34" vm="4456">
        <f ca="1"/>
        <v>157.34</v>
      </c>
      <c r="CG26" s="34" vm="4457">
        <f ca="1"/>
        <v>159.38999999999999</v>
      </c>
      <c r="CH26" s="34" vm="4458">
        <f ca="1"/>
        <v>158.69999999999999</v>
      </c>
      <c r="CI26" s="34" vm="4459">
        <f ca="1"/>
        <v>158.62</v>
      </c>
      <c r="CJ26" s="34" vm="4460">
        <f ca="1"/>
        <v>158.94</v>
      </c>
      <c r="CK26" s="34" vm="4461">
        <f ca="1"/>
        <v>158.84</v>
      </c>
      <c r="CL26" s="34" vm="4462">
        <f ca="1"/>
        <v>159.93</v>
      </c>
      <c r="CM26" s="34" vm="4463">
        <f ca="1"/>
        <v>158.41999999999999</v>
      </c>
      <c r="CN26" s="34" vm="4464">
        <f ca="1"/>
        <v>158.66</v>
      </c>
      <c r="CO26" s="34" vm="4465">
        <f ca="1"/>
        <v>157.46</v>
      </c>
      <c r="CP26" s="34" vm="4466">
        <f ca="1"/>
        <v>157.11000000000001</v>
      </c>
      <c r="CQ26" s="34" vm="4467">
        <f ca="1"/>
        <v>156.06</v>
      </c>
      <c r="CR26" s="34" vm="4468">
        <f ca="1"/>
        <v>157.88999999999999</v>
      </c>
      <c r="CS26" s="34" vm="4469">
        <f ca="1"/>
        <v>158.04</v>
      </c>
      <c r="CT26" s="34" vm="4470">
        <f ca="1"/>
        <v>159.16</v>
      </c>
      <c r="CU26" s="34" vm="4471">
        <f ca="1"/>
        <v>158.97</v>
      </c>
      <c r="CV26" s="34" vm="4472">
        <f ca="1"/>
        <v>160.47999999999999</v>
      </c>
      <c r="CW26" s="34" vm="4473">
        <f ca="1"/>
        <v>162.65</v>
      </c>
      <c r="CX26" s="34" vm="4474">
        <f ca="1"/>
        <v>163</v>
      </c>
      <c r="CY26" s="34" vm="4475">
        <f ca="1"/>
        <v>163.62</v>
      </c>
      <c r="CZ26" s="34" vm="4476">
        <f ca="1"/>
        <v>163.51</v>
      </c>
      <c r="DA26" s="34" vm="4477">
        <f ca="1"/>
        <v>163.5</v>
      </c>
      <c r="DB26" s="34" vm="4478">
        <f ca="1"/>
        <v>164.04</v>
      </c>
      <c r="DC26" s="34" vm="4479">
        <f ca="1"/>
        <v>164.93</v>
      </c>
      <c r="DD26" s="34" vm="4480">
        <f ca="1"/>
        <v>165.29</v>
      </c>
      <c r="DE26" s="34" vm="4481">
        <f ca="1"/>
        <v>167.1</v>
      </c>
      <c r="DF26" s="34" vm="4482">
        <f ca="1"/>
        <v>167.72</v>
      </c>
      <c r="DG26" s="34" vm="4483">
        <f ca="1"/>
        <v>164.41</v>
      </c>
      <c r="DH26" s="34" vm="4484">
        <f ca="1"/>
        <v>165.88</v>
      </c>
      <c r="DI26" s="34" vm="4485">
        <f ca="1"/>
        <v>166.87</v>
      </c>
      <c r="DJ26" s="34" vm="4486">
        <f ca="1"/>
        <v>167.5</v>
      </c>
      <c r="DK26" s="34" vm="4487">
        <f ca="1"/>
        <v>168.3</v>
      </c>
      <c r="DL26" s="34" vm="4488">
        <f ca="1"/>
        <v>167.9</v>
      </c>
      <c r="DM26" s="34" vm="4489">
        <f ca="1"/>
        <v>168.76</v>
      </c>
      <c r="DN26" s="34" vm="4490">
        <f ca="1"/>
        <v>168.51</v>
      </c>
      <c r="DO26" s="34" vm="4491">
        <f ca="1"/>
        <v>166.66</v>
      </c>
      <c r="DP26" s="34" t="e" vm="341">
        <f ca="1"/>
        <v>#N/A</v>
      </c>
      <c r="DQ26" s="34" vm="4492">
        <f ca="1"/>
        <v>164.48</v>
      </c>
      <c r="DR26" s="34" vm="4493">
        <f ca="1"/>
        <v>167.3</v>
      </c>
      <c r="DS26" s="34" vm="4494">
        <f ca="1"/>
        <v>168.01</v>
      </c>
      <c r="DT26" s="34" vm="4495">
        <f ca="1"/>
        <v>171.12</v>
      </c>
      <c r="DU26" s="34" vm="4496">
        <f ca="1"/>
        <v>171.1</v>
      </c>
      <c r="DV26" s="34" vm="4497">
        <f ca="1"/>
        <v>167.75</v>
      </c>
      <c r="DW26" s="34" vm="4498">
        <f ca="1"/>
        <v>167.08</v>
      </c>
      <c r="DX26" s="34" vm="4499">
        <f ca="1"/>
        <v>166.84</v>
      </c>
      <c r="DY26" s="34" vm="4500">
        <f ca="1"/>
        <v>170.37</v>
      </c>
      <c r="DZ26" s="34" vm="4501">
        <f ca="1"/>
        <v>171.69</v>
      </c>
      <c r="EA26" s="34" vm="4502">
        <f ca="1"/>
        <v>171.26</v>
      </c>
      <c r="EB26" s="34" vm="4503">
        <f ca="1"/>
        <v>171.92</v>
      </c>
      <c r="EC26" s="34" vm="4504">
        <f ca="1"/>
        <v>173.3</v>
      </c>
      <c r="ED26" s="34" vm="4505">
        <f ca="1"/>
        <v>173.46</v>
      </c>
      <c r="EE26" s="34" vm="4506">
        <f ca="1"/>
        <v>173.11</v>
      </c>
      <c r="EF26" s="34" vm="4507">
        <f ca="1"/>
        <v>173.01</v>
      </c>
      <c r="EG26" s="34" vm="4508">
        <f ca="1"/>
        <v>174.31</v>
      </c>
      <c r="EH26" s="34" t="e" vm="341">
        <f ca="1"/>
        <v>#N/A</v>
      </c>
      <c r="EI26" s="34" vm="4509">
        <f ca="1"/>
        <v>175.38</v>
      </c>
      <c r="EJ26" s="34" vm="4510">
        <f ca="1"/>
        <v>175.28</v>
      </c>
      <c r="EK26" s="34" vm="4511">
        <f ca="1"/>
        <v>174.19</v>
      </c>
      <c r="EL26" s="34" vm="4512">
        <f ca="1"/>
        <v>174.99</v>
      </c>
      <c r="EM26" s="34" vm="4513">
        <f ca="1"/>
        <v>176.35</v>
      </c>
      <c r="EN26" s="34" vm="4514">
        <f ca="1"/>
        <v>176.09</v>
      </c>
      <c r="EO26" s="34" vm="4515">
        <f ca="1"/>
        <v>176.02</v>
      </c>
      <c r="EP26" s="34" vm="4516">
        <f ca="1"/>
        <v>175.63</v>
      </c>
      <c r="EQ26" s="34" vm="4517">
        <f ca="1"/>
        <v>175.94</v>
      </c>
      <c r="ER26" s="34" vm="4518">
        <f ca="1"/>
        <v>176.42</v>
      </c>
      <c r="ES26" s="34" vm="4519">
        <f ca="1"/>
        <v>177.05</v>
      </c>
      <c r="ET26" s="34" vm="4519">
        <f ca="1"/>
        <v>177.05</v>
      </c>
      <c r="EU26" s="34" vm="4520">
        <f ca="1"/>
        <v>174.12</v>
      </c>
      <c r="EV26" s="34" vm="4521">
        <f ca="1"/>
        <v>169.88</v>
      </c>
      <c r="EW26" s="34" vm="4522">
        <f ca="1"/>
        <v>172.02</v>
      </c>
      <c r="EX26" s="34" vm="4523">
        <f ca="1"/>
        <v>172.73</v>
      </c>
      <c r="EY26" s="34" vm="4524">
        <f ca="1"/>
        <v>171.87</v>
      </c>
      <c r="EZ26" s="34" vm="4525">
        <f ca="1"/>
        <v>173.44</v>
      </c>
      <c r="FA26" s="34" vm="4526">
        <f ca="1"/>
        <v>174</v>
      </c>
      <c r="FB26" s="34" vm="4527">
        <f ca="1"/>
        <v>172.36</v>
      </c>
      <c r="FC26" s="34" vm="4528">
        <f ca="1"/>
        <v>172.85</v>
      </c>
      <c r="FD26" s="34" vm="4529">
        <f ca="1"/>
        <v>170.65</v>
      </c>
      <c r="FE26" s="34" vm="4530">
        <f ca="1"/>
        <v>171.08</v>
      </c>
      <c r="FF26" s="34" vm="4531">
        <f ca="1"/>
        <v>171.38</v>
      </c>
      <c r="FG26" s="34" vm="4532">
        <f ca="1"/>
        <v>171.81</v>
      </c>
      <c r="FH26" s="34" vm="4533">
        <f ca="1"/>
        <v>169.99</v>
      </c>
      <c r="FI26" s="34" vm="4534">
        <f ca="1"/>
        <v>170.72</v>
      </c>
      <c r="FJ26" s="34" vm="4535">
        <f ca="1"/>
        <v>168.38</v>
      </c>
      <c r="FK26" s="34" vm="4536">
        <f ca="1"/>
        <v>170.92</v>
      </c>
      <c r="FL26" s="34" vm="4537">
        <f ca="1"/>
        <v>172.4</v>
      </c>
      <c r="FM26" s="34" vm="4538">
        <f ca="1"/>
        <v>171.46</v>
      </c>
      <c r="FN26" s="34" vm="4539">
        <f ca="1"/>
        <v>171.79</v>
      </c>
      <c r="FO26" s="34" vm="4540">
        <f ca="1"/>
        <v>169.95</v>
      </c>
      <c r="FP26" s="34" vm="4541">
        <f ca="1"/>
        <v>168.85</v>
      </c>
      <c r="FQ26" s="34" vm="4542">
        <f ca="1"/>
        <v>164.6</v>
      </c>
      <c r="FR26" s="34" vm="4480">
        <f ca="1"/>
        <v>165.29</v>
      </c>
      <c r="FS26" s="34" vm="4543">
        <f ca="1"/>
        <v>168.7</v>
      </c>
      <c r="FT26" s="34" vm="4544">
        <f ca="1"/>
        <v>169.62</v>
      </c>
      <c r="FU26" s="34" vm="4545">
        <f ca="1"/>
        <v>171.39</v>
      </c>
      <c r="FV26" s="34" vm="4546">
        <f ca="1"/>
        <v>172.04</v>
      </c>
      <c r="FW26" s="34" vm="4547">
        <f ca="1"/>
        <v>171.11</v>
      </c>
      <c r="FX26" s="34" vm="4548">
        <f ca="1"/>
        <v>171.94</v>
      </c>
      <c r="FY26" s="34" vm="4549">
        <f ca="1"/>
        <v>173.9</v>
      </c>
      <c r="FZ26" s="34" vm="4550">
        <f ca="1"/>
        <v>172.63</v>
      </c>
      <c r="GA26" s="34" vm="4551">
        <f ca="1"/>
        <v>173.98</v>
      </c>
      <c r="GB26" s="34" vm="4552">
        <f ca="1"/>
        <v>173.78</v>
      </c>
      <c r="GC26" s="34" vm="4553">
        <f ca="1"/>
        <v>174.62</v>
      </c>
      <c r="GD26" s="34" vm="4554">
        <f ca="1"/>
        <v>175.58</v>
      </c>
      <c r="GE26" s="34" vm="4555">
        <f ca="1"/>
        <v>174.88</v>
      </c>
      <c r="GF26" s="34" vm="4556">
        <f ca="1"/>
        <v>175.04</v>
      </c>
      <c r="GG26" s="34" vm="4557">
        <f ca="1"/>
        <v>175.06</v>
      </c>
      <c r="GH26" s="34" vm="4558">
        <f ca="1"/>
        <v>176.08</v>
      </c>
      <c r="GI26" s="34" vm="4559">
        <f ca="1"/>
        <v>176.64</v>
      </c>
      <c r="GJ26" s="34" vm="4560">
        <f ca="1"/>
        <v>177.69</v>
      </c>
      <c r="GK26" s="34" vm="4561">
        <f ca="1"/>
        <v>176.21</v>
      </c>
      <c r="GL26" s="34" vm="4562">
        <f ca="1"/>
        <v>174.92</v>
      </c>
      <c r="GM26" s="34" vm="4563">
        <f ca="1"/>
        <v>174.98</v>
      </c>
      <c r="GN26" s="34" vm="4564">
        <f ca="1"/>
        <v>171.9</v>
      </c>
      <c r="GO26" s="34" vm="4565">
        <f ca="1"/>
        <v>172.39</v>
      </c>
      <c r="GP26" s="34" vm="4566">
        <f ca="1"/>
        <v>174.72</v>
      </c>
      <c r="GQ26" s="34" vm="4567">
        <f ca="1"/>
        <v>174.89</v>
      </c>
      <c r="GR26" s="34" vm="4568">
        <f ca="1"/>
        <v>174.97</v>
      </c>
      <c r="GS26" s="34" vm="4566">
        <f ca="1"/>
        <v>174.72</v>
      </c>
      <c r="GT26" s="34" vm="4569">
        <f ca="1"/>
        <v>175.66</v>
      </c>
      <c r="GU26" s="34" t="e" vm="341">
        <f ca="1"/>
        <v>#N/A</v>
      </c>
      <c r="GV26" s="34" vm="4570">
        <f ca="1"/>
        <v>175.62</v>
      </c>
      <c r="GW26" s="34" vm="4571">
        <f ca="1"/>
        <v>177.93</v>
      </c>
      <c r="GX26" s="34" vm="4572">
        <f ca="1"/>
        <v>178.57</v>
      </c>
      <c r="GY26" s="34" vm="4573">
        <f ca="1"/>
        <v>177.58</v>
      </c>
      <c r="GZ26" s="34" vm="4574">
        <f ca="1"/>
        <v>178.71</v>
      </c>
      <c r="HA26" s="34" vm="4575">
        <f ca="1"/>
        <v>177.83</v>
      </c>
      <c r="HB26" s="34" vm="4576">
        <f ca="1"/>
        <v>175.86</v>
      </c>
      <c r="HC26" s="34" vm="4577">
        <f ca="1"/>
        <v>175.77</v>
      </c>
      <c r="HD26" s="34" vm="4509">
        <f ca="1"/>
        <v>175.38</v>
      </c>
      <c r="HE26" s="34" vm="4569">
        <f ca="1"/>
        <v>175.66</v>
      </c>
      <c r="HF26" s="34" vm="4578">
        <f ca="1"/>
        <v>175.9</v>
      </c>
      <c r="HG26" s="34" vm="4508">
        <f ca="1"/>
        <v>174.31</v>
      </c>
      <c r="HH26" s="34" vm="4579">
        <f ca="1"/>
        <v>174.24</v>
      </c>
      <c r="HI26" s="34" vm="4580">
        <f ca="1"/>
        <v>172.14</v>
      </c>
      <c r="HJ26" s="34" vm="4581">
        <f ca="1"/>
        <v>169.31</v>
      </c>
      <c r="HK26" s="34" vm="4582">
        <f ca="1"/>
        <v>170.71</v>
      </c>
      <c r="HL26" s="34" vm="4583">
        <f ca="1"/>
        <v>172.74</v>
      </c>
      <c r="HM26" s="34" vm="4584">
        <f ca="1"/>
        <v>174.7</v>
      </c>
      <c r="HN26" s="34" vm="4585">
        <f ca="1"/>
        <v>172.81</v>
      </c>
      <c r="HO26" s="34" vm="4586">
        <f ca="1"/>
        <v>172.87</v>
      </c>
      <c r="HP26" s="34" vm="4587">
        <f ca="1"/>
        <v>168.84</v>
      </c>
      <c r="HQ26" s="34" vm="4588">
        <f ca="1"/>
        <v>168.68</v>
      </c>
      <c r="HR26" s="34" vm="4589">
        <f ca="1"/>
        <v>167.78</v>
      </c>
      <c r="HS26" s="34" vm="4590">
        <f ca="1"/>
        <v>166.14</v>
      </c>
      <c r="HT26" s="34" vm="4591">
        <f ca="1"/>
        <v>165.79</v>
      </c>
      <c r="HU26" s="34" vm="4592">
        <f ca="1"/>
        <v>167.62</v>
      </c>
      <c r="HV26" s="34" vm="4593">
        <f ca="1"/>
        <v>164.53</v>
      </c>
      <c r="HW26" s="34" vm="4594">
        <f ca="1"/>
        <v>168.13</v>
      </c>
      <c r="HX26" s="34" vm="4595">
        <f ca="1"/>
        <v>167.43</v>
      </c>
      <c r="HY26" s="34" vm="4596">
        <f ca="1"/>
        <v>167.39</v>
      </c>
      <c r="HZ26" s="34" vm="4597">
        <f ca="1"/>
        <v>166.54</v>
      </c>
      <c r="IA26" s="34" vm="4598">
        <f ca="1"/>
        <v>168</v>
      </c>
      <c r="IB26" s="34" vm="4599">
        <f ca="1"/>
        <v>170.58</v>
      </c>
      <c r="IC26" s="34" vm="4522">
        <f ca="1"/>
        <v>172.02</v>
      </c>
      <c r="ID26" s="34" vm="4600">
        <f ca="1"/>
        <v>171.06</v>
      </c>
      <c r="IE26" s="34" vm="4601">
        <f ca="1"/>
        <v>172.18</v>
      </c>
      <c r="IF26" s="34" vm="4602">
        <f ca="1"/>
        <v>172.68</v>
      </c>
      <c r="IG26" s="34" vm="4603">
        <f ca="1"/>
        <v>172.35</v>
      </c>
      <c r="IH26" s="34" vm="4604">
        <f ca="1"/>
        <v>173.31</v>
      </c>
      <c r="II26" s="34" vm="4605">
        <f ca="1"/>
        <v>172.76</v>
      </c>
      <c r="IJ26" s="34" vm="4606">
        <f ca="1"/>
        <v>173.96</v>
      </c>
      <c r="IK26" s="34" vm="4604">
        <f ca="1"/>
        <v>173.31</v>
      </c>
      <c r="IL26" s="34" vm="4607">
        <f ca="1"/>
        <v>175.18</v>
      </c>
      <c r="IM26" s="34" vm="4608">
        <f ca="1"/>
        <v>173.69</v>
      </c>
      <c r="IN26" s="34" vm="4609">
        <f ca="1"/>
        <v>175.57</v>
      </c>
      <c r="IO26" s="34" vm="4610">
        <f ca="1"/>
        <v>175.96</v>
      </c>
      <c r="IP26" s="34" vm="4611">
        <f ca="1"/>
        <v>176.63</v>
      </c>
      <c r="IQ26" s="34" vm="4612">
        <f ca="1"/>
        <v>176.97</v>
      </c>
      <c r="IR26" s="34" vm="4613">
        <f ca="1"/>
        <v>177.67</v>
      </c>
      <c r="IS26" s="34" vm="4614">
        <f ca="1"/>
        <v>178.02</v>
      </c>
      <c r="IT26" s="34" vm="4615">
        <f ca="1"/>
        <v>177.52</v>
      </c>
      <c r="IU26" s="34" vm="4616">
        <f ca="1"/>
        <v>176.85</v>
      </c>
      <c r="IV26" s="34" vm="4561">
        <f ca="1"/>
        <v>176.21</v>
      </c>
      <c r="IW26" s="34" vm="4617">
        <f ca="1"/>
        <v>176.67</v>
      </c>
      <c r="IX26" s="34" vm="4618">
        <f ca="1"/>
        <v>176.66</v>
      </c>
      <c r="IY26" s="34" vm="4619">
        <f ca="1"/>
        <v>176.11</v>
      </c>
      <c r="IZ26" s="34" vm="4554">
        <f ca="1"/>
        <v>175.58</v>
      </c>
      <c r="JA26" s="34" vm="4620">
        <f ca="1"/>
        <v>175.65</v>
      </c>
      <c r="JB26" s="34" vm="4621">
        <f ca="1"/>
        <v>174.59</v>
      </c>
      <c r="JC26" s="34" vm="4622">
        <f ca="1"/>
        <v>173.12</v>
      </c>
      <c r="JD26" s="34" vm="4623">
        <f ca="1"/>
        <v>171.01</v>
      </c>
      <c r="JE26" s="34" vm="4624">
        <f ca="1"/>
        <v>169.72</v>
      </c>
      <c r="JF26" s="34" vm="4625">
        <f ca="1"/>
        <v>170.63</v>
      </c>
      <c r="JG26" s="34" vm="4626">
        <f ca="1"/>
        <v>164.92</v>
      </c>
      <c r="JH26" s="34" vm="4627">
        <f ca="1"/>
        <v>165.24</v>
      </c>
      <c r="JI26" s="34" vm="4628">
        <f ca="1"/>
        <v>164.43</v>
      </c>
      <c r="JJ26" s="34" vm="4629">
        <f ca="1"/>
        <v>168.06</v>
      </c>
      <c r="JK26" s="34" vm="4630">
        <f ca="1"/>
        <v>165.44</v>
      </c>
      <c r="JL26" s="34" vm="4631">
        <f ca="1"/>
        <v>163.91</v>
      </c>
      <c r="JM26" s="34" vm="4632">
        <f ca="1"/>
        <v>166.18</v>
      </c>
      <c r="JN26" s="34" vm="4633">
        <f ca="1"/>
        <v>170.41</v>
      </c>
      <c r="JO26" s="34" vm="4634">
        <f ca="1"/>
        <v>170.35</v>
      </c>
      <c r="JP26" s="34" vm="4635">
        <f ca="1"/>
        <v>168.77</v>
      </c>
      <c r="JQ26" s="34" vm="4636">
        <f ca="1"/>
        <v>168.66</v>
      </c>
      <c r="JR26" s="34" vm="4637">
        <f ca="1"/>
        <v>167.64</v>
      </c>
      <c r="JS26" s="34" vm="4638">
        <f ca="1"/>
        <v>165.98</v>
      </c>
      <c r="JT26" s="34" vm="4639">
        <f ca="1"/>
        <v>166.48</v>
      </c>
      <c r="JU26" s="34" vm="4640">
        <f ca="1"/>
        <v>168.79</v>
      </c>
      <c r="JV26" s="34" vm="4641">
        <f ca="1"/>
        <v>166.94</v>
      </c>
      <c r="JW26" s="34" vm="4642">
        <f ca="1"/>
        <v>165.17</v>
      </c>
      <c r="JX26" s="34" vm="4643">
        <f ca="1"/>
        <v>167.06</v>
      </c>
      <c r="JY26" s="34" vm="4644">
        <f ca="1"/>
        <v>169.45</v>
      </c>
      <c r="JZ26" s="34" vm="4645">
        <f ca="1"/>
        <v>171</v>
      </c>
      <c r="KA26" s="34"/>
      <c r="KB26" s="34"/>
    </row>
    <row r="27" spans="2:288" ht="20" customHeight="1" x14ac:dyDescent="0.6">
      <c r="B27" s="12"/>
      <c r="C27" s="1" t="s">
        <v>43</v>
      </c>
      <c r="D27" s="1" t="str" cm="1">
        <f t="array" ref="D27">_FV(Table15[[#This Row],[ ETF]],"Ticker symbol",TRUE)</f>
        <v>SUSM</v>
      </c>
      <c r="E27" s="1" t="s">
        <v>73</v>
      </c>
      <c r="F27" s="1" t="s">
        <v>74</v>
      </c>
      <c r="G27" s="1" t="e" vm="4646">
        <v>#VALUE!</v>
      </c>
      <c r="H27" s="22" cm="1">
        <f t="array" ref="H27">IFERROR(_FV(Table15[[#This Row],[ ETF]],"beta"),"")</f>
        <v>1.0745</v>
      </c>
      <c r="I27" s="25" cm="1">
        <f t="array" ref="I27">_FV(Table15[[#This Row],[ ETF]],"Price")</f>
        <v>8.2899999999999991</v>
      </c>
      <c r="J27" s="21">
        <f>SUMIF(Table14[Ativo],Table15[[#This Row],[Ticker]],Table14[Qtd])</f>
        <v>0</v>
      </c>
      <c r="K27" s="5">
        <f>Table15[[#This Row],[Preço]]*Table15[[#This Row],[Qtd]]</f>
        <v>0</v>
      </c>
      <c r="L27" s="14">
        <f>_xlfn.FLOOR.MATH((Aporte-2)/Table15[[#This Row],[Preço]])</f>
        <v>542</v>
      </c>
      <c r="M27" s="13">
        <f>Aporte-Table15[[#This Row],[Possível]]*Table15[[#This Row],[Preço]]</f>
        <v>6.8200000000006185</v>
      </c>
      <c r="N27" s="30" cm="1">
        <f t="array" ref="N27">_FV(Table15[[#This Row],[ ETF]],"Expense ratio",TRUE)</f>
        <v>2.5000000000000001E-3</v>
      </c>
      <c r="O27" s="33" cm="1">
        <f t="array" ref="O27">_FV(Table15[[#This Row],[ ETF]],"Market cap",TRUE)</f>
        <v>3070994793.04</v>
      </c>
      <c r="P27" s="31" cm="1">
        <f t="array" ref="P27">_FV(Table15[[#This Row],[ ETF]],"Volume")</f>
        <v>11933</v>
      </c>
      <c r="Q27" s="30" cm="1">
        <f t="array" ref="Q27">_FV(Table15[[#This Row],[ ETF]],"Change (%)",TRUE)</f>
        <v>-2.7069999999999998E-3</v>
      </c>
      <c r="R27" s="35">
        <f ca="1">(Table15[[#This Row],[Preço]]-AF27)/AF27</f>
        <v>5.7628146800120638E-3</v>
      </c>
      <c r="S27" s="39"/>
      <c r="T27" s="32" cm="1">
        <f t="array" ref="T27">Table15[[#This Row],[Valor de mercado]]/Riqueza_hoje</f>
        <v>0</v>
      </c>
      <c r="AF27" s="34" cm="1" vm="4647">
        <f t="array" aca="1" ref="AF27:KB27" ca="1">TRANSPOSE(_xlfn.STOCKHISTORY(G27,TODAY()-365,TODAY(),0,0,1))</f>
        <v>8.2424999999999997</v>
      </c>
      <c r="AG27" s="34" vm="4648">
        <f ca="1"/>
        <v>8.2243999999999993</v>
      </c>
      <c r="AH27" s="34" vm="4649">
        <f ca="1"/>
        <v>8.2949999999999999</v>
      </c>
      <c r="AI27" s="34" vm="4650">
        <f ca="1"/>
        <v>8.4275000000000002</v>
      </c>
      <c r="AJ27" s="34" vm="4651">
        <f ca="1"/>
        <v>8.4774999999999991</v>
      </c>
      <c r="AK27" s="34" vm="4652">
        <f ca="1"/>
        <v>8.56</v>
      </c>
      <c r="AL27" s="34" vm="4653">
        <f ca="1"/>
        <v>8.5824999999999996</v>
      </c>
      <c r="AM27" s="34" vm="4654">
        <f ca="1"/>
        <v>8.6013000000000002</v>
      </c>
      <c r="AN27" s="34" vm="4655">
        <f ca="1"/>
        <v>8.6511999999999993</v>
      </c>
      <c r="AO27" s="34" vm="3022">
        <f ca="1"/>
        <v>8.9</v>
      </c>
      <c r="AP27" s="34" vm="4656">
        <f ca="1"/>
        <v>8.8475000000000001</v>
      </c>
      <c r="AQ27" s="34" vm="4657">
        <f ca="1"/>
        <v>8.8825000000000003</v>
      </c>
      <c r="AR27" s="34" vm="4658">
        <f ca="1"/>
        <v>8.8987999999999996</v>
      </c>
      <c r="AS27" s="34" vm="4659">
        <f ca="1"/>
        <v>9.0325000000000006</v>
      </c>
      <c r="AT27" s="34" vm="4660">
        <f ca="1"/>
        <v>8.8224999999999998</v>
      </c>
      <c r="AU27" s="34" vm="4661">
        <f ca="1"/>
        <v>8.86</v>
      </c>
      <c r="AV27" s="34" vm="4662">
        <f ca="1"/>
        <v>8.9149999999999991</v>
      </c>
      <c r="AW27" s="34" vm="4663">
        <f ca="1"/>
        <v>9.06</v>
      </c>
      <c r="AX27" s="34" vm="4664">
        <f ca="1"/>
        <v>9.09</v>
      </c>
      <c r="AY27" s="34" vm="4665">
        <f ca="1"/>
        <v>9.08</v>
      </c>
      <c r="AZ27" s="34" vm="4666">
        <f ca="1"/>
        <v>9.0824999999999996</v>
      </c>
      <c r="BA27" s="34" vm="4667">
        <f ca="1"/>
        <v>9.0374999999999996</v>
      </c>
      <c r="BB27" s="34" vm="4668">
        <f ca="1"/>
        <v>8.8338000000000001</v>
      </c>
      <c r="BC27" s="34" vm="4669">
        <f ca="1"/>
        <v>8.8450000000000006</v>
      </c>
      <c r="BD27" s="34" vm="4670">
        <f ca="1"/>
        <v>8.6649999999999991</v>
      </c>
      <c r="BE27" s="34" vm="4671">
        <f ca="1"/>
        <v>8.8125</v>
      </c>
      <c r="BF27" s="34" vm="4672">
        <f ca="1"/>
        <v>8.9700000000000006</v>
      </c>
      <c r="BG27" s="34" vm="4673">
        <f ca="1"/>
        <v>9.0425000000000004</v>
      </c>
      <c r="BH27" s="34" vm="4672">
        <f ca="1"/>
        <v>8.9700000000000006</v>
      </c>
      <c r="BI27" s="34" vm="4674">
        <f ca="1"/>
        <v>9.0749999999999993</v>
      </c>
      <c r="BJ27" s="34" vm="4675">
        <f ca="1"/>
        <v>9.1050000000000004</v>
      </c>
      <c r="BK27" s="34" vm="4676">
        <f ca="1"/>
        <v>9.1824999999999992</v>
      </c>
      <c r="BL27" s="34" vm="4677">
        <f ca="1"/>
        <v>9.2575000000000003</v>
      </c>
      <c r="BM27" s="34" vm="4678">
        <f ca="1"/>
        <v>9.3574999999999999</v>
      </c>
      <c r="BN27" s="34" vm="4679">
        <f ca="1"/>
        <v>9.35</v>
      </c>
      <c r="BO27" s="34" vm="4680">
        <f ca="1"/>
        <v>9.4375</v>
      </c>
      <c r="BP27" s="34" vm="4681">
        <f ca="1"/>
        <v>9.3375000000000004</v>
      </c>
      <c r="BQ27" s="34" vm="3073">
        <f ca="1"/>
        <v>9.23</v>
      </c>
      <c r="BR27" s="34" vm="4682">
        <f ca="1"/>
        <v>9.07</v>
      </c>
      <c r="BS27" s="34" vm="4683">
        <f ca="1"/>
        <v>9.1925000000000008</v>
      </c>
      <c r="BT27" s="34" vm="4684">
        <f ca="1"/>
        <v>8.8975000000000009</v>
      </c>
      <c r="BU27" s="34" vm="4685">
        <f ca="1"/>
        <v>8.8375000000000004</v>
      </c>
      <c r="BV27" s="34" vm="4686">
        <f ca="1"/>
        <v>8.8025000000000002</v>
      </c>
      <c r="BW27" s="34" vm="3031">
        <f ca="1"/>
        <v>8.73</v>
      </c>
      <c r="BX27" s="34" vm="4687">
        <f ca="1"/>
        <v>8.4375</v>
      </c>
      <c r="BY27" s="34" vm="4688">
        <f ca="1"/>
        <v>8.7050000000000001</v>
      </c>
      <c r="BZ27" s="34" vm="4689">
        <f ca="1"/>
        <v>8.5525000000000002</v>
      </c>
      <c r="CA27" s="34" vm="4690">
        <f ca="1"/>
        <v>8.61</v>
      </c>
      <c r="CB27" s="34" vm="3041">
        <f ca="1"/>
        <v>8.5250000000000004</v>
      </c>
      <c r="CC27" s="34" vm="4691">
        <f ca="1"/>
        <v>8.2899999999999991</v>
      </c>
      <c r="CD27" s="34" vm="4692">
        <f ca="1"/>
        <v>8.2375000000000007</v>
      </c>
      <c r="CE27" s="34" vm="4693">
        <f ca="1"/>
        <v>8.3625000000000007</v>
      </c>
      <c r="CF27" s="34" vm="4694">
        <f ca="1"/>
        <v>8.4024999999999999</v>
      </c>
      <c r="CG27" s="34" vm="4695">
        <f ca="1"/>
        <v>8.68</v>
      </c>
      <c r="CH27" s="34" vm="4696">
        <f ca="1"/>
        <v>8.5388000000000002</v>
      </c>
      <c r="CI27" s="34" vm="4697">
        <f ca="1"/>
        <v>8.5225000000000009</v>
      </c>
      <c r="CJ27" s="34" vm="4698">
        <f ca="1"/>
        <v>8.5649999999999995</v>
      </c>
      <c r="CK27" s="34" vm="4651">
        <f ca="1"/>
        <v>8.4774999999999991</v>
      </c>
      <c r="CL27" s="34" vm="4697">
        <f ca="1"/>
        <v>8.5225000000000009</v>
      </c>
      <c r="CM27" s="34" vm="4699">
        <f ca="1"/>
        <v>8.4975000000000005</v>
      </c>
      <c r="CN27" s="34" vm="2993">
        <f ca="1"/>
        <v>8.5150000000000006</v>
      </c>
      <c r="CO27" s="34" vm="4700">
        <f ca="1"/>
        <v>8.375</v>
      </c>
      <c r="CP27" s="34" vm="4701">
        <f ca="1"/>
        <v>8.25</v>
      </c>
      <c r="CQ27" s="34" vm="4702">
        <f ca="1"/>
        <v>8.2449999999999992</v>
      </c>
      <c r="CR27" s="34" vm="4703">
        <f ca="1"/>
        <v>8.3450000000000006</v>
      </c>
      <c r="CS27" s="34" vm="4704">
        <f ca="1"/>
        <v>8.34</v>
      </c>
      <c r="CT27" s="34" vm="4705">
        <f ca="1"/>
        <v>8.4175000000000004</v>
      </c>
      <c r="CU27" s="34" vm="4706">
        <f ca="1"/>
        <v>8.42</v>
      </c>
      <c r="CV27" s="34" vm="4707">
        <f ca="1"/>
        <v>8.5449999999999999</v>
      </c>
      <c r="CW27" s="34" vm="4653">
        <f ca="1"/>
        <v>8.5824999999999996</v>
      </c>
      <c r="CX27" s="34" vm="4708">
        <f ca="1"/>
        <v>8.4749999999999996</v>
      </c>
      <c r="CY27" s="34" vm="4707">
        <f ca="1"/>
        <v>8.5449999999999999</v>
      </c>
      <c r="CZ27" s="34" vm="4709">
        <f ca="1"/>
        <v>8.4674999999999994</v>
      </c>
      <c r="DA27" s="34" vm="4710">
        <f ca="1"/>
        <v>8.41</v>
      </c>
      <c r="DB27" s="34" vm="4711">
        <f ca="1"/>
        <v>8.4700000000000006</v>
      </c>
      <c r="DC27" s="34" vm="4712">
        <f ca="1"/>
        <v>8.58</v>
      </c>
      <c r="DD27" s="34" vm="4713">
        <f ca="1"/>
        <v>8.6425000000000001</v>
      </c>
      <c r="DE27" s="34" vm="4714">
        <f ca="1"/>
        <v>8.6824999999999992</v>
      </c>
      <c r="DF27" s="34" vm="4715">
        <f ca="1"/>
        <v>8.6624999999999996</v>
      </c>
      <c r="DG27" s="34" vm="4716">
        <f ca="1"/>
        <v>8.5875000000000004</v>
      </c>
      <c r="DH27" s="34" vm="4717">
        <f ca="1"/>
        <v>8.625</v>
      </c>
      <c r="DI27" s="34" vm="4670">
        <f ca="1"/>
        <v>8.6649999999999991</v>
      </c>
      <c r="DJ27" s="34" vm="4718">
        <f ca="1"/>
        <v>8.7349999999999994</v>
      </c>
      <c r="DK27" s="34" vm="4719">
        <f ca="1"/>
        <v>8.7725000000000009</v>
      </c>
      <c r="DL27" s="34" vm="4720">
        <f ca="1"/>
        <v>8.7650000000000006</v>
      </c>
      <c r="DM27" s="34" vm="4721">
        <f ca="1"/>
        <v>8.8074999999999992</v>
      </c>
      <c r="DN27" s="34" vm="4720">
        <f ca="1"/>
        <v>8.7650000000000006</v>
      </c>
      <c r="DO27" s="34" vm="4722">
        <f ca="1"/>
        <v>8.6449999999999996</v>
      </c>
      <c r="DP27" s="34" t="e" vm="341">
        <f ca="1"/>
        <v>#N/A</v>
      </c>
      <c r="DQ27" s="34" vm="4723">
        <f ca="1"/>
        <v>8.4849999999999994</v>
      </c>
      <c r="DR27" s="34" vm="4724">
        <f ca="1"/>
        <v>8.5850000000000009</v>
      </c>
      <c r="DS27" s="34" vm="4725">
        <f ca="1"/>
        <v>8.6775000000000002</v>
      </c>
      <c r="DT27" s="34" vm="4726">
        <f ca="1"/>
        <v>8.7974999999999994</v>
      </c>
      <c r="DU27" s="34" vm="3009">
        <f ca="1"/>
        <v>8.7100000000000009</v>
      </c>
      <c r="DV27" s="34" vm="4727">
        <f ca="1"/>
        <v>8.6150000000000002</v>
      </c>
      <c r="DW27" s="34" vm="4728">
        <f ca="1"/>
        <v>8.3825000000000003</v>
      </c>
      <c r="DX27" s="34" vm="4729">
        <f ca="1"/>
        <v>8.3699999999999992</v>
      </c>
      <c r="DY27" s="34" vm="4730">
        <f ca="1"/>
        <v>8.4949999999999992</v>
      </c>
      <c r="DZ27" s="34" vm="4708">
        <f ca="1"/>
        <v>8.4749999999999996</v>
      </c>
      <c r="EA27" s="34" vm="4731">
        <f ca="1"/>
        <v>8.6174999999999997</v>
      </c>
      <c r="EB27" s="34" vm="4707">
        <f ca="1"/>
        <v>8.5449999999999999</v>
      </c>
      <c r="EC27" s="34" vm="4732">
        <f ca="1"/>
        <v>8.6524999999999999</v>
      </c>
      <c r="ED27" s="34" vm="4733">
        <f ca="1"/>
        <v>8.6125000000000007</v>
      </c>
      <c r="EE27" s="34" vm="3012">
        <f ca="1"/>
        <v>8.6950000000000003</v>
      </c>
      <c r="EF27" s="34" vm="4734">
        <f ca="1"/>
        <v>8.7524999999999995</v>
      </c>
      <c r="EG27" s="34" vm="4735">
        <f ca="1"/>
        <v>8.8175000000000008</v>
      </c>
      <c r="EH27" s="34" vm="4736">
        <f ca="1"/>
        <v>8.81</v>
      </c>
      <c r="EI27" s="34" vm="4737">
        <f ca="1"/>
        <v>8.8674999999999997</v>
      </c>
      <c r="EJ27" s="34" t="e" vm="341">
        <f ca="1"/>
        <v>#N/A</v>
      </c>
      <c r="EK27" s="34" vm="4738">
        <f ca="1"/>
        <v>9.1225000000000005</v>
      </c>
      <c r="EL27" s="34" vm="4739">
        <f ca="1"/>
        <v>9.15</v>
      </c>
      <c r="EM27" s="34" vm="4663">
        <f ca="1"/>
        <v>9.06</v>
      </c>
      <c r="EN27" s="34" vm="4740">
        <f ca="1"/>
        <v>9.11</v>
      </c>
      <c r="EO27" s="34" vm="4666">
        <f ca="1"/>
        <v>9.0824999999999996</v>
      </c>
      <c r="EP27" s="34" vm="4664">
        <f ca="1"/>
        <v>9.09</v>
      </c>
      <c r="EQ27" s="34" vm="4741">
        <f ca="1"/>
        <v>9.0850000000000009</v>
      </c>
      <c r="ER27" s="34" vm="4742">
        <f ca="1"/>
        <v>9.1524999999999999</v>
      </c>
      <c r="ES27" s="34" vm="4742">
        <f ca="1"/>
        <v>9.1524999999999999</v>
      </c>
      <c r="ET27" s="34" vm="4743">
        <f ca="1"/>
        <v>9.2149999999999999</v>
      </c>
      <c r="EU27" s="34" vm="4744">
        <f ca="1"/>
        <v>9.1349999999999998</v>
      </c>
      <c r="EV27" s="34" vm="4745">
        <f ca="1"/>
        <v>9.1374999999999993</v>
      </c>
      <c r="EW27" s="34" vm="4664">
        <f ca="1"/>
        <v>9.09</v>
      </c>
      <c r="EX27" s="34" vm="4746">
        <f ca="1"/>
        <v>9.0649999999999995</v>
      </c>
      <c r="EY27" s="34" vm="4747">
        <f ca="1"/>
        <v>9.0975000000000001</v>
      </c>
      <c r="EZ27" s="34" vm="4748">
        <f ca="1"/>
        <v>9.0124999999999993</v>
      </c>
      <c r="FA27" s="34" vm="4738">
        <f ca="1"/>
        <v>9.1225000000000005</v>
      </c>
      <c r="FB27" s="34" vm="4749">
        <f ca="1"/>
        <v>9.19</v>
      </c>
      <c r="FC27" s="34" vm="4750">
        <f ca="1"/>
        <v>9.2324999999999999</v>
      </c>
      <c r="FD27" s="34" vm="4677">
        <f ca="1"/>
        <v>9.2575000000000003</v>
      </c>
      <c r="FE27" s="34" vm="4751">
        <f ca="1"/>
        <v>9.2349999999999994</v>
      </c>
      <c r="FF27" s="34" vm="4752">
        <f ca="1"/>
        <v>9.27</v>
      </c>
      <c r="FG27" s="34" vm="4753">
        <f ca="1"/>
        <v>9.2025000000000006</v>
      </c>
      <c r="FH27" s="34" vm="4754">
        <f ca="1"/>
        <v>9.1724999999999994</v>
      </c>
      <c r="FI27" s="34" vm="4755">
        <f ca="1"/>
        <v>9.1475000000000009</v>
      </c>
      <c r="FJ27" s="34" vm="4756">
        <f ca="1"/>
        <v>9.0399999999999991</v>
      </c>
      <c r="FK27" s="34" vm="4757">
        <f ca="1"/>
        <v>9.02</v>
      </c>
      <c r="FL27" s="34" vm="4758">
        <f ca="1"/>
        <v>8.8625000000000007</v>
      </c>
      <c r="FM27" s="34" vm="4759">
        <f ca="1"/>
        <v>8.9875000000000007</v>
      </c>
      <c r="FN27" s="34" vm="4760">
        <f ca="1"/>
        <v>9.0225000000000009</v>
      </c>
      <c r="FO27" s="34" vm="4761">
        <f ca="1"/>
        <v>9.0274999999999999</v>
      </c>
      <c r="FP27" s="34" vm="4762">
        <f ca="1"/>
        <v>8.9924999999999997</v>
      </c>
      <c r="FQ27" s="34" vm="4763">
        <f ca="1"/>
        <v>9.0250000000000004</v>
      </c>
      <c r="FR27" s="34" vm="4764">
        <f ca="1"/>
        <v>9.0024999999999995</v>
      </c>
      <c r="FS27" s="34" vm="4669">
        <f ca="1"/>
        <v>8.8450000000000006</v>
      </c>
      <c r="FT27" s="34" vm="4765">
        <f ca="1"/>
        <v>8.84</v>
      </c>
      <c r="FU27" s="34" vm="3021">
        <f ca="1"/>
        <v>8.89</v>
      </c>
      <c r="FV27" s="34" vm="4766">
        <f ca="1"/>
        <v>8.9324999999999992</v>
      </c>
      <c r="FW27" s="34" vm="4767">
        <f ca="1"/>
        <v>8.8275000000000006</v>
      </c>
      <c r="FX27" s="34" vm="4670">
        <f ca="1"/>
        <v>8.6649999999999991</v>
      </c>
      <c r="FY27" s="34" vm="4768">
        <f ca="1"/>
        <v>8.35</v>
      </c>
      <c r="FZ27" s="34" vm="4769">
        <f ca="1"/>
        <v>8.6300000000000008</v>
      </c>
      <c r="GA27" s="34" vm="4770">
        <f ca="1"/>
        <v>8.7799999999999994</v>
      </c>
      <c r="GB27" s="34" vm="4771">
        <f ca="1"/>
        <v>8.6974999999999998</v>
      </c>
      <c r="GC27" s="34" vm="4735">
        <f ca="1"/>
        <v>8.8175000000000008</v>
      </c>
      <c r="GD27" s="34" vm="4772">
        <f ca="1"/>
        <v>8.7750000000000004</v>
      </c>
      <c r="GE27" s="34" vm="4767">
        <f ca="1"/>
        <v>8.8275000000000006</v>
      </c>
      <c r="GF27" s="34" vm="4773">
        <f ca="1"/>
        <v>8.8849999999999998</v>
      </c>
      <c r="GG27" s="34" vm="4774">
        <f ca="1"/>
        <v>8.7424999999999997</v>
      </c>
      <c r="GH27" s="34" vm="4775">
        <f ca="1"/>
        <v>8.8149999999999995</v>
      </c>
      <c r="GI27" s="34" vm="4767">
        <f ca="1"/>
        <v>8.8275000000000006</v>
      </c>
      <c r="GJ27" s="34" vm="4776">
        <f ca="1"/>
        <v>8.83</v>
      </c>
      <c r="GK27" s="34" vm="4720">
        <f ca="1"/>
        <v>8.7650000000000006</v>
      </c>
      <c r="GL27" s="34" vm="4734">
        <f ca="1"/>
        <v>8.7524999999999995</v>
      </c>
      <c r="GM27" s="34" vm="4777">
        <f ca="1"/>
        <v>8.65</v>
      </c>
      <c r="GN27" s="34" vm="4778">
        <f ca="1"/>
        <v>8.5425000000000004</v>
      </c>
      <c r="GO27" s="34" vm="4779">
        <f ca="1"/>
        <v>8.5749999999999993</v>
      </c>
      <c r="GP27" s="34" vm="4780">
        <f ca="1"/>
        <v>8.4250000000000007</v>
      </c>
      <c r="GQ27" s="34" vm="4781">
        <f ca="1"/>
        <v>8.4124999999999996</v>
      </c>
      <c r="GR27" s="34" vm="4730">
        <f ca="1"/>
        <v>8.4949999999999992</v>
      </c>
      <c r="GS27" s="34" vm="4782">
        <f ca="1"/>
        <v>8.6875</v>
      </c>
      <c r="GT27" s="34" vm="4783">
        <f ca="1"/>
        <v>8.6913</v>
      </c>
      <c r="GU27" s="34" vm="4784">
        <f ca="1"/>
        <v>8.6374999999999993</v>
      </c>
      <c r="GV27" s="34" vm="4785">
        <f ca="1"/>
        <v>8.7624999999999993</v>
      </c>
      <c r="GW27" s="34" t="e" vm="341">
        <f ca="1"/>
        <v>#N/A</v>
      </c>
      <c r="GX27" s="34" vm="4662">
        <f ca="1"/>
        <v>8.9149999999999991</v>
      </c>
      <c r="GY27" s="34" vm="4786">
        <f ca="1"/>
        <v>8.9649999999999999</v>
      </c>
      <c r="GZ27" s="34" vm="3024">
        <f ca="1"/>
        <v>8.9250000000000007</v>
      </c>
      <c r="HA27" s="34" vm="4787">
        <f ca="1"/>
        <v>8.9362999999999992</v>
      </c>
      <c r="HB27" s="34" vm="4667">
        <f ca="1"/>
        <v>9.0374999999999996</v>
      </c>
      <c r="HC27" s="34" vm="4788">
        <f ca="1"/>
        <v>9.0150000000000006</v>
      </c>
      <c r="HD27" s="34" vm="4789">
        <f ca="1"/>
        <v>8.8774999999999995</v>
      </c>
      <c r="HE27" s="34" vm="4758">
        <f ca="1"/>
        <v>8.8625000000000007</v>
      </c>
      <c r="HF27" s="34" vm="4790">
        <f ca="1"/>
        <v>8.8874999999999993</v>
      </c>
      <c r="HG27" s="34" vm="4791">
        <f ca="1"/>
        <v>8.875</v>
      </c>
      <c r="HH27" s="34" vm="4792">
        <f ca="1"/>
        <v>8.8574999999999999</v>
      </c>
      <c r="HI27" s="34" vm="4793">
        <f ca="1"/>
        <v>8.7575000000000003</v>
      </c>
      <c r="HJ27" s="34" vm="4794">
        <f ca="1"/>
        <v>8.6850000000000005</v>
      </c>
      <c r="HK27" s="34" vm="4795">
        <f ca="1"/>
        <v>8.6575000000000006</v>
      </c>
      <c r="HL27" s="34" vm="4796">
        <f ca="1"/>
        <v>8.4625000000000004</v>
      </c>
      <c r="HM27" s="34" vm="4723">
        <f ca="1"/>
        <v>8.4849999999999994</v>
      </c>
      <c r="HN27" s="34" vm="4784">
        <f ca="1"/>
        <v>8.6374999999999993</v>
      </c>
      <c r="HO27" s="34" vm="4797">
        <f ca="1"/>
        <v>8.6675000000000004</v>
      </c>
      <c r="HP27" s="34" vm="4690">
        <f ca="1"/>
        <v>8.61</v>
      </c>
      <c r="HQ27" s="34" vm="4797">
        <f ca="1"/>
        <v>8.6675000000000004</v>
      </c>
      <c r="HR27" s="34" vm="3034">
        <f ca="1"/>
        <v>8.5500000000000007</v>
      </c>
      <c r="HS27" s="34" vm="4798">
        <f ca="1"/>
        <v>8.5274999999999999</v>
      </c>
      <c r="HT27" s="34" vm="4799">
        <f ca="1"/>
        <v>8.5950000000000006</v>
      </c>
      <c r="HU27" s="34" vm="4800">
        <f ca="1"/>
        <v>8.5374999999999996</v>
      </c>
      <c r="HV27" s="34" vm="4801">
        <f ca="1"/>
        <v>8.3574999999999999</v>
      </c>
      <c r="HW27" s="34" vm="4802">
        <f ca="1"/>
        <v>8.4499999999999993</v>
      </c>
      <c r="HX27" s="34" vm="4803">
        <f ca="1"/>
        <v>8.3424999999999994</v>
      </c>
      <c r="HY27" s="34" vm="4804">
        <f ca="1"/>
        <v>8.6</v>
      </c>
      <c r="HZ27" s="34" vm="4805">
        <f ca="1"/>
        <v>8.5549999999999997</v>
      </c>
      <c r="IA27" s="34" vm="4727">
        <f ca="1"/>
        <v>8.6150000000000002</v>
      </c>
      <c r="IB27" s="34" vm="4652">
        <f ca="1"/>
        <v>8.56</v>
      </c>
      <c r="IC27" s="34" vm="4732">
        <f ca="1"/>
        <v>8.6524999999999999</v>
      </c>
      <c r="ID27" s="34" vm="4771">
        <f ca="1"/>
        <v>8.6974999999999998</v>
      </c>
      <c r="IE27" s="34" vm="4806">
        <f ca="1"/>
        <v>8.85</v>
      </c>
      <c r="IF27" s="34" vm="4806">
        <f ca="1"/>
        <v>8.85</v>
      </c>
      <c r="IG27" s="34" vm="4807">
        <f ca="1"/>
        <v>8.9275000000000002</v>
      </c>
      <c r="IH27" s="34" vm="4808">
        <f ca="1"/>
        <v>8.94</v>
      </c>
      <c r="II27" s="34" vm="4806">
        <f ca="1"/>
        <v>8.85</v>
      </c>
      <c r="IJ27" s="34" vm="4775">
        <f ca="1"/>
        <v>8.8149999999999995</v>
      </c>
      <c r="IK27" s="34" vm="4809">
        <f ca="1"/>
        <v>8.9224999999999994</v>
      </c>
      <c r="IL27" s="34" vm="4662">
        <f ca="1"/>
        <v>8.9149999999999991</v>
      </c>
      <c r="IM27" s="34" vm="4735">
        <f ca="1"/>
        <v>8.8175000000000008</v>
      </c>
      <c r="IN27" s="34" vm="4810">
        <f ca="1"/>
        <v>8.7675000000000001</v>
      </c>
      <c r="IO27" s="34" vm="3005">
        <f ca="1"/>
        <v>8.69</v>
      </c>
      <c r="IP27" s="34" vm="4811">
        <f ca="1"/>
        <v>8.7249999999999996</v>
      </c>
      <c r="IQ27" s="34" vm="4794">
        <f ca="1"/>
        <v>8.6850000000000005</v>
      </c>
      <c r="IR27" s="34" vm="4812">
        <f ca="1"/>
        <v>8.6724999999999994</v>
      </c>
      <c r="IS27" s="34" vm="4811">
        <f ca="1"/>
        <v>8.7249999999999996</v>
      </c>
      <c r="IT27" s="34" vm="4734">
        <f ca="1"/>
        <v>8.7524999999999995</v>
      </c>
      <c r="IU27" s="34" vm="4726">
        <f ca="1"/>
        <v>8.7974999999999994</v>
      </c>
      <c r="IV27" s="34" vm="4813">
        <f ca="1"/>
        <v>8.7899999999999991</v>
      </c>
      <c r="IW27" s="34" vm="4814">
        <f ca="1"/>
        <v>8.7925000000000004</v>
      </c>
      <c r="IX27" s="34" vm="4773">
        <f ca="1"/>
        <v>8.8849999999999998</v>
      </c>
      <c r="IY27" s="34" vm="4791">
        <f ca="1"/>
        <v>8.875</v>
      </c>
      <c r="IZ27" s="34" vm="4765">
        <f ca="1"/>
        <v>8.84</v>
      </c>
      <c r="JA27" s="34" vm="4815">
        <f ca="1"/>
        <v>8.8550000000000004</v>
      </c>
      <c r="JB27" s="34" vm="4816">
        <f ca="1"/>
        <v>8.82</v>
      </c>
      <c r="JC27" s="34" vm="3051">
        <f ca="1"/>
        <v>8.77</v>
      </c>
      <c r="JD27" s="34" vm="4772">
        <f ca="1"/>
        <v>8.7750000000000004</v>
      </c>
      <c r="JE27" s="34" vm="4817">
        <f ca="1"/>
        <v>8.74</v>
      </c>
      <c r="JF27" s="34" vm="4818">
        <f ca="1"/>
        <v>8.66</v>
      </c>
      <c r="JG27" s="34" vm="4714">
        <f ca="1"/>
        <v>8.6824999999999992</v>
      </c>
      <c r="JH27" s="34" vm="4794">
        <f ca="1"/>
        <v>8.6850000000000005</v>
      </c>
      <c r="JI27" s="34" vm="4819">
        <f ca="1"/>
        <v>8.3275000000000006</v>
      </c>
      <c r="JJ27" s="34" vm="4820">
        <f ca="1"/>
        <v>8.39</v>
      </c>
      <c r="JK27" s="34" vm="4801">
        <f ca="1"/>
        <v>8.3574999999999999</v>
      </c>
      <c r="JL27" s="34" vm="4716">
        <f ca="1"/>
        <v>8.5875000000000004</v>
      </c>
      <c r="JM27" s="34" vm="4730">
        <f ca="1"/>
        <v>8.4949999999999992</v>
      </c>
      <c r="JN27" s="34" vm="4801">
        <f ca="1"/>
        <v>8.3574999999999999</v>
      </c>
      <c r="JO27" s="34" vm="4801">
        <f ca="1"/>
        <v>8.3574999999999999</v>
      </c>
      <c r="JP27" s="34" vm="4821">
        <f ca="1"/>
        <v>8.49</v>
      </c>
      <c r="JQ27" s="34" vm="4652">
        <f ca="1"/>
        <v>8.56</v>
      </c>
      <c r="JR27" s="34" vm="4798">
        <f ca="1"/>
        <v>8.5274999999999999</v>
      </c>
      <c r="JS27" s="34" vm="2990">
        <f ca="1"/>
        <v>8.5</v>
      </c>
      <c r="JT27" s="34" vm="4820">
        <f ca="1"/>
        <v>8.39</v>
      </c>
      <c r="JU27" s="34" vm="4822">
        <f ca="1"/>
        <v>8.3049999999999997</v>
      </c>
      <c r="JV27" s="34" vm="4823">
        <f ca="1"/>
        <v>8.1750000000000007</v>
      </c>
      <c r="JW27" s="34" vm="4824">
        <f ca="1"/>
        <v>8.3524999999999991</v>
      </c>
      <c r="JX27" s="34" vm="4825">
        <f ca="1"/>
        <v>8.2825000000000006</v>
      </c>
      <c r="JY27" s="34" vm="4826">
        <f ca="1"/>
        <v>8.0924999999999994</v>
      </c>
      <c r="JZ27" s="34" vm="4827">
        <f ca="1"/>
        <v>8.2225000000000001</v>
      </c>
      <c r="KA27" s="34" vm="4828">
        <f ca="1"/>
        <v>8.2774999999999999</v>
      </c>
      <c r="KB27" s="34" vm="4829">
        <f ca="1"/>
        <v>8.3125</v>
      </c>
    </row>
    <row r="28" spans="2:288" ht="20" customHeight="1" x14ac:dyDescent="0.6">
      <c r="B28" s="12"/>
      <c r="C28" s="1" t="s">
        <v>40</v>
      </c>
      <c r="D28" s="1" t="str" cm="1">
        <f t="array" ref="D28">_FV(Table15[[#This Row],[ ETF]],"Ticker symbol",TRUE)</f>
        <v>XZW0</v>
      </c>
      <c r="E28" s="1" t="s">
        <v>75</v>
      </c>
      <c r="F28" s="1" t="s">
        <v>76</v>
      </c>
      <c r="G28" s="1" t="e" vm="4830">
        <v>#VALUE!</v>
      </c>
      <c r="H28" s="22" cm="1">
        <f t="array" ref="H28">IFERROR(_FV(Table15[[#This Row],[ ETF]],"beta"),"")</f>
        <v>0.98809999999999998</v>
      </c>
      <c r="I28" s="25" cm="1">
        <f t="array" ref="I28">_FV(Table15[[#This Row],[ ETF]],"Price")</f>
        <v>35.729999999999997</v>
      </c>
      <c r="J28" s="21">
        <f>SUMIF(Table14[Ativo],Table15[[#This Row],[Ticker]],Table14[Qtd])</f>
        <v>0</v>
      </c>
      <c r="K28" s="5">
        <f>Table15[[#This Row],[Preço]]*Table15[[#This Row],[Qtd]]</f>
        <v>0</v>
      </c>
      <c r="L28" s="14">
        <f>_xlfn.FLOOR.MATH((Aporte-2)/Table15[[#This Row],[Preço]])</f>
        <v>125</v>
      </c>
      <c r="M28" s="13">
        <f>Aporte-Table15[[#This Row],[Possível]]*Table15[[#This Row],[Preço]]</f>
        <v>33.75</v>
      </c>
      <c r="N28" s="30" cm="1">
        <f t="array" ref="N28">_FV(Table15[[#This Row],[ ETF]],"Expense ratio",TRUE)</f>
        <v>2E-3</v>
      </c>
      <c r="O28" s="33" cm="1">
        <f t="array" ref="O28">_FV(Table15[[#This Row],[ ETF]],"Market cap",TRUE)</f>
        <v>2971375800</v>
      </c>
      <c r="P28" s="31" cm="1">
        <f t="array" ref="P28">_FV(Table15[[#This Row],[ ETF]],"Volume")</f>
        <v>3787</v>
      </c>
      <c r="Q28" s="30" cm="1">
        <f t="array" ref="Q28">_FV(Table15[[#This Row],[ ETF]],"Change (%)",TRUE)</f>
        <v>1.1953E-2</v>
      </c>
      <c r="R28" s="35">
        <f ca="1">(Table15[[#This Row],[Preço]]-AF28)/AF28</f>
        <v>0.26634768740031889</v>
      </c>
      <c r="S28" s="39"/>
      <c r="T28" s="32" cm="1">
        <f t="array" ref="T28">Table15[[#This Row],[Valor de mercado]]/Riqueza_hoje</f>
        <v>0</v>
      </c>
      <c r="AF28" s="34" cm="1" vm="4831">
        <f t="array" aca="1" ref="AF28:JZ28" ca="1">TRANSPOSE(_xlfn.STOCKHISTORY(G28,TODAY()-365,TODAY(),0,0,1))</f>
        <v>28.215</v>
      </c>
      <c r="AG28" s="34" t="e" vm="341">
        <f ca="1"/>
        <v>#N/A</v>
      </c>
      <c r="AH28" s="34" vm="4832">
        <f ca="1"/>
        <v>28.574999999999999</v>
      </c>
      <c r="AI28" s="34" vm="4833">
        <f ca="1"/>
        <v>28.612500000000001</v>
      </c>
      <c r="AJ28" s="34" vm="4834">
        <f ca="1"/>
        <v>28.585000000000001</v>
      </c>
      <c r="AK28" s="34" vm="4835">
        <f ca="1"/>
        <v>28.537500000000001</v>
      </c>
      <c r="AL28" s="34" vm="4836">
        <f ca="1"/>
        <v>28.52</v>
      </c>
      <c r="AM28" s="34" vm="4837">
        <f ca="1"/>
        <v>28.99</v>
      </c>
      <c r="AN28" s="34" vm="4838">
        <f ca="1"/>
        <v>29.17</v>
      </c>
      <c r="AO28" s="34" vm="4839">
        <f ca="1"/>
        <v>29.352499999999999</v>
      </c>
      <c r="AP28" s="34" vm="4840">
        <f ca="1"/>
        <v>29.282499999999999</v>
      </c>
      <c r="AQ28" s="34" vm="4841">
        <f ca="1"/>
        <v>29.23</v>
      </c>
      <c r="AR28" s="34" vm="4842">
        <f ca="1"/>
        <v>29.232500000000002</v>
      </c>
      <c r="AS28" s="34" vm="4843">
        <f ca="1"/>
        <v>29.33</v>
      </c>
      <c r="AT28" s="34" vm="4844">
        <f ca="1"/>
        <v>28.997499999999999</v>
      </c>
      <c r="AU28" s="34" vm="4845">
        <f ca="1"/>
        <v>29</v>
      </c>
      <c r="AV28" s="34" vm="4846">
        <f ca="1"/>
        <v>29.102499999999999</v>
      </c>
      <c r="AW28" s="34" vm="4847">
        <f ca="1"/>
        <v>29.442499999999999</v>
      </c>
      <c r="AX28" s="34" vm="4848">
        <f ca="1"/>
        <v>29.5275</v>
      </c>
      <c r="AY28" s="34" vm="4849">
        <f ca="1"/>
        <v>29.414999999999999</v>
      </c>
      <c r="AZ28" s="34" vm="4850">
        <f ca="1"/>
        <v>29.22</v>
      </c>
      <c r="BA28" s="34" vm="4851">
        <f ca="1"/>
        <v>29.502500000000001</v>
      </c>
      <c r="BB28" s="34" vm="4845">
        <f ca="1"/>
        <v>29</v>
      </c>
      <c r="BC28" s="34" vm="4852">
        <f ca="1"/>
        <v>29.147500000000001</v>
      </c>
      <c r="BD28" s="34" vm="4853">
        <f ca="1"/>
        <v>28.645</v>
      </c>
      <c r="BE28" s="34" vm="4854">
        <f ca="1"/>
        <v>28.84</v>
      </c>
      <c r="BF28" s="34" vm="4855">
        <f ca="1"/>
        <v>29.36</v>
      </c>
      <c r="BG28" s="34" vm="4856">
        <f ca="1"/>
        <v>29.412500000000001</v>
      </c>
      <c r="BH28" s="34" vm="4857">
        <f ca="1"/>
        <v>29.572500000000002</v>
      </c>
      <c r="BI28" s="34" vm="4858">
        <f ca="1"/>
        <v>29.77</v>
      </c>
      <c r="BJ28" s="34" vm="4859">
        <f ca="1"/>
        <v>29.927499999999998</v>
      </c>
      <c r="BK28" s="34" vm="4860">
        <f ca="1"/>
        <v>30</v>
      </c>
      <c r="BL28" s="34" vm="4861">
        <f ca="1"/>
        <v>29.97</v>
      </c>
      <c r="BM28" s="34" vm="4862">
        <f ca="1"/>
        <v>30.137499999999999</v>
      </c>
      <c r="BN28" s="34" vm="4863">
        <f ca="1"/>
        <v>30.234999999999999</v>
      </c>
      <c r="BO28" s="34" vm="4864">
        <f ca="1"/>
        <v>30.522500000000001</v>
      </c>
      <c r="BP28" s="34" vm="4865">
        <f ca="1"/>
        <v>30.357500000000002</v>
      </c>
      <c r="BQ28" s="34" vm="4866">
        <f ca="1"/>
        <v>30.107500000000002</v>
      </c>
      <c r="BR28" s="34" vm="4867">
        <f ca="1"/>
        <v>30.037500000000001</v>
      </c>
      <c r="BS28" s="34" vm="4868">
        <f ca="1"/>
        <v>30.297499999999999</v>
      </c>
      <c r="BT28" s="34" vm="4869">
        <f ca="1"/>
        <v>29.987500000000001</v>
      </c>
      <c r="BU28" s="34" vm="4870">
        <f ca="1"/>
        <v>29.754999999999999</v>
      </c>
      <c r="BV28" s="34" vm="4871">
        <f ca="1"/>
        <v>29.95</v>
      </c>
      <c r="BW28" s="34" vm="4872">
        <f ca="1"/>
        <v>29.9375</v>
      </c>
      <c r="BX28" s="34" vm="4873">
        <f ca="1"/>
        <v>29.272500000000001</v>
      </c>
      <c r="BY28" s="34" vm="4874">
        <f ca="1"/>
        <v>29.822500000000002</v>
      </c>
      <c r="BZ28" s="34" vm="4858">
        <f ca="1"/>
        <v>29.77</v>
      </c>
      <c r="CA28" s="34" vm="4875">
        <f ca="1"/>
        <v>29.637499999999999</v>
      </c>
      <c r="CB28" s="34" vm="4876">
        <f ca="1"/>
        <v>29.29</v>
      </c>
      <c r="CC28" s="34" vm="4853">
        <f ca="1"/>
        <v>28.645</v>
      </c>
      <c r="CD28" s="34" vm="4877">
        <f ca="1"/>
        <v>29.577500000000001</v>
      </c>
      <c r="CE28" s="34" vm="4878">
        <f ca="1"/>
        <v>29.737500000000001</v>
      </c>
      <c r="CF28" s="34" vm="4879">
        <f ca="1"/>
        <v>29.837499999999999</v>
      </c>
      <c r="CG28" s="34" vm="4880">
        <f ca="1"/>
        <v>30.1325</v>
      </c>
      <c r="CH28" s="34" vm="4881">
        <f ca="1"/>
        <v>29.98</v>
      </c>
      <c r="CI28" s="34" vm="4882">
        <f ca="1"/>
        <v>30.0625</v>
      </c>
      <c r="CJ28" s="34" vm="4868">
        <f ca="1"/>
        <v>30.297499999999999</v>
      </c>
      <c r="CK28" s="34" vm="4883">
        <f ca="1"/>
        <v>30.155000000000001</v>
      </c>
      <c r="CL28" s="34" vm="4884">
        <f ca="1"/>
        <v>30.3325</v>
      </c>
      <c r="CM28" s="34" vm="4885">
        <f ca="1"/>
        <v>29.967500000000001</v>
      </c>
      <c r="CN28" s="34" vm="4886">
        <f ca="1"/>
        <v>30.13</v>
      </c>
      <c r="CO28" s="34" vm="4887">
        <f ca="1"/>
        <v>30.055</v>
      </c>
      <c r="CP28" s="34" vm="4888">
        <f ca="1"/>
        <v>30.002500000000001</v>
      </c>
      <c r="CQ28" s="34" vm="4889">
        <f ca="1"/>
        <v>29.734999999999999</v>
      </c>
      <c r="CR28" s="34" vm="4890">
        <f ca="1"/>
        <v>30.0425</v>
      </c>
      <c r="CS28" s="34" vm="4886">
        <f ca="1"/>
        <v>30.13</v>
      </c>
      <c r="CT28" s="34" vm="4891">
        <f ca="1"/>
        <v>30.184999999999999</v>
      </c>
      <c r="CU28" s="34" vm="4892">
        <f ca="1"/>
        <v>30.267499999999998</v>
      </c>
      <c r="CV28" s="34" vm="4893">
        <f ca="1"/>
        <v>30.57</v>
      </c>
      <c r="CW28" s="34" vm="4894">
        <f ca="1"/>
        <v>31.0825</v>
      </c>
      <c r="CX28" s="34" vm="4895">
        <f ca="1"/>
        <v>31.024999999999999</v>
      </c>
      <c r="CY28" s="34" vm="4896">
        <f ca="1"/>
        <v>31.15</v>
      </c>
      <c r="CZ28" s="34" vm="4897">
        <f ca="1"/>
        <v>31.23</v>
      </c>
      <c r="DA28" s="34" vm="4898">
        <f ca="1"/>
        <v>31.327500000000001</v>
      </c>
      <c r="DB28" s="34" vm="4899">
        <f ca="1"/>
        <v>31.38</v>
      </c>
      <c r="DC28" s="34" vm="4900">
        <f ca="1"/>
        <v>31.5425</v>
      </c>
      <c r="DD28" s="34" vm="4901">
        <f ca="1"/>
        <v>31.672499999999999</v>
      </c>
      <c r="DE28" s="34" vm="4902">
        <f ca="1"/>
        <v>31.85</v>
      </c>
      <c r="DF28" s="34" vm="4903">
        <f ca="1"/>
        <v>31.8125</v>
      </c>
      <c r="DG28" s="34" vm="4904">
        <f ca="1"/>
        <v>31.43</v>
      </c>
      <c r="DH28" s="34" vm="4905">
        <f ca="1"/>
        <v>31.662500000000001</v>
      </c>
      <c r="DI28" s="34" vm="4906">
        <f ca="1"/>
        <v>31.824999999999999</v>
      </c>
      <c r="DJ28" s="34" vm="4906">
        <f ca="1"/>
        <v>31.824999999999999</v>
      </c>
      <c r="DK28" s="34" vm="4907">
        <f ca="1"/>
        <v>31.942499999999999</v>
      </c>
      <c r="DL28" s="34" vm="4908">
        <f ca="1"/>
        <v>31.82</v>
      </c>
      <c r="DM28" s="34" vm="4909">
        <f ca="1"/>
        <v>31.8825</v>
      </c>
      <c r="DN28" s="34" vm="4910">
        <f ca="1"/>
        <v>31.805</v>
      </c>
      <c r="DO28" s="34" vm="4911">
        <f ca="1"/>
        <v>31.664999999999999</v>
      </c>
      <c r="DP28" s="34" t="e" vm="341">
        <f ca="1"/>
        <v>#N/A</v>
      </c>
      <c r="DQ28" s="34" vm="4912">
        <f ca="1"/>
        <v>31.372499999999999</v>
      </c>
      <c r="DR28" s="34" vm="4913">
        <f ca="1"/>
        <v>31.712499999999999</v>
      </c>
      <c r="DS28" s="34" vm="4914">
        <f ca="1"/>
        <v>31.7</v>
      </c>
      <c r="DT28" s="34" vm="2129">
        <f ca="1"/>
        <v>32.200000000000003</v>
      </c>
      <c r="DU28" s="34" vm="4915">
        <f ca="1"/>
        <v>32.225000000000001</v>
      </c>
      <c r="DV28" s="34" vm="4916">
        <f ca="1"/>
        <v>31.5625</v>
      </c>
      <c r="DW28" s="34" vm="4917">
        <f ca="1"/>
        <v>31.2</v>
      </c>
      <c r="DX28" s="34" vm="4917">
        <f ca="1"/>
        <v>31.2</v>
      </c>
      <c r="DY28" s="34" vm="4918">
        <f ca="1"/>
        <v>31.647500000000001</v>
      </c>
      <c r="DZ28" s="34" vm="4913">
        <f ca="1"/>
        <v>31.712499999999999</v>
      </c>
      <c r="EA28" s="34" vm="4913">
        <f ca="1"/>
        <v>31.712499999999999</v>
      </c>
      <c r="EB28" s="34" vm="4919">
        <f ca="1"/>
        <v>31.8325</v>
      </c>
      <c r="EC28" s="34" vm="4920">
        <f ca="1"/>
        <v>32.1</v>
      </c>
      <c r="ED28" s="34" vm="4921">
        <f ca="1"/>
        <v>32.07</v>
      </c>
      <c r="EE28" s="34" vm="4920">
        <f ca="1"/>
        <v>32.1</v>
      </c>
      <c r="EF28" s="34" vm="4922">
        <f ca="1"/>
        <v>32.085000000000001</v>
      </c>
      <c r="EG28" s="34" vm="4923">
        <f ca="1"/>
        <v>32.229999999999997</v>
      </c>
      <c r="EH28" s="34" t="e" vm="341">
        <f ca="1"/>
        <v>#N/A</v>
      </c>
      <c r="EI28" s="34" vm="4924">
        <f ca="1"/>
        <v>32.177500000000002</v>
      </c>
      <c r="EJ28" s="34" vm="4925">
        <f ca="1"/>
        <v>32.234999999999999</v>
      </c>
      <c r="EK28" s="34" vm="4926">
        <f ca="1"/>
        <v>32.082500000000003</v>
      </c>
      <c r="EL28" s="34" vm="4927">
        <f ca="1"/>
        <v>32.297499999999999</v>
      </c>
      <c r="EM28" s="34" vm="4928">
        <f ca="1"/>
        <v>32.369999999999997</v>
      </c>
      <c r="EN28" s="34" vm="4929">
        <f ca="1"/>
        <v>32.342500000000001</v>
      </c>
      <c r="EO28" s="34" vm="4930">
        <f ca="1"/>
        <v>32.454999999999998</v>
      </c>
      <c r="EP28" s="34" vm="4931">
        <f ca="1"/>
        <v>32.515000000000001</v>
      </c>
      <c r="EQ28" s="34" vm="4932">
        <f ca="1"/>
        <v>32.547499999999999</v>
      </c>
      <c r="ER28" s="34" vm="4933">
        <f ca="1"/>
        <v>32.555</v>
      </c>
      <c r="ES28" s="34" vm="4934">
        <f ca="1"/>
        <v>32.627499999999998</v>
      </c>
      <c r="ET28" s="34" vm="4935">
        <f ca="1"/>
        <v>32.659999999999997</v>
      </c>
      <c r="EU28" s="34" vm="4936">
        <f ca="1"/>
        <v>32.395000000000003</v>
      </c>
      <c r="EV28" s="34" vm="4937">
        <f ca="1"/>
        <v>31.967500000000001</v>
      </c>
      <c r="EW28" s="34" vm="4938">
        <f ca="1"/>
        <v>32.31</v>
      </c>
      <c r="EX28" s="34" vm="4939">
        <f ca="1"/>
        <v>32.452500000000001</v>
      </c>
      <c r="EY28" s="34" vm="4940">
        <f ca="1"/>
        <v>32.47</v>
      </c>
      <c r="EZ28" s="34" vm="4941">
        <f ca="1"/>
        <v>32.645000000000003</v>
      </c>
      <c r="FA28" s="34" vm="4942">
        <f ca="1"/>
        <v>32.792499999999997</v>
      </c>
      <c r="FB28" s="34" vm="4943">
        <f ca="1"/>
        <v>32.76</v>
      </c>
      <c r="FC28" s="34" vm="4944">
        <f ca="1"/>
        <v>32.869999999999997</v>
      </c>
      <c r="FD28" s="34" vm="4945">
        <f ca="1"/>
        <v>32.74</v>
      </c>
      <c r="FE28" s="34" vm="4946">
        <f ca="1"/>
        <v>32.825000000000003</v>
      </c>
      <c r="FF28" s="34" vm="4947">
        <f ca="1"/>
        <v>33.027500000000003</v>
      </c>
      <c r="FG28" s="34" vm="4948">
        <f ca="1"/>
        <v>33.185000000000002</v>
      </c>
      <c r="FH28" s="34" vm="4949">
        <f ca="1"/>
        <v>32.914999999999999</v>
      </c>
      <c r="FI28" s="34" vm="4950">
        <f ca="1"/>
        <v>33.082500000000003</v>
      </c>
      <c r="FJ28" s="34" vm="4951">
        <f ca="1"/>
        <v>32.727499999999999</v>
      </c>
      <c r="FK28" s="34" vm="4952">
        <f ca="1"/>
        <v>33.08</v>
      </c>
      <c r="FL28" s="34" vm="4953">
        <f ca="1"/>
        <v>33.282499999999999</v>
      </c>
      <c r="FM28" s="34" vm="4954">
        <f ca="1"/>
        <v>33.375</v>
      </c>
      <c r="FN28" s="34" vm="4955">
        <f ca="1"/>
        <v>33.31</v>
      </c>
      <c r="FO28" s="34" vm="4956">
        <f ca="1"/>
        <v>33.145000000000003</v>
      </c>
      <c r="FP28" s="34" vm="4957">
        <f ca="1"/>
        <v>33.0075</v>
      </c>
      <c r="FQ28" s="34" vm="4958">
        <f ca="1"/>
        <v>32.4</v>
      </c>
      <c r="FR28" s="34" vm="4959">
        <f ca="1"/>
        <v>32.707500000000003</v>
      </c>
      <c r="FS28" s="34" vm="4960">
        <f ca="1"/>
        <v>33.052500000000002</v>
      </c>
      <c r="FT28" s="34" vm="4961">
        <f ca="1"/>
        <v>33.17</v>
      </c>
      <c r="FU28" s="34" vm="4962">
        <f ca="1"/>
        <v>33.527500000000003</v>
      </c>
      <c r="FV28" s="34" vm="4963">
        <f ca="1"/>
        <v>33.547499999999999</v>
      </c>
      <c r="FW28" s="34" vm="4964">
        <f ca="1"/>
        <v>33.284999999999997</v>
      </c>
      <c r="FX28" s="34" vm="4965">
        <f ca="1"/>
        <v>33.494999999999997</v>
      </c>
      <c r="FY28" s="34" vm="4966">
        <f ca="1"/>
        <v>33.729999999999997</v>
      </c>
      <c r="FZ28" s="34" vm="4967">
        <f ca="1"/>
        <v>33.54</v>
      </c>
      <c r="GA28" s="34" vm="4968">
        <f ca="1"/>
        <v>33.75</v>
      </c>
      <c r="GB28" s="34" vm="4969">
        <f ca="1"/>
        <v>33.587499999999999</v>
      </c>
      <c r="GC28" s="34" vm="4970">
        <f ca="1"/>
        <v>33.72</v>
      </c>
      <c r="GD28" s="34" vm="2136">
        <f ca="1"/>
        <v>33.909999999999997</v>
      </c>
      <c r="GE28" s="34" vm="4971">
        <f ca="1"/>
        <v>33.897500000000001</v>
      </c>
      <c r="GF28" s="34" vm="4972">
        <f ca="1"/>
        <v>33.914999999999999</v>
      </c>
      <c r="GG28" s="34" vm="4973">
        <f ca="1"/>
        <v>33.905000000000001</v>
      </c>
      <c r="GH28" s="34" vm="4974">
        <f ca="1"/>
        <v>34.005000000000003</v>
      </c>
      <c r="GI28" s="34" vm="4975">
        <f ca="1"/>
        <v>34.012500000000003</v>
      </c>
      <c r="GJ28" s="34" vm="4976">
        <f ca="1"/>
        <v>34.212499999999999</v>
      </c>
      <c r="GK28" s="34" vm="4977">
        <f ca="1"/>
        <v>34.037500000000001</v>
      </c>
      <c r="GL28" s="34" vm="4978">
        <f ca="1"/>
        <v>33.92</v>
      </c>
      <c r="GM28" s="34" vm="4979">
        <f ca="1"/>
        <v>33.952500000000001</v>
      </c>
      <c r="GN28" s="34" vm="4980">
        <f ca="1"/>
        <v>33.645000000000003</v>
      </c>
      <c r="GO28" s="34" vm="4981">
        <f ca="1"/>
        <v>33.8825</v>
      </c>
      <c r="GP28" s="34" vm="4982">
        <f ca="1"/>
        <v>34.340000000000003</v>
      </c>
      <c r="GQ28" s="34" vm="4983">
        <f ca="1"/>
        <v>34.3825</v>
      </c>
      <c r="GR28" s="34" vm="4984">
        <f ca="1"/>
        <v>34.42</v>
      </c>
      <c r="GS28" s="34" vm="4985">
        <f ca="1"/>
        <v>34.299999999999997</v>
      </c>
      <c r="GT28" s="34" vm="4986">
        <f ca="1"/>
        <v>34.442500000000003</v>
      </c>
      <c r="GU28" s="34" t="e" vm="341">
        <f ca="1"/>
        <v>#N/A</v>
      </c>
      <c r="GV28" s="34" vm="4987">
        <f ca="1"/>
        <v>34.585000000000001</v>
      </c>
      <c r="GW28" s="34" vm="4988">
        <f ca="1"/>
        <v>34.627499999999998</v>
      </c>
      <c r="GX28" s="34" vm="4989">
        <f ca="1"/>
        <v>34.729999999999997</v>
      </c>
      <c r="GY28" s="34" vm="4990">
        <f ca="1"/>
        <v>34.734999999999999</v>
      </c>
      <c r="GZ28" s="34" vm="4991">
        <f ca="1"/>
        <v>34.912500000000001</v>
      </c>
      <c r="HA28" s="34" vm="4992">
        <f ca="1"/>
        <v>34.604999999999997</v>
      </c>
      <c r="HB28" s="34" vm="4993">
        <f ca="1"/>
        <v>34.44</v>
      </c>
      <c r="HC28" s="34" vm="2143">
        <f ca="1"/>
        <v>34.49</v>
      </c>
      <c r="HD28" s="34" vm="4994">
        <f ca="1"/>
        <v>34.354999999999997</v>
      </c>
      <c r="HE28" s="34" vm="4995">
        <f ca="1"/>
        <v>34.255000000000003</v>
      </c>
      <c r="HF28" s="34" vm="4985">
        <f ca="1"/>
        <v>34.299999999999997</v>
      </c>
      <c r="HG28" s="34" vm="4996">
        <f ca="1"/>
        <v>34.265000000000001</v>
      </c>
      <c r="HH28" s="34" vm="4997">
        <f ca="1"/>
        <v>34.229999999999997</v>
      </c>
      <c r="HI28" s="34" vm="2137">
        <f ca="1"/>
        <v>34.06</v>
      </c>
      <c r="HJ28" s="34" vm="4998">
        <f ca="1"/>
        <v>33.517499999999998</v>
      </c>
      <c r="HK28" s="34" vm="4999">
        <f ca="1"/>
        <v>33.590000000000003</v>
      </c>
      <c r="HL28" s="34" vm="5000">
        <f ca="1"/>
        <v>33.85</v>
      </c>
      <c r="HM28" s="34" vm="5001">
        <f ca="1"/>
        <v>34.21</v>
      </c>
      <c r="HN28" s="34" vm="5002">
        <f ca="1"/>
        <v>34.034999999999997</v>
      </c>
      <c r="HO28" s="34" vm="5003">
        <f ca="1"/>
        <v>34.017499999999998</v>
      </c>
      <c r="HP28" s="34" vm="5004">
        <f ca="1"/>
        <v>33.277500000000003</v>
      </c>
      <c r="HQ28" s="34" vm="5005">
        <f ca="1"/>
        <v>33.287500000000001</v>
      </c>
      <c r="HR28" s="34" vm="5006">
        <f ca="1"/>
        <v>33.255000000000003</v>
      </c>
      <c r="HS28" s="34" vm="5007">
        <f ca="1"/>
        <v>32.945</v>
      </c>
      <c r="HT28" s="34" vm="5008">
        <f ca="1"/>
        <v>32.752499999999998</v>
      </c>
      <c r="HU28" s="34" vm="5009">
        <f ca="1"/>
        <v>33.234999999999999</v>
      </c>
      <c r="HV28" s="34" vm="5010">
        <f ca="1"/>
        <v>32.822499999999998</v>
      </c>
      <c r="HW28" s="34" vm="5011">
        <f ca="1"/>
        <v>33.627499999999998</v>
      </c>
      <c r="HX28" s="34" vm="4998">
        <f ca="1"/>
        <v>33.517499999999998</v>
      </c>
      <c r="HY28" s="34" vm="4999">
        <f ca="1"/>
        <v>33.590000000000003</v>
      </c>
      <c r="HZ28" s="34" vm="5012">
        <f ca="1"/>
        <v>33.3125</v>
      </c>
      <c r="IA28" s="34" vm="5013">
        <f ca="1"/>
        <v>33.327500000000001</v>
      </c>
      <c r="IB28" s="34" vm="5014">
        <f ca="1"/>
        <v>33.902500000000003</v>
      </c>
      <c r="IC28" s="34" vm="5015">
        <f ca="1"/>
        <v>34.202500000000001</v>
      </c>
      <c r="ID28" s="34" vm="5016">
        <f ca="1"/>
        <v>34.244999999999997</v>
      </c>
      <c r="IE28" s="34" vm="5017">
        <f ca="1"/>
        <v>34.564999999999998</v>
      </c>
      <c r="IF28" s="34" vm="5018">
        <f ca="1"/>
        <v>34.619999999999997</v>
      </c>
      <c r="IG28" s="34" vm="5019">
        <f ca="1"/>
        <v>34.57</v>
      </c>
      <c r="IH28" s="34" vm="5020">
        <f ca="1"/>
        <v>34.69</v>
      </c>
      <c r="II28" s="34" vm="5021">
        <f ca="1"/>
        <v>34.8675</v>
      </c>
      <c r="IJ28" s="34" vm="5022">
        <f ca="1"/>
        <v>35.185000000000002</v>
      </c>
      <c r="IK28" s="34" vm="5023">
        <f ca="1"/>
        <v>35.18</v>
      </c>
      <c r="IL28" s="34" vm="5024">
        <f ca="1"/>
        <v>35.352499999999999</v>
      </c>
      <c r="IM28" s="34" vm="5025">
        <f ca="1"/>
        <v>35.43</v>
      </c>
      <c r="IN28" s="34" vm="5026">
        <f ca="1"/>
        <v>35.6325</v>
      </c>
      <c r="IO28" s="34" vm="5027">
        <f ca="1"/>
        <v>35.797499999999999</v>
      </c>
      <c r="IP28" s="34" vm="5028">
        <f ca="1"/>
        <v>35.784999999999997</v>
      </c>
      <c r="IQ28" s="34" vm="5029">
        <f ca="1"/>
        <v>36.185000000000002</v>
      </c>
      <c r="IR28" s="34" vm="5030">
        <f ca="1"/>
        <v>36.344999999999999</v>
      </c>
      <c r="IS28" s="34" vm="5031">
        <f ca="1"/>
        <v>36.307499999999997</v>
      </c>
      <c r="IT28" s="34" vm="5032">
        <f ca="1"/>
        <v>36.115000000000002</v>
      </c>
      <c r="IU28" s="34" vm="5033">
        <f ca="1"/>
        <v>36.049999999999997</v>
      </c>
      <c r="IV28" s="34" vm="5034">
        <f ca="1"/>
        <v>35.872500000000002</v>
      </c>
      <c r="IW28" s="34" vm="5035">
        <f ca="1"/>
        <v>36.032499999999999</v>
      </c>
      <c r="IX28" s="34" vm="5036">
        <f ca="1"/>
        <v>36.064999999999998</v>
      </c>
      <c r="IY28" s="34" vm="5037">
        <f ca="1"/>
        <v>36.225000000000001</v>
      </c>
      <c r="IZ28" s="34" vm="5033">
        <f ca="1"/>
        <v>36.049999999999997</v>
      </c>
      <c r="JA28" s="34" vm="5038">
        <f ca="1"/>
        <v>36.024999999999999</v>
      </c>
      <c r="JB28" s="34" vm="5039">
        <f ca="1"/>
        <v>36.094999999999999</v>
      </c>
      <c r="JC28" s="34" vm="5040">
        <f ca="1"/>
        <v>36.125</v>
      </c>
      <c r="JD28" s="34" vm="5041">
        <f ca="1"/>
        <v>35.587499999999999</v>
      </c>
      <c r="JE28" s="34" vm="5042">
        <f ca="1"/>
        <v>35.602499999999999</v>
      </c>
      <c r="JF28" s="34" vm="5043">
        <f ca="1"/>
        <v>35.777500000000003</v>
      </c>
      <c r="JG28" s="34" vm="5044">
        <f ca="1"/>
        <v>34.877499999999998</v>
      </c>
      <c r="JH28" s="34" vm="5045">
        <f ca="1"/>
        <v>35.112499999999997</v>
      </c>
      <c r="JI28" s="34" vm="5046">
        <f ca="1"/>
        <v>34.75</v>
      </c>
      <c r="JJ28" s="34" vm="5047">
        <f ca="1"/>
        <v>35.292499999999997</v>
      </c>
      <c r="JK28" s="34" vm="5048">
        <f ca="1"/>
        <v>34.787500000000001</v>
      </c>
      <c r="JL28" s="34" vm="5049">
        <f ca="1"/>
        <v>34.407499999999999</v>
      </c>
      <c r="JM28" s="34" vm="5050">
        <f ca="1"/>
        <v>34.6175</v>
      </c>
      <c r="JN28" s="34" vm="5051">
        <f ca="1"/>
        <v>35.545000000000002</v>
      </c>
      <c r="JO28" s="34" vm="5052">
        <f ca="1"/>
        <v>35.549999999999997</v>
      </c>
      <c r="JP28" s="34" vm="5053">
        <f ca="1"/>
        <v>35.502499999999998</v>
      </c>
      <c r="JQ28" s="34" vm="5054">
        <f ca="1"/>
        <v>35.42</v>
      </c>
      <c r="JR28" s="34" vm="5055">
        <f ca="1"/>
        <v>35.234999999999999</v>
      </c>
      <c r="JS28" s="34" vm="5056">
        <f ca="1"/>
        <v>34.76</v>
      </c>
      <c r="JT28" s="34" vm="5057">
        <f ca="1"/>
        <v>34.825000000000003</v>
      </c>
      <c r="JU28" s="34" vm="5025">
        <f ca="1"/>
        <v>35.43</v>
      </c>
      <c r="JV28" s="34" vm="5058">
        <f ca="1"/>
        <v>35.045000000000002</v>
      </c>
      <c r="JW28" s="34" vm="5059">
        <f ca="1"/>
        <v>34.234999999999999</v>
      </c>
      <c r="JX28" s="34" vm="5060">
        <f ca="1"/>
        <v>34.704999999999998</v>
      </c>
      <c r="JY28" s="34" vm="5061">
        <f ca="1"/>
        <v>35.347499999999997</v>
      </c>
      <c r="JZ28" s="34" vm="5062">
        <f ca="1"/>
        <v>35.729999999999997</v>
      </c>
      <c r="KA28" s="34"/>
      <c r="KB28" s="34"/>
    </row>
    <row r="29" spans="2:288" ht="20" customHeight="1" x14ac:dyDescent="0.6">
      <c r="B29" s="12"/>
      <c r="C29" s="1" t="s">
        <v>40</v>
      </c>
      <c r="D29" s="1" t="str" cm="1">
        <f t="array" ref="D29">_FV(Table15[[#This Row],[ ETF]],"Ticker symbol",TRUE)</f>
        <v>IWMO</v>
      </c>
      <c r="E29" s="1" t="s">
        <v>77</v>
      </c>
      <c r="F29" s="1" t="s">
        <v>78</v>
      </c>
      <c r="G29" s="1" t="e" vm="5063">
        <v>#VALUE!</v>
      </c>
      <c r="H29" s="22" cm="1">
        <f t="array" ref="H29">IFERROR(_FV(Table15[[#This Row],[ ETF]],"beta"),"")</f>
        <v>0.85550000000000004</v>
      </c>
      <c r="I29" s="25" cm="1">
        <f t="array" ref="I29">_FV(Table15[[#This Row],[ ETF]],"Price")</f>
        <v>67.150000000000006</v>
      </c>
      <c r="J29" s="21">
        <f>SUMIF(Table14[Ativo],Table15[[#This Row],[Ticker]],Table14[Qtd])</f>
        <v>0</v>
      </c>
      <c r="K29" s="5">
        <f>Table15[[#This Row],[Preço]]*Table15[[#This Row],[Qtd]]</f>
        <v>0</v>
      </c>
      <c r="L29" s="14">
        <f>_xlfn.FLOOR.MATH((Aporte-2)/Table15[[#This Row],[Preço]])</f>
        <v>66</v>
      </c>
      <c r="M29" s="13">
        <f>Aporte-Table15[[#This Row],[Possível]]*Table15[[#This Row],[Preço]]</f>
        <v>68.099999999999454</v>
      </c>
      <c r="N29" s="30" cm="1">
        <f t="array" ref="N29">_FV(Table15[[#This Row],[ ETF]],"Expense ratio",TRUE)</f>
        <v>3.0000000000000001E-3</v>
      </c>
      <c r="O29" s="33" cm="1">
        <f t="array" ref="O29">_FV(Table15[[#This Row],[ ETF]],"Market cap",TRUE)</f>
        <v>2944044488.9000001</v>
      </c>
      <c r="P29" s="31" cm="1">
        <f t="array" ref="P29">_FV(Table15[[#This Row],[ ETF]],"Volume")</f>
        <v>400</v>
      </c>
      <c r="Q29" s="30" cm="1">
        <f t="array" ref="Q29">_FV(Table15[[#This Row],[ ETF]],"Change (%)",TRUE)</f>
        <v>1.6409999999999999E-3</v>
      </c>
      <c r="R29" s="35">
        <f ca="1">(Table15[[#This Row],[Preço]]-AF29)/AF29</f>
        <v>0.14825581395348852</v>
      </c>
      <c r="S29" s="39"/>
      <c r="T29" s="32" cm="1">
        <f t="array" ref="T29">Table15[[#This Row],[Valor de mercado]]/Riqueza_hoje</f>
        <v>0</v>
      </c>
      <c r="AF29" s="34" cm="1" vm="4314">
        <f t="array" aca="1" ref="AF29:KB29" ca="1">TRANSPOSE(_xlfn.STOCKHISTORY(G29,TODAY()-365,TODAY(),0,0,1))</f>
        <v>58.48</v>
      </c>
      <c r="AG29" s="34" t="e" vm="341">
        <f ca="1"/>
        <v>#N/A</v>
      </c>
      <c r="AH29" s="34" vm="5064">
        <f ca="1"/>
        <v>58.95</v>
      </c>
      <c r="AI29" s="34" vm="5064">
        <f ca="1"/>
        <v>58.95</v>
      </c>
      <c r="AJ29" s="34" vm="5065">
        <f ca="1"/>
        <v>58.94</v>
      </c>
      <c r="AK29" s="34" vm="4321">
        <f ca="1"/>
        <v>58.7</v>
      </c>
      <c r="AL29" s="34" vm="5066">
        <f ca="1"/>
        <v>58.865000000000002</v>
      </c>
      <c r="AM29" s="34" vm="5067">
        <f ca="1"/>
        <v>59.195</v>
      </c>
      <c r="AN29" s="34" vm="4389">
        <f ca="1"/>
        <v>59.97</v>
      </c>
      <c r="AO29" s="34" vm="4405">
        <f ca="1"/>
        <v>60.83</v>
      </c>
      <c r="AP29" s="34" vm="5068">
        <f ca="1"/>
        <v>60.51</v>
      </c>
      <c r="AQ29" s="34" vm="5069">
        <f ca="1"/>
        <v>60.31</v>
      </c>
      <c r="AR29" s="34" vm="4350">
        <f ca="1"/>
        <v>60.55</v>
      </c>
      <c r="AS29" s="34" vm="5070">
        <f ca="1"/>
        <v>60.63</v>
      </c>
      <c r="AT29" s="34" vm="5071">
        <f ca="1"/>
        <v>59.79</v>
      </c>
      <c r="AU29" s="34" vm="4383">
        <f ca="1"/>
        <v>59.75</v>
      </c>
      <c r="AV29" s="34" vm="5072">
        <f ca="1"/>
        <v>59.89</v>
      </c>
      <c r="AW29" s="34" vm="5073">
        <f ca="1"/>
        <v>61.13</v>
      </c>
      <c r="AX29" s="34" vm="2061">
        <f ca="1"/>
        <v>61.71</v>
      </c>
      <c r="AY29" s="34" vm="5074">
        <f ca="1"/>
        <v>61.64</v>
      </c>
      <c r="AZ29" s="34" vm="5075">
        <f ca="1"/>
        <v>61.61</v>
      </c>
      <c r="BA29" s="34" vm="5076">
        <f ca="1"/>
        <v>61.82</v>
      </c>
      <c r="BB29" s="34" vm="5077">
        <f ca="1"/>
        <v>60.48</v>
      </c>
      <c r="BC29" s="34" vm="2043">
        <f ca="1"/>
        <v>60.5</v>
      </c>
      <c r="BD29" s="34" vm="4378">
        <f ca="1"/>
        <v>59.55</v>
      </c>
      <c r="BE29" s="34" vm="5078">
        <f ca="1"/>
        <v>60.34</v>
      </c>
      <c r="BF29" s="34" vm="5079">
        <f ca="1"/>
        <v>61.65</v>
      </c>
      <c r="BG29" s="34" vm="5080">
        <f ca="1"/>
        <v>61.73</v>
      </c>
      <c r="BH29" s="34" vm="5081">
        <f ca="1"/>
        <v>61.76</v>
      </c>
      <c r="BI29" s="34" vm="5082">
        <f ca="1"/>
        <v>62.33</v>
      </c>
      <c r="BJ29" s="34" vm="1937">
        <f ca="1"/>
        <v>62.56</v>
      </c>
      <c r="BK29" s="34" vm="2019">
        <f ca="1"/>
        <v>63.05</v>
      </c>
      <c r="BL29" s="34" vm="5083">
        <f ca="1"/>
        <v>62.75</v>
      </c>
      <c r="BM29" s="34" vm="1945">
        <f ca="1"/>
        <v>63.42</v>
      </c>
      <c r="BN29" s="34" vm="5084">
        <f ca="1"/>
        <v>63.63</v>
      </c>
      <c r="BO29" s="34" vm="1970">
        <f ca="1"/>
        <v>64.209999999999994</v>
      </c>
      <c r="BP29" s="34" vm="5085">
        <f ca="1"/>
        <v>63.82</v>
      </c>
      <c r="BQ29" s="34" vm="1937">
        <f ca="1"/>
        <v>62.56</v>
      </c>
      <c r="BR29" s="34" vm="5086">
        <f ca="1"/>
        <v>62.67</v>
      </c>
      <c r="BS29" s="34" vm="5087">
        <f ca="1"/>
        <v>63.3</v>
      </c>
      <c r="BT29" s="34" vm="5088">
        <f ca="1"/>
        <v>61.47</v>
      </c>
      <c r="BU29" s="34" vm="4353">
        <f ca="1"/>
        <v>60</v>
      </c>
      <c r="BV29" s="34" vm="5089">
        <f ca="1"/>
        <v>60.314999999999998</v>
      </c>
      <c r="BW29" s="34" vm="5090">
        <f ca="1"/>
        <v>60.045000000000002</v>
      </c>
      <c r="BX29" s="34" vm="5091">
        <f ca="1"/>
        <v>59.23</v>
      </c>
      <c r="BY29" s="34" vm="5092">
        <f ca="1"/>
        <v>60.21</v>
      </c>
      <c r="BZ29" s="34" vm="4338">
        <f ca="1"/>
        <v>59.94</v>
      </c>
      <c r="CA29" s="34" vm="5093">
        <f ca="1"/>
        <v>58.93</v>
      </c>
      <c r="CB29" s="34" vm="4284">
        <f ca="1"/>
        <v>57.39</v>
      </c>
      <c r="CC29" s="34" vm="5094">
        <f ca="1"/>
        <v>54.81</v>
      </c>
      <c r="CD29" s="34" vm="5095">
        <f ca="1"/>
        <v>56.67</v>
      </c>
      <c r="CE29" s="34" vm="5096">
        <f ca="1"/>
        <v>57.51</v>
      </c>
      <c r="CF29" s="34" vm="4276">
        <f ca="1"/>
        <v>57.73</v>
      </c>
      <c r="CG29" s="34" vm="5097">
        <f ca="1"/>
        <v>58.9</v>
      </c>
      <c r="CH29" s="34" vm="5098">
        <f ca="1"/>
        <v>58.22</v>
      </c>
      <c r="CI29" s="34" vm="4374">
        <f ca="1"/>
        <v>58.83</v>
      </c>
      <c r="CJ29" s="34" vm="5099">
        <f ca="1"/>
        <v>59.435000000000002</v>
      </c>
      <c r="CK29" s="34" vm="5100">
        <f ca="1"/>
        <v>58.625</v>
      </c>
      <c r="CL29" s="34" vm="4373">
        <f ca="1"/>
        <v>58.62</v>
      </c>
      <c r="CM29" s="34" vm="4309">
        <f ca="1"/>
        <v>58.12</v>
      </c>
      <c r="CN29" s="34" vm="5101">
        <f ca="1"/>
        <v>59.314999999999998</v>
      </c>
      <c r="CO29" s="34" vm="5102">
        <f ca="1"/>
        <v>59.064999999999998</v>
      </c>
      <c r="CP29" s="34" vm="4395">
        <f ca="1"/>
        <v>58.42</v>
      </c>
      <c r="CQ29" s="34" vm="4303">
        <f ca="1"/>
        <v>57.44</v>
      </c>
      <c r="CR29" s="34" vm="4363">
        <f ca="1"/>
        <v>57.98</v>
      </c>
      <c r="CS29" s="34" vm="5103">
        <f ca="1"/>
        <v>57.87</v>
      </c>
      <c r="CT29" s="34" vm="5104">
        <f ca="1"/>
        <v>58.01</v>
      </c>
      <c r="CU29" s="34" vm="4322">
        <f ca="1"/>
        <v>59.12</v>
      </c>
      <c r="CV29" s="34" vm="5105">
        <f ca="1"/>
        <v>60.04</v>
      </c>
      <c r="CW29" s="34" vm="5106">
        <f ca="1"/>
        <v>61.335000000000001</v>
      </c>
      <c r="CX29" s="34" vm="5107">
        <f ca="1"/>
        <v>61.15</v>
      </c>
      <c r="CY29" s="34" vm="2042">
        <f ca="1"/>
        <v>61.87</v>
      </c>
      <c r="CZ29" s="34" vm="5108">
        <f ca="1"/>
        <v>62.02</v>
      </c>
      <c r="DA29" s="34" vm="5109">
        <f ca="1"/>
        <v>62.2</v>
      </c>
      <c r="DB29" s="34" vm="5110">
        <f ca="1"/>
        <v>63.1</v>
      </c>
      <c r="DC29" s="34" vm="2019">
        <f ca="1"/>
        <v>63.05</v>
      </c>
      <c r="DD29" s="34" vm="5111">
        <f ca="1"/>
        <v>63.48</v>
      </c>
      <c r="DE29" s="34" vm="5112">
        <f ca="1"/>
        <v>63.64</v>
      </c>
      <c r="DF29" s="34" vm="5110">
        <f ca="1"/>
        <v>63.1</v>
      </c>
      <c r="DG29" s="34" vm="5113">
        <f ca="1"/>
        <v>62.3</v>
      </c>
      <c r="DH29" s="34" vm="2080">
        <f ca="1"/>
        <v>62.93</v>
      </c>
      <c r="DI29" s="34" vm="5114">
        <f ca="1"/>
        <v>63.38</v>
      </c>
      <c r="DJ29" s="34" vm="5115">
        <f ca="1"/>
        <v>63.53</v>
      </c>
      <c r="DK29" s="34" vm="5116">
        <f ca="1"/>
        <v>63.85</v>
      </c>
      <c r="DL29" s="34" vm="5117">
        <f ca="1"/>
        <v>64</v>
      </c>
      <c r="DM29" s="34" vm="5118">
        <f ca="1"/>
        <v>63.73</v>
      </c>
      <c r="DN29" s="34" vm="5119">
        <f ca="1"/>
        <v>63.45</v>
      </c>
      <c r="DO29" s="34" vm="5120">
        <f ca="1"/>
        <v>63.21</v>
      </c>
      <c r="DP29" s="34" vm="5121">
        <f ca="1"/>
        <v>63.342700000000001</v>
      </c>
      <c r="DQ29" s="34" vm="5122">
        <f ca="1"/>
        <v>61.02</v>
      </c>
      <c r="DR29" s="34" vm="5123">
        <f ca="1"/>
        <v>62.08</v>
      </c>
      <c r="DS29" s="34" vm="2073">
        <f ca="1"/>
        <v>61.39</v>
      </c>
      <c r="DT29" s="34" vm="5124">
        <f ca="1"/>
        <v>62.61</v>
      </c>
      <c r="DU29" s="34" vm="5125">
        <f ca="1"/>
        <v>61.48</v>
      </c>
      <c r="DV29" s="34" vm="5126">
        <f ca="1"/>
        <v>60.61</v>
      </c>
      <c r="DW29" s="34" vm="5127">
        <f ca="1"/>
        <v>59.35</v>
      </c>
      <c r="DX29" s="34" vm="5128">
        <f ca="1"/>
        <v>59.18</v>
      </c>
      <c r="DY29" s="34" vm="4343">
        <f ca="1"/>
        <v>60.29</v>
      </c>
      <c r="DZ29" s="34" vm="5129">
        <f ca="1"/>
        <v>59.95</v>
      </c>
      <c r="EA29" s="34" vm="5130">
        <f ca="1"/>
        <v>60.4</v>
      </c>
      <c r="EB29" s="34" vm="4326">
        <f ca="1"/>
        <v>59.36</v>
      </c>
      <c r="EC29" s="34" vm="5131">
        <f ca="1"/>
        <v>60.984999999999999</v>
      </c>
      <c r="ED29" s="34" vm="5132">
        <f ca="1"/>
        <v>61.14</v>
      </c>
      <c r="EE29" s="34" vm="5133">
        <f ca="1"/>
        <v>61.74</v>
      </c>
      <c r="EF29" s="34" vm="5134">
        <f ca="1"/>
        <v>61.95</v>
      </c>
      <c r="EG29" s="34" vm="5135">
        <f ca="1"/>
        <v>62.27</v>
      </c>
      <c r="EH29" s="34" vm="5136">
        <f ca="1"/>
        <v>62.35</v>
      </c>
      <c r="EI29" s="34" vm="5137">
        <f ca="1"/>
        <v>62.435000000000002</v>
      </c>
      <c r="EJ29" s="34" t="e" vm="341">
        <f ca="1"/>
        <v>#N/A</v>
      </c>
      <c r="EK29" s="34" vm="5138">
        <f ca="1"/>
        <v>62.7</v>
      </c>
      <c r="EL29" s="34" vm="5139">
        <f ca="1"/>
        <v>62.95</v>
      </c>
      <c r="EM29" s="34" vm="5140">
        <f ca="1"/>
        <v>62.604999999999997</v>
      </c>
      <c r="EN29" s="34" vm="5141">
        <f ca="1"/>
        <v>62.81</v>
      </c>
      <c r="EO29" s="34" vm="5110">
        <f ca="1"/>
        <v>63.1</v>
      </c>
      <c r="EP29" s="34" vm="2081">
        <f ca="1"/>
        <v>62.85</v>
      </c>
      <c r="EQ29" s="34" vm="2082">
        <f ca="1"/>
        <v>62.77</v>
      </c>
      <c r="ER29" s="34" vm="5142">
        <f ca="1"/>
        <v>62.62</v>
      </c>
      <c r="ES29" s="34" vm="5083">
        <f ca="1"/>
        <v>62.75</v>
      </c>
      <c r="ET29" s="34" vm="5143">
        <f ca="1"/>
        <v>62.69</v>
      </c>
      <c r="EU29" s="34" vm="5144">
        <f ca="1"/>
        <v>62.52</v>
      </c>
      <c r="EV29" s="34" vm="2062">
        <f ca="1"/>
        <v>62.6</v>
      </c>
      <c r="EW29" s="34" vm="5145">
        <f ca="1"/>
        <v>61.96</v>
      </c>
      <c r="EX29" s="34" vm="5146">
        <f ca="1"/>
        <v>60.805</v>
      </c>
      <c r="EY29" s="34" vm="5147">
        <f ca="1"/>
        <v>61.57</v>
      </c>
      <c r="EZ29" s="34" vm="2031">
        <f ca="1"/>
        <v>62.05</v>
      </c>
      <c r="FA29" s="34" vm="5148">
        <f ca="1"/>
        <v>62.39</v>
      </c>
      <c r="FB29" s="34" vm="2014">
        <f ca="1"/>
        <v>63</v>
      </c>
      <c r="FC29" s="34" vm="5149">
        <f ca="1"/>
        <v>63.27</v>
      </c>
      <c r="FD29" s="34" vm="5150">
        <f ca="1"/>
        <v>62.965000000000003</v>
      </c>
      <c r="FE29" s="34" vm="5151">
        <f ca="1"/>
        <v>63.25</v>
      </c>
      <c r="FF29" s="34" vm="5152">
        <f ca="1"/>
        <v>63.03</v>
      </c>
      <c r="FG29" s="34" vm="5153">
        <f ca="1"/>
        <v>63.2</v>
      </c>
      <c r="FH29" s="34" vm="1882">
        <f ca="1"/>
        <v>63.32</v>
      </c>
      <c r="FI29" s="34" vm="5154">
        <f ca="1"/>
        <v>63.575000000000003</v>
      </c>
      <c r="FJ29" s="34" vm="5155">
        <f ca="1"/>
        <v>62.84</v>
      </c>
      <c r="FK29" s="34" vm="5156">
        <f ca="1"/>
        <v>62.92</v>
      </c>
      <c r="FL29" s="34" vm="5157">
        <f ca="1"/>
        <v>62.06</v>
      </c>
      <c r="FM29" s="34" vm="5158">
        <f ca="1"/>
        <v>63.22</v>
      </c>
      <c r="FN29" s="34" vm="3140">
        <f ca="1"/>
        <v>63.75</v>
      </c>
      <c r="FO29" s="34" vm="5159">
        <f ca="1"/>
        <v>63.71</v>
      </c>
      <c r="FP29" s="34" vm="5160">
        <f ca="1"/>
        <v>63.44</v>
      </c>
      <c r="FQ29" s="34" vm="5161">
        <f ca="1"/>
        <v>63.29</v>
      </c>
      <c r="FR29" s="34" vm="5162">
        <f ca="1"/>
        <v>62.68</v>
      </c>
      <c r="FS29" s="34" vm="5163">
        <f ca="1"/>
        <v>61.18</v>
      </c>
      <c r="FT29" s="34" vm="2011">
        <f ca="1"/>
        <v>62.16</v>
      </c>
      <c r="FU29" s="34" vm="5164">
        <f ca="1"/>
        <v>63.075000000000003</v>
      </c>
      <c r="FV29" s="34" vm="5165">
        <f ca="1"/>
        <v>63.17</v>
      </c>
      <c r="FW29" s="34" vm="5166">
        <f ca="1"/>
        <v>63.844999999999999</v>
      </c>
      <c r="FX29" s="34" vm="5167">
        <f ca="1"/>
        <v>64.27</v>
      </c>
      <c r="FY29" s="34" vm="5168">
        <f ca="1"/>
        <v>63.33</v>
      </c>
      <c r="FZ29" s="34" vm="1924">
        <f ca="1"/>
        <v>63.93</v>
      </c>
      <c r="GA29" s="34" vm="5169">
        <f ca="1"/>
        <v>64.7</v>
      </c>
      <c r="GB29" s="34" vm="5170">
        <f ca="1"/>
        <v>64.12</v>
      </c>
      <c r="GC29" s="34" vm="5171">
        <f ca="1"/>
        <v>64.67</v>
      </c>
      <c r="GD29" s="34" vm="1927">
        <f ca="1"/>
        <v>64.489999999999995</v>
      </c>
      <c r="GE29" s="34" vm="5172">
        <f ca="1"/>
        <v>64.98</v>
      </c>
      <c r="GF29" s="34" vm="1898">
        <f ca="1"/>
        <v>65.42</v>
      </c>
      <c r="GG29" s="34" vm="5173">
        <f ca="1"/>
        <v>65.459999999999994</v>
      </c>
      <c r="GH29" s="34" vm="5174">
        <f ca="1"/>
        <v>65.63</v>
      </c>
      <c r="GI29" s="34" vm="5175">
        <f ca="1"/>
        <v>66</v>
      </c>
      <c r="GJ29" s="34" vm="5176">
        <f ca="1"/>
        <v>65.84</v>
      </c>
      <c r="GK29" s="34" vm="5177">
        <f ca="1"/>
        <v>66.02</v>
      </c>
      <c r="GL29" s="34" vm="1918">
        <f ca="1"/>
        <v>66.14</v>
      </c>
      <c r="GM29" s="34" vm="5178">
        <f ca="1"/>
        <v>65.34</v>
      </c>
      <c r="GN29" s="34" vm="2001">
        <f ca="1"/>
        <v>64.97</v>
      </c>
      <c r="GO29" s="34" vm="5179">
        <f ca="1"/>
        <v>64.900000000000006</v>
      </c>
      <c r="GP29" s="34" vm="5180">
        <f ca="1"/>
        <v>63.54</v>
      </c>
      <c r="GQ29" s="34" vm="5181">
        <f ca="1"/>
        <v>63.79</v>
      </c>
      <c r="GR29" s="34" vm="5182">
        <f ca="1"/>
        <v>65</v>
      </c>
      <c r="GS29" s="34" vm="5183">
        <f ca="1"/>
        <v>65.37</v>
      </c>
      <c r="GT29" s="34" vm="2442">
        <f ca="1"/>
        <v>65.900000000000006</v>
      </c>
      <c r="GU29" s="34" vm="5184">
        <f ca="1"/>
        <v>65.665000000000006</v>
      </c>
      <c r="GV29" s="34" vm="5185">
        <f ca="1"/>
        <v>66.08</v>
      </c>
      <c r="GW29" s="34" t="e" vm="341">
        <f ca="1"/>
        <v>#N/A</v>
      </c>
      <c r="GX29" s="34" vm="5186">
        <f ca="1"/>
        <v>66.22</v>
      </c>
      <c r="GY29" s="34" vm="1993">
        <f ca="1"/>
        <v>66.39</v>
      </c>
      <c r="GZ29" s="34" vm="5187">
        <f ca="1"/>
        <v>66.849999999999994</v>
      </c>
      <c r="HA29" s="34" vm="5188">
        <f ca="1"/>
        <v>66.62</v>
      </c>
      <c r="HB29" s="34" vm="5189">
        <f ca="1"/>
        <v>67.055000000000007</v>
      </c>
      <c r="HC29" s="34" vm="5190">
        <f ca="1"/>
        <v>66.8</v>
      </c>
      <c r="HD29" s="34" vm="5191">
        <f ca="1"/>
        <v>66.06</v>
      </c>
      <c r="HE29" s="34" vm="5192">
        <f ca="1"/>
        <v>66.52</v>
      </c>
      <c r="HF29" s="34" vm="5193">
        <f ca="1"/>
        <v>66.47</v>
      </c>
      <c r="HG29" s="34" vm="3135">
        <f ca="1"/>
        <v>66.17</v>
      </c>
      <c r="HH29" s="34" vm="5194">
        <f ca="1"/>
        <v>66.13</v>
      </c>
      <c r="HI29" s="34" vm="5195">
        <f ca="1"/>
        <v>66.010000000000005</v>
      </c>
      <c r="HJ29" s="34" vm="5196">
        <f ca="1"/>
        <v>66.040000000000006</v>
      </c>
      <c r="HK29" s="34" vm="5174">
        <f ca="1"/>
        <v>65.63</v>
      </c>
      <c r="HL29" s="34" vm="5197">
        <f ca="1"/>
        <v>63.98</v>
      </c>
      <c r="HM29" s="34" vm="5198">
        <f ca="1"/>
        <v>64.31</v>
      </c>
      <c r="HN29" s="34" vm="5199">
        <f ca="1"/>
        <v>65.16</v>
      </c>
      <c r="HO29" s="34" vm="5200">
        <f ca="1"/>
        <v>66.180000000000007</v>
      </c>
      <c r="HP29" s="34" vm="5195">
        <f ca="1"/>
        <v>66.010000000000005</v>
      </c>
      <c r="HQ29" s="34" vm="3123">
        <f ca="1"/>
        <v>66.209999999999994</v>
      </c>
      <c r="HR29" s="34" vm="5201">
        <f ca="1"/>
        <v>64.61</v>
      </c>
      <c r="HS29" s="34" vm="5202">
        <f ca="1"/>
        <v>64.430000000000007</v>
      </c>
      <c r="HT29" s="34" vm="5203">
        <f ca="1"/>
        <v>64.069999999999993</v>
      </c>
      <c r="HU29" s="34" vm="3118">
        <f ca="1"/>
        <v>63.74</v>
      </c>
      <c r="HV29" s="34" vm="5204">
        <f ca="1"/>
        <v>63.13</v>
      </c>
      <c r="HW29" s="34" vm="5205">
        <f ca="1"/>
        <v>64.36</v>
      </c>
      <c r="HX29" s="34" vm="5206">
        <f ca="1"/>
        <v>63.24</v>
      </c>
      <c r="HY29" s="34" vm="5207">
        <f ca="1"/>
        <v>64.989999999999995</v>
      </c>
      <c r="HZ29" s="34" vm="5169">
        <f ca="1"/>
        <v>64.7</v>
      </c>
      <c r="IA29" s="34" vm="1941">
        <f ca="1"/>
        <v>64.95</v>
      </c>
      <c r="IB29" s="34" vm="5208">
        <f ca="1"/>
        <v>64.290000000000006</v>
      </c>
      <c r="IC29" s="34" vm="5209">
        <f ca="1"/>
        <v>64.344999999999999</v>
      </c>
      <c r="ID29" s="34" vm="5173">
        <f ca="1"/>
        <v>65.459999999999994</v>
      </c>
      <c r="IE29" s="34" vm="5210">
        <f ca="1"/>
        <v>66.34</v>
      </c>
      <c r="IF29" s="34" vm="5211">
        <f ca="1"/>
        <v>66.525000000000006</v>
      </c>
      <c r="IG29" s="34" vm="5212">
        <f ca="1"/>
        <v>67.165000000000006</v>
      </c>
      <c r="IH29" s="34" vm="5213">
        <f ca="1"/>
        <v>67.260000000000005</v>
      </c>
      <c r="II29" s="34" vm="5214">
        <f ca="1"/>
        <v>66.989999999999995</v>
      </c>
      <c r="IJ29" s="34" vm="1914">
        <f ca="1"/>
        <v>67.22</v>
      </c>
      <c r="IK29" s="34" vm="5215">
        <f ca="1"/>
        <v>67.84</v>
      </c>
      <c r="IL29" s="34" vm="5216">
        <f ca="1"/>
        <v>68.349999999999994</v>
      </c>
      <c r="IM29" s="34" vm="5217">
        <f ca="1"/>
        <v>67.959999999999994</v>
      </c>
      <c r="IN29" s="34" vm="2230">
        <f ca="1"/>
        <v>68.37</v>
      </c>
      <c r="IO29" s="34" vm="5218">
        <f ca="1"/>
        <v>68.430000000000007</v>
      </c>
      <c r="IP29" s="34" vm="5219">
        <f ca="1"/>
        <v>68.905000000000001</v>
      </c>
      <c r="IQ29" s="34" vm="5220">
        <f ca="1"/>
        <v>69</v>
      </c>
      <c r="IR29" s="34" vm="5221">
        <f ca="1"/>
        <v>68.98</v>
      </c>
      <c r="IS29" s="34" vm="5222">
        <f ca="1"/>
        <v>69.33</v>
      </c>
      <c r="IT29" s="34" vm="5223">
        <f ca="1"/>
        <v>69.61</v>
      </c>
      <c r="IU29" s="34" vm="2234">
        <f ca="1"/>
        <v>69.760000000000005</v>
      </c>
      <c r="IV29" s="34" vm="5224">
        <f ca="1"/>
        <v>68.91</v>
      </c>
      <c r="IW29" s="34" vm="2462">
        <f ca="1"/>
        <v>68.760000000000005</v>
      </c>
      <c r="IX29" s="34" vm="5225">
        <f ca="1"/>
        <v>68.599999999999994</v>
      </c>
      <c r="IY29" s="34" vm="5226">
        <f ca="1"/>
        <v>68.78</v>
      </c>
      <c r="IZ29" s="34" vm="5227">
        <f ca="1"/>
        <v>68.87</v>
      </c>
      <c r="JA29" s="34" vm="5228">
        <f ca="1"/>
        <v>68.95</v>
      </c>
      <c r="JB29" s="34" vm="5229">
        <f ca="1"/>
        <v>68.84</v>
      </c>
      <c r="JC29" s="34" vm="5230">
        <f ca="1"/>
        <v>68.790000000000006</v>
      </c>
      <c r="JD29" s="34" vm="5225">
        <f ca="1"/>
        <v>68.599999999999994</v>
      </c>
      <c r="JE29" s="34" vm="5228">
        <f ca="1"/>
        <v>68.95</v>
      </c>
      <c r="JF29" s="34" vm="5231">
        <f ca="1"/>
        <v>68.069999999999993</v>
      </c>
      <c r="JG29" s="34" vm="3179">
        <f ca="1"/>
        <v>68.260000000000005</v>
      </c>
      <c r="JH29" s="34" vm="5232">
        <f ca="1"/>
        <v>68.444999999999993</v>
      </c>
      <c r="JI29" s="34" vm="5233">
        <f ca="1"/>
        <v>66.435000000000002</v>
      </c>
      <c r="JJ29" s="34" vm="5234">
        <f ca="1"/>
        <v>67.010000000000005</v>
      </c>
      <c r="JK29" s="34" vm="3137">
        <f ca="1"/>
        <v>66.44</v>
      </c>
      <c r="JL29" s="34" vm="5235">
        <f ca="1"/>
        <v>67.540000000000006</v>
      </c>
      <c r="JM29" s="34" vm="5236">
        <f ca="1"/>
        <v>65.87</v>
      </c>
      <c r="JN29" s="34" vm="5237">
        <f ca="1"/>
        <v>65.06</v>
      </c>
      <c r="JO29" s="34" vm="5238">
        <f ca="1"/>
        <v>64.959999999999994</v>
      </c>
      <c r="JP29" s="34" vm="1893">
        <f ca="1"/>
        <v>67.099999999999994</v>
      </c>
      <c r="JQ29" s="34" vm="1905">
        <f ca="1"/>
        <v>67.3</v>
      </c>
      <c r="JR29" s="34" vm="5239">
        <f ca="1"/>
        <v>67.16</v>
      </c>
      <c r="JS29" s="34" vm="5240">
        <f ca="1"/>
        <v>66.599999999999994</v>
      </c>
      <c r="JT29" s="34" vm="5241">
        <f ca="1"/>
        <v>66.150000000000006</v>
      </c>
      <c r="JU29" s="34" vm="5242">
        <f ca="1"/>
        <v>64.84</v>
      </c>
      <c r="JV29" s="34" vm="5243">
        <f ca="1"/>
        <v>65.13</v>
      </c>
      <c r="JW29" s="34" vm="5244">
        <f ca="1"/>
        <v>66.23</v>
      </c>
      <c r="JX29" s="34" vm="1973">
        <f ca="1"/>
        <v>65.31</v>
      </c>
      <c r="JY29" s="34" vm="5245">
        <f ca="1"/>
        <v>63.68</v>
      </c>
      <c r="JZ29" s="34" vm="5246">
        <f ca="1"/>
        <v>64.55</v>
      </c>
      <c r="KA29" s="34" vm="5247">
        <f ca="1"/>
        <v>66.125</v>
      </c>
      <c r="KB29" s="34" vm="5248">
        <f ca="1"/>
        <v>67.040000000000006</v>
      </c>
    </row>
    <row r="30" spans="2:288" ht="20" customHeight="1" x14ac:dyDescent="0.6">
      <c r="B30" s="12"/>
      <c r="C30" s="1" t="s">
        <v>40</v>
      </c>
      <c r="D30" s="1" t="str" cm="1">
        <f t="array" ref="D30">_FV(Table15[[#This Row],[ ETF]],"Ticker symbol",TRUE)</f>
        <v>ACWD</v>
      </c>
      <c r="E30" s="1" t="s">
        <v>62</v>
      </c>
      <c r="F30" s="1" t="s">
        <v>63</v>
      </c>
      <c r="G30" s="1" t="e" vm="5249">
        <v>#VALUE!</v>
      </c>
      <c r="H30" s="22" cm="1">
        <f t="array" ref="H30">IFERROR(_FV(Table15[[#This Row],[ ETF]],"beta"),"")</f>
        <v>0.98160000000000003</v>
      </c>
      <c r="I30" s="25" cm="1">
        <f t="array" ref="I30">_FV(Table15[[#This Row],[ ETF]],"Price")</f>
        <v>199.39</v>
      </c>
      <c r="J30" s="21">
        <f>SUMIF(Table14[Ativo],Table15[[#This Row],[Ticker]],Table14[Qtd])</f>
        <v>0</v>
      </c>
      <c r="K30" s="5">
        <f>Table15[[#This Row],[Preço]]*Table15[[#This Row],[Qtd]]</f>
        <v>0</v>
      </c>
      <c r="L30" s="14">
        <f>_xlfn.FLOOR.MATH((Aporte-2)/Table15[[#This Row],[Preço]])</f>
        <v>22</v>
      </c>
      <c r="M30" s="13">
        <f>Aporte-Table15[[#This Row],[Possível]]*Table15[[#This Row],[Preço]]</f>
        <v>113.42000000000007</v>
      </c>
      <c r="N30" s="30" cm="1">
        <f t="array" ref="N30">_FV(Table15[[#This Row],[ ETF]],"Expense ratio",TRUE)</f>
        <v>4.0000000000000001E-3</v>
      </c>
      <c r="O30" s="33" cm="1">
        <f t="array" ref="O30">_FV(Table15[[#This Row],[ ETF]],"Market cap",TRUE)</f>
        <v>2905290838.7199998</v>
      </c>
      <c r="P30" s="31" cm="1">
        <f t="array" ref="P30">_FV(Table15[[#This Row],[ ETF]],"Volume")</f>
        <v>7236</v>
      </c>
      <c r="Q30" s="30" cm="1">
        <f t="array" ref="Q30">_FV(Table15[[#This Row],[ ETF]],"Change (%)",TRUE)</f>
        <v>-1.552E-3</v>
      </c>
      <c r="R30" s="35">
        <f ca="1">(Table15[[#This Row],[Preço]]-AF30)/AF30</f>
        <v>0.19703427988233171</v>
      </c>
      <c r="S30" s="39"/>
      <c r="T30" s="32" cm="1">
        <f t="array" ref="T30">Table15[[#This Row],[Valor de mercado]]/Riqueza_hoje</f>
        <v>0</v>
      </c>
      <c r="AF30" s="34" cm="1" vm="5250">
        <f t="array" aca="1" ref="AF30:JZ30" ca="1">TRANSPOSE(_xlfn.STOCKHISTORY(G30,TODAY()-365,TODAY(),0,0,1))</f>
        <v>166.57</v>
      </c>
      <c r="AG30" s="34" vm="5251">
        <f ca="1"/>
        <v>168.3886</v>
      </c>
      <c r="AH30" s="34" vm="5252">
        <f ca="1"/>
        <v>169.18</v>
      </c>
      <c r="AI30" s="34" vm="5253">
        <f ca="1"/>
        <v>169.64</v>
      </c>
      <c r="AJ30" s="34" vm="5254">
        <f ca="1"/>
        <v>169.35499999999999</v>
      </c>
      <c r="AK30" s="34" vm="5255">
        <f ca="1"/>
        <v>168.73</v>
      </c>
      <c r="AL30" s="34" vm="5256">
        <f ca="1"/>
        <v>169.22</v>
      </c>
      <c r="AM30" s="34" vm="5257">
        <f ca="1"/>
        <v>171.63</v>
      </c>
      <c r="AN30" s="34" vm="5258">
        <f ca="1"/>
        <v>172.72</v>
      </c>
      <c r="AO30" s="34" vm="5259">
        <f ca="1"/>
        <v>173.87</v>
      </c>
      <c r="AP30" s="34" vm="4504">
        <f ca="1"/>
        <v>173.3</v>
      </c>
      <c r="AQ30" s="34" vm="5260">
        <f ca="1"/>
        <v>173.2</v>
      </c>
      <c r="AR30" s="34" vm="5261">
        <f ca="1"/>
        <v>173.58</v>
      </c>
      <c r="AS30" s="34" vm="5262">
        <f ca="1"/>
        <v>174.48500000000001</v>
      </c>
      <c r="AT30" s="34" vm="4603">
        <f ca="1"/>
        <v>172.35</v>
      </c>
      <c r="AU30" s="34" vm="5263">
        <f ca="1"/>
        <v>172.30500000000001</v>
      </c>
      <c r="AV30" s="34" vm="5264">
        <f ca="1"/>
        <v>172.95</v>
      </c>
      <c r="AW30" s="34" vm="4607">
        <f ca="1"/>
        <v>175.18</v>
      </c>
      <c r="AX30" s="34" vm="5265">
        <f ca="1"/>
        <v>175.64</v>
      </c>
      <c r="AY30" s="34" vm="5266">
        <f ca="1"/>
        <v>174.9</v>
      </c>
      <c r="AZ30" s="34" vm="5267">
        <f ca="1"/>
        <v>174.5</v>
      </c>
      <c r="BA30" s="34" vm="4556">
        <f ca="1"/>
        <v>175.04</v>
      </c>
      <c r="BB30" s="34" vm="5268">
        <f ca="1"/>
        <v>171.99</v>
      </c>
      <c r="BC30" s="34" vm="4585">
        <f ca="1"/>
        <v>172.81</v>
      </c>
      <c r="BD30" s="34" vm="5269">
        <f ca="1"/>
        <v>169.41</v>
      </c>
      <c r="BE30" s="34" vm="5270">
        <f ca="1"/>
        <v>171.04</v>
      </c>
      <c r="BF30" s="34" vm="5271">
        <f ca="1"/>
        <v>173.84</v>
      </c>
      <c r="BG30" s="34" vm="5272">
        <f ca="1"/>
        <v>173.93</v>
      </c>
      <c r="BH30" s="34" vm="5273">
        <f ca="1"/>
        <v>174.79</v>
      </c>
      <c r="BI30" s="34" vm="5274">
        <f ca="1"/>
        <v>176.18</v>
      </c>
      <c r="BJ30" s="34" vm="5275">
        <f ca="1"/>
        <v>176.9</v>
      </c>
      <c r="BK30" s="34" vm="5276">
        <f ca="1"/>
        <v>177.71</v>
      </c>
      <c r="BL30" s="34" vm="5277">
        <f ca="1"/>
        <v>177.98</v>
      </c>
      <c r="BM30" s="34" vm="5278">
        <f ca="1"/>
        <v>178.82</v>
      </c>
      <c r="BN30" s="34" vm="5279">
        <f ca="1"/>
        <v>179.12</v>
      </c>
      <c r="BO30" s="34" vm="5280">
        <f ca="1"/>
        <v>180.9</v>
      </c>
      <c r="BP30" s="34" vm="5281">
        <f ca="1"/>
        <v>180.04</v>
      </c>
      <c r="BQ30" s="34" vm="5282">
        <f ca="1"/>
        <v>178.41</v>
      </c>
      <c r="BR30" s="34" vm="5283">
        <f ca="1"/>
        <v>177.74</v>
      </c>
      <c r="BS30" s="34" vm="5284">
        <f ca="1"/>
        <v>179.41</v>
      </c>
      <c r="BT30" s="34" vm="5285">
        <f ca="1"/>
        <v>177.41</v>
      </c>
      <c r="BU30" s="34" vm="5286">
        <f ca="1"/>
        <v>175.55</v>
      </c>
      <c r="BV30" s="34" vm="5287">
        <f ca="1"/>
        <v>177.36</v>
      </c>
      <c r="BW30" s="34" vm="5288">
        <f ca="1"/>
        <v>176.91499999999999</v>
      </c>
      <c r="BX30" s="34" vm="5289">
        <f ca="1"/>
        <v>173.64</v>
      </c>
      <c r="BY30" s="34" vm="5290">
        <f ca="1"/>
        <v>176.47</v>
      </c>
      <c r="BZ30" s="34" vm="5291">
        <f ca="1"/>
        <v>176.06</v>
      </c>
      <c r="CA30" s="34" vm="5292">
        <f ca="1"/>
        <v>175.49</v>
      </c>
      <c r="CB30" s="34" vm="5293">
        <f ca="1"/>
        <v>173.73</v>
      </c>
      <c r="CC30" s="34" vm="5294">
        <f ca="1"/>
        <v>169.9</v>
      </c>
      <c r="CD30" s="34" vm="5259">
        <f ca="1"/>
        <v>173.87</v>
      </c>
      <c r="CE30" s="34" vm="5295">
        <f ca="1"/>
        <v>175.76</v>
      </c>
      <c r="CF30" s="34" vm="5296">
        <f ca="1"/>
        <v>175.88499999999999</v>
      </c>
      <c r="CG30" s="34" vm="5297">
        <f ca="1"/>
        <v>178.59</v>
      </c>
      <c r="CH30" s="34" vm="5298">
        <f ca="1"/>
        <v>176.92</v>
      </c>
      <c r="CI30" s="34" vm="5299">
        <f ca="1"/>
        <v>177.42</v>
      </c>
      <c r="CJ30" s="34" vm="5300">
        <f ca="1"/>
        <v>179.22</v>
      </c>
      <c r="CK30" s="34" vm="5301">
        <f ca="1"/>
        <v>177.99</v>
      </c>
      <c r="CL30" s="34" vm="5302">
        <f ca="1"/>
        <v>179.09</v>
      </c>
      <c r="CM30" s="34" vm="4616">
        <f ca="1"/>
        <v>176.85</v>
      </c>
      <c r="CN30" s="34" vm="5303">
        <f ca="1"/>
        <v>178.35</v>
      </c>
      <c r="CO30" s="34" vm="5285">
        <f ca="1"/>
        <v>177.41</v>
      </c>
      <c r="CP30" s="34" vm="5304">
        <f ca="1"/>
        <v>176.46</v>
      </c>
      <c r="CQ30" s="34" vm="5305">
        <f ca="1"/>
        <v>175.08</v>
      </c>
      <c r="CR30" s="34" vm="5306">
        <f ca="1"/>
        <v>176.96</v>
      </c>
      <c r="CS30" s="34" vm="5307">
        <f ca="1"/>
        <v>177.49</v>
      </c>
      <c r="CT30" s="34" vm="5308">
        <f ca="1"/>
        <v>177.77</v>
      </c>
      <c r="CU30" s="34" vm="5309">
        <f ca="1"/>
        <v>177.73</v>
      </c>
      <c r="CV30" s="34" vm="5310">
        <f ca="1"/>
        <v>179.43</v>
      </c>
      <c r="CW30" s="34" vm="5311">
        <f ca="1"/>
        <v>182.41</v>
      </c>
      <c r="CX30" s="34" vm="5312">
        <f ca="1"/>
        <v>181.43</v>
      </c>
      <c r="CY30" s="34" vm="5313">
        <f ca="1"/>
        <v>182.495</v>
      </c>
      <c r="CZ30" s="34" vm="5314">
        <f ca="1"/>
        <v>182.4</v>
      </c>
      <c r="DA30" s="34" vm="5315">
        <f ca="1"/>
        <v>182.72499999999999</v>
      </c>
      <c r="DB30" s="34" vm="5316">
        <f ca="1"/>
        <v>183.26</v>
      </c>
      <c r="DC30" s="34" vm="5317">
        <f ca="1"/>
        <v>184.10499999999999</v>
      </c>
      <c r="DD30" s="34" vm="5318">
        <f ca="1"/>
        <v>184.9</v>
      </c>
      <c r="DE30" s="34" vm="5319">
        <f ca="1"/>
        <v>185.66</v>
      </c>
      <c r="DF30" s="34" vm="5320">
        <f ca="1"/>
        <v>185.92</v>
      </c>
      <c r="DG30" s="34" vm="5321">
        <f ca="1"/>
        <v>183.03</v>
      </c>
      <c r="DH30" s="34" vm="5322">
        <f ca="1"/>
        <v>184.26</v>
      </c>
      <c r="DI30" s="34" vm="5323">
        <f ca="1"/>
        <v>185.14500000000001</v>
      </c>
      <c r="DJ30" s="34" vm="5324">
        <f ca="1"/>
        <v>185.6</v>
      </c>
      <c r="DK30" s="34" vm="5325">
        <f ca="1"/>
        <v>186.24</v>
      </c>
      <c r="DL30" s="34" vm="5326">
        <f ca="1"/>
        <v>186.1</v>
      </c>
      <c r="DM30" s="34" vm="5327">
        <f ca="1"/>
        <v>186.46</v>
      </c>
      <c r="DN30" s="34" vm="5325">
        <f ca="1"/>
        <v>186.24</v>
      </c>
      <c r="DO30" s="34" vm="5328">
        <f ca="1"/>
        <v>185.25</v>
      </c>
      <c r="DP30" s="34" t="e" vm="341">
        <f ca="1"/>
        <v>#N/A</v>
      </c>
      <c r="DQ30" s="34" vm="5329">
        <f ca="1"/>
        <v>183.11</v>
      </c>
      <c r="DR30" s="34" vm="5330">
        <f ca="1"/>
        <v>185.22</v>
      </c>
      <c r="DS30" s="34" vm="5331">
        <f ca="1"/>
        <v>185.46</v>
      </c>
      <c r="DT30" s="34" vm="5332">
        <f ca="1"/>
        <v>187.935</v>
      </c>
      <c r="DU30" s="34" vm="5333">
        <f ca="1"/>
        <v>187.73</v>
      </c>
      <c r="DV30" s="34" vm="5322">
        <f ca="1"/>
        <v>184.26</v>
      </c>
      <c r="DW30" s="34" vm="5334">
        <f ca="1"/>
        <v>181.88</v>
      </c>
      <c r="DX30" s="34" vm="5335">
        <f ca="1"/>
        <v>181.93</v>
      </c>
      <c r="DY30" s="34" vm="5336">
        <f ca="1"/>
        <v>184.69</v>
      </c>
      <c r="DZ30" s="34" vm="5337">
        <f ca="1"/>
        <v>184.72</v>
      </c>
      <c r="EA30" s="34" vm="5338">
        <f ca="1"/>
        <v>186.05</v>
      </c>
      <c r="EB30" s="34" vm="5339">
        <f ca="1"/>
        <v>185.72</v>
      </c>
      <c r="EC30" s="34" vm="5340">
        <f ca="1"/>
        <v>187.16</v>
      </c>
      <c r="ED30" s="34" vm="5341">
        <f ca="1"/>
        <v>186.8</v>
      </c>
      <c r="EE30" s="34" vm="5342">
        <f ca="1"/>
        <v>187.14</v>
      </c>
      <c r="EF30" s="34" vm="5343">
        <f ca="1"/>
        <v>187.53</v>
      </c>
      <c r="EG30" s="34" vm="5344">
        <f ca="1"/>
        <v>188.38</v>
      </c>
      <c r="EH30" s="34" t="e" vm="341">
        <f ca="1"/>
        <v>#N/A</v>
      </c>
      <c r="EI30" s="34" vm="5345">
        <f ca="1"/>
        <v>188.85</v>
      </c>
      <c r="EJ30" s="34" vm="5346">
        <f ca="1"/>
        <v>189.25</v>
      </c>
      <c r="EK30" s="34" vm="5347">
        <f ca="1"/>
        <v>188.16</v>
      </c>
      <c r="EL30" s="34" vm="5348">
        <f ca="1"/>
        <v>189.46</v>
      </c>
      <c r="EM30" s="34" vm="5349">
        <f ca="1"/>
        <v>189.86</v>
      </c>
      <c r="EN30" s="34" vm="5346">
        <f ca="1"/>
        <v>189.25</v>
      </c>
      <c r="EO30" s="34" vm="5350">
        <f ca="1"/>
        <v>189.65</v>
      </c>
      <c r="EP30" s="34" vm="5351">
        <f ca="1"/>
        <v>189.95</v>
      </c>
      <c r="EQ30" s="34" vm="5352">
        <f ca="1"/>
        <v>190</v>
      </c>
      <c r="ER30" s="34" vm="5353">
        <f ca="1"/>
        <v>190.35</v>
      </c>
      <c r="ES30" s="34" vm="5354">
        <f ca="1"/>
        <v>190.37</v>
      </c>
      <c r="ET30" s="34" vm="5355">
        <f ca="1"/>
        <v>190.58</v>
      </c>
      <c r="EU30" s="34" vm="5346">
        <f ca="1"/>
        <v>189.25</v>
      </c>
      <c r="EV30" s="34" vm="5356">
        <f ca="1"/>
        <v>186.74</v>
      </c>
      <c r="EW30" s="34" vm="5357">
        <f ca="1"/>
        <v>188.18</v>
      </c>
      <c r="EX30" s="34" vm="5358">
        <f ca="1"/>
        <v>188.9</v>
      </c>
      <c r="EY30" s="34" vm="5359">
        <f ca="1"/>
        <v>189.18</v>
      </c>
      <c r="EZ30" s="34" vm="5360">
        <f ca="1"/>
        <v>190.245</v>
      </c>
      <c r="FA30" s="34" vm="5361">
        <f ca="1"/>
        <v>190.85499999999999</v>
      </c>
      <c r="FB30" s="34" vm="5362">
        <f ca="1"/>
        <v>190.62</v>
      </c>
      <c r="FC30" s="34" vm="5363">
        <f ca="1"/>
        <v>191.24</v>
      </c>
      <c r="FD30" s="34" vm="5364">
        <f ca="1"/>
        <v>190.44</v>
      </c>
      <c r="FE30" s="34" vm="5365">
        <f ca="1"/>
        <v>190.66499999999999</v>
      </c>
      <c r="FF30" s="34" vm="5366">
        <f ca="1"/>
        <v>191.59</v>
      </c>
      <c r="FG30" s="34" vm="5367">
        <f ca="1"/>
        <v>192.14</v>
      </c>
      <c r="FH30" s="34" vm="5368">
        <f ca="1"/>
        <v>190.84</v>
      </c>
      <c r="FI30" s="34" vm="5369">
        <f ca="1"/>
        <v>191.63</v>
      </c>
      <c r="FJ30" s="34" vm="5370">
        <f ca="1"/>
        <v>189.32</v>
      </c>
      <c r="FK30" s="34" vm="5371">
        <f ca="1"/>
        <v>191.9</v>
      </c>
      <c r="FL30" s="34" vm="5372">
        <f ca="1"/>
        <v>192.58</v>
      </c>
      <c r="FM30" s="34" vm="5373">
        <f ca="1"/>
        <v>193.01</v>
      </c>
      <c r="FN30" s="34" vm="5374">
        <f ca="1"/>
        <v>192.47</v>
      </c>
      <c r="FO30" s="34" vm="5375">
        <f ca="1"/>
        <v>191.83</v>
      </c>
      <c r="FP30" s="34" vm="5376">
        <f ca="1"/>
        <v>191.01</v>
      </c>
      <c r="FQ30" s="34" vm="5377">
        <f ca="1"/>
        <v>187.12</v>
      </c>
      <c r="FR30" s="34" vm="5378">
        <f ca="1"/>
        <v>188.87</v>
      </c>
      <c r="FS30" s="34" vm="5379">
        <f ca="1"/>
        <v>190.61</v>
      </c>
      <c r="FT30" s="34" vm="5380">
        <f ca="1"/>
        <v>191.26</v>
      </c>
      <c r="FU30" s="34" vm="5381">
        <f ca="1"/>
        <v>192.49</v>
      </c>
      <c r="FV30" s="34" vm="5382">
        <f ca="1"/>
        <v>192.4</v>
      </c>
      <c r="FW30" s="34" vm="5383">
        <f ca="1"/>
        <v>190.45</v>
      </c>
      <c r="FX30" s="34" vm="5384">
        <f ca="1"/>
        <v>191.94</v>
      </c>
      <c r="FY30" s="34" vm="5385">
        <f ca="1"/>
        <v>193.41</v>
      </c>
      <c r="FZ30" s="34" vm="5386">
        <f ca="1"/>
        <v>192.09</v>
      </c>
      <c r="GA30" s="34" vm="5387">
        <f ca="1"/>
        <v>193.14</v>
      </c>
      <c r="GB30" s="34" vm="5388">
        <f ca="1"/>
        <v>192.46</v>
      </c>
      <c r="GC30" s="34" vm="5389">
        <f ca="1"/>
        <v>193.09</v>
      </c>
      <c r="GD30" s="34" vm="5390">
        <f ca="1"/>
        <v>193.88</v>
      </c>
      <c r="GE30" s="34" vm="5391">
        <f ca="1"/>
        <v>193.51</v>
      </c>
      <c r="GF30" s="34" vm="5392">
        <f ca="1"/>
        <v>193.61</v>
      </c>
      <c r="GG30" s="34" vm="5393">
        <f ca="1"/>
        <v>193.72</v>
      </c>
      <c r="GH30" s="34" vm="5394">
        <f ca="1"/>
        <v>194.15</v>
      </c>
      <c r="GI30" s="34" vm="5395">
        <f ca="1"/>
        <v>194.2</v>
      </c>
      <c r="GJ30" s="34" vm="5396">
        <f ca="1"/>
        <v>194.9</v>
      </c>
      <c r="GK30" s="34" vm="5397">
        <f ca="1"/>
        <v>193.85</v>
      </c>
      <c r="GL30" s="34" vm="5398">
        <f ca="1"/>
        <v>193.24</v>
      </c>
      <c r="GM30" s="34" vm="5399">
        <f ca="1"/>
        <v>193.03</v>
      </c>
      <c r="GN30" s="34" vm="5379">
        <f ca="1"/>
        <v>190.61</v>
      </c>
      <c r="GO30" s="34" vm="5400">
        <f ca="1"/>
        <v>191.92</v>
      </c>
      <c r="GP30" s="34" vm="5401">
        <f ca="1"/>
        <v>193.73</v>
      </c>
      <c r="GQ30" s="34" vm="5402">
        <f ca="1"/>
        <v>194.65</v>
      </c>
      <c r="GR30" s="34" vm="5403">
        <f ca="1"/>
        <v>194.99</v>
      </c>
      <c r="GS30" s="34" vm="5404">
        <f ca="1"/>
        <v>194.21</v>
      </c>
      <c r="GT30" s="34" vm="5405">
        <f ca="1"/>
        <v>195.39</v>
      </c>
      <c r="GU30" s="34" t="e" vm="341">
        <f ca="1"/>
        <v>#N/A</v>
      </c>
      <c r="GV30" s="34" vm="5406">
        <f ca="1"/>
        <v>196.46</v>
      </c>
      <c r="GW30" s="34" vm="5407">
        <f ca="1"/>
        <v>197.32</v>
      </c>
      <c r="GX30" s="34" vm="5408">
        <f ca="1"/>
        <v>197.79</v>
      </c>
      <c r="GY30" s="34" vm="5409">
        <f ca="1"/>
        <v>197.84</v>
      </c>
      <c r="GZ30" s="34" vm="5410">
        <f ca="1"/>
        <v>198.89</v>
      </c>
      <c r="HA30" s="34" vm="5411">
        <f ca="1"/>
        <v>197.67</v>
      </c>
      <c r="HB30" s="34" vm="5412">
        <f ca="1"/>
        <v>196.35</v>
      </c>
      <c r="HC30" s="34" vm="5413">
        <f ca="1"/>
        <v>196.68</v>
      </c>
      <c r="HD30" s="34" vm="5414">
        <f ca="1"/>
        <v>195.96</v>
      </c>
      <c r="HE30" s="34" vm="5415">
        <f ca="1"/>
        <v>195.62</v>
      </c>
      <c r="HF30" s="34" vm="5416">
        <f ca="1"/>
        <v>195.21</v>
      </c>
      <c r="HG30" s="34" vm="5417">
        <f ca="1"/>
        <v>194.56</v>
      </c>
      <c r="HH30" s="34" vm="5418">
        <f ca="1"/>
        <v>194.26</v>
      </c>
      <c r="HI30" s="34" vm="5419">
        <f ca="1"/>
        <v>193.26499999999999</v>
      </c>
      <c r="HJ30" s="34" vm="5420">
        <f ca="1"/>
        <v>189.79</v>
      </c>
      <c r="HK30" s="34" vm="5421">
        <f ca="1"/>
        <v>190.85</v>
      </c>
      <c r="HL30" s="34" vm="5422">
        <f ca="1"/>
        <v>192.16499999999999</v>
      </c>
      <c r="HM30" s="34" vm="5423">
        <f ca="1"/>
        <v>194.01</v>
      </c>
      <c r="HN30" s="34" vm="5424">
        <f ca="1"/>
        <v>193.1</v>
      </c>
      <c r="HO30" s="34" vm="5425">
        <f ca="1"/>
        <v>193.28</v>
      </c>
      <c r="HP30" s="34" vm="5426">
        <f ca="1"/>
        <v>189.7</v>
      </c>
      <c r="HQ30" s="34" vm="5427">
        <f ca="1"/>
        <v>189.98500000000001</v>
      </c>
      <c r="HR30" s="34" vm="5428">
        <f ca="1"/>
        <v>189.28</v>
      </c>
      <c r="HS30" s="34" vm="5429">
        <f ca="1"/>
        <v>187.76499999999999</v>
      </c>
      <c r="HT30" s="34" vm="5430">
        <f ca="1"/>
        <v>186.42</v>
      </c>
      <c r="HU30" s="34" vm="5431">
        <f ca="1"/>
        <v>189.44</v>
      </c>
      <c r="HV30" s="34" vm="5432">
        <f ca="1"/>
        <v>186.59</v>
      </c>
      <c r="HW30" s="34" vm="5433">
        <f ca="1"/>
        <v>191.42</v>
      </c>
      <c r="HX30" s="34" vm="5434">
        <f ca="1"/>
        <v>190.91499999999999</v>
      </c>
      <c r="HY30" s="34" vm="5433">
        <f ca="1"/>
        <v>191.42</v>
      </c>
      <c r="HZ30" s="34" vm="5435">
        <f ca="1"/>
        <v>189.5</v>
      </c>
      <c r="IA30" s="34" vm="5436">
        <f ca="1"/>
        <v>189.64</v>
      </c>
      <c r="IB30" s="34" vm="5437">
        <f ca="1"/>
        <v>192.67500000000001</v>
      </c>
      <c r="IC30" s="34" vm="5438">
        <f ca="1"/>
        <v>194.62</v>
      </c>
      <c r="ID30" s="34" vm="5439">
        <f ca="1"/>
        <v>194.595</v>
      </c>
      <c r="IE30" s="34" vm="5440">
        <f ca="1"/>
        <v>196.23</v>
      </c>
      <c r="IF30" s="34" vm="5441">
        <f ca="1"/>
        <v>197.07</v>
      </c>
      <c r="IG30" s="34" vm="5442">
        <f ca="1"/>
        <v>196.36</v>
      </c>
      <c r="IH30" s="34" vm="5443">
        <f ca="1"/>
        <v>196.64</v>
      </c>
      <c r="II30" s="34" vm="5444">
        <f ca="1"/>
        <v>197.56</v>
      </c>
      <c r="IJ30" s="34" vm="5445">
        <f ca="1"/>
        <v>198.34</v>
      </c>
      <c r="IK30" s="34" vm="5446">
        <f ca="1"/>
        <v>197.3</v>
      </c>
      <c r="IL30" s="34" vm="5447">
        <f ca="1"/>
        <v>198.18</v>
      </c>
      <c r="IM30" s="34" vm="5448">
        <f ca="1"/>
        <v>197.63</v>
      </c>
      <c r="IN30" s="34" vm="5449">
        <f ca="1"/>
        <v>198.66499999999999</v>
      </c>
      <c r="IO30" s="34" vm="5450">
        <f ca="1"/>
        <v>198.92</v>
      </c>
      <c r="IP30" s="34" vm="5451">
        <f ca="1"/>
        <v>198.96</v>
      </c>
      <c r="IQ30" s="34" vm="5452">
        <f ca="1"/>
        <v>200.29</v>
      </c>
      <c r="IR30" s="34" vm="5453">
        <f ca="1"/>
        <v>201.255</v>
      </c>
      <c r="IS30" s="34" vm="5454">
        <f ca="1"/>
        <v>201.54499999999999</v>
      </c>
      <c r="IT30" s="34" vm="5455">
        <f ca="1"/>
        <v>200.75</v>
      </c>
      <c r="IU30" s="34" vm="5456">
        <f ca="1"/>
        <v>200.72</v>
      </c>
      <c r="IV30" s="34" vm="5457">
        <f ca="1"/>
        <v>199.98</v>
      </c>
      <c r="IW30" s="34" vm="5458">
        <f ca="1"/>
        <v>201.03</v>
      </c>
      <c r="IX30" s="34" vm="5459">
        <f ca="1"/>
        <v>201.33</v>
      </c>
      <c r="IY30" s="34" vm="5460">
        <f ca="1"/>
        <v>201.65</v>
      </c>
      <c r="IZ30" s="34" vm="5461">
        <f ca="1"/>
        <v>200.93</v>
      </c>
      <c r="JA30" s="34" vm="5462">
        <f ca="1"/>
        <v>200.7</v>
      </c>
      <c r="JB30" s="34" vm="5463">
        <f ca="1"/>
        <v>200.81</v>
      </c>
      <c r="JC30" s="34" vm="5464">
        <f ca="1"/>
        <v>200.71</v>
      </c>
      <c r="JD30" s="34" vm="5465">
        <f ca="1"/>
        <v>198.51</v>
      </c>
      <c r="JE30" s="34" vm="5466">
        <f ca="1"/>
        <v>198.79</v>
      </c>
      <c r="JF30" s="34" vm="5467">
        <f ca="1"/>
        <v>199.62</v>
      </c>
      <c r="JG30" s="34" vm="5468">
        <f ca="1"/>
        <v>194.33</v>
      </c>
      <c r="JH30" s="34" vm="5469">
        <f ca="1"/>
        <v>195.69</v>
      </c>
      <c r="JI30" s="34" vm="5470">
        <f ca="1"/>
        <v>193.77500000000001</v>
      </c>
      <c r="JJ30" s="34" vm="5471">
        <f ca="1"/>
        <v>196.7</v>
      </c>
      <c r="JK30" s="34" vm="5472">
        <f ca="1"/>
        <v>193.87</v>
      </c>
      <c r="JL30" s="34" vm="5473">
        <f ca="1"/>
        <v>192.56</v>
      </c>
      <c r="JM30" s="34" vm="5474">
        <f ca="1"/>
        <v>194.035</v>
      </c>
      <c r="JN30" s="34" vm="5475">
        <f ca="1"/>
        <v>198.38</v>
      </c>
      <c r="JO30" s="34" vm="5476">
        <f ca="1"/>
        <v>198.72499999999999</v>
      </c>
      <c r="JP30" s="34" vm="5477">
        <f ca="1"/>
        <v>198.35</v>
      </c>
      <c r="JQ30" s="34" vm="5478">
        <f ca="1"/>
        <v>197.85</v>
      </c>
      <c r="JR30" s="34" vm="5479">
        <f ca="1"/>
        <v>196.88</v>
      </c>
      <c r="JS30" s="34" vm="5480">
        <f ca="1"/>
        <v>194.83</v>
      </c>
      <c r="JT30" s="34" vm="5481">
        <f ca="1"/>
        <v>194.59</v>
      </c>
      <c r="JU30" s="34" vm="5482">
        <f ca="1"/>
        <v>198.4</v>
      </c>
      <c r="JV30" s="34" vm="5483">
        <f ca="1"/>
        <v>196</v>
      </c>
      <c r="JW30" s="34" vm="5484">
        <f ca="1"/>
        <v>191.96</v>
      </c>
      <c r="JX30" s="34" vm="5485">
        <f ca="1"/>
        <v>194.715</v>
      </c>
      <c r="JY30" s="34" vm="5486">
        <f ca="1"/>
        <v>197.71</v>
      </c>
      <c r="JZ30" s="34" vm="5487">
        <f ca="1"/>
        <v>199.7</v>
      </c>
      <c r="KA30" s="34"/>
      <c r="KB30" s="34"/>
    </row>
    <row r="31" spans="2:288" ht="20" customHeight="1" x14ac:dyDescent="0.6">
      <c r="B31" s="12"/>
      <c r="C31" s="1" t="s">
        <v>37</v>
      </c>
      <c r="D31" s="1" t="str" cm="1">
        <f t="array" ref="D31">_FV(Table15[[#This Row],[ ETF]],"Ticker symbol",TRUE)</f>
        <v>IUVL</v>
      </c>
      <c r="E31" s="1" t="s">
        <v>79</v>
      </c>
      <c r="F31" s="1" t="s">
        <v>80</v>
      </c>
      <c r="G31" s="1" t="e" vm="5488">
        <v>#VALUE!</v>
      </c>
      <c r="H31" s="22" cm="1">
        <f t="array" ref="H31">IFERROR(_FV(Table15[[#This Row],[ ETF]],"beta"),"")</f>
        <v>1.1440999999999999</v>
      </c>
      <c r="I31" s="25" cm="1">
        <f t="array" ref="I31">_FV(Table15[[#This Row],[ ETF]],"Price")</f>
        <v>9.35</v>
      </c>
      <c r="J31" s="21">
        <f>SUMIF(Table14[Ativo],Table15[[#This Row],[Ticker]],Table14[Qtd])</f>
        <v>0</v>
      </c>
      <c r="K31" s="5">
        <f>Table15[[#This Row],[Preço]]*Table15[[#This Row],[Qtd]]</f>
        <v>0</v>
      </c>
      <c r="L31" s="14">
        <f>_xlfn.FLOOR.MATH((Aporte-2)/Table15[[#This Row],[Preço]])</f>
        <v>481</v>
      </c>
      <c r="M31" s="13">
        <f>Aporte-Table15[[#This Row],[Possível]]*Table15[[#This Row],[Preço]]</f>
        <v>2.6500000000005457</v>
      </c>
      <c r="N31" s="30" cm="1">
        <f t="array" ref="N31">_FV(Table15[[#This Row],[ ETF]],"Expense ratio",TRUE)</f>
        <v>2E-3</v>
      </c>
      <c r="O31" s="33" cm="1">
        <f t="array" ref="O31">_FV(Table15[[#This Row],[ ETF]],"Market cap",TRUE)</f>
        <v>2893856702.75</v>
      </c>
      <c r="P31" s="31" cm="1">
        <f t="array" ref="P31">_FV(Table15[[#This Row],[ ETF]],"Volume")</f>
        <v>2400</v>
      </c>
      <c r="Q31" s="30" cm="1">
        <f t="array" ref="Q31">_FV(Table15[[#This Row],[ ETF]],"Change (%)",TRUE)</f>
        <v>-1.6020000000000001E-3</v>
      </c>
      <c r="R31" s="35">
        <f ca="1">(Table15[[#This Row],[Preço]]-AF31)/AF31</f>
        <v>0.28389975969790593</v>
      </c>
      <c r="S31" s="39"/>
      <c r="T31" s="32" cm="1">
        <f t="array" ref="T31">Table15[[#This Row],[Valor de mercado]]/Riqueza_hoje</f>
        <v>0</v>
      </c>
      <c r="AF31" s="34" cm="1" vm="5489">
        <f t="array" aca="1" ref="AF31:KB31" ca="1">TRANSPOSE(_xlfn.STOCKHISTORY(G31,TODAY()-365,TODAY(),0,0,1))</f>
        <v>7.2824999999999998</v>
      </c>
      <c r="AG31" s="34" t="e" vm="341">
        <f ca="1"/>
        <v>#N/A</v>
      </c>
      <c r="AH31" s="34" vm="5490">
        <f ca="1"/>
        <v>7.2587999999999999</v>
      </c>
      <c r="AI31" s="34" vm="5491">
        <f ca="1"/>
        <v>7.3049999999999997</v>
      </c>
      <c r="AJ31" s="34" vm="5492">
        <f ca="1"/>
        <v>7.29</v>
      </c>
      <c r="AK31" s="34" vm="5493">
        <f ca="1"/>
        <v>7.3063000000000002</v>
      </c>
      <c r="AL31" s="34" vm="5494">
        <f ca="1"/>
        <v>7.36</v>
      </c>
      <c r="AM31" s="34" vm="5495">
        <f ca="1"/>
        <v>7.6063000000000001</v>
      </c>
      <c r="AN31" s="34" vm="5496">
        <f ca="1"/>
        <v>7.6825000000000001</v>
      </c>
      <c r="AO31" s="34" vm="5497">
        <f ca="1"/>
        <v>7.665</v>
      </c>
      <c r="AP31" s="34" vm="5498">
        <f ca="1"/>
        <v>7.6924999999999999</v>
      </c>
      <c r="AQ31" s="34" vm="5499">
        <f ca="1"/>
        <v>7.7925000000000004</v>
      </c>
      <c r="AR31" s="34" vm="5500">
        <f ca="1"/>
        <v>7.8150000000000004</v>
      </c>
      <c r="AS31" s="34" vm="5501">
        <f ca="1"/>
        <v>7.9574999999999996</v>
      </c>
      <c r="AT31" s="34" vm="5502">
        <f ca="1"/>
        <v>7.8849999999999998</v>
      </c>
      <c r="AU31" s="34" vm="5503">
        <f ca="1"/>
        <v>7.8650000000000002</v>
      </c>
      <c r="AV31" s="34" vm="5504">
        <f ca="1"/>
        <v>7.9387999999999996</v>
      </c>
      <c r="AW31" s="34" vm="5505">
        <f ca="1"/>
        <v>7.9313000000000002</v>
      </c>
      <c r="AX31" s="34" vm="5506">
        <f ca="1"/>
        <v>7.9938000000000002</v>
      </c>
      <c r="AY31" s="34" vm="5507">
        <f ca="1"/>
        <v>7.8624999999999998</v>
      </c>
      <c r="AZ31" s="34" vm="5508">
        <f ca="1"/>
        <v>7.7938000000000001</v>
      </c>
      <c r="BA31" s="34" vm="5509">
        <f ca="1"/>
        <v>7.8487999999999998</v>
      </c>
      <c r="BB31" s="34" vm="5510">
        <f ca="1"/>
        <v>7.7613000000000003</v>
      </c>
      <c r="BC31" s="34" vm="5511">
        <f ca="1"/>
        <v>7.77</v>
      </c>
      <c r="BD31" s="34" vm="5496">
        <f ca="1"/>
        <v>7.6825000000000001</v>
      </c>
      <c r="BE31" s="34" vm="5512">
        <f ca="1"/>
        <v>7.6513</v>
      </c>
      <c r="BF31" s="34" vm="5513">
        <f ca="1"/>
        <v>7.8</v>
      </c>
      <c r="BG31" s="34" vm="5514">
        <f ca="1"/>
        <v>7.7812999999999999</v>
      </c>
      <c r="BH31" s="34" vm="5515">
        <f ca="1"/>
        <v>7.8875000000000002</v>
      </c>
      <c r="BI31" s="34" vm="5516">
        <f ca="1"/>
        <v>7.9625000000000004</v>
      </c>
      <c r="BJ31" s="34" vm="5517">
        <f ca="1"/>
        <v>8.0024999999999995</v>
      </c>
      <c r="BK31" s="34" vm="5518">
        <f ca="1"/>
        <v>8.0525000000000002</v>
      </c>
      <c r="BL31" s="34" vm="5518">
        <f ca="1"/>
        <v>8.0525000000000002</v>
      </c>
      <c r="BM31" s="34" vm="5519">
        <f ca="1"/>
        <v>8.0787999999999993</v>
      </c>
      <c r="BN31" s="34" vm="5520">
        <f ca="1"/>
        <v>8.1538000000000004</v>
      </c>
      <c r="BO31" s="34" vm="5521">
        <f ca="1"/>
        <v>8.2212999999999994</v>
      </c>
      <c r="BP31" s="34" vm="5522">
        <f ca="1"/>
        <v>8.1762999999999995</v>
      </c>
      <c r="BQ31" s="34" vm="5523">
        <f ca="1"/>
        <v>8.1325000000000003</v>
      </c>
      <c r="BR31" s="34" vm="5524">
        <f ca="1"/>
        <v>8.1212999999999997</v>
      </c>
      <c r="BS31" s="34" vm="5525">
        <f ca="1"/>
        <v>8.2349999999999994</v>
      </c>
      <c r="BT31" s="34" vm="5526">
        <f ca="1"/>
        <v>8.2475000000000005</v>
      </c>
      <c r="BU31" s="34" vm="5527">
        <f ca="1"/>
        <v>8.1487999999999996</v>
      </c>
      <c r="BV31" s="34" vm="5528">
        <f ca="1"/>
        <v>8.3038000000000007</v>
      </c>
      <c r="BW31" s="34" vm="5529">
        <f ca="1"/>
        <v>8.3074999999999992</v>
      </c>
      <c r="BX31" s="34" vm="5530">
        <f ca="1"/>
        <v>8.1511999999999993</v>
      </c>
      <c r="BY31" s="34" vm="5531">
        <f ca="1"/>
        <v>8.3475000000000001</v>
      </c>
      <c r="BZ31" s="34" vm="4649">
        <f ca="1"/>
        <v>8.2949999999999999</v>
      </c>
      <c r="CA31" s="34" vm="5531">
        <f ca="1"/>
        <v>8.3475000000000001</v>
      </c>
      <c r="CB31" s="34" vm="5532">
        <f ca="1"/>
        <v>8.2312999999999992</v>
      </c>
      <c r="CC31" s="34" vm="5533">
        <f ca="1"/>
        <v>8.11</v>
      </c>
      <c r="CD31" s="34" vm="5534">
        <f ca="1"/>
        <v>8.4924999999999997</v>
      </c>
      <c r="CE31" s="34" vm="5535">
        <f ca="1"/>
        <v>8.5137999999999998</v>
      </c>
      <c r="CF31" s="34" vm="4652">
        <f ca="1"/>
        <v>8.56</v>
      </c>
      <c r="CG31" s="34" vm="4725">
        <f ca="1"/>
        <v>8.6775000000000002</v>
      </c>
      <c r="CH31" s="34" vm="5536">
        <f ca="1"/>
        <v>8.6687999999999992</v>
      </c>
      <c r="CI31" s="34" vm="5537">
        <f ca="1"/>
        <v>8.7125000000000004</v>
      </c>
      <c r="CJ31" s="34" vm="5538">
        <f ca="1"/>
        <v>8.7637999999999998</v>
      </c>
      <c r="CK31" s="34" vm="4785">
        <f ca="1"/>
        <v>8.7624999999999993</v>
      </c>
      <c r="CL31" s="34" vm="4789">
        <f ca="1"/>
        <v>8.8774999999999995</v>
      </c>
      <c r="CM31" s="34" vm="5539">
        <f ca="1"/>
        <v>8.8012999999999995</v>
      </c>
      <c r="CN31" s="34" vm="4770">
        <f ca="1"/>
        <v>8.7799999999999994</v>
      </c>
      <c r="CO31" s="34" vm="5536">
        <f ca="1"/>
        <v>8.6687999999999992</v>
      </c>
      <c r="CP31" s="34" vm="4713">
        <f ca="1"/>
        <v>8.6425000000000001</v>
      </c>
      <c r="CQ31" s="34" vm="5540">
        <f ca="1"/>
        <v>8.5512999999999995</v>
      </c>
      <c r="CR31" s="34" vm="5541">
        <f ca="1"/>
        <v>8.7025000000000006</v>
      </c>
      <c r="CS31" s="34" vm="5542">
        <f ca="1"/>
        <v>8.6925000000000008</v>
      </c>
      <c r="CT31" s="34" vm="5543">
        <f ca="1"/>
        <v>8.7225000000000001</v>
      </c>
      <c r="CU31" s="34" vm="5544">
        <f ca="1"/>
        <v>8.7200000000000006</v>
      </c>
      <c r="CV31" s="34" vm="4785">
        <f ca="1"/>
        <v>8.7624999999999993</v>
      </c>
      <c r="CW31" s="34" vm="5545">
        <f ca="1"/>
        <v>8.92</v>
      </c>
      <c r="CX31" s="34" vm="5546">
        <f ca="1"/>
        <v>8.8725000000000005</v>
      </c>
      <c r="CY31" s="34" vm="4792">
        <f ca="1"/>
        <v>8.8574999999999999</v>
      </c>
      <c r="CZ31" s="34" vm="3021">
        <f ca="1"/>
        <v>8.89</v>
      </c>
      <c r="DA31" s="34" vm="4662">
        <f ca="1"/>
        <v>8.9149999999999991</v>
      </c>
      <c r="DB31" s="34" vm="4776">
        <f ca="1"/>
        <v>8.83</v>
      </c>
      <c r="DC31" s="34" vm="4790">
        <f ca="1"/>
        <v>8.8874999999999993</v>
      </c>
      <c r="DD31" s="34" vm="5547">
        <f ca="1"/>
        <v>8.8650000000000002</v>
      </c>
      <c r="DE31" s="34" vm="3024">
        <f ca="1"/>
        <v>8.9250000000000007</v>
      </c>
      <c r="DF31" s="34" vm="4661">
        <f ca="1"/>
        <v>8.86</v>
      </c>
      <c r="DG31" s="34" vm="5548">
        <f ca="1"/>
        <v>8.7449999999999992</v>
      </c>
      <c r="DH31" s="34" vm="5549">
        <f ca="1"/>
        <v>8.8049999999999997</v>
      </c>
      <c r="DI31" s="34" vm="5550">
        <f ca="1"/>
        <v>8.8788</v>
      </c>
      <c r="DJ31" s="34" vm="4806">
        <f ca="1"/>
        <v>8.85</v>
      </c>
      <c r="DK31" s="34" vm="5545">
        <f ca="1"/>
        <v>8.92</v>
      </c>
      <c r="DL31" s="34" vm="5551">
        <f ca="1"/>
        <v>8.9011999999999993</v>
      </c>
      <c r="DM31" s="34" vm="4790">
        <f ca="1"/>
        <v>8.8874999999999993</v>
      </c>
      <c r="DN31" s="34" vm="4684">
        <f ca="1"/>
        <v>8.8975000000000009</v>
      </c>
      <c r="DO31" s="34" vm="5552">
        <f ca="1"/>
        <v>8.8637999999999995</v>
      </c>
      <c r="DP31" s="34" t="e" vm="341">
        <f ca="1"/>
        <v>#N/A</v>
      </c>
      <c r="DQ31" s="34" vm="4815">
        <f ca="1"/>
        <v>8.8550000000000004</v>
      </c>
      <c r="DR31" s="34" vm="5553">
        <f ca="1"/>
        <v>8.9812999999999992</v>
      </c>
      <c r="DS31" s="34" vm="4757">
        <f ca="1"/>
        <v>9.02</v>
      </c>
      <c r="DT31" s="34" vm="5554">
        <f ca="1"/>
        <v>9.1300000000000008</v>
      </c>
      <c r="DU31" s="34" vm="4743">
        <f ca="1"/>
        <v>9.2149999999999999</v>
      </c>
      <c r="DV31" s="34" vm="5555">
        <f ca="1"/>
        <v>8.9600000000000009</v>
      </c>
      <c r="DW31" s="34" vm="4789">
        <f ca="1"/>
        <v>8.8774999999999995</v>
      </c>
      <c r="DX31" s="34" vm="3020">
        <f ca="1"/>
        <v>8.8800000000000008</v>
      </c>
      <c r="DY31" s="34" vm="5556">
        <f ca="1"/>
        <v>9.0175000000000001</v>
      </c>
      <c r="DZ31" s="34" vm="5557">
        <f ca="1"/>
        <v>9.0625</v>
      </c>
      <c r="EA31" s="34" vm="4760">
        <f ca="1"/>
        <v>9.0225000000000009</v>
      </c>
      <c r="EB31" s="34" vm="4765">
        <f ca="1"/>
        <v>8.84</v>
      </c>
      <c r="EC31" s="34" vm="5558">
        <f ca="1"/>
        <v>8.98</v>
      </c>
      <c r="ED31" s="34" vm="5559">
        <f ca="1"/>
        <v>9.0549999999999997</v>
      </c>
      <c r="EE31" s="34" vm="5560">
        <f ca="1"/>
        <v>9.1174999999999997</v>
      </c>
      <c r="EF31" s="34" vm="3060">
        <f ca="1"/>
        <v>9.0299999999999994</v>
      </c>
      <c r="EG31" s="34" vm="3060">
        <f ca="1"/>
        <v>9.0299999999999994</v>
      </c>
      <c r="EH31" s="34" vm="5561">
        <f ca="1"/>
        <v>9.1274999999999995</v>
      </c>
      <c r="EI31" s="34" vm="5562">
        <f ca="1"/>
        <v>9.1199999999999992</v>
      </c>
      <c r="EJ31" s="34" t="e" vm="341">
        <f ca="1"/>
        <v>#N/A</v>
      </c>
      <c r="EK31" s="34" vm="4742">
        <f ca="1"/>
        <v>9.1524999999999999</v>
      </c>
      <c r="EL31" s="34" vm="4676">
        <f ca="1"/>
        <v>9.1824999999999992</v>
      </c>
      <c r="EM31" s="34" vm="5563">
        <f ca="1"/>
        <v>9.1850000000000005</v>
      </c>
      <c r="EN31" s="34" vm="3071">
        <f ca="1"/>
        <v>9.2200000000000006</v>
      </c>
      <c r="EO31" s="34" vm="4750">
        <f ca="1"/>
        <v>9.2324999999999999</v>
      </c>
      <c r="EP31" s="34" vm="5564">
        <f ca="1"/>
        <v>9.1624999999999996</v>
      </c>
      <c r="EQ31" s="34" vm="5565">
        <f ca="1"/>
        <v>9.1950000000000003</v>
      </c>
      <c r="ER31" s="34" vm="4739">
        <f ca="1"/>
        <v>9.15</v>
      </c>
      <c r="ES31" s="34" vm="4755">
        <f ca="1"/>
        <v>9.1475000000000009</v>
      </c>
      <c r="ET31" s="34" vm="5566">
        <f ca="1"/>
        <v>9.0913000000000004</v>
      </c>
      <c r="EU31" s="34" vm="5567">
        <f ca="1"/>
        <v>9.0950000000000006</v>
      </c>
      <c r="EV31" s="34" vm="5568">
        <f ca="1"/>
        <v>9.1</v>
      </c>
      <c r="EW31" s="34" vm="5569">
        <f ca="1"/>
        <v>8.9425000000000008</v>
      </c>
      <c r="EX31" s="34" vm="3051">
        <f ca="1"/>
        <v>8.77</v>
      </c>
      <c r="EY31" s="34" vm="4806">
        <f ca="1"/>
        <v>8.85</v>
      </c>
      <c r="EZ31" s="34" vm="3021">
        <f ca="1"/>
        <v>8.89</v>
      </c>
      <c r="FA31" s="34" vm="4790">
        <f ca="1"/>
        <v>8.8874999999999993</v>
      </c>
      <c r="FB31" s="34" vm="4809">
        <f ca="1"/>
        <v>8.9224999999999994</v>
      </c>
      <c r="FC31" s="34" vm="5570">
        <f ca="1"/>
        <v>8.99</v>
      </c>
      <c r="FD31" s="34" vm="5571">
        <f ca="1"/>
        <v>8.9525000000000006</v>
      </c>
      <c r="FE31" s="34" vm="5572">
        <f ca="1"/>
        <v>8.9887999999999995</v>
      </c>
      <c r="FF31" s="34" vm="4808">
        <f ca="1"/>
        <v>8.94</v>
      </c>
      <c r="FG31" s="34" vm="5573">
        <f ca="1"/>
        <v>9.0050000000000008</v>
      </c>
      <c r="FH31" s="34" vm="5558">
        <f ca="1"/>
        <v>8.98</v>
      </c>
      <c r="FI31" s="34" vm="5574">
        <f ca="1"/>
        <v>9.01</v>
      </c>
      <c r="FJ31" s="34" vm="4685">
        <f ca="1"/>
        <v>8.8375000000000004</v>
      </c>
      <c r="FK31" s="34" vm="4737">
        <f ca="1"/>
        <v>8.8674999999999997</v>
      </c>
      <c r="FL31" s="34" vm="4813">
        <f ca="1"/>
        <v>8.7899999999999991</v>
      </c>
      <c r="FM31" s="34" vm="5575">
        <f ca="1"/>
        <v>8.9049999999999994</v>
      </c>
      <c r="FN31" s="34" vm="5576">
        <f ca="1"/>
        <v>8.9450000000000003</v>
      </c>
      <c r="FO31" s="34" vm="4662">
        <f ca="1"/>
        <v>8.9149999999999991</v>
      </c>
      <c r="FP31" s="34" vm="4661">
        <f ca="1"/>
        <v>8.86</v>
      </c>
      <c r="FQ31" s="34" vm="4669">
        <f ca="1"/>
        <v>8.8450000000000006</v>
      </c>
      <c r="FR31" s="34" vm="4816">
        <f ca="1"/>
        <v>8.82</v>
      </c>
      <c r="FS31" s="34" vm="5577">
        <f ca="1"/>
        <v>8.5675000000000008</v>
      </c>
      <c r="FT31" s="34" vm="3010">
        <f ca="1"/>
        <v>8.7375000000000007</v>
      </c>
      <c r="FU31" s="34" vm="5578">
        <f ca="1"/>
        <v>8.8350000000000009</v>
      </c>
      <c r="FV31" s="34" vm="4719">
        <f ca="1"/>
        <v>8.7725000000000009</v>
      </c>
      <c r="FW31" s="34" vm="4735">
        <f ca="1"/>
        <v>8.8175000000000008</v>
      </c>
      <c r="FX31" s="34" vm="5579">
        <f ca="1"/>
        <v>8.8588000000000005</v>
      </c>
      <c r="FY31" s="34" vm="4686">
        <f ca="1"/>
        <v>8.8025000000000002</v>
      </c>
      <c r="FZ31" s="34" vm="5578">
        <f ca="1"/>
        <v>8.8350000000000009</v>
      </c>
      <c r="GA31" s="34" vm="5555">
        <f ca="1"/>
        <v>8.9600000000000009</v>
      </c>
      <c r="GB31" s="34" vm="5580">
        <f ca="1"/>
        <v>8.9075000000000006</v>
      </c>
      <c r="GC31" s="34" vm="5581">
        <f ca="1"/>
        <v>8.9550000000000001</v>
      </c>
      <c r="GD31" s="34" vm="5582">
        <f ca="1"/>
        <v>8.9474999999999998</v>
      </c>
      <c r="GE31" s="34" vm="5583">
        <f ca="1"/>
        <v>8.9175000000000004</v>
      </c>
      <c r="GF31" s="34" vm="5584">
        <f ca="1"/>
        <v>8.9113000000000007</v>
      </c>
      <c r="GG31" s="34" vm="5585">
        <f ca="1"/>
        <v>8.9674999999999994</v>
      </c>
      <c r="GH31" s="34" vm="5571">
        <f ca="1"/>
        <v>8.9525000000000006</v>
      </c>
      <c r="GI31" s="34" vm="4764">
        <f ca="1"/>
        <v>9.0024999999999995</v>
      </c>
      <c r="GJ31" s="34" vm="4667">
        <f ca="1"/>
        <v>9.0374999999999996</v>
      </c>
      <c r="GK31" s="34" vm="5586">
        <f ca="1"/>
        <v>8.9949999999999992</v>
      </c>
      <c r="GL31" s="34" vm="4667">
        <f ca="1"/>
        <v>9.0374999999999996</v>
      </c>
      <c r="GM31" s="34" vm="5587">
        <f ca="1"/>
        <v>9.0075000000000003</v>
      </c>
      <c r="GN31" s="34" vm="4808">
        <f ca="1"/>
        <v>8.94</v>
      </c>
      <c r="GO31" s="34" vm="5588">
        <f ca="1"/>
        <v>8.9636999999999993</v>
      </c>
      <c r="GP31" s="34" vm="4785">
        <f ca="1"/>
        <v>8.7624999999999993</v>
      </c>
      <c r="GQ31" s="34" vm="4816">
        <f ca="1"/>
        <v>8.82</v>
      </c>
      <c r="GR31" s="34" vm="3022">
        <f ca="1"/>
        <v>8.9</v>
      </c>
      <c r="GS31" s="34" vm="4766">
        <f ca="1"/>
        <v>8.9324999999999992</v>
      </c>
      <c r="GT31" s="34" vm="5589">
        <f ca="1"/>
        <v>9</v>
      </c>
      <c r="GU31" s="34" vm="5590">
        <f ca="1"/>
        <v>8.93</v>
      </c>
      <c r="GV31" s="34" vm="5591">
        <f ca="1"/>
        <v>8.9913000000000007</v>
      </c>
      <c r="GW31" s="34" vm="5592">
        <f ca="1"/>
        <v>8.9902999999999995</v>
      </c>
      <c r="GX31" s="34" vm="5586">
        <f ca="1"/>
        <v>8.9949999999999992</v>
      </c>
      <c r="GY31" s="34" vm="4684">
        <f ca="1"/>
        <v>8.8975000000000009</v>
      </c>
      <c r="GZ31" s="34" vm="4672">
        <f ca="1"/>
        <v>8.9700000000000006</v>
      </c>
      <c r="HA31" s="34" vm="4766">
        <f ca="1"/>
        <v>8.9324999999999992</v>
      </c>
      <c r="HB31" s="34" vm="5593">
        <f ca="1"/>
        <v>8.9625000000000004</v>
      </c>
      <c r="HC31" s="34" vm="4773">
        <f ca="1"/>
        <v>8.8849999999999998</v>
      </c>
      <c r="HD31" s="34" vm="4660">
        <f ca="1"/>
        <v>8.8224999999999998</v>
      </c>
      <c r="HE31" s="34" vm="4656">
        <f ca="1"/>
        <v>8.8475000000000001</v>
      </c>
      <c r="HF31" s="34" vm="4736">
        <f ca="1"/>
        <v>8.81</v>
      </c>
      <c r="HG31" s="34" vm="5594">
        <f ca="1"/>
        <v>8.8437999999999999</v>
      </c>
      <c r="HH31" s="34" vm="4813">
        <f ca="1"/>
        <v>8.7899999999999991</v>
      </c>
      <c r="HI31" s="34" vm="5578">
        <f ca="1"/>
        <v>8.8350000000000009</v>
      </c>
      <c r="HJ31" s="34" vm="4736">
        <f ca="1"/>
        <v>8.81</v>
      </c>
      <c r="HK31" s="34" vm="4770">
        <f ca="1"/>
        <v>8.7799999999999994</v>
      </c>
      <c r="HL31" s="34" vm="5595">
        <f ca="1"/>
        <v>8.5975000000000001</v>
      </c>
      <c r="HM31" s="34" vm="4690">
        <f ca="1"/>
        <v>8.61</v>
      </c>
      <c r="HN31" s="34" vm="4688">
        <f ca="1"/>
        <v>8.7050000000000001</v>
      </c>
      <c r="HO31" s="34" vm="5596">
        <f ca="1"/>
        <v>8.8063000000000002</v>
      </c>
      <c r="HP31" s="34" vm="4686">
        <f ca="1"/>
        <v>8.8025000000000002</v>
      </c>
      <c r="HQ31" s="34" vm="3022">
        <f ca="1"/>
        <v>8.9</v>
      </c>
      <c r="HR31" s="34" vm="4736">
        <f ca="1"/>
        <v>8.81</v>
      </c>
      <c r="HS31" s="34" vm="4686">
        <f ca="1"/>
        <v>8.8025000000000002</v>
      </c>
      <c r="HT31" s="34" vm="5597">
        <f ca="1"/>
        <v>8.7688000000000006</v>
      </c>
      <c r="HU31" s="34" vm="4670">
        <f ca="1"/>
        <v>8.6649999999999991</v>
      </c>
      <c r="HV31" s="34" vm="5542">
        <f ca="1"/>
        <v>8.6925000000000008</v>
      </c>
      <c r="HW31" s="34" vm="5598">
        <f ca="1"/>
        <v>8.8000000000000007</v>
      </c>
      <c r="HX31" s="34" vm="4731">
        <f ca="1"/>
        <v>8.6174999999999997</v>
      </c>
      <c r="HY31" s="34" vm="3021">
        <f ca="1"/>
        <v>8.89</v>
      </c>
      <c r="HZ31" s="34" vm="5599">
        <f ca="1"/>
        <v>8.8712999999999997</v>
      </c>
      <c r="IA31" s="34" vm="3020">
        <f ca="1"/>
        <v>8.8800000000000008</v>
      </c>
      <c r="IB31" s="34" vm="5597">
        <f ca="1"/>
        <v>8.7688000000000006</v>
      </c>
      <c r="IC31" s="34" vm="3005">
        <f ca="1"/>
        <v>8.69</v>
      </c>
      <c r="ID31" s="34" vm="4815">
        <f ca="1"/>
        <v>8.8550000000000004</v>
      </c>
      <c r="IE31" s="34" vm="5569">
        <f ca="1"/>
        <v>8.9425000000000008</v>
      </c>
      <c r="IF31" s="34" vm="4766">
        <f ca="1"/>
        <v>8.9324999999999992</v>
      </c>
      <c r="IG31" s="34" vm="5600">
        <f ca="1"/>
        <v>8.9350000000000005</v>
      </c>
      <c r="IH31" s="34" vm="5601">
        <f ca="1"/>
        <v>9.0449999999999999</v>
      </c>
      <c r="II31" s="34" vm="5593">
        <f ca="1"/>
        <v>8.9625000000000004</v>
      </c>
      <c r="IJ31" s="34" vm="5571">
        <f ca="1"/>
        <v>8.9525000000000006</v>
      </c>
      <c r="IK31" s="34" vm="5602">
        <f ca="1"/>
        <v>8.9824999999999999</v>
      </c>
      <c r="IL31" s="34" vm="5569">
        <f ca="1"/>
        <v>8.9425000000000008</v>
      </c>
      <c r="IM31" s="34" vm="5603">
        <f ca="1"/>
        <v>8.8262999999999998</v>
      </c>
      <c r="IN31" s="34" vm="4661">
        <f ca="1"/>
        <v>8.86</v>
      </c>
      <c r="IO31" s="34" vm="5604">
        <f ca="1"/>
        <v>8.8887999999999998</v>
      </c>
      <c r="IP31" s="34" vm="5605">
        <f ca="1"/>
        <v>8.9574999999999996</v>
      </c>
      <c r="IQ31" s="34" vm="5558">
        <f ca="1"/>
        <v>8.98</v>
      </c>
      <c r="IR31" s="34" vm="5606">
        <f ca="1"/>
        <v>9.0363000000000007</v>
      </c>
      <c r="IS31" s="34" vm="5607">
        <f ca="1"/>
        <v>9.0525000000000002</v>
      </c>
      <c r="IT31" s="34" vm="5608">
        <f ca="1"/>
        <v>9.1675000000000004</v>
      </c>
      <c r="IU31" s="34" vm="5609">
        <f ca="1"/>
        <v>9.18</v>
      </c>
      <c r="IV31" s="34" vm="5610">
        <f ca="1"/>
        <v>9.1449999999999996</v>
      </c>
      <c r="IW31" s="34" vm="5611">
        <f ca="1"/>
        <v>9.2074999999999996</v>
      </c>
      <c r="IX31" s="34" vm="5612">
        <f ca="1"/>
        <v>9.1937999999999995</v>
      </c>
      <c r="IY31" s="34" vm="5613">
        <f ca="1"/>
        <v>9.25</v>
      </c>
      <c r="IZ31" s="34" vm="5614">
        <f ca="1"/>
        <v>9.2624999999999993</v>
      </c>
      <c r="JA31" s="34" vm="5615">
        <f ca="1"/>
        <v>9.2225000000000001</v>
      </c>
      <c r="JB31" s="34" vm="3094">
        <f ca="1"/>
        <v>9.1649999999999991</v>
      </c>
      <c r="JC31" s="34" vm="4666">
        <f ca="1"/>
        <v>9.0824999999999996</v>
      </c>
      <c r="JD31" s="34" vm="4746">
        <f ca="1"/>
        <v>9.0649999999999995</v>
      </c>
      <c r="JE31" s="34" vm="5609">
        <f ca="1"/>
        <v>9.18</v>
      </c>
      <c r="JF31" s="34" vm="4742">
        <f ca="1"/>
        <v>9.1524999999999999</v>
      </c>
      <c r="JG31" s="34" vm="3094">
        <f ca="1"/>
        <v>9.1649999999999991</v>
      </c>
      <c r="JH31" s="34" vm="5609">
        <f ca="1"/>
        <v>9.18</v>
      </c>
      <c r="JI31" s="34" vm="5616">
        <f ca="1"/>
        <v>8.91</v>
      </c>
      <c r="JJ31" s="34" vm="5585">
        <f ca="1"/>
        <v>8.9674999999999994</v>
      </c>
      <c r="JK31" s="34" vm="5549">
        <f ca="1"/>
        <v>8.8049999999999997</v>
      </c>
      <c r="JL31" s="34" vm="5558">
        <f ca="1"/>
        <v>8.98</v>
      </c>
      <c r="JM31" s="34" vm="4806">
        <f ca="1"/>
        <v>8.85</v>
      </c>
      <c r="JN31" s="34" vm="5600">
        <f ca="1"/>
        <v>8.9350000000000005</v>
      </c>
      <c r="JO31" s="34" vm="5617">
        <f ca="1"/>
        <v>9.0350000000000001</v>
      </c>
      <c r="JP31" s="34" vm="5618">
        <f ca="1"/>
        <v>9.1999999999999993</v>
      </c>
      <c r="JQ31" s="34" vm="5560">
        <f ca="1"/>
        <v>9.1174999999999997</v>
      </c>
      <c r="JR31" s="34" vm="5619">
        <f ca="1"/>
        <v>9.1024999999999991</v>
      </c>
      <c r="JS31" s="34" vm="4740">
        <f ca="1"/>
        <v>9.11</v>
      </c>
      <c r="JT31" s="34" vm="4674">
        <f ca="1"/>
        <v>9.0749999999999993</v>
      </c>
      <c r="JU31" s="34" vm="4673">
        <f ca="1"/>
        <v>9.0425000000000004</v>
      </c>
      <c r="JV31" s="34" vm="5620">
        <f ca="1"/>
        <v>9.0013000000000005</v>
      </c>
      <c r="JW31" s="34" vm="5621">
        <f ca="1"/>
        <v>9.2799999999999994</v>
      </c>
      <c r="JX31" s="34" vm="3094">
        <f ca="1"/>
        <v>9.1649999999999991</v>
      </c>
      <c r="JY31" s="34" vm="3024">
        <f ca="1"/>
        <v>8.9250000000000007</v>
      </c>
      <c r="JZ31" s="34" vm="3086">
        <f ca="1"/>
        <v>9.16</v>
      </c>
      <c r="KA31" s="34" vm="5622">
        <f ca="1"/>
        <v>9.2524999999999995</v>
      </c>
      <c r="KB31" s="34" vm="5623">
        <f ca="1"/>
        <v>9.3650000000000002</v>
      </c>
    </row>
    <row r="32" spans="2:288" ht="20" customHeight="1" x14ac:dyDescent="0.6">
      <c r="B32" s="12"/>
      <c r="C32" s="1" t="s">
        <v>81</v>
      </c>
      <c r="D32" s="1" t="str" cm="1">
        <f t="array" ref="D32">_FV(Table15[[#This Row],[ ETF]],"Ticker symbol",TRUE)</f>
        <v>CPXJ</v>
      </c>
      <c r="E32" s="1" t="s">
        <v>82</v>
      </c>
      <c r="F32" s="1" t="s">
        <v>83</v>
      </c>
      <c r="G32" s="1" t="e" vm="5624">
        <v>#VALUE!</v>
      </c>
      <c r="H32" s="22" cm="1">
        <f t="array" ref="H32">IFERROR(_FV(Table15[[#This Row],[ ETF]],"beta"),"")</f>
        <v>1.0452999999999999</v>
      </c>
      <c r="I32" s="25" cm="1">
        <f t="array" ref="I32">_FV(Table15[[#This Row],[ ETF]],"Price")</f>
        <v>173.67</v>
      </c>
      <c r="J32" s="21">
        <f>SUMIF(Table14[Ativo],Table15[[#This Row],[Ticker]],Table14[Qtd])</f>
        <v>0</v>
      </c>
      <c r="K32" s="5">
        <f>Table15[[#This Row],[Preço]]*Table15[[#This Row],[Qtd]]</f>
        <v>0</v>
      </c>
      <c r="L32" s="14">
        <f>_xlfn.FLOOR.MATH((Aporte-2)/Table15[[#This Row],[Preço]])</f>
        <v>25</v>
      </c>
      <c r="M32" s="13">
        <f>Aporte-Table15[[#This Row],[Possível]]*Table15[[#This Row],[Preço]]</f>
        <v>158.25</v>
      </c>
      <c r="N32" s="30" cm="1">
        <f t="array" ref="N32">_FV(Table15[[#This Row],[ ETF]],"Expense ratio",TRUE)</f>
        <v>2E-3</v>
      </c>
      <c r="O32" s="33" cm="1">
        <f t="array" ref="O32">_FV(Table15[[#This Row],[ ETF]],"Market cap",TRUE)</f>
        <v>2829403235.7600002</v>
      </c>
      <c r="P32" s="31" cm="1">
        <f t="array" ref="P32">_FV(Table15[[#This Row],[ ETF]],"Volume")</f>
        <v>108</v>
      </c>
      <c r="Q32" s="30" cm="1">
        <f t="array" ref="Q32">_FV(Table15[[#This Row],[ ETF]],"Change (%)",TRUE)</f>
        <v>2.0769999999999999E-3</v>
      </c>
      <c r="R32" s="35">
        <f ca="1">(Table15[[#This Row],[Preço]]-AF32)/AF32</f>
        <v>4.2249294844865823E-2</v>
      </c>
      <c r="S32" s="39"/>
      <c r="T32" s="32" cm="1">
        <f t="array" ref="T32">Table15[[#This Row],[Valor de mercado]]/Riqueza_hoje</f>
        <v>0</v>
      </c>
      <c r="AF32" s="34" cm="1" vm="5625">
        <f t="array" aca="1" ref="AF32:KB32" ca="1">TRANSPOSE(_xlfn.STOCKHISTORY(G32,TODAY()-365,TODAY(),0,0,1))</f>
        <v>166.63</v>
      </c>
      <c r="AG32" s="34" t="e" vm="341">
        <f ca="1"/>
        <v>#N/A</v>
      </c>
      <c r="AH32" s="34" vm="5626">
        <f ca="1"/>
        <v>166.7</v>
      </c>
      <c r="AI32" s="34" vm="5627">
        <f ca="1"/>
        <v>168.67</v>
      </c>
      <c r="AJ32" s="34" vm="5628">
        <f ca="1"/>
        <v>167.04</v>
      </c>
      <c r="AK32" s="34" vm="5629">
        <f ca="1"/>
        <v>168.25</v>
      </c>
      <c r="AL32" s="34" vm="5630">
        <f ca="1"/>
        <v>169.79</v>
      </c>
      <c r="AM32" s="34" vm="5631">
        <f ca="1"/>
        <v>171.48</v>
      </c>
      <c r="AN32" s="34" vm="5632">
        <f ca="1"/>
        <v>172.11</v>
      </c>
      <c r="AO32" s="34" vm="5633">
        <f ca="1"/>
        <v>173.03</v>
      </c>
      <c r="AP32" s="34" vm="5634">
        <f ca="1"/>
        <v>170.86</v>
      </c>
      <c r="AQ32" s="34" vm="5635">
        <f ca="1"/>
        <v>171.45</v>
      </c>
      <c r="AR32" s="34" vm="5636">
        <f ca="1"/>
        <v>171.84</v>
      </c>
      <c r="AS32" s="34" vm="5637">
        <f ca="1"/>
        <v>173.05</v>
      </c>
      <c r="AT32" s="34" vm="5638">
        <f ca="1"/>
        <v>171.71</v>
      </c>
      <c r="AU32" s="34" vm="5639">
        <f ca="1"/>
        <v>171.51</v>
      </c>
      <c r="AV32" s="34" vm="5640">
        <f ca="1"/>
        <v>173.07</v>
      </c>
      <c r="AW32" s="34" vm="5305">
        <f ca="1"/>
        <v>175.08</v>
      </c>
      <c r="AX32" s="34" vm="5641">
        <f ca="1"/>
        <v>175.78</v>
      </c>
      <c r="AY32" s="34" vm="5642">
        <f ca="1"/>
        <v>173.63</v>
      </c>
      <c r="AZ32" s="34" vm="5643">
        <f ca="1"/>
        <v>173.88</v>
      </c>
      <c r="BA32" s="34" vm="5644">
        <f ca="1"/>
        <v>174.07</v>
      </c>
      <c r="BB32" s="34" vm="5645">
        <f ca="1"/>
        <v>171.74</v>
      </c>
      <c r="BC32" s="34" vm="5646">
        <f ca="1"/>
        <v>171.13</v>
      </c>
      <c r="BD32" s="34" vm="5647">
        <f ca="1"/>
        <v>167.22</v>
      </c>
      <c r="BE32" s="34" vm="5648">
        <f ca="1"/>
        <v>168.37</v>
      </c>
      <c r="BF32" s="34" vm="5649">
        <f ca="1"/>
        <v>171.17</v>
      </c>
      <c r="BG32" s="34" vm="5650">
        <f ca="1"/>
        <v>170.87</v>
      </c>
      <c r="BH32" s="34" vm="5651">
        <f ca="1"/>
        <v>170.82</v>
      </c>
      <c r="BI32" s="34" vm="4523">
        <f ca="1"/>
        <v>172.73</v>
      </c>
      <c r="BJ32" s="34" vm="5652">
        <f ca="1"/>
        <v>173.79</v>
      </c>
      <c r="BK32" s="34" vm="5653">
        <f ca="1"/>
        <v>173.83</v>
      </c>
      <c r="BL32" s="34" vm="5267">
        <f ca="1"/>
        <v>174.5</v>
      </c>
      <c r="BM32" s="34" vm="4514">
        <f ca="1"/>
        <v>176.09</v>
      </c>
      <c r="BN32" s="34" vm="5654">
        <f ca="1"/>
        <v>176.24</v>
      </c>
      <c r="BO32" s="34" vm="5655">
        <f ca="1"/>
        <v>177.04</v>
      </c>
      <c r="BP32" s="34" vm="5656">
        <f ca="1"/>
        <v>177.22</v>
      </c>
      <c r="BQ32" s="34" vm="4561">
        <f ca="1"/>
        <v>176.21</v>
      </c>
      <c r="BR32" s="34" vm="5657">
        <f ca="1"/>
        <v>176.31</v>
      </c>
      <c r="BS32" s="34" vm="5658">
        <f ca="1"/>
        <v>177.39</v>
      </c>
      <c r="BT32" s="34" vm="5659">
        <f ca="1"/>
        <v>177.11</v>
      </c>
      <c r="BU32" s="34" vm="5281">
        <f ca="1"/>
        <v>180.04</v>
      </c>
      <c r="BV32" s="34" vm="5660">
        <f ca="1"/>
        <v>179.13</v>
      </c>
      <c r="BW32" s="34" vm="5661">
        <f ca="1"/>
        <v>178.84</v>
      </c>
      <c r="BX32" s="34" vm="5662">
        <f ca="1"/>
        <v>173.08</v>
      </c>
      <c r="BY32" s="34" vm="5663">
        <f ca="1"/>
        <v>177.28</v>
      </c>
      <c r="BZ32" s="34" vm="5664">
        <f ca="1"/>
        <v>175.14</v>
      </c>
      <c r="CA32" s="34" vm="5665">
        <f ca="1"/>
        <v>176.72</v>
      </c>
      <c r="CB32" s="34" vm="5666">
        <f ca="1"/>
        <v>177.24</v>
      </c>
      <c r="CC32" s="34" vm="5667">
        <f ca="1"/>
        <v>173.72</v>
      </c>
      <c r="CD32" s="34" vm="5668">
        <f ca="1"/>
        <v>175.3</v>
      </c>
      <c r="CE32" s="34" vm="5669">
        <f ca="1"/>
        <v>176.27</v>
      </c>
      <c r="CF32" s="34" vm="5670">
        <f ca="1"/>
        <v>175.52</v>
      </c>
      <c r="CG32" s="34" vm="5671">
        <f ca="1"/>
        <v>177.13</v>
      </c>
      <c r="CH32" s="34" vm="4517">
        <f ca="1"/>
        <v>175.94</v>
      </c>
      <c r="CI32" s="34" vm="5672">
        <f ca="1"/>
        <v>176.53</v>
      </c>
      <c r="CJ32" s="34" vm="5673">
        <f ca="1"/>
        <v>177.19</v>
      </c>
      <c r="CK32" s="34" vm="4561">
        <f ca="1"/>
        <v>176.21</v>
      </c>
      <c r="CL32" s="34" vm="5659">
        <f ca="1"/>
        <v>177.11</v>
      </c>
      <c r="CM32" s="34" vm="4555">
        <f ca="1"/>
        <v>174.88</v>
      </c>
      <c r="CN32" s="34" vm="4561">
        <f ca="1"/>
        <v>176.21</v>
      </c>
      <c r="CO32" s="34" vm="5674">
        <f ca="1"/>
        <v>174.44</v>
      </c>
      <c r="CP32" s="34" vm="5675">
        <f ca="1"/>
        <v>173.77</v>
      </c>
      <c r="CQ32" s="34" vm="5676">
        <f ca="1"/>
        <v>173.82</v>
      </c>
      <c r="CR32" s="34" vm="5677">
        <f ca="1"/>
        <v>175.4</v>
      </c>
      <c r="CS32" s="34" vm="5678">
        <f ca="1"/>
        <v>175.42</v>
      </c>
      <c r="CT32" s="34" vm="5679">
        <f ca="1"/>
        <v>175.54</v>
      </c>
      <c r="CU32" s="34" vm="5680">
        <f ca="1"/>
        <v>174.95</v>
      </c>
      <c r="CV32" s="34" vm="5681">
        <f ca="1"/>
        <v>176.39</v>
      </c>
      <c r="CW32" s="34" vm="5682">
        <f ca="1"/>
        <v>177.7</v>
      </c>
      <c r="CX32" s="34" vm="5659">
        <f ca="1"/>
        <v>177.11</v>
      </c>
      <c r="CY32" s="34" vm="5683">
        <f ca="1"/>
        <v>178.81</v>
      </c>
      <c r="CZ32" s="34" vm="5684">
        <f ca="1"/>
        <v>178.47</v>
      </c>
      <c r="DA32" s="34" vm="5685">
        <f ca="1"/>
        <v>177.57</v>
      </c>
      <c r="DB32" s="34" vm="5686">
        <f ca="1"/>
        <v>178.58</v>
      </c>
      <c r="DC32" s="34" vm="5687">
        <f ca="1"/>
        <v>181.04</v>
      </c>
      <c r="DD32" s="34" vm="5311">
        <f ca="1"/>
        <v>182.41</v>
      </c>
      <c r="DE32" s="34" vm="5688">
        <f ca="1"/>
        <v>182.64</v>
      </c>
      <c r="DF32" s="34" vm="5689">
        <f ca="1"/>
        <v>182.44</v>
      </c>
      <c r="DG32" s="34" vm="5690">
        <f ca="1"/>
        <v>179.63</v>
      </c>
      <c r="DH32" s="34" vm="5691">
        <f ca="1"/>
        <v>181.36</v>
      </c>
      <c r="DI32" s="34" vm="5692">
        <f ca="1"/>
        <v>181.97</v>
      </c>
      <c r="DJ32" s="34" vm="5693">
        <f ca="1"/>
        <v>182.84</v>
      </c>
      <c r="DK32" s="34" vm="5694">
        <f ca="1"/>
        <v>183.91</v>
      </c>
      <c r="DL32" s="34" vm="5695">
        <f ca="1"/>
        <v>183.1</v>
      </c>
      <c r="DM32" s="34" vm="5696">
        <f ca="1"/>
        <v>184.1</v>
      </c>
      <c r="DN32" s="34" vm="5697">
        <f ca="1"/>
        <v>184.11</v>
      </c>
      <c r="DO32" s="34" vm="5698">
        <f ca="1"/>
        <v>181.6</v>
      </c>
      <c r="DP32" s="34" t="e" vm="341">
        <f ca="1"/>
        <v>#N/A</v>
      </c>
      <c r="DQ32" s="34" vm="5699">
        <f ca="1"/>
        <v>180.52</v>
      </c>
      <c r="DR32" s="34" vm="5700">
        <f ca="1"/>
        <v>183.53</v>
      </c>
      <c r="DS32" s="34" vm="5701">
        <f ca="1"/>
        <v>183.74</v>
      </c>
      <c r="DT32" s="34" vm="5702">
        <f ca="1"/>
        <v>186</v>
      </c>
      <c r="DU32" s="34" vm="5703">
        <f ca="1"/>
        <v>187.89</v>
      </c>
      <c r="DV32" s="34" vm="5704">
        <f ca="1"/>
        <v>183.75</v>
      </c>
      <c r="DW32" s="34" vm="5705">
        <f ca="1"/>
        <v>182.27</v>
      </c>
      <c r="DX32" s="34" vm="5706">
        <f ca="1"/>
        <v>180.74</v>
      </c>
      <c r="DY32" s="34" vm="5707">
        <f ca="1"/>
        <v>182.99</v>
      </c>
      <c r="DZ32" s="34" vm="5708">
        <f ca="1"/>
        <v>182.32</v>
      </c>
      <c r="EA32" s="34" vm="5709">
        <f ca="1"/>
        <v>183.96</v>
      </c>
      <c r="EB32" s="34" vm="5710">
        <f ca="1"/>
        <v>180.17</v>
      </c>
      <c r="EC32" s="34" vm="5711">
        <f ca="1"/>
        <v>183.89</v>
      </c>
      <c r="ED32" s="34" vm="5712">
        <f ca="1"/>
        <v>183.19</v>
      </c>
      <c r="EE32" s="34" vm="5713">
        <f ca="1"/>
        <v>183.81</v>
      </c>
      <c r="EF32" s="34" vm="5714">
        <f ca="1"/>
        <v>184.67</v>
      </c>
      <c r="EG32" s="34" vm="5715">
        <f ca="1"/>
        <v>185.3</v>
      </c>
      <c r="EH32" s="34" vm="5716">
        <f ca="1"/>
        <v>186.32</v>
      </c>
      <c r="EI32" s="34" vm="5717">
        <f ca="1"/>
        <v>186.98</v>
      </c>
      <c r="EJ32" s="34" vm="5718">
        <f ca="1"/>
        <v>185.32</v>
      </c>
      <c r="EK32" s="34" vm="5719">
        <f ca="1"/>
        <v>187.1</v>
      </c>
      <c r="EL32" s="34" vm="5720">
        <f ca="1"/>
        <v>187.7</v>
      </c>
      <c r="EM32" s="34" vm="5326">
        <f ca="1"/>
        <v>186.1</v>
      </c>
      <c r="EN32" s="34" vm="5721">
        <f ca="1"/>
        <v>187.77</v>
      </c>
      <c r="EO32" s="34" vm="5722">
        <f ca="1"/>
        <v>187.31</v>
      </c>
      <c r="EP32" s="34" vm="5723">
        <f ca="1"/>
        <v>187.41</v>
      </c>
      <c r="EQ32" s="34" vm="5724">
        <f ca="1"/>
        <v>186.88</v>
      </c>
      <c r="ER32" s="34" vm="5725">
        <f ca="1"/>
        <v>187.61</v>
      </c>
      <c r="ES32" s="34" vm="5726">
        <f ca="1"/>
        <v>186.99</v>
      </c>
      <c r="ET32" s="34" vm="5727">
        <f ca="1"/>
        <v>187.52</v>
      </c>
      <c r="EU32" s="34" vm="5728">
        <f ca="1"/>
        <v>187.03</v>
      </c>
      <c r="EV32" s="34" vm="5729">
        <f ca="1"/>
        <v>187.83</v>
      </c>
      <c r="EW32" s="34" vm="5730">
        <f ca="1"/>
        <v>185.33</v>
      </c>
      <c r="EX32" s="34" vm="5731">
        <f ca="1"/>
        <v>182.35</v>
      </c>
      <c r="EY32" s="34" vm="5732">
        <f ca="1"/>
        <v>183.27</v>
      </c>
      <c r="EZ32" s="34" vm="5733">
        <f ca="1"/>
        <v>182.92</v>
      </c>
      <c r="FA32" s="34" vm="5734">
        <f ca="1"/>
        <v>182.83</v>
      </c>
      <c r="FB32" s="34" vm="5735">
        <f ca="1"/>
        <v>183.6</v>
      </c>
      <c r="FC32" s="34" vm="5736">
        <f ca="1"/>
        <v>184.27</v>
      </c>
      <c r="FD32" s="34" vm="5737">
        <f ca="1"/>
        <v>183.29</v>
      </c>
      <c r="FE32" s="34" vm="5738">
        <f ca="1"/>
        <v>183.34</v>
      </c>
      <c r="FF32" s="34" vm="5739">
        <f ca="1"/>
        <v>182.37</v>
      </c>
      <c r="FG32" s="34" vm="5740">
        <f ca="1"/>
        <v>181.39</v>
      </c>
      <c r="FH32" s="34" vm="5741">
        <f ca="1"/>
        <v>182.01</v>
      </c>
      <c r="FI32" s="34" vm="5742">
        <f ca="1"/>
        <v>183.01</v>
      </c>
      <c r="FJ32" s="34" vm="5743">
        <f ca="1"/>
        <v>181.31</v>
      </c>
      <c r="FK32" s="34" vm="5744">
        <f ca="1"/>
        <v>182.78</v>
      </c>
      <c r="FL32" s="34" vm="5745">
        <f ca="1"/>
        <v>179.75</v>
      </c>
      <c r="FM32" s="34" vm="5746">
        <f ca="1"/>
        <v>182.08</v>
      </c>
      <c r="FN32" s="34" vm="5747">
        <f ca="1"/>
        <v>182.63</v>
      </c>
      <c r="FO32" s="34" vm="5748">
        <f ca="1"/>
        <v>182.785</v>
      </c>
      <c r="FP32" s="34" vm="5749">
        <f ca="1"/>
        <v>182.53</v>
      </c>
      <c r="FQ32" s="34" vm="5750">
        <f ca="1"/>
        <v>181.45</v>
      </c>
      <c r="FR32" s="34" vm="5751">
        <f ca="1"/>
        <v>181.62</v>
      </c>
      <c r="FS32" s="34" vm="5752">
        <f ca="1"/>
        <v>177.47</v>
      </c>
      <c r="FT32" s="34" vm="5753">
        <f ca="1"/>
        <v>178.13</v>
      </c>
      <c r="FU32" s="34" vm="5754">
        <f ca="1"/>
        <v>180.43</v>
      </c>
      <c r="FV32" s="34" vm="5755">
        <f ca="1"/>
        <v>181.33</v>
      </c>
      <c r="FW32" s="34" vm="5756">
        <f ca="1"/>
        <v>181.74</v>
      </c>
      <c r="FX32" s="34" vm="5757">
        <f ca="1"/>
        <v>181.19</v>
      </c>
      <c r="FY32" s="34" vm="5758">
        <f ca="1"/>
        <v>178.96</v>
      </c>
      <c r="FZ32" s="34" vm="5759">
        <f ca="1"/>
        <v>179.14</v>
      </c>
      <c r="GA32" s="34" vm="5760">
        <f ca="1"/>
        <v>181.34</v>
      </c>
      <c r="GB32" s="34" vm="5761">
        <f ca="1"/>
        <v>180.59</v>
      </c>
      <c r="GC32" s="34" vm="5762">
        <f ca="1"/>
        <v>181.96</v>
      </c>
      <c r="GD32" s="34" vm="5763">
        <f ca="1"/>
        <v>181.72</v>
      </c>
      <c r="GE32" s="34" vm="5749">
        <f ca="1"/>
        <v>182.53</v>
      </c>
      <c r="GF32" s="34" vm="5764">
        <f ca="1"/>
        <v>183.36</v>
      </c>
      <c r="GG32" s="34" vm="5765">
        <f ca="1"/>
        <v>182.54</v>
      </c>
      <c r="GH32" s="34" vm="5766">
        <f ca="1"/>
        <v>182.59</v>
      </c>
      <c r="GI32" s="34" vm="5767">
        <f ca="1"/>
        <v>182.72</v>
      </c>
      <c r="GJ32" s="34" vm="5768">
        <f ca="1"/>
        <v>183.68</v>
      </c>
      <c r="GK32" s="34" vm="5769">
        <f ca="1"/>
        <v>182.68</v>
      </c>
      <c r="GL32" s="34" vm="5770">
        <f ca="1"/>
        <v>184.34</v>
      </c>
      <c r="GM32" s="34" vm="5771">
        <f ca="1"/>
        <v>183.04</v>
      </c>
      <c r="GN32" s="34" vm="5772">
        <f ca="1"/>
        <v>179.84</v>
      </c>
      <c r="GO32" s="34" vm="5772">
        <f ca="1"/>
        <v>179.84</v>
      </c>
      <c r="GP32" s="34" vm="5773">
        <f ca="1"/>
        <v>177.72</v>
      </c>
      <c r="GQ32" s="34" vm="5285">
        <f ca="1"/>
        <v>177.41</v>
      </c>
      <c r="GR32" s="34" vm="5774">
        <f ca="1"/>
        <v>179.17</v>
      </c>
      <c r="GS32" s="34" vm="5775">
        <f ca="1"/>
        <v>180.18</v>
      </c>
      <c r="GT32" s="34" vm="5706">
        <f ca="1"/>
        <v>180.74</v>
      </c>
      <c r="GU32" s="34" vm="5776">
        <f ca="1"/>
        <v>179.625</v>
      </c>
      <c r="GV32" s="34" vm="5777">
        <f ca="1"/>
        <v>180.76499999999999</v>
      </c>
      <c r="GW32" s="34" t="e" vm="341">
        <f ca="1"/>
        <v>#N/A</v>
      </c>
      <c r="GX32" s="34" vm="5778">
        <f ca="1"/>
        <v>180.8</v>
      </c>
      <c r="GY32" s="34" vm="5311">
        <f ca="1"/>
        <v>182.41</v>
      </c>
      <c r="GZ32" s="34" vm="5779">
        <f ca="1"/>
        <v>183.41</v>
      </c>
      <c r="HA32" s="34" vm="5780">
        <f ca="1"/>
        <v>183.38</v>
      </c>
      <c r="HB32" s="34" vm="5781">
        <f ca="1"/>
        <v>185.14</v>
      </c>
      <c r="HC32" s="34" vm="5782">
        <f ca="1"/>
        <v>183.62</v>
      </c>
      <c r="HD32" s="34" vm="5783">
        <f ca="1"/>
        <v>182.61</v>
      </c>
      <c r="HE32" s="34" vm="5784">
        <f ca="1"/>
        <v>181.47</v>
      </c>
      <c r="HF32" s="34" vm="5312">
        <f ca="1"/>
        <v>181.43</v>
      </c>
      <c r="HG32" s="34" vm="5785">
        <f ca="1"/>
        <v>181.65</v>
      </c>
      <c r="HH32" s="34" vm="5786">
        <f ca="1"/>
        <v>179.96</v>
      </c>
      <c r="HI32" s="34" vm="5787">
        <f ca="1"/>
        <v>178.78</v>
      </c>
      <c r="HJ32" s="34" vm="5788">
        <f ca="1"/>
        <v>177.8</v>
      </c>
      <c r="HK32" s="34" vm="5789">
        <f ca="1"/>
        <v>176.12</v>
      </c>
      <c r="HL32" s="34" vm="5790">
        <f ca="1"/>
        <v>171.18</v>
      </c>
      <c r="HM32" s="34" vm="5293">
        <f ca="1"/>
        <v>173.73</v>
      </c>
      <c r="HN32" s="34" vm="5791">
        <f ca="1"/>
        <v>175.69</v>
      </c>
      <c r="HO32" s="34" vm="5792">
        <f ca="1"/>
        <v>176.48</v>
      </c>
      <c r="HP32" s="34" vm="5793">
        <f ca="1"/>
        <v>173.95</v>
      </c>
      <c r="HQ32" s="34" vm="5794">
        <f ca="1"/>
        <v>175.02</v>
      </c>
      <c r="HR32" s="34" vm="4600">
        <f ca="1"/>
        <v>171.06</v>
      </c>
      <c r="HS32" s="34" vm="5795">
        <f ca="1"/>
        <v>172.17</v>
      </c>
      <c r="HT32" s="34" vm="5260">
        <f ca="1"/>
        <v>173.2</v>
      </c>
      <c r="HU32" s="34" vm="4522">
        <f ca="1"/>
        <v>172.02</v>
      </c>
      <c r="HV32" s="34" vm="5796">
        <f ca="1"/>
        <v>172.53</v>
      </c>
      <c r="HW32" s="34" vm="5797">
        <f ca="1"/>
        <v>175.07</v>
      </c>
      <c r="HX32" s="34" vm="5798">
        <f ca="1"/>
        <v>172.24</v>
      </c>
      <c r="HY32" s="34" vm="5799">
        <f ca="1"/>
        <v>176.2</v>
      </c>
      <c r="HZ32" s="34" vm="5800">
        <f ca="1"/>
        <v>176.05</v>
      </c>
      <c r="IA32" s="34" vm="5665">
        <f ca="1"/>
        <v>176.72</v>
      </c>
      <c r="IB32" s="34" vm="5274">
        <f ca="1"/>
        <v>176.18</v>
      </c>
      <c r="IC32" s="34" vm="5801">
        <f ca="1"/>
        <v>176.45</v>
      </c>
      <c r="ID32" s="34" vm="5802">
        <f ca="1"/>
        <v>178.36</v>
      </c>
      <c r="IE32" s="34" vm="5803">
        <f ca="1"/>
        <v>179.28</v>
      </c>
      <c r="IF32" s="34" vm="5804">
        <f ca="1"/>
        <v>178.91</v>
      </c>
      <c r="IG32" s="34" vm="5751">
        <f ca="1"/>
        <v>181.62</v>
      </c>
      <c r="IH32" s="34" vm="5805">
        <f ca="1"/>
        <v>182.9</v>
      </c>
      <c r="II32" s="34" vm="5806">
        <f ca="1"/>
        <v>181.1</v>
      </c>
      <c r="IJ32" s="34" vm="5760">
        <f ca="1"/>
        <v>181.34</v>
      </c>
      <c r="IK32" s="34" vm="5807">
        <f ca="1"/>
        <v>183.06</v>
      </c>
      <c r="IL32" s="34" vm="5808">
        <f ca="1"/>
        <v>182.96</v>
      </c>
      <c r="IM32" s="34" vm="5809">
        <f ca="1"/>
        <v>182.09</v>
      </c>
      <c r="IN32" s="34" vm="5810">
        <f ca="1"/>
        <v>182.88</v>
      </c>
      <c r="IO32" s="34" vm="5811">
        <f ca="1"/>
        <v>181.17</v>
      </c>
      <c r="IP32" s="34" vm="5812">
        <f ca="1"/>
        <v>181.09</v>
      </c>
      <c r="IQ32" s="34" vm="5813">
        <f ca="1"/>
        <v>179.92</v>
      </c>
      <c r="IR32" s="34" vm="5814">
        <f ca="1"/>
        <v>179.51</v>
      </c>
      <c r="IS32" s="34" vm="5815">
        <f ca="1"/>
        <v>179.82</v>
      </c>
      <c r="IT32" s="34" vm="5784">
        <f ca="1"/>
        <v>181.47</v>
      </c>
      <c r="IU32" s="34" vm="5816">
        <f ca="1"/>
        <v>182.25</v>
      </c>
      <c r="IV32" s="34" vm="5813">
        <f ca="1"/>
        <v>179.92</v>
      </c>
      <c r="IW32" s="34" vm="5817">
        <f ca="1"/>
        <v>180.01</v>
      </c>
      <c r="IX32" s="34" vm="5818">
        <f ca="1"/>
        <v>178.62</v>
      </c>
      <c r="IY32" s="34" vm="5819">
        <f ca="1"/>
        <v>178.95</v>
      </c>
      <c r="IZ32" s="34" vm="5820">
        <f ca="1"/>
        <v>180.32</v>
      </c>
      <c r="JA32" s="34" vm="5821">
        <f ca="1"/>
        <v>179.56</v>
      </c>
      <c r="JB32" s="34" vm="5822">
        <f ca="1"/>
        <v>176.83</v>
      </c>
      <c r="JC32" s="34" vm="4513">
        <f ca="1"/>
        <v>176.35</v>
      </c>
      <c r="JD32" s="34" vm="5669">
        <f ca="1"/>
        <v>176.27</v>
      </c>
      <c r="JE32" s="34" vm="5823">
        <f ca="1"/>
        <v>176.36</v>
      </c>
      <c r="JF32" s="34" vm="5792">
        <f ca="1"/>
        <v>176.48</v>
      </c>
      <c r="JG32" s="34" vm="5824">
        <f ca="1"/>
        <v>176.32</v>
      </c>
      <c r="JH32" s="34" vm="4617">
        <f ca="1"/>
        <v>176.67</v>
      </c>
      <c r="JI32" s="34" vm="5825">
        <f ca="1"/>
        <v>170.23</v>
      </c>
      <c r="JJ32" s="34" vm="5826">
        <f ca="1"/>
        <v>170.64</v>
      </c>
      <c r="JK32" s="34" vm="5827">
        <f ca="1"/>
        <v>168.03</v>
      </c>
      <c r="JL32" s="34" vm="4645">
        <f ca="1"/>
        <v>171</v>
      </c>
      <c r="JM32" s="34" vm="5828">
        <f ca="1"/>
        <v>169.61</v>
      </c>
      <c r="JN32" s="34" vm="5829">
        <f ca="1"/>
        <v>168.24</v>
      </c>
      <c r="JO32" s="34" vm="5830">
        <f ca="1"/>
        <v>170.44</v>
      </c>
      <c r="JP32" s="34" vm="5831">
        <f ca="1"/>
        <v>173.33</v>
      </c>
      <c r="JQ32" s="34" vm="5832">
        <f ca="1"/>
        <v>173.59</v>
      </c>
      <c r="JR32" s="34" vm="5833">
        <f ca="1"/>
        <v>173.02</v>
      </c>
      <c r="JS32" s="34" vm="5633">
        <f ca="1"/>
        <v>173.03</v>
      </c>
      <c r="JT32" s="34" vm="5834">
        <f ca="1"/>
        <v>171.22</v>
      </c>
      <c r="JU32" s="34" vm="5835">
        <f ca="1"/>
        <v>169.85</v>
      </c>
      <c r="JV32" s="34" vm="5836">
        <f ca="1"/>
        <v>169.2</v>
      </c>
      <c r="JW32" s="34" vm="5837">
        <f ca="1"/>
        <v>171.56</v>
      </c>
      <c r="JX32" s="34" vm="4533">
        <f ca="1"/>
        <v>169.99</v>
      </c>
      <c r="JY32" s="34" vm="5838">
        <f ca="1"/>
        <v>168.15</v>
      </c>
      <c r="JZ32" s="34" vm="5830">
        <f ca="1"/>
        <v>170.44</v>
      </c>
      <c r="KA32" s="34" vm="5839">
        <f ca="1"/>
        <v>172.13</v>
      </c>
      <c r="KB32" s="34" vm="4604">
        <f ca="1"/>
        <v>173.31</v>
      </c>
    </row>
    <row r="33" spans="2:288" ht="20" customHeight="1" x14ac:dyDescent="0.6">
      <c r="B33" s="12"/>
      <c r="C33" s="1" t="s">
        <v>40</v>
      </c>
      <c r="D33" s="1" t="str" cm="1">
        <f t="array" ref="D33">_FV(Table15[[#This Row],[ ETF]],"Ticker symbol",TRUE)</f>
        <v>XDWT</v>
      </c>
      <c r="E33" s="1" t="s">
        <v>84</v>
      </c>
      <c r="F33" s="1" t="s">
        <v>85</v>
      </c>
      <c r="G33" s="1" t="e" vm="5840">
        <v>#VALUE!</v>
      </c>
      <c r="H33" s="22" cm="1">
        <f t="array" ref="H33">IFERROR(_FV(Table15[[#This Row],[ ETF]],"beta"),"")</f>
        <v>1.0307999999999999</v>
      </c>
      <c r="I33" s="25" cm="1">
        <f t="array" ref="I33">_FV(Table15[[#This Row],[ ETF]],"Price")</f>
        <v>67.11</v>
      </c>
      <c r="J33" s="21">
        <f>SUMIF(Table14[Ativo],Table15[[#This Row],[Ticker]],Table14[Qtd])</f>
        <v>0</v>
      </c>
      <c r="K33" s="5">
        <f>Table15[[#This Row],[Preço]]*Table15[[#This Row],[Qtd]]</f>
        <v>0</v>
      </c>
      <c r="L33" s="14">
        <f>_xlfn.FLOOR.MATH((Aporte-2)/Table15[[#This Row],[Preço]])</f>
        <v>67</v>
      </c>
      <c r="M33" s="13">
        <f>Aporte-Table15[[#This Row],[Possível]]*Table15[[#This Row],[Preço]]</f>
        <v>3.6300000000001091</v>
      </c>
      <c r="N33" s="30" cm="1">
        <f t="array" ref="N33">_FV(Table15[[#This Row],[ ETF]],"Expense ratio",TRUE)</f>
        <v>2.5000000000000001E-3</v>
      </c>
      <c r="O33" s="33" cm="1">
        <f t="array" ref="O33">_FV(Table15[[#This Row],[ ETF]],"Market cap",TRUE)</f>
        <v>2533774600</v>
      </c>
      <c r="P33" s="31" cm="1">
        <f t="array" ref="P33">_FV(Table15[[#This Row],[ ETF]],"Volume")</f>
        <v>5</v>
      </c>
      <c r="Q33" s="30" cm="1">
        <f t="array" ref="Q33">_FV(Table15[[#This Row],[ ETF]],"Change (%)",TRUE)</f>
        <v>-5.0410000000000003E-3</v>
      </c>
      <c r="R33" s="35">
        <f ca="1">(Table15[[#This Row],[Preço]]-AF33)/AF33</f>
        <v>0.29756380510440839</v>
      </c>
      <c r="S33" s="39"/>
      <c r="T33" s="32" cm="1">
        <f t="array" ref="T33">Table15[[#This Row],[Valor de mercado]]/Riqueza_hoje</f>
        <v>0</v>
      </c>
      <c r="AF33" s="34" cm="1" vm="5841">
        <f t="array" aca="1" ref="AF33:JZ33" ca="1">TRANSPOSE(_xlfn.STOCKHISTORY(G33,TODAY()-365,TODAY(),0,0,1))</f>
        <v>51.72</v>
      </c>
      <c r="AG33" s="34" t="e" vm="341">
        <f ca="1"/>
        <v>#N/A</v>
      </c>
      <c r="AH33" s="34" vm="5842">
        <f ca="1"/>
        <v>52.38</v>
      </c>
      <c r="AI33" s="34" vm="5843">
        <f ca="1"/>
        <v>52.28</v>
      </c>
      <c r="AJ33" s="34" vm="4238">
        <f ca="1"/>
        <v>52.23</v>
      </c>
      <c r="AK33" s="34" vm="5844">
        <f ca="1"/>
        <v>51.575000000000003</v>
      </c>
      <c r="AL33" s="34" vm="5845">
        <f ca="1"/>
        <v>51.585000000000001</v>
      </c>
      <c r="AM33" s="34" vm="5846">
        <f ca="1"/>
        <v>51.65</v>
      </c>
      <c r="AN33" s="34" vm="5847">
        <f ca="1"/>
        <v>52.06</v>
      </c>
      <c r="AO33" s="34" vm="5848">
        <f ca="1"/>
        <v>52.515000000000001</v>
      </c>
      <c r="AP33" s="34" vm="5849">
        <f ca="1"/>
        <v>52.354999999999997</v>
      </c>
      <c r="AQ33" s="34" vm="5850">
        <f ca="1"/>
        <v>52.11</v>
      </c>
      <c r="AR33" s="34" vm="5851">
        <f ca="1"/>
        <v>52.42</v>
      </c>
      <c r="AS33" s="34" vm="5852">
        <f ca="1"/>
        <v>52.54</v>
      </c>
      <c r="AT33" s="34" vm="5853">
        <f ca="1"/>
        <v>51.865000000000002</v>
      </c>
      <c r="AU33" s="34" vm="5846">
        <f ca="1"/>
        <v>51.65</v>
      </c>
      <c r="AV33" s="34" vm="5854">
        <f ca="1"/>
        <v>51.83</v>
      </c>
      <c r="AW33" s="34" vm="5855">
        <f ca="1"/>
        <v>53.155000000000001</v>
      </c>
      <c r="AX33" s="34" vm="5856">
        <f ca="1"/>
        <v>53.585000000000001</v>
      </c>
      <c r="AY33" s="34" vm="5857">
        <f ca="1"/>
        <v>53.575000000000003</v>
      </c>
      <c r="AZ33" s="34" vm="5858">
        <f ca="1"/>
        <v>53.405000000000001</v>
      </c>
      <c r="BA33" s="34" vm="5859">
        <f ca="1"/>
        <v>53.914999999999999</v>
      </c>
      <c r="BB33" s="34" vm="5860">
        <f ca="1"/>
        <v>53.295000000000002</v>
      </c>
      <c r="BC33" s="34" vm="5861">
        <f ca="1"/>
        <v>53.23</v>
      </c>
      <c r="BD33" s="34" vm="5862">
        <f ca="1"/>
        <v>52.155000000000001</v>
      </c>
      <c r="BE33" s="34" vm="5863">
        <f ca="1"/>
        <v>52.84</v>
      </c>
      <c r="BF33" s="34" vm="5864">
        <f ca="1"/>
        <v>53.744999999999997</v>
      </c>
      <c r="BG33" s="34" vm="5865">
        <f ca="1"/>
        <v>53.704999999999998</v>
      </c>
      <c r="BH33" s="34" vm="5866">
        <f ca="1"/>
        <v>54.02</v>
      </c>
      <c r="BI33" s="34" vm="5867">
        <f ca="1"/>
        <v>54.314999999999998</v>
      </c>
      <c r="BJ33" s="34" vm="5868">
        <f ca="1"/>
        <v>54.84</v>
      </c>
      <c r="BK33" s="34" vm="5869">
        <f ca="1"/>
        <v>55.164999999999999</v>
      </c>
      <c r="BL33" s="34" vm="5870">
        <f ca="1"/>
        <v>54.92</v>
      </c>
      <c r="BM33" s="34" vm="5871">
        <f ca="1"/>
        <v>55.7</v>
      </c>
      <c r="BN33" s="34" vm="5872">
        <f ca="1"/>
        <v>55.865000000000002</v>
      </c>
      <c r="BO33" s="34" vm="5873">
        <f ca="1"/>
        <v>56.314999999999998</v>
      </c>
      <c r="BP33" s="34" vm="5874">
        <f ca="1"/>
        <v>55.945</v>
      </c>
      <c r="BQ33" s="34" vm="5875">
        <f ca="1"/>
        <v>54.76</v>
      </c>
      <c r="BR33" s="34" vm="5876">
        <f ca="1"/>
        <v>54.585000000000001</v>
      </c>
      <c r="BS33" s="34" vm="5877">
        <f ca="1"/>
        <v>55.414999999999999</v>
      </c>
      <c r="BT33" s="34" vm="4213">
        <f ca="1"/>
        <v>54.11</v>
      </c>
      <c r="BU33" s="34" vm="5878">
        <f ca="1"/>
        <v>53.005000000000003</v>
      </c>
      <c r="BV33" s="34" vm="4222">
        <f ca="1"/>
        <v>53.45</v>
      </c>
      <c r="BW33" s="34" vm="5879">
        <f ca="1"/>
        <v>53.335000000000001</v>
      </c>
      <c r="BX33" s="34" vm="5880">
        <f ca="1"/>
        <v>52.575000000000003</v>
      </c>
      <c r="BY33" s="34" vm="4210">
        <f ca="1"/>
        <v>53.76</v>
      </c>
      <c r="BZ33" s="34" vm="5881">
        <f ca="1"/>
        <v>53.555</v>
      </c>
      <c r="CA33" s="34" vm="5882">
        <f ca="1"/>
        <v>52.814999999999998</v>
      </c>
      <c r="CB33" s="34" vm="5883">
        <f ca="1"/>
        <v>51.484999999999999</v>
      </c>
      <c r="CC33" s="34" vm="5884">
        <f ca="1"/>
        <v>49.645000000000003</v>
      </c>
      <c r="CD33" s="34" vm="5885">
        <f ca="1"/>
        <v>51.164999999999999</v>
      </c>
      <c r="CE33" s="34" vm="4239">
        <f ca="1"/>
        <v>51.64</v>
      </c>
      <c r="CF33" s="34" vm="5886">
        <f ca="1"/>
        <v>51.86</v>
      </c>
      <c r="CG33" s="34" vm="5887">
        <f ca="1"/>
        <v>52.765000000000001</v>
      </c>
      <c r="CH33" s="34" vm="5888">
        <f ca="1"/>
        <v>51.99</v>
      </c>
      <c r="CI33" s="34" vm="5889">
        <f ca="1"/>
        <v>52.445</v>
      </c>
      <c r="CJ33" s="34" vm="5879">
        <f ca="1"/>
        <v>53.335000000000001</v>
      </c>
      <c r="CK33" s="34" vm="5890">
        <f ca="1"/>
        <v>52.664999999999999</v>
      </c>
      <c r="CL33" s="34" vm="5891">
        <f ca="1"/>
        <v>52.61</v>
      </c>
      <c r="CM33" s="34" vm="5892">
        <f ca="1"/>
        <v>51.9</v>
      </c>
      <c r="CN33" s="34" vm="5893">
        <f ca="1"/>
        <v>52.78</v>
      </c>
      <c r="CO33" s="34" vm="5894">
        <f ca="1"/>
        <v>52.65</v>
      </c>
      <c r="CP33" s="34" vm="5895">
        <f ca="1"/>
        <v>52.305</v>
      </c>
      <c r="CQ33" s="34" vm="5896">
        <f ca="1"/>
        <v>51.52</v>
      </c>
      <c r="CR33" s="34" vm="5897">
        <f ca="1"/>
        <v>52.13</v>
      </c>
      <c r="CS33" s="34" vm="5898">
        <f ca="1"/>
        <v>52.3</v>
      </c>
      <c r="CT33" s="34" vm="5899">
        <f ca="1"/>
        <v>52.075000000000003</v>
      </c>
      <c r="CU33" s="34" vm="5900">
        <f ca="1"/>
        <v>52.895000000000003</v>
      </c>
      <c r="CV33" s="34" vm="5901">
        <f ca="1"/>
        <v>53.86</v>
      </c>
      <c r="CW33" s="34" vm="5902">
        <f ca="1"/>
        <v>55.015000000000001</v>
      </c>
      <c r="CX33" s="34" vm="5903">
        <f ca="1"/>
        <v>55.03</v>
      </c>
      <c r="CY33" s="34" vm="4262">
        <f ca="1"/>
        <v>55.73</v>
      </c>
      <c r="CZ33" s="34" vm="5904">
        <f ca="1"/>
        <v>55.914999999999999</v>
      </c>
      <c r="DA33" s="34" vm="5905">
        <f ca="1"/>
        <v>56.03</v>
      </c>
      <c r="DB33" s="34" vm="5906">
        <f ca="1"/>
        <v>56.39</v>
      </c>
      <c r="DC33" s="34" vm="5907">
        <f ca="1"/>
        <v>56.424999999999997</v>
      </c>
      <c r="DD33" s="34" vm="5908">
        <f ca="1"/>
        <v>56.87</v>
      </c>
      <c r="DE33" s="34" vm="5909">
        <f ca="1"/>
        <v>56.884999999999998</v>
      </c>
      <c r="DF33" s="34" vm="5910">
        <f ca="1"/>
        <v>56.65</v>
      </c>
      <c r="DG33" s="34" vm="5911">
        <f ca="1"/>
        <v>55.795000000000002</v>
      </c>
      <c r="DH33" s="34" vm="5873">
        <f ca="1"/>
        <v>56.314999999999998</v>
      </c>
      <c r="DI33" s="34" vm="5912">
        <f ca="1"/>
        <v>56.685000000000002</v>
      </c>
      <c r="DJ33" s="34" vm="5913">
        <f ca="1"/>
        <v>56.765000000000001</v>
      </c>
      <c r="DK33" s="34" vm="4286">
        <f ca="1"/>
        <v>57.21</v>
      </c>
      <c r="DL33" s="34" vm="5914">
        <f ca="1"/>
        <v>56.994999999999997</v>
      </c>
      <c r="DM33" s="34" vm="5912">
        <f ca="1"/>
        <v>56.685000000000002</v>
      </c>
      <c r="DN33" s="34" vm="4266">
        <f ca="1"/>
        <v>56.34</v>
      </c>
      <c r="DO33" s="34" vm="5915">
        <f ca="1"/>
        <v>55.905000000000001</v>
      </c>
      <c r="DP33" s="34" t="e" vm="341">
        <f ca="1"/>
        <v>#N/A</v>
      </c>
      <c r="DQ33" s="34" vm="5916">
        <f ca="1"/>
        <v>54.055</v>
      </c>
      <c r="DR33" s="34" vm="5917">
        <f ca="1"/>
        <v>54.83</v>
      </c>
      <c r="DS33" s="34" vm="5918">
        <f ca="1"/>
        <v>54.255000000000003</v>
      </c>
      <c r="DT33" s="34" vm="5919">
        <f ca="1"/>
        <v>55.515000000000001</v>
      </c>
      <c r="DU33" s="34" vm="5920">
        <f ca="1"/>
        <v>54.41</v>
      </c>
      <c r="DV33" s="34" vm="5921">
        <f ca="1"/>
        <v>53.47</v>
      </c>
      <c r="DW33" s="34" vm="5922">
        <f ca="1"/>
        <v>52.435000000000002</v>
      </c>
      <c r="DX33" s="34" vm="5891">
        <f ca="1"/>
        <v>52.61</v>
      </c>
      <c r="DY33" s="34" vm="5923">
        <f ca="1"/>
        <v>53.625</v>
      </c>
      <c r="DZ33" s="34" vm="5924">
        <f ca="1"/>
        <v>53.765000000000001</v>
      </c>
      <c r="EA33" s="34" vm="5925">
        <f ca="1"/>
        <v>54.395000000000003</v>
      </c>
      <c r="EB33" s="34" vm="5926">
        <f ca="1"/>
        <v>54.325000000000003</v>
      </c>
      <c r="EC33" s="34" vm="5927">
        <f ca="1"/>
        <v>55.12</v>
      </c>
      <c r="ED33" s="34" vm="5928">
        <f ca="1"/>
        <v>55.15</v>
      </c>
      <c r="EE33" s="34" vm="5929">
        <f ca="1"/>
        <v>55.215000000000003</v>
      </c>
      <c r="EF33" s="34" vm="5930">
        <f ca="1"/>
        <v>55.244999999999997</v>
      </c>
      <c r="EG33" s="34" vm="5931">
        <f ca="1"/>
        <v>55.375</v>
      </c>
      <c r="EH33" s="34" t="e" vm="341">
        <f ca="1"/>
        <v>#N/A</v>
      </c>
      <c r="EI33" s="34" vm="5932">
        <f ca="1"/>
        <v>55.064999999999998</v>
      </c>
      <c r="EJ33" s="34" vm="5933">
        <f ca="1"/>
        <v>55.38</v>
      </c>
      <c r="EK33" s="34" vm="5934">
        <f ca="1"/>
        <v>54.895000000000003</v>
      </c>
      <c r="EL33" s="34" vm="5935">
        <f ca="1"/>
        <v>55.655000000000001</v>
      </c>
      <c r="EM33" s="34" vm="4261">
        <f ca="1"/>
        <v>55.61</v>
      </c>
      <c r="EN33" s="34" vm="5936">
        <f ca="1"/>
        <v>55.74</v>
      </c>
      <c r="EO33" s="34" vm="5937">
        <f ca="1"/>
        <v>55.95</v>
      </c>
      <c r="EP33" s="34" vm="4272">
        <f ca="1"/>
        <v>56.09</v>
      </c>
      <c r="EQ33" s="34" vm="5938">
        <f ca="1"/>
        <v>56.505000000000003</v>
      </c>
      <c r="ER33" s="34" vm="5939">
        <f ca="1"/>
        <v>56.914999999999999</v>
      </c>
      <c r="ES33" s="34" vm="5940">
        <f ca="1"/>
        <v>57.05</v>
      </c>
      <c r="ET33" s="34" vm="5941">
        <f ca="1"/>
        <v>57.06</v>
      </c>
      <c r="EU33" s="34" vm="5942">
        <f ca="1"/>
        <v>57.384999999999998</v>
      </c>
      <c r="EV33" s="34" vm="5908">
        <f ca="1"/>
        <v>56.87</v>
      </c>
      <c r="EW33" s="34" vm="5943">
        <f ca="1"/>
        <v>57.3</v>
      </c>
      <c r="EX33" s="34" vm="5944">
        <f ca="1"/>
        <v>57.69</v>
      </c>
      <c r="EY33" s="34" vm="5945">
        <f ca="1"/>
        <v>57.82</v>
      </c>
      <c r="EZ33" s="34" vm="5946">
        <f ca="1"/>
        <v>58.36</v>
      </c>
      <c r="FA33" s="34" vm="5947">
        <f ca="1"/>
        <v>58.265000000000001</v>
      </c>
      <c r="FB33" s="34" vm="5948">
        <f ca="1"/>
        <v>58.76</v>
      </c>
      <c r="FC33" s="34" vm="5949">
        <f ca="1"/>
        <v>59.03</v>
      </c>
      <c r="FD33" s="34" vm="5950">
        <f ca="1"/>
        <v>58.96</v>
      </c>
      <c r="FE33" s="34" vm="5951">
        <f ca="1"/>
        <v>58.634999999999998</v>
      </c>
      <c r="FF33" s="34" vm="5127">
        <f ca="1"/>
        <v>59.35</v>
      </c>
      <c r="FG33" s="34" vm="5952">
        <f ca="1"/>
        <v>59.564999999999998</v>
      </c>
      <c r="FH33" s="34" vm="5953">
        <f ca="1"/>
        <v>59.875</v>
      </c>
      <c r="FI33" s="34" vm="5954">
        <f ca="1"/>
        <v>60.024999999999999</v>
      </c>
      <c r="FJ33" s="34" vm="5955">
        <f ca="1"/>
        <v>59.395000000000003</v>
      </c>
      <c r="FK33" s="34" vm="5956">
        <f ca="1"/>
        <v>60.13</v>
      </c>
      <c r="FL33" s="34" vm="4337">
        <f ca="1"/>
        <v>60.2</v>
      </c>
      <c r="FM33" s="34" vm="5957">
        <f ca="1"/>
        <v>60.86</v>
      </c>
      <c r="FN33" s="34" vm="5958">
        <f ca="1"/>
        <v>60.795000000000002</v>
      </c>
      <c r="FO33" s="34" vm="5959">
        <f ca="1"/>
        <v>60.36</v>
      </c>
      <c r="FP33" s="34" vm="5960">
        <f ca="1"/>
        <v>59.88</v>
      </c>
      <c r="FQ33" s="34" vm="5961">
        <f ca="1"/>
        <v>58.875</v>
      </c>
      <c r="FR33" s="34" vm="5962">
        <f ca="1"/>
        <v>59.475000000000001</v>
      </c>
      <c r="FS33" s="34" vm="5963">
        <f ca="1"/>
        <v>60.174999999999997</v>
      </c>
      <c r="FT33" s="34" vm="5964">
        <f ca="1"/>
        <v>60.765000000000001</v>
      </c>
      <c r="FU33" s="34" vm="2073">
        <f ca="1"/>
        <v>61.39</v>
      </c>
      <c r="FV33" s="34" vm="5965">
        <f ca="1"/>
        <v>61.36</v>
      </c>
      <c r="FW33" s="34" vm="5077">
        <f ca="1"/>
        <v>60.48</v>
      </c>
      <c r="FX33" s="34" vm="5966">
        <f ca="1"/>
        <v>60.93</v>
      </c>
      <c r="FY33" s="34" vm="5967">
        <f ca="1"/>
        <v>61.35</v>
      </c>
      <c r="FZ33" s="34" vm="5968">
        <f ca="1"/>
        <v>60.9</v>
      </c>
      <c r="GA33" s="34" vm="5969">
        <f ca="1"/>
        <v>61.55</v>
      </c>
      <c r="GB33" s="34" vm="5970">
        <f ca="1"/>
        <v>60.87</v>
      </c>
      <c r="GC33" s="34" vm="2074">
        <f ca="1"/>
        <v>61.365000000000002</v>
      </c>
      <c r="GD33" s="34" vm="5971">
        <f ca="1"/>
        <v>61.935000000000002</v>
      </c>
      <c r="GE33" s="34" vm="5133">
        <f ca="1"/>
        <v>61.74</v>
      </c>
      <c r="GF33" s="34" vm="5972">
        <f ca="1"/>
        <v>61.685000000000002</v>
      </c>
      <c r="GG33" s="34" vm="5973">
        <f ca="1"/>
        <v>61.234999999999999</v>
      </c>
      <c r="GH33" s="34" vm="5131">
        <f ca="1"/>
        <v>60.984999999999999</v>
      </c>
      <c r="GI33" s="34" vm="2073">
        <f ca="1"/>
        <v>61.39</v>
      </c>
      <c r="GJ33" s="34" vm="5974">
        <f ca="1"/>
        <v>61.655000000000001</v>
      </c>
      <c r="GK33" s="34" vm="5975">
        <f ca="1"/>
        <v>61.23</v>
      </c>
      <c r="GL33" s="34" vm="5976">
        <f ca="1"/>
        <v>61.38</v>
      </c>
      <c r="GM33" s="34" vm="4347">
        <f ca="1"/>
        <v>61.24</v>
      </c>
      <c r="GN33" s="34" vm="5977">
        <f ca="1"/>
        <v>60.98</v>
      </c>
      <c r="GO33" s="34" vm="5978">
        <f ca="1"/>
        <v>61.58</v>
      </c>
      <c r="GP33" s="34" vm="5979">
        <f ca="1"/>
        <v>62.505000000000003</v>
      </c>
      <c r="GQ33" s="34" vm="5980">
        <f ca="1"/>
        <v>62.814999999999998</v>
      </c>
      <c r="GR33" s="34" vm="5981">
        <f ca="1"/>
        <v>62.8</v>
      </c>
      <c r="GS33" s="34" vm="2018">
        <f ca="1"/>
        <v>62.615000000000002</v>
      </c>
      <c r="GT33" s="34" vm="5982">
        <f ca="1"/>
        <v>62.875</v>
      </c>
      <c r="GU33" s="34" t="e" vm="341">
        <f ca="1"/>
        <v>#N/A</v>
      </c>
      <c r="GV33" s="34" vm="5983">
        <f ca="1"/>
        <v>63.47</v>
      </c>
      <c r="GW33" s="34" vm="5984">
        <f ca="1"/>
        <v>63.805</v>
      </c>
      <c r="GX33" s="34" vm="3099">
        <f ca="1"/>
        <v>63.655000000000001</v>
      </c>
      <c r="GY33" s="34" vm="5985">
        <f ca="1"/>
        <v>63.954999999999998</v>
      </c>
      <c r="GZ33" s="34" vm="2007">
        <f ca="1"/>
        <v>64.245000000000005</v>
      </c>
      <c r="HA33" s="34" vm="5116">
        <f ca="1"/>
        <v>63.85</v>
      </c>
      <c r="HB33" s="34" vm="5986">
        <f ca="1"/>
        <v>63.46</v>
      </c>
      <c r="HC33" s="34" vm="5987">
        <f ca="1"/>
        <v>63.604999999999997</v>
      </c>
      <c r="HD33" s="34" vm="5158">
        <f ca="1"/>
        <v>63.22</v>
      </c>
      <c r="HE33" s="34" vm="5988">
        <f ca="1"/>
        <v>62.704999999999998</v>
      </c>
      <c r="HF33" s="34" vm="2067">
        <f ca="1"/>
        <v>63.145000000000003</v>
      </c>
      <c r="HG33" s="34" vm="5989">
        <f ca="1"/>
        <v>62.884999999999998</v>
      </c>
      <c r="HH33" s="34" vm="5990">
        <f ca="1"/>
        <v>62.945</v>
      </c>
      <c r="HI33" s="34" vm="2063">
        <f ca="1"/>
        <v>62.58</v>
      </c>
      <c r="HJ33" s="34" vm="5125">
        <f ca="1"/>
        <v>61.48</v>
      </c>
      <c r="HK33" s="34" vm="5991">
        <f ca="1"/>
        <v>61.564999999999998</v>
      </c>
      <c r="HL33" s="34" vm="5992">
        <f ca="1"/>
        <v>62.134999999999998</v>
      </c>
      <c r="HM33" s="34" vm="5993">
        <f ca="1"/>
        <v>62.97</v>
      </c>
      <c r="HN33" s="34" vm="5124">
        <f ca="1"/>
        <v>62.61</v>
      </c>
      <c r="HO33" s="34" vm="5994">
        <f ca="1"/>
        <v>62.244999999999997</v>
      </c>
      <c r="HP33" s="34" vm="4401">
        <f ca="1"/>
        <v>60.49</v>
      </c>
      <c r="HQ33" s="34" vm="5995">
        <f ca="1"/>
        <v>60.244999999999997</v>
      </c>
      <c r="HR33" s="34" vm="2029">
        <f ca="1"/>
        <v>60.335000000000001</v>
      </c>
      <c r="HS33" s="34" vm="4381">
        <f ca="1"/>
        <v>59.685000000000002</v>
      </c>
      <c r="HT33" s="34" vm="5996">
        <f ca="1"/>
        <v>58.74</v>
      </c>
      <c r="HU33" s="34" vm="4332">
        <f ca="1"/>
        <v>59.78</v>
      </c>
      <c r="HV33" s="34" vm="5997">
        <f ca="1"/>
        <v>59.27</v>
      </c>
      <c r="HW33" s="34" vm="5966">
        <f ca="1"/>
        <v>60.93</v>
      </c>
      <c r="HX33" s="34" vm="5998">
        <f ca="1"/>
        <v>60.604999999999997</v>
      </c>
      <c r="HY33" s="34" vm="5999">
        <f ca="1"/>
        <v>60.715000000000003</v>
      </c>
      <c r="HZ33" s="34" vm="6000">
        <f ca="1"/>
        <v>59.935000000000002</v>
      </c>
      <c r="IA33" s="34" vm="5956">
        <f ca="1"/>
        <v>60.13</v>
      </c>
      <c r="IB33" s="34" vm="6001">
        <f ca="1"/>
        <v>61.52</v>
      </c>
      <c r="IC33" s="34" vm="2033">
        <f ca="1"/>
        <v>62.115000000000002</v>
      </c>
      <c r="ID33" s="34" vm="2069">
        <f ca="1"/>
        <v>62.47</v>
      </c>
      <c r="IE33" s="34" vm="6002">
        <f ca="1"/>
        <v>63.354999999999997</v>
      </c>
      <c r="IF33" s="34" vm="6003">
        <f ca="1"/>
        <v>63.234999999999999</v>
      </c>
      <c r="IG33" s="34" vm="5204">
        <f ca="1"/>
        <v>63.13</v>
      </c>
      <c r="IH33" s="34" vm="1966">
        <f ca="1"/>
        <v>63.26</v>
      </c>
      <c r="II33" s="34" vm="6004">
        <f ca="1"/>
        <v>63.555</v>
      </c>
      <c r="IJ33" s="34" vm="6005">
        <f ca="1"/>
        <v>64.06</v>
      </c>
      <c r="IK33" s="34" vm="6006">
        <f ca="1"/>
        <v>63.6</v>
      </c>
      <c r="IL33" s="34" vm="6007">
        <f ca="1"/>
        <v>64.105000000000004</v>
      </c>
      <c r="IM33" s="34" vm="5117">
        <f ca="1"/>
        <v>64</v>
      </c>
      <c r="IN33" s="34" vm="6008">
        <f ca="1"/>
        <v>64.11</v>
      </c>
      <c r="IO33" s="34" vm="6009">
        <f ca="1"/>
        <v>64.784999999999997</v>
      </c>
      <c r="IP33" s="34" vm="5171">
        <f ca="1"/>
        <v>64.67</v>
      </c>
      <c r="IQ33" s="34" vm="6010">
        <f ca="1"/>
        <v>65.905000000000001</v>
      </c>
      <c r="IR33" s="34" vm="1979">
        <f ca="1"/>
        <v>66.400000000000006</v>
      </c>
      <c r="IS33" s="34" vm="1897">
        <f ca="1"/>
        <v>66.67</v>
      </c>
      <c r="IT33" s="34" vm="5211">
        <f ca="1"/>
        <v>66.525000000000006</v>
      </c>
      <c r="IU33" s="34" vm="6011">
        <f ca="1"/>
        <v>65.86</v>
      </c>
      <c r="IV33" s="34" vm="6012">
        <f ca="1"/>
        <v>65.644999999999996</v>
      </c>
      <c r="IW33" s="34" vm="6013">
        <f ca="1"/>
        <v>66.38</v>
      </c>
      <c r="IX33" s="34" vm="1980">
        <f ca="1"/>
        <v>66.41</v>
      </c>
      <c r="IY33" s="34" vm="6014">
        <f ca="1"/>
        <v>66.88</v>
      </c>
      <c r="IZ33" s="34" vm="5248">
        <f ca="1"/>
        <v>67.040000000000006</v>
      </c>
      <c r="JA33" s="34" vm="6015">
        <f ca="1"/>
        <v>66.954999999999998</v>
      </c>
      <c r="JB33" s="34" vm="6016">
        <f ca="1"/>
        <v>67.915000000000006</v>
      </c>
      <c r="JC33" s="34" vm="6017">
        <f ca="1"/>
        <v>67.66</v>
      </c>
      <c r="JD33" s="34" vm="6018">
        <f ca="1"/>
        <v>65.974999999999994</v>
      </c>
      <c r="JE33" s="34" vm="1916">
        <f ca="1"/>
        <v>66.355000000000004</v>
      </c>
      <c r="JF33" s="34" vm="6019">
        <f ca="1"/>
        <v>66.935000000000002</v>
      </c>
      <c r="JG33" s="34" vm="2002">
        <f ca="1"/>
        <v>65.275000000000006</v>
      </c>
      <c r="JH33" s="34" vm="5186">
        <f ca="1"/>
        <v>66.22</v>
      </c>
      <c r="JI33" s="34" vm="6020">
        <f ca="1"/>
        <v>65.935000000000002</v>
      </c>
      <c r="JJ33" s="34" vm="3131">
        <f ca="1"/>
        <v>67.06</v>
      </c>
      <c r="JK33" s="34" vm="3139">
        <f ca="1"/>
        <v>65.224999999999994</v>
      </c>
      <c r="JL33" s="34" vm="2007">
        <f ca="1"/>
        <v>64.245000000000005</v>
      </c>
      <c r="JM33" s="34" vm="1947">
        <f ca="1"/>
        <v>64.295000000000002</v>
      </c>
      <c r="JN33" s="34" vm="3131">
        <f ca="1"/>
        <v>67.06</v>
      </c>
      <c r="JO33" s="34" vm="6021">
        <f ca="1"/>
        <v>67.334999999999994</v>
      </c>
      <c r="JP33" s="34" vm="6022">
        <f ca="1"/>
        <v>67.394999999999996</v>
      </c>
      <c r="JQ33" s="34" vm="6023">
        <f ca="1"/>
        <v>67.28</v>
      </c>
      <c r="JR33" s="34" vm="1914">
        <f ca="1"/>
        <v>67.22</v>
      </c>
      <c r="JS33" s="34" vm="1919">
        <f ca="1"/>
        <v>65.435000000000002</v>
      </c>
      <c r="JT33" s="34" vm="6024">
        <f ca="1"/>
        <v>65.45</v>
      </c>
      <c r="JU33" s="34" vm="3143">
        <f ca="1"/>
        <v>66.45</v>
      </c>
      <c r="JV33" s="34" vm="6025">
        <f ca="1"/>
        <v>65.7</v>
      </c>
      <c r="JW33" s="34" vm="6026">
        <f ca="1"/>
        <v>64.180000000000007</v>
      </c>
      <c r="JX33" s="34" vm="1921">
        <f ca="1"/>
        <v>65.155000000000001</v>
      </c>
      <c r="JY33" s="34" vm="6027">
        <f ca="1"/>
        <v>66.734999999999999</v>
      </c>
      <c r="JZ33" s="34" vm="1894">
        <f ca="1"/>
        <v>67.45</v>
      </c>
      <c r="KA33" s="34"/>
      <c r="KB33" s="34"/>
    </row>
    <row r="34" spans="2:288" ht="20" customHeight="1" x14ac:dyDescent="0.6">
      <c r="B34" s="12"/>
      <c r="C34" s="1" t="s">
        <v>40</v>
      </c>
      <c r="D34" s="1" t="str" cm="1">
        <f t="array" ref="D34">_FV(Table15[[#This Row],[ ETF]],"Ticker symbol",TRUE)</f>
        <v>IWQU</v>
      </c>
      <c r="E34" s="1" t="s">
        <v>86</v>
      </c>
      <c r="F34" s="1" t="s">
        <v>87</v>
      </c>
      <c r="G34" s="1" t="e" vm="6028">
        <v>#VALUE!</v>
      </c>
      <c r="H34" s="22" cm="1">
        <f t="array" ref="H34">IFERROR(_FV(Table15[[#This Row],[ ETF]],"beta"),"")</f>
        <v>0.95889999999999997</v>
      </c>
      <c r="I34" s="25" cm="1">
        <f t="array" ref="I34">_FV(Table15[[#This Row],[ ETF]],"Price")</f>
        <v>57.87</v>
      </c>
      <c r="J34" s="21">
        <f>SUMIF(Table14[Ativo],Table15[[#This Row],[Ticker]],Table14[Qtd])</f>
        <v>0</v>
      </c>
      <c r="K34" s="5">
        <f>Table15[[#This Row],[Preço]]*Table15[[#This Row],[Qtd]]</f>
        <v>0</v>
      </c>
      <c r="L34" s="14">
        <f>_xlfn.FLOOR.MATH((Aporte-2)/Table15[[#This Row],[Preço]])</f>
        <v>77</v>
      </c>
      <c r="M34" s="13">
        <f>Aporte-Table15[[#This Row],[Possível]]*Table15[[#This Row],[Preço]]</f>
        <v>44.010000000000218</v>
      </c>
      <c r="N34" s="30" cm="1">
        <f t="array" ref="N34">_FV(Table15[[#This Row],[ ETF]],"Expense ratio",TRUE)</f>
        <v>3.0000000000000001E-3</v>
      </c>
      <c r="O34" s="33" cm="1">
        <f t="array" ref="O34">_FV(Table15[[#This Row],[ ETF]],"Market cap",TRUE)</f>
        <v>2452677966.48</v>
      </c>
      <c r="P34" s="31" cm="1">
        <f t="array" ref="P34">_FV(Table15[[#This Row],[ ETF]],"Volume")</f>
        <v>9979</v>
      </c>
      <c r="Q34" s="30" cm="1">
        <f t="array" ref="Q34">_FV(Table15[[#This Row],[ ETF]],"Change (%)",TRUE)</f>
        <v>1.384E-3</v>
      </c>
      <c r="R34" s="35">
        <f ca="1">(Table15[[#This Row],[Preço]]-AF34)/AF34</f>
        <v>0.24104653656444336</v>
      </c>
      <c r="S34" s="39"/>
      <c r="T34" s="32" cm="1">
        <f t="array" ref="T34">Table15[[#This Row],[Valor de mercado]]/Riqueza_hoje</f>
        <v>0</v>
      </c>
      <c r="AF34" s="34" cm="1" vm="6029">
        <f t="array" aca="1" ref="AF34:KB34" ca="1">TRANSPOSE(_xlfn.STOCKHISTORY(G34,TODAY()-365,TODAY(),0,0,1))</f>
        <v>46.63</v>
      </c>
      <c r="AG34" s="34" t="e" vm="341">
        <f ca="1"/>
        <v>#N/A</v>
      </c>
      <c r="AH34" s="34" vm="6030">
        <f ca="1"/>
        <v>47.39</v>
      </c>
      <c r="AI34" s="34" vm="6031">
        <f ca="1"/>
        <v>47.32</v>
      </c>
      <c r="AJ34" s="34" vm="6032">
        <f ca="1"/>
        <v>47.21</v>
      </c>
      <c r="AK34" s="34" vm="6033">
        <f ca="1"/>
        <v>46.92</v>
      </c>
      <c r="AL34" s="34" vm="6034">
        <f ca="1"/>
        <v>47.005000000000003</v>
      </c>
      <c r="AM34" s="34" vm="6035">
        <f ca="1"/>
        <v>47.64</v>
      </c>
      <c r="AN34" s="34" vm="6036">
        <f ca="1"/>
        <v>47.86</v>
      </c>
      <c r="AO34" s="34" vm="6037">
        <f ca="1"/>
        <v>48.08</v>
      </c>
      <c r="AP34" s="34" vm="6038">
        <f ca="1"/>
        <v>47.96</v>
      </c>
      <c r="AQ34" s="34" vm="6039">
        <f ca="1"/>
        <v>47.75</v>
      </c>
      <c r="AR34" s="34" vm="6040">
        <f ca="1"/>
        <v>47.84</v>
      </c>
      <c r="AS34" s="34" vm="6041">
        <f ca="1"/>
        <v>47.9</v>
      </c>
      <c r="AT34" s="34" vm="6030">
        <f ca="1"/>
        <v>47.39</v>
      </c>
      <c r="AU34" s="34" vm="6030">
        <f ca="1"/>
        <v>47.39</v>
      </c>
      <c r="AV34" s="34" vm="6042">
        <f ca="1"/>
        <v>47.5</v>
      </c>
      <c r="AW34" s="34" vm="6043">
        <f ca="1"/>
        <v>48.04</v>
      </c>
      <c r="AX34" s="34" vm="6044">
        <f ca="1"/>
        <v>48.18</v>
      </c>
      <c r="AY34" s="34" vm="6045">
        <f ca="1"/>
        <v>48.05</v>
      </c>
      <c r="AZ34" s="34" vm="6046">
        <f ca="1"/>
        <v>47.83</v>
      </c>
      <c r="BA34" s="34" vm="6047">
        <f ca="1"/>
        <v>48.15</v>
      </c>
      <c r="BB34" s="34" vm="2779">
        <f ca="1"/>
        <v>47.4</v>
      </c>
      <c r="BC34" s="34" vm="6048">
        <f ca="1"/>
        <v>47.55</v>
      </c>
      <c r="BD34" s="34" vm="6049">
        <f ca="1"/>
        <v>46.45</v>
      </c>
      <c r="BE34" s="34" vm="6050">
        <f ca="1"/>
        <v>46.85</v>
      </c>
      <c r="BF34" s="34" vm="6051">
        <f ca="1"/>
        <v>47.63</v>
      </c>
      <c r="BG34" s="34" vm="6052">
        <f ca="1"/>
        <v>47.58</v>
      </c>
      <c r="BH34" s="34" vm="6053">
        <f ca="1"/>
        <v>47.8</v>
      </c>
      <c r="BI34" s="34" vm="6054">
        <f ca="1"/>
        <v>48.13</v>
      </c>
      <c r="BJ34" s="34" vm="6055">
        <f ca="1"/>
        <v>48.23</v>
      </c>
      <c r="BK34" s="34" vm="6056">
        <f ca="1"/>
        <v>48.4</v>
      </c>
      <c r="BL34" s="34" vm="6057">
        <f ca="1"/>
        <v>48.325000000000003</v>
      </c>
      <c r="BM34" s="34" vm="6058">
        <f ca="1"/>
        <v>48.66</v>
      </c>
      <c r="BN34" s="34" vm="2817">
        <f ca="1"/>
        <v>48.74</v>
      </c>
      <c r="BO34" s="34" vm="6059">
        <f ca="1"/>
        <v>49.22</v>
      </c>
      <c r="BP34" s="34" vm="6060">
        <f ca="1"/>
        <v>49</v>
      </c>
      <c r="BQ34" s="34" vm="6061">
        <f ca="1"/>
        <v>48.58</v>
      </c>
      <c r="BR34" s="34" vm="6062">
        <f ca="1"/>
        <v>48.56</v>
      </c>
      <c r="BS34" s="34" vm="6063">
        <f ca="1"/>
        <v>48.89</v>
      </c>
      <c r="BT34" s="34" vm="6064">
        <f ca="1"/>
        <v>48.37</v>
      </c>
      <c r="BU34" s="34" vm="6065">
        <f ca="1"/>
        <v>48.28</v>
      </c>
      <c r="BV34" s="34" vm="6066">
        <f ca="1"/>
        <v>48.48</v>
      </c>
      <c r="BW34" s="34" vm="6067">
        <f ca="1"/>
        <v>48.454999999999998</v>
      </c>
      <c r="BX34" s="34" vm="6068">
        <f ca="1"/>
        <v>47.67</v>
      </c>
      <c r="BY34" s="34" vm="6064">
        <f ca="1"/>
        <v>48.37</v>
      </c>
      <c r="BZ34" s="34" vm="6069">
        <f ca="1"/>
        <v>48.22</v>
      </c>
      <c r="CA34" s="34" vm="6070">
        <f ca="1"/>
        <v>48.01</v>
      </c>
      <c r="CB34" s="34" vm="6042">
        <f ca="1"/>
        <v>47.5</v>
      </c>
      <c r="CC34" s="34" vm="6071">
        <f ca="1"/>
        <v>46.62</v>
      </c>
      <c r="CD34" s="34" vm="6043">
        <f ca="1"/>
        <v>48.04</v>
      </c>
      <c r="CE34" s="34" vm="2855">
        <f ca="1"/>
        <v>48.29</v>
      </c>
      <c r="CF34" s="34" vm="6072">
        <f ca="1"/>
        <v>48.27</v>
      </c>
      <c r="CG34" s="34" vm="6073">
        <f ca="1"/>
        <v>49.07</v>
      </c>
      <c r="CH34" s="34" vm="6074">
        <f ca="1"/>
        <v>48.634999999999998</v>
      </c>
      <c r="CI34" s="34" vm="6075">
        <f ca="1"/>
        <v>48.81</v>
      </c>
      <c r="CJ34" s="34" vm="6076">
        <f ca="1"/>
        <v>49.26</v>
      </c>
      <c r="CK34" s="34" vm="6077">
        <f ca="1"/>
        <v>48.935000000000002</v>
      </c>
      <c r="CL34" s="34" vm="6078">
        <f ca="1"/>
        <v>48.99</v>
      </c>
      <c r="CM34" s="34" vm="6079">
        <f ca="1"/>
        <v>48.68</v>
      </c>
      <c r="CN34" s="34" vm="6063">
        <f ca="1"/>
        <v>48.89</v>
      </c>
      <c r="CO34" s="34" vm="6080">
        <f ca="1"/>
        <v>48.87</v>
      </c>
      <c r="CP34" s="34" vm="6081">
        <f ca="1"/>
        <v>48.82</v>
      </c>
      <c r="CQ34" s="34" vm="6082">
        <f ca="1"/>
        <v>48.5</v>
      </c>
      <c r="CR34" s="34" vm="6083">
        <f ca="1"/>
        <v>49.11</v>
      </c>
      <c r="CS34" s="34" vm="6084">
        <f ca="1"/>
        <v>49.33</v>
      </c>
      <c r="CT34" s="34" vm="6085">
        <f ca="1"/>
        <v>49.2</v>
      </c>
      <c r="CU34" s="34" vm="6086">
        <f ca="1"/>
        <v>49.47</v>
      </c>
      <c r="CV34" s="34" vm="6087">
        <f ca="1"/>
        <v>49.86</v>
      </c>
      <c r="CW34" s="34" vm="6088">
        <f ca="1"/>
        <v>50.685000000000002</v>
      </c>
      <c r="CX34" s="34" vm="6089">
        <f ca="1"/>
        <v>50.54</v>
      </c>
      <c r="CY34" s="34" vm="6090">
        <f ca="1"/>
        <v>50.82</v>
      </c>
      <c r="CZ34" s="34" vm="6091">
        <f ca="1"/>
        <v>51</v>
      </c>
      <c r="DA34" s="34" vm="6092">
        <f ca="1"/>
        <v>51.04</v>
      </c>
      <c r="DB34" s="34" vm="6093">
        <f ca="1"/>
        <v>51.09</v>
      </c>
      <c r="DC34" s="34" vm="6094">
        <f ca="1"/>
        <v>51.27</v>
      </c>
      <c r="DD34" s="34" vm="6095">
        <f ca="1"/>
        <v>51.55</v>
      </c>
      <c r="DE34" s="34" vm="6096">
        <f ca="1"/>
        <v>51.8</v>
      </c>
      <c r="DF34" s="34" vm="6097">
        <f ca="1"/>
        <v>51.75</v>
      </c>
      <c r="DG34" s="34" vm="6098">
        <f ca="1"/>
        <v>51.25</v>
      </c>
      <c r="DH34" s="34" vm="6099">
        <f ca="1"/>
        <v>51.73</v>
      </c>
      <c r="DI34" s="34" vm="5892">
        <f ca="1"/>
        <v>51.9</v>
      </c>
      <c r="DJ34" s="34" vm="5888">
        <f ca="1"/>
        <v>51.99</v>
      </c>
      <c r="DK34" s="34" vm="6100">
        <f ca="1"/>
        <v>52.05</v>
      </c>
      <c r="DL34" s="34" vm="5888">
        <f ca="1"/>
        <v>51.99</v>
      </c>
      <c r="DM34" s="34" vm="6101">
        <f ca="1"/>
        <v>52.03</v>
      </c>
      <c r="DN34" s="34" vm="6102">
        <f ca="1"/>
        <v>52.19</v>
      </c>
      <c r="DO34" s="34" vm="6103">
        <f ca="1"/>
        <v>51.91</v>
      </c>
      <c r="DP34" s="34" vm="6104">
        <f ca="1"/>
        <v>52.150399999999998</v>
      </c>
      <c r="DQ34" s="34" vm="6095">
        <f ca="1"/>
        <v>51.55</v>
      </c>
      <c r="DR34" s="34" vm="6105">
        <f ca="1"/>
        <v>52.16</v>
      </c>
      <c r="DS34" s="34" vm="6106">
        <f ca="1"/>
        <v>52.15</v>
      </c>
      <c r="DT34" s="34" vm="6107">
        <f ca="1"/>
        <v>52.82</v>
      </c>
      <c r="DU34" s="34" vm="6108">
        <f ca="1"/>
        <v>52.88</v>
      </c>
      <c r="DV34" s="34" vm="5892">
        <f ca="1"/>
        <v>51.9</v>
      </c>
      <c r="DW34" s="34" vm="6094">
        <f ca="1"/>
        <v>51.27</v>
      </c>
      <c r="DX34" s="34" vm="6109">
        <f ca="1"/>
        <v>51.38</v>
      </c>
      <c r="DY34" s="34" vm="5897">
        <f ca="1"/>
        <v>52.13</v>
      </c>
      <c r="DZ34" s="34" vm="6110">
        <f ca="1"/>
        <v>52</v>
      </c>
      <c r="EA34" s="34" vm="5897">
        <f ca="1"/>
        <v>52.13</v>
      </c>
      <c r="EB34" s="34" vm="6111">
        <f ca="1"/>
        <v>51.37</v>
      </c>
      <c r="EC34" s="34" vm="5898">
        <f ca="1"/>
        <v>52.3</v>
      </c>
      <c r="ED34" s="34" vm="4236">
        <f ca="1"/>
        <v>52.51</v>
      </c>
      <c r="EE34" s="34" vm="6112">
        <f ca="1"/>
        <v>52.73</v>
      </c>
      <c r="EF34" s="34" vm="6113">
        <f ca="1"/>
        <v>52.77</v>
      </c>
      <c r="EG34" s="34" vm="6114">
        <f ca="1"/>
        <v>52.76</v>
      </c>
      <c r="EH34" s="34" vm="6115">
        <f ca="1"/>
        <v>52.86</v>
      </c>
      <c r="EI34" s="34" vm="6116">
        <f ca="1"/>
        <v>52.96</v>
      </c>
      <c r="EJ34" s="34" t="e" vm="341">
        <f ca="1"/>
        <v>#N/A</v>
      </c>
      <c r="EK34" s="34" vm="6117">
        <f ca="1"/>
        <v>52.94</v>
      </c>
      <c r="EL34" s="34" vm="6118">
        <f ca="1"/>
        <v>52.994999999999997</v>
      </c>
      <c r="EM34" s="34" vm="6119">
        <f ca="1"/>
        <v>52.795000000000002</v>
      </c>
      <c r="EN34" s="34" vm="4197">
        <f ca="1"/>
        <v>53.185000000000002</v>
      </c>
      <c r="EO34" s="34" vm="6120">
        <f ca="1"/>
        <v>53.15</v>
      </c>
      <c r="EP34" s="34" vm="5861">
        <f ca="1"/>
        <v>53.23</v>
      </c>
      <c r="EQ34" s="34" vm="4242">
        <f ca="1"/>
        <v>53.3</v>
      </c>
      <c r="ER34" s="34" vm="6121">
        <f ca="1"/>
        <v>53.34</v>
      </c>
      <c r="ES34" s="34" vm="4202">
        <f ca="1"/>
        <v>53.46</v>
      </c>
      <c r="ET34" s="34" vm="4223">
        <f ca="1"/>
        <v>53.51</v>
      </c>
      <c r="EU34" s="34" vm="4231">
        <f ca="1"/>
        <v>53.58</v>
      </c>
      <c r="EV34" s="34" vm="6122">
        <f ca="1"/>
        <v>53.74</v>
      </c>
      <c r="EW34" s="34" vm="6123">
        <f ca="1"/>
        <v>53.25</v>
      </c>
      <c r="EX34" s="34" vm="6124">
        <f ca="1"/>
        <v>52.58</v>
      </c>
      <c r="EY34" s="34" vm="6125">
        <f ca="1"/>
        <v>53.08</v>
      </c>
      <c r="EZ34" s="34" vm="6121">
        <f ca="1"/>
        <v>53.34</v>
      </c>
      <c r="FA34" s="34" vm="6121">
        <f ca="1"/>
        <v>53.34</v>
      </c>
      <c r="FB34" s="34" vm="4223">
        <f ca="1"/>
        <v>53.51</v>
      </c>
      <c r="FC34" s="34" vm="4217">
        <f ca="1"/>
        <v>53.88</v>
      </c>
      <c r="FD34" s="34" vm="4245">
        <f ca="1"/>
        <v>53.89</v>
      </c>
      <c r="FE34" s="34" vm="4225">
        <f ca="1"/>
        <v>54.09</v>
      </c>
      <c r="FF34" s="34" vm="4207">
        <f ca="1"/>
        <v>53.87</v>
      </c>
      <c r="FG34" s="34" vm="6126">
        <f ca="1"/>
        <v>54.04</v>
      </c>
      <c r="FH34" s="34" vm="6127">
        <f ca="1"/>
        <v>54.4</v>
      </c>
      <c r="FI34" s="34" vm="6128">
        <f ca="1"/>
        <v>54.625</v>
      </c>
      <c r="FJ34" s="34" vm="6129">
        <f ca="1"/>
        <v>54.26</v>
      </c>
      <c r="FK34" s="34" vm="6130">
        <f ca="1"/>
        <v>54.65</v>
      </c>
      <c r="FL34" s="34" vm="4247">
        <f ca="1"/>
        <v>54.15</v>
      </c>
      <c r="FM34" s="34" vm="6131">
        <f ca="1"/>
        <v>54.69</v>
      </c>
      <c r="FN34" s="34" vm="6132">
        <f ca="1"/>
        <v>54.96</v>
      </c>
      <c r="FO34" s="34" vm="6133">
        <f ca="1"/>
        <v>55.11</v>
      </c>
      <c r="FP34" s="34" vm="6134">
        <f ca="1"/>
        <v>54.99</v>
      </c>
      <c r="FQ34" s="34" vm="4255">
        <f ca="1"/>
        <v>54.78</v>
      </c>
      <c r="FR34" s="34" vm="6135">
        <f ca="1"/>
        <v>54.68</v>
      </c>
      <c r="FS34" s="34" vm="6136">
        <f ca="1"/>
        <v>53.725000000000001</v>
      </c>
      <c r="FT34" s="34" vm="4226">
        <f ca="1"/>
        <v>54.19</v>
      </c>
      <c r="FU34" s="34" vm="6137">
        <f ca="1"/>
        <v>54.72</v>
      </c>
      <c r="FV34" s="34" vm="6138">
        <f ca="1"/>
        <v>54.86</v>
      </c>
      <c r="FW34" s="34" vm="6139">
        <f ca="1"/>
        <v>55.55</v>
      </c>
      <c r="FX34" s="34" vm="6140">
        <f ca="1"/>
        <v>55.6</v>
      </c>
      <c r="FY34" s="34" vm="5927">
        <f ca="1"/>
        <v>55.12</v>
      </c>
      <c r="FZ34" s="34" vm="6141">
        <f ca="1"/>
        <v>55.43</v>
      </c>
      <c r="GA34" s="34" vm="6142">
        <f ca="1"/>
        <v>55.72</v>
      </c>
      <c r="GB34" s="34" vm="4259">
        <f ca="1"/>
        <v>55.52</v>
      </c>
      <c r="GC34" s="34" vm="6143">
        <f ca="1"/>
        <v>55.82</v>
      </c>
      <c r="GD34" s="34" vm="6144">
        <f ca="1"/>
        <v>55.67</v>
      </c>
      <c r="GE34" s="34" vm="6145">
        <f ca="1"/>
        <v>55.89</v>
      </c>
      <c r="GF34" s="34" vm="6146">
        <f ca="1"/>
        <v>56.11</v>
      </c>
      <c r="GG34" s="34" vm="6147">
        <f ca="1"/>
        <v>56.01</v>
      </c>
      <c r="GH34" s="34" vm="6148">
        <f ca="1"/>
        <v>56.02</v>
      </c>
      <c r="GI34" s="34" vm="6149">
        <f ca="1"/>
        <v>56.094999999999999</v>
      </c>
      <c r="GJ34" s="34" vm="6150">
        <f ca="1"/>
        <v>56.23</v>
      </c>
      <c r="GK34" s="34" vm="6151">
        <f ca="1"/>
        <v>56.24</v>
      </c>
      <c r="GL34" s="34" vm="4264">
        <f ca="1"/>
        <v>56.49</v>
      </c>
      <c r="GM34" s="34" vm="5906">
        <f ca="1"/>
        <v>56.39</v>
      </c>
      <c r="GN34" s="34" vm="4266">
        <f ca="1"/>
        <v>56.34</v>
      </c>
      <c r="GO34" s="34" vm="6152">
        <f ca="1"/>
        <v>56.15</v>
      </c>
      <c r="GP34" s="34" vm="4262">
        <f ca="1"/>
        <v>55.73</v>
      </c>
      <c r="GQ34" s="34" vm="6153">
        <f ca="1"/>
        <v>56.17</v>
      </c>
      <c r="GR34" s="34" vm="6154">
        <f ca="1"/>
        <v>56.82</v>
      </c>
      <c r="GS34" s="34" vm="4268">
        <f ca="1"/>
        <v>56.78</v>
      </c>
      <c r="GT34" s="34" vm="6155">
        <f ca="1"/>
        <v>56.79</v>
      </c>
      <c r="GU34" s="34" vm="6156">
        <f ca="1"/>
        <v>56.52</v>
      </c>
      <c r="GV34" s="34" vm="4281">
        <f ca="1"/>
        <v>56.9</v>
      </c>
      <c r="GW34" s="34" t="e" vm="341">
        <f ca="1"/>
        <v>#N/A</v>
      </c>
      <c r="GX34" s="34" vm="6157">
        <f ca="1"/>
        <v>57.03</v>
      </c>
      <c r="GY34" s="34" vm="6158">
        <f ca="1"/>
        <v>57.07</v>
      </c>
      <c r="GZ34" s="34" vm="6159">
        <f ca="1"/>
        <v>57.29</v>
      </c>
      <c r="HA34" s="34" vm="6160">
        <f ca="1"/>
        <v>57.27</v>
      </c>
      <c r="HB34" s="34" vm="4291">
        <f ca="1"/>
        <v>57.53</v>
      </c>
      <c r="HC34" s="34" vm="6161">
        <f ca="1"/>
        <v>56.99</v>
      </c>
      <c r="HD34" s="34" vm="6162">
        <f ca="1"/>
        <v>56.62</v>
      </c>
      <c r="HE34" s="34" vm="4274">
        <f ca="1"/>
        <v>56.7</v>
      </c>
      <c r="HF34" s="34" vm="4269">
        <f ca="1"/>
        <v>56.56</v>
      </c>
      <c r="HG34" s="34" vm="6163">
        <f ca="1"/>
        <v>56.43</v>
      </c>
      <c r="HH34" s="34" vm="6164">
        <f ca="1"/>
        <v>56.36</v>
      </c>
      <c r="HI34" s="34" vm="4271">
        <f ca="1"/>
        <v>56.2</v>
      </c>
      <c r="HJ34" s="34" vm="4273">
        <f ca="1"/>
        <v>56.14</v>
      </c>
      <c r="HK34" s="34" vm="6165">
        <f ca="1"/>
        <v>55.71</v>
      </c>
      <c r="HL34" s="34" vm="6166">
        <f ca="1"/>
        <v>54.71</v>
      </c>
      <c r="HM34" s="34" vm="6133">
        <f ca="1"/>
        <v>55.11</v>
      </c>
      <c r="HN34" s="34" vm="6167">
        <f ca="1"/>
        <v>55.34</v>
      </c>
      <c r="HO34" s="34" vm="6168">
        <f ca="1"/>
        <v>55.86</v>
      </c>
      <c r="HP34" s="34" vm="6169">
        <f ca="1"/>
        <v>55.45</v>
      </c>
      <c r="HQ34" s="34" vm="6170">
        <f ca="1"/>
        <v>55.27</v>
      </c>
      <c r="HR34" s="34" vm="4208">
        <f ca="1"/>
        <v>53.93</v>
      </c>
      <c r="HS34" s="34" vm="6171">
        <f ca="1"/>
        <v>54.01</v>
      </c>
      <c r="HT34" s="34" vm="4198">
        <f ca="1"/>
        <v>53.78</v>
      </c>
      <c r="HU34" s="34" vm="5921">
        <f ca="1"/>
        <v>53.47</v>
      </c>
      <c r="HV34" s="34" vm="6117">
        <f ca="1"/>
        <v>52.94</v>
      </c>
      <c r="HW34" s="34" vm="4211">
        <f ca="1"/>
        <v>53.79</v>
      </c>
      <c r="HX34" s="34" vm="6172">
        <f ca="1"/>
        <v>53.09</v>
      </c>
      <c r="HY34" s="34" vm="6173">
        <f ca="1"/>
        <v>54.47</v>
      </c>
      <c r="HZ34" s="34" vm="4250">
        <f ca="1"/>
        <v>54.22</v>
      </c>
      <c r="IA34" s="34" vm="6174">
        <f ca="1"/>
        <v>54.37</v>
      </c>
      <c r="IB34" s="34" vm="6175">
        <f ca="1"/>
        <v>53.91</v>
      </c>
      <c r="IC34" s="34" vm="4215">
        <f ca="1"/>
        <v>53.97</v>
      </c>
      <c r="ID34" s="34" vm="6176">
        <f ca="1"/>
        <v>55.01</v>
      </c>
      <c r="IE34" s="34" vm="6177">
        <f ca="1"/>
        <v>55.47</v>
      </c>
      <c r="IF34" s="34" vm="6178">
        <f ca="1"/>
        <v>55.62</v>
      </c>
      <c r="IG34" s="34" vm="6179">
        <f ca="1"/>
        <v>56.19</v>
      </c>
      <c r="IH34" s="34" vm="6180">
        <f ca="1"/>
        <v>56.29</v>
      </c>
      <c r="II34" s="34" vm="6181">
        <f ca="1"/>
        <v>56.35</v>
      </c>
      <c r="IJ34" s="34" vm="6182">
        <f ca="1"/>
        <v>56.48</v>
      </c>
      <c r="IK34" s="34" vm="4277">
        <f ca="1"/>
        <v>56.81</v>
      </c>
      <c r="IL34" s="34" vm="4367">
        <f ca="1"/>
        <v>56.94</v>
      </c>
      <c r="IM34" s="34" vm="6155">
        <f ca="1"/>
        <v>56.79</v>
      </c>
      <c r="IN34" s="34" vm="4288">
        <f ca="1"/>
        <v>57.09</v>
      </c>
      <c r="IO34" s="34" vm="6183">
        <f ca="1"/>
        <v>57.2</v>
      </c>
      <c r="IP34" s="34" vm="6184">
        <f ca="1"/>
        <v>57.35</v>
      </c>
      <c r="IQ34" s="34" vm="6185">
        <f ca="1"/>
        <v>57.58</v>
      </c>
      <c r="IR34" s="34" vm="6186">
        <f ca="1"/>
        <v>57.54</v>
      </c>
      <c r="IS34" s="34" vm="6187">
        <f ca="1"/>
        <v>58.15</v>
      </c>
      <c r="IT34" s="34" vm="6188">
        <f ca="1"/>
        <v>58.41</v>
      </c>
      <c r="IU34" s="34" vm="6189">
        <f ca="1"/>
        <v>58.23</v>
      </c>
      <c r="IV34" s="34" vm="5098">
        <f ca="1"/>
        <v>58.22</v>
      </c>
      <c r="IW34" s="34" vm="6190">
        <f ca="1"/>
        <v>58.05</v>
      </c>
      <c r="IX34" s="34" vm="6191">
        <f ca="1"/>
        <v>57.865000000000002</v>
      </c>
      <c r="IY34" s="34" vm="6192">
        <f ca="1"/>
        <v>58.39</v>
      </c>
      <c r="IZ34" s="34" vm="4320">
        <f ca="1"/>
        <v>58.57</v>
      </c>
      <c r="JA34" s="34" vm="4320">
        <f ca="1"/>
        <v>58.57</v>
      </c>
      <c r="JB34" s="34" vm="6193">
        <f ca="1"/>
        <v>58.24</v>
      </c>
      <c r="JC34" s="34" vm="6194">
        <f ca="1"/>
        <v>58.27</v>
      </c>
      <c r="JD34" s="34" vm="6195">
        <f ca="1"/>
        <v>58.54</v>
      </c>
      <c r="JE34" s="34" vm="6196">
        <f ca="1"/>
        <v>58.38</v>
      </c>
      <c r="JF34" s="34" vm="6185">
        <f ca="1"/>
        <v>57.58</v>
      </c>
      <c r="JG34" s="34" vm="6197">
        <f ca="1"/>
        <v>57.65</v>
      </c>
      <c r="JH34" s="34" vm="4311">
        <f ca="1"/>
        <v>58.03</v>
      </c>
      <c r="JI34" s="34" vm="6198">
        <f ca="1"/>
        <v>56.66</v>
      </c>
      <c r="JJ34" s="34" vm="4289">
        <f ca="1"/>
        <v>57.17</v>
      </c>
      <c r="JK34" s="34" vm="4264">
        <f ca="1"/>
        <v>56.49</v>
      </c>
      <c r="JL34" s="34" vm="6199">
        <f ca="1"/>
        <v>57.23</v>
      </c>
      <c r="JM34" s="34" vm="6200">
        <f ca="1"/>
        <v>56.07</v>
      </c>
      <c r="JN34" s="34" vm="6145">
        <f ca="1"/>
        <v>55.89</v>
      </c>
      <c r="JO34" s="34" vm="6150">
        <f ca="1"/>
        <v>56.23</v>
      </c>
      <c r="JP34" s="34" vm="6201">
        <f ca="1"/>
        <v>57.64</v>
      </c>
      <c r="JQ34" s="34" vm="6202">
        <f ca="1"/>
        <v>57.7</v>
      </c>
      <c r="JR34" s="34" vm="6203">
        <f ca="1"/>
        <v>57.72</v>
      </c>
      <c r="JS34" s="34" vm="6186">
        <f ca="1"/>
        <v>57.54</v>
      </c>
      <c r="JT34" s="34" vm="6204">
        <f ca="1"/>
        <v>57.43</v>
      </c>
      <c r="JU34" s="34" vm="6162">
        <f ca="1"/>
        <v>56.62</v>
      </c>
      <c r="JV34" s="34" vm="5913">
        <f ca="1"/>
        <v>56.765000000000001</v>
      </c>
      <c r="JW34" s="34" vm="4307">
        <f ca="1"/>
        <v>57.67</v>
      </c>
      <c r="JX34" s="34" vm="5908">
        <f ca="1"/>
        <v>56.87</v>
      </c>
      <c r="JY34" s="34" vm="4261">
        <f ca="1"/>
        <v>55.61</v>
      </c>
      <c r="JZ34" s="34" vm="4270">
        <f ca="1"/>
        <v>56.4</v>
      </c>
      <c r="KA34" s="34" vm="6205">
        <f ca="1"/>
        <v>57.26</v>
      </c>
      <c r="KB34" s="34" vm="4308">
        <f ca="1"/>
        <v>57.79</v>
      </c>
    </row>
    <row r="35" spans="2:288" ht="20" customHeight="1" x14ac:dyDescent="0.6">
      <c r="B35" s="12"/>
      <c r="C35" s="1" t="s">
        <v>40</v>
      </c>
      <c r="D35" s="1" t="str" cm="1">
        <f t="array" ref="D35">_FV(Table15[[#This Row],[ ETF]],"Ticker symbol",TRUE)</f>
        <v>WSML</v>
      </c>
      <c r="E35" s="1" t="s">
        <v>88</v>
      </c>
      <c r="F35" s="1" t="s">
        <v>89</v>
      </c>
      <c r="G35" s="1" t="e" vm="6206">
        <v>#VALUE!</v>
      </c>
      <c r="H35" s="22" cm="1">
        <f t="array" ref="H35">IFERROR(_FV(Table15[[#This Row],[ ETF]],"beta"),"")</f>
        <v>0.99990000000000001</v>
      </c>
      <c r="I35" s="25" cm="1">
        <f t="array" ref="I35">_FV(Table15[[#This Row],[ ETF]],"Price")</f>
        <v>7.35</v>
      </c>
      <c r="J35" s="21">
        <f>SUMIF(Table14[Ativo],Table15[[#This Row],[Ticker]],Table14[Qtd])</f>
        <v>0</v>
      </c>
      <c r="K35" s="5">
        <f>Table15[[#This Row],[Preço]]*Table15[[#This Row],[Qtd]]</f>
        <v>0</v>
      </c>
      <c r="L35" s="14">
        <f>_xlfn.FLOOR.MATH((Aporte-2)/Table15[[#This Row],[Preço]])</f>
        <v>611</v>
      </c>
      <c r="M35" s="13">
        <f>Aporte-Table15[[#This Row],[Possível]]*Table15[[#This Row],[Preço]]</f>
        <v>9.1500000000005457</v>
      </c>
      <c r="N35" s="30" cm="1">
        <f t="array" ref="N35">_FV(Table15[[#This Row],[ ETF]],"Expense ratio",TRUE)</f>
        <v>3.4999999999999996E-3</v>
      </c>
      <c r="O35" s="33" cm="1">
        <f t="array" ref="O35">_FV(Table15[[#This Row],[ ETF]],"Market cap",TRUE)</f>
        <v>2430045893.8800001</v>
      </c>
      <c r="P35" s="31" cm="1">
        <f t="array" ref="P35">_FV(Table15[[#This Row],[ ETF]],"Volume")</f>
        <v>141</v>
      </c>
      <c r="Q35" s="30" cm="1">
        <f t="array" ref="Q35">_FV(Table15[[#This Row],[ ETF]],"Change (%)",TRUE)</f>
        <v>-1.0870000000000001E-3</v>
      </c>
      <c r="R35" s="35">
        <f ca="1">(Table15[[#This Row],[Preço]]-AF35)/AF35</f>
        <v>0.14334603717819086</v>
      </c>
      <c r="S35" s="39"/>
      <c r="T35" s="32" cm="1">
        <f t="array" ref="T35">Table15[[#This Row],[Valor de mercado]]/Riqueza_hoje</f>
        <v>0</v>
      </c>
      <c r="AF35" s="34" cm="1" vm="6207">
        <f t="array" aca="1" ref="AF35:KB35" ca="1">TRANSPOSE(_xlfn.STOCKHISTORY(G35,TODAY()-365,TODAY(),0,0,1))</f>
        <v>6.4284999999999997</v>
      </c>
      <c r="AG35" s="34" vm="6208">
        <f ca="1"/>
        <v>6.4813999999999998</v>
      </c>
      <c r="AH35" s="34" vm="6209">
        <f ca="1"/>
        <v>6.3869999999999996</v>
      </c>
      <c r="AI35" s="34" vm="6210">
        <f ca="1"/>
        <v>6.4295</v>
      </c>
      <c r="AJ35" s="34" vm="6211">
        <f ca="1"/>
        <v>6.4195000000000002</v>
      </c>
      <c r="AK35" s="34" vm="6212">
        <f ca="1"/>
        <v>6.3704999999999998</v>
      </c>
      <c r="AL35" s="34" vm="6213">
        <f ca="1"/>
        <v>6.431</v>
      </c>
      <c r="AM35" s="34" vm="6214">
        <f ca="1"/>
        <v>6.5789999999999997</v>
      </c>
      <c r="AN35" s="34" vm="6215">
        <f ca="1"/>
        <v>6.66</v>
      </c>
      <c r="AO35" s="34" vm="6216">
        <f ca="1"/>
        <v>6.6779999999999999</v>
      </c>
      <c r="AP35" s="34" vm="6217">
        <f ca="1"/>
        <v>6.63</v>
      </c>
      <c r="AQ35" s="34" vm="6218">
        <f ca="1"/>
        <v>6.7009999999999996</v>
      </c>
      <c r="AR35" s="34" vm="6219">
        <f ca="1"/>
        <v>6.7074999999999996</v>
      </c>
      <c r="AS35" s="34" vm="6220">
        <f ca="1"/>
        <v>6.7705000000000002</v>
      </c>
      <c r="AT35" s="34" vm="6221">
        <f ca="1"/>
        <v>6.673</v>
      </c>
      <c r="AU35" s="34" vm="6222">
        <f ca="1"/>
        <v>6.6905000000000001</v>
      </c>
      <c r="AV35" s="34" vm="6223">
        <f ca="1"/>
        <v>6.7229999999999999</v>
      </c>
      <c r="AW35" s="34" vm="6224">
        <f ca="1"/>
        <v>6.7770000000000001</v>
      </c>
      <c r="AX35" s="34" vm="6225">
        <f ca="1"/>
        <v>6.7619999999999996</v>
      </c>
      <c r="AY35" s="34" vm="6226">
        <f ca="1"/>
        <v>6.7290000000000001</v>
      </c>
      <c r="AZ35" s="34" vm="6227">
        <f ca="1"/>
        <v>6.7080000000000002</v>
      </c>
      <c r="BA35" s="34" vm="6228">
        <f ca="1"/>
        <v>6.7539999999999996</v>
      </c>
      <c r="BB35" s="34" vm="6229">
        <f ca="1"/>
        <v>6.6524999999999999</v>
      </c>
      <c r="BC35" s="34" vm="6230">
        <f ca="1"/>
        <v>6.6180000000000003</v>
      </c>
      <c r="BD35" s="34" vm="6231">
        <f ca="1"/>
        <v>6.5940000000000003</v>
      </c>
      <c r="BE35" s="34" vm="6232">
        <f ca="1"/>
        <v>6.5910000000000002</v>
      </c>
      <c r="BF35" s="34" vm="6233">
        <f ca="1"/>
        <v>6.7145000000000001</v>
      </c>
      <c r="BG35" s="34" vm="6234">
        <f ca="1"/>
        <v>6.72</v>
      </c>
      <c r="BH35" s="34" vm="6235">
        <f ca="1"/>
        <v>6.8064999999999998</v>
      </c>
      <c r="BI35" s="34" vm="6236">
        <f ca="1"/>
        <v>6.9039999999999999</v>
      </c>
      <c r="BJ35" s="34" vm="6237">
        <f ca="1"/>
        <v>6.9885000000000002</v>
      </c>
      <c r="BK35" s="34" vm="6238">
        <f ca="1"/>
        <v>7.0125000000000002</v>
      </c>
      <c r="BL35" s="34" vm="6239">
        <f ca="1"/>
        <v>7.0205000000000002</v>
      </c>
      <c r="BM35" s="34" vm="6240">
        <f ca="1"/>
        <v>7.05</v>
      </c>
      <c r="BN35" s="34" vm="6241">
        <f ca="1"/>
        <v>7.0564999999999998</v>
      </c>
      <c r="BO35" s="34" vm="6242">
        <f ca="1"/>
        <v>7.1340000000000003</v>
      </c>
      <c r="BP35" s="34" vm="6243">
        <f ca="1"/>
        <v>7.0650000000000004</v>
      </c>
      <c r="BQ35" s="34" vm="6244">
        <f ca="1"/>
        <v>6.96</v>
      </c>
      <c r="BR35" s="34" vm="6245">
        <f ca="1"/>
        <v>6.9130000000000003</v>
      </c>
      <c r="BS35" s="34" vm="6246">
        <f ca="1"/>
        <v>7.0229999999999997</v>
      </c>
      <c r="BT35" s="34" vm="6247">
        <f ca="1"/>
        <v>7.0209999999999999</v>
      </c>
      <c r="BU35" s="34" vm="6248">
        <f ca="1"/>
        <v>6.9215</v>
      </c>
      <c r="BV35" s="34" vm="6249">
        <f ca="1"/>
        <v>7.048</v>
      </c>
      <c r="BW35" s="34" vm="6250">
        <f ca="1"/>
        <v>7.0350000000000001</v>
      </c>
      <c r="BX35" s="34" vm="6251">
        <f ca="1"/>
        <v>6.8789999999999996</v>
      </c>
      <c r="BY35" s="34" vm="6252">
        <f ca="1"/>
        <v>7.0155000000000003</v>
      </c>
      <c r="BZ35" s="34" vm="6253">
        <f ca="1"/>
        <v>6.9779999999999998</v>
      </c>
      <c r="CA35" s="34" vm="6253">
        <f ca="1"/>
        <v>6.9779999999999998</v>
      </c>
      <c r="CB35" s="34" vm="6254">
        <f ca="1"/>
        <v>6.8605</v>
      </c>
      <c r="CC35" s="34" vm="6255">
        <f ca="1"/>
        <v>6.6425000000000001</v>
      </c>
      <c r="CD35" s="34" vm="6256">
        <f ca="1"/>
        <v>6.9210000000000003</v>
      </c>
      <c r="CE35" s="34" vm="6257">
        <f ca="1"/>
        <v>6.9969999999999999</v>
      </c>
      <c r="CF35" s="34" vm="6258">
        <f ca="1"/>
        <v>7.0309999999999997</v>
      </c>
      <c r="CG35" s="34" vm="6259">
        <f ca="1"/>
        <v>7.1539999999999999</v>
      </c>
      <c r="CH35" s="34" vm="6260">
        <f ca="1"/>
        <v>7.1665000000000001</v>
      </c>
      <c r="CI35" s="34" vm="6261">
        <f ca="1"/>
        <v>7.2115</v>
      </c>
      <c r="CJ35" s="34" vm="6262">
        <f ca="1"/>
        <v>7.1924999999999999</v>
      </c>
      <c r="CK35" s="34" vm="6263">
        <f ca="1"/>
        <v>7.1509999999999998</v>
      </c>
      <c r="CL35" s="34" vm="6264">
        <f ca="1"/>
        <v>7.2370000000000001</v>
      </c>
      <c r="CM35" s="34" vm="6265">
        <f ca="1"/>
        <v>7.1485000000000003</v>
      </c>
      <c r="CN35" s="34" vm="6266">
        <f ca="1"/>
        <v>7.1</v>
      </c>
      <c r="CO35" s="34" vm="6267">
        <f ca="1"/>
        <v>6.99</v>
      </c>
      <c r="CP35" s="34" vm="6268">
        <f ca="1"/>
        <v>6.9504999999999999</v>
      </c>
      <c r="CQ35" s="34" vm="6269">
        <f ca="1"/>
        <v>6.867</v>
      </c>
      <c r="CR35" s="34" vm="6270">
        <f ca="1"/>
        <v>7.0179999999999998</v>
      </c>
      <c r="CS35" s="34" vm="6271">
        <f ca="1"/>
        <v>6.9249999999999998</v>
      </c>
      <c r="CT35" s="34" vm="6272">
        <f ca="1"/>
        <v>6.9539999999999997</v>
      </c>
      <c r="CU35" s="34" vm="6273">
        <f ca="1"/>
        <v>7.0010000000000003</v>
      </c>
      <c r="CV35" s="34" vm="6274">
        <f ca="1"/>
        <v>7.069</v>
      </c>
      <c r="CW35" s="34" vm="6275">
        <f ca="1"/>
        <v>7.1760000000000002</v>
      </c>
      <c r="CX35" s="34" vm="6276">
        <f ca="1"/>
        <v>7.1470000000000002</v>
      </c>
      <c r="CY35" s="34" vm="6277">
        <f ca="1"/>
        <v>7.1440000000000001</v>
      </c>
      <c r="CZ35" s="34" vm="6278">
        <f ca="1"/>
        <v>7.17</v>
      </c>
      <c r="DA35" s="34" vm="6279">
        <f ca="1"/>
        <v>7.1529999999999996</v>
      </c>
      <c r="DB35" s="34" vm="6280">
        <f ca="1"/>
        <v>7.1660000000000004</v>
      </c>
      <c r="DC35" s="34" vm="6281">
        <f ca="1"/>
        <v>7.2619999999999996</v>
      </c>
      <c r="DD35" s="34" vm="6282">
        <f ca="1"/>
        <v>7.2344999999999997</v>
      </c>
      <c r="DE35" s="34" vm="6283">
        <f ca="1"/>
        <v>7.2789999999999999</v>
      </c>
      <c r="DF35" s="34" vm="6284">
        <f ca="1"/>
        <v>7.2140000000000004</v>
      </c>
      <c r="DG35" s="34" vm="6285">
        <f ca="1"/>
        <v>7.0934999999999997</v>
      </c>
      <c r="DH35" s="34" vm="6286">
        <f ca="1"/>
        <v>7.1654999999999998</v>
      </c>
      <c r="DI35" s="34" vm="6287">
        <f ca="1"/>
        <v>7.2530000000000001</v>
      </c>
      <c r="DJ35" s="34" vm="6288">
        <f ca="1"/>
        <v>7.2744999999999997</v>
      </c>
      <c r="DK35" s="34" vm="6289">
        <f ca="1"/>
        <v>7.3570000000000002</v>
      </c>
      <c r="DL35" s="34" vm="6290">
        <f ca="1"/>
        <v>7.3689999999999998</v>
      </c>
      <c r="DM35" s="34" vm="6291">
        <f ca="1"/>
        <v>7.3594999999999997</v>
      </c>
      <c r="DN35" s="34" vm="6292">
        <f ca="1"/>
        <v>7.3390000000000004</v>
      </c>
      <c r="DO35" s="34" vm="6293">
        <f ca="1"/>
        <v>7.2945000000000002</v>
      </c>
      <c r="DP35" s="34" t="e" vm="341">
        <f ca="1"/>
        <v>#N/A</v>
      </c>
      <c r="DQ35" s="34" vm="6294">
        <f ca="1"/>
        <v>7.1950000000000003</v>
      </c>
      <c r="DR35" s="34" vm="6295">
        <f ca="1"/>
        <v>7.27</v>
      </c>
      <c r="DS35" s="34" vm="6284">
        <f ca="1"/>
        <v>7.2140000000000004</v>
      </c>
      <c r="DT35" s="34" vm="6296">
        <f ca="1"/>
        <v>7.351</v>
      </c>
      <c r="DU35" s="34" vm="6297">
        <f ca="1"/>
        <v>7.3680000000000003</v>
      </c>
      <c r="DV35" s="34" vm="6298">
        <f ca="1"/>
        <v>7.1965000000000003</v>
      </c>
      <c r="DW35" s="34" vm="6299">
        <f ca="1"/>
        <v>7.1210000000000004</v>
      </c>
      <c r="DX35" s="34" vm="6249">
        <f ca="1"/>
        <v>7.048</v>
      </c>
      <c r="DY35" s="34" vm="6275">
        <f ca="1"/>
        <v>7.1760000000000002</v>
      </c>
      <c r="DZ35" s="34" vm="6300">
        <f ca="1"/>
        <v>7.1840000000000002</v>
      </c>
      <c r="EA35" s="34" vm="6301">
        <f ca="1"/>
        <v>7.2569999999999997</v>
      </c>
      <c r="EB35" s="34" vm="6302">
        <f ca="1"/>
        <v>7.0960000000000001</v>
      </c>
      <c r="EC35" s="34" vm="6303">
        <f ca="1"/>
        <v>7.1790000000000003</v>
      </c>
      <c r="ED35" s="34" vm="6304">
        <f ca="1"/>
        <v>7.22</v>
      </c>
      <c r="EE35" s="34" vm="6305">
        <f ca="1"/>
        <v>7.2510000000000003</v>
      </c>
      <c r="EF35" s="34" vm="6306">
        <f ca="1"/>
        <v>7.23</v>
      </c>
      <c r="EG35" s="34" vm="6307">
        <f ca="1"/>
        <v>7.2450000000000001</v>
      </c>
      <c r="EH35" s="34" vm="6308">
        <f ca="1"/>
        <v>7.3010000000000002</v>
      </c>
      <c r="EI35" s="34" vm="6309">
        <f ca="1"/>
        <v>7.335</v>
      </c>
      <c r="EJ35" s="34" vm="6310">
        <f ca="1"/>
        <v>7.3277000000000001</v>
      </c>
      <c r="EK35" s="34" vm="2875">
        <f ca="1"/>
        <v>7.38</v>
      </c>
      <c r="EL35" s="34" vm="6311">
        <f ca="1"/>
        <v>7.3944999999999999</v>
      </c>
      <c r="EM35" s="34" vm="6312">
        <f ca="1"/>
        <v>7.3455000000000004</v>
      </c>
      <c r="EN35" s="34" vm="6313">
        <f ca="1"/>
        <v>7.3795000000000002</v>
      </c>
      <c r="EO35" s="34" vm="6314">
        <f ca="1"/>
        <v>7.39</v>
      </c>
      <c r="EP35" s="34" vm="2868">
        <f ca="1"/>
        <v>7.4359999999999999</v>
      </c>
      <c r="EQ35" s="34" vm="6315">
        <f ca="1"/>
        <v>7.4634999999999998</v>
      </c>
      <c r="ER35" s="34" vm="6316">
        <f ca="1"/>
        <v>7.4329999999999998</v>
      </c>
      <c r="ES35" s="34" vm="6317">
        <f ca="1"/>
        <v>7.4429999999999996</v>
      </c>
      <c r="ET35" s="34" vm="6318">
        <f ca="1"/>
        <v>7.4654999999999996</v>
      </c>
      <c r="EU35" s="34" vm="6319">
        <f ca="1"/>
        <v>7.4055</v>
      </c>
      <c r="EV35" s="34" vm="6320">
        <f ca="1"/>
        <v>7.4260000000000002</v>
      </c>
      <c r="EW35" s="34" vm="6321">
        <f ca="1"/>
        <v>7.3090000000000002</v>
      </c>
      <c r="EX35" s="34" vm="6322">
        <f ca="1"/>
        <v>7.1989999999999998</v>
      </c>
      <c r="EY35" s="34" vm="6323">
        <f ca="1"/>
        <v>7.2694999999999999</v>
      </c>
      <c r="EZ35" s="34" vm="6324">
        <f ca="1"/>
        <v>7.2949999999999999</v>
      </c>
      <c r="FA35" s="34" vm="6325">
        <f ca="1"/>
        <v>7.3230000000000004</v>
      </c>
      <c r="FB35" s="34" vm="6291">
        <f ca="1"/>
        <v>7.3594999999999997</v>
      </c>
      <c r="FC35" s="34" vm="6326">
        <f ca="1"/>
        <v>7.4249999999999998</v>
      </c>
      <c r="FD35" s="34" vm="6327">
        <f ca="1"/>
        <v>7.3745000000000003</v>
      </c>
      <c r="FE35" s="34" vm="6328">
        <f ca="1"/>
        <v>7.3920000000000003</v>
      </c>
      <c r="FF35" s="34" vm="6329">
        <f ca="1"/>
        <v>7.3384999999999998</v>
      </c>
      <c r="FG35" s="34" vm="6330">
        <f ca="1"/>
        <v>7.3789999999999996</v>
      </c>
      <c r="FH35" s="34" vm="6331">
        <f ca="1"/>
        <v>7.3719999999999999</v>
      </c>
      <c r="FI35" s="34" vm="6319">
        <f ca="1"/>
        <v>7.4055</v>
      </c>
      <c r="FJ35" s="34" vm="6332">
        <f ca="1"/>
        <v>7.2915000000000001</v>
      </c>
      <c r="FK35" s="34" vm="6333">
        <f ca="1"/>
        <v>7.2990000000000004</v>
      </c>
      <c r="FL35" s="34" vm="6334">
        <f ca="1"/>
        <v>7.2134999999999998</v>
      </c>
      <c r="FM35" s="34" vm="6335">
        <f ca="1"/>
        <v>7.3185000000000002</v>
      </c>
      <c r="FN35" s="34" vm="6336">
        <f ca="1"/>
        <v>7.35</v>
      </c>
      <c r="FO35" s="34" vm="6337">
        <f ca="1"/>
        <v>7.3085000000000004</v>
      </c>
      <c r="FP35" s="34" vm="6287">
        <f ca="1"/>
        <v>7.2530000000000001</v>
      </c>
      <c r="FQ35" s="34" vm="6338">
        <f ca="1"/>
        <v>7.1829999999999998</v>
      </c>
      <c r="FR35" s="34" vm="6339">
        <f ca="1"/>
        <v>7.141</v>
      </c>
      <c r="FS35" s="34" vm="6340">
        <f ca="1"/>
        <v>6.9459999999999997</v>
      </c>
      <c r="FT35" s="34" vm="6341">
        <f ca="1"/>
        <v>7.0730000000000004</v>
      </c>
      <c r="FU35" s="34" vm="6342">
        <f ca="1"/>
        <v>7.1879999999999997</v>
      </c>
      <c r="FV35" s="34" vm="6343">
        <f ca="1"/>
        <v>7.1669999999999998</v>
      </c>
      <c r="FW35" s="34" vm="6344">
        <f ca="1"/>
        <v>7.21</v>
      </c>
      <c r="FX35" s="34" vm="6345">
        <f ca="1"/>
        <v>7.2424999999999997</v>
      </c>
      <c r="FY35" s="34" vm="6346">
        <f ca="1"/>
        <v>7.1835000000000004</v>
      </c>
      <c r="FZ35" s="34" vm="6347">
        <f ca="1"/>
        <v>7.2350000000000003</v>
      </c>
      <c r="GA35" s="34" vm="6348">
        <f ca="1"/>
        <v>7.3460000000000001</v>
      </c>
      <c r="GB35" s="34" vm="6349">
        <f ca="1"/>
        <v>7.2965</v>
      </c>
      <c r="GC35" s="34" vm="6350">
        <f ca="1"/>
        <v>7.3380000000000001</v>
      </c>
      <c r="GD35" s="34" vm="6351">
        <f ca="1"/>
        <v>7.2830000000000004</v>
      </c>
      <c r="GE35" s="34" vm="6352">
        <f ca="1"/>
        <v>7.3</v>
      </c>
      <c r="GF35" s="34" vm="6353">
        <f ca="1"/>
        <v>7.3449999999999998</v>
      </c>
      <c r="GG35" s="34" vm="6354">
        <f ca="1"/>
        <v>7.3419999999999996</v>
      </c>
      <c r="GH35" s="34" vm="6355">
        <f ca="1"/>
        <v>7.32</v>
      </c>
      <c r="GI35" s="34" vm="6350">
        <f ca="1"/>
        <v>7.3380000000000001</v>
      </c>
      <c r="GJ35" s="34" vm="6356">
        <f ca="1"/>
        <v>7.3310000000000004</v>
      </c>
      <c r="GK35" s="34" vm="6357">
        <f ca="1"/>
        <v>7.3559999999999999</v>
      </c>
      <c r="GL35" s="34" vm="6358">
        <f ca="1"/>
        <v>7.3685</v>
      </c>
      <c r="GM35" s="34" vm="6359">
        <f ca="1"/>
        <v>7.3239999999999998</v>
      </c>
      <c r="GN35" s="34" vm="6360">
        <f ca="1"/>
        <v>7.1994999999999996</v>
      </c>
      <c r="GO35" s="34" vm="6361">
        <f ca="1"/>
        <v>7.2534999999999998</v>
      </c>
      <c r="GP35" s="34" vm="6362">
        <f ca="1"/>
        <v>7.1029999999999998</v>
      </c>
      <c r="GQ35" s="34" vm="6363">
        <f ca="1"/>
        <v>7.1395</v>
      </c>
      <c r="GR35" s="34" vm="6364">
        <f ca="1"/>
        <v>7.2595000000000001</v>
      </c>
      <c r="GS35" s="34" vm="6365">
        <f ca="1"/>
        <v>7.3289999999999997</v>
      </c>
      <c r="GT35" s="34" vm="6366">
        <f ca="1"/>
        <v>7.391</v>
      </c>
      <c r="GU35" s="34" vm="6367">
        <f ca="1"/>
        <v>7.3520000000000003</v>
      </c>
      <c r="GV35" s="34" vm="6368">
        <f ca="1"/>
        <v>7.4390000000000001</v>
      </c>
      <c r="GW35" s="34" vm="6369">
        <f ca="1"/>
        <v>7.4836999999999998</v>
      </c>
      <c r="GX35" s="34" vm="6370">
        <f ca="1"/>
        <v>7.4560000000000004</v>
      </c>
      <c r="GY35" s="34" vm="6371">
        <f ca="1"/>
        <v>7.4939999999999998</v>
      </c>
      <c r="GZ35" s="34" vm="2904">
        <f ca="1"/>
        <v>7.5730000000000004</v>
      </c>
      <c r="HA35" s="34" vm="6372">
        <f ca="1"/>
        <v>7.5549999999999997</v>
      </c>
      <c r="HB35" s="34" vm="6373">
        <f ca="1"/>
        <v>7.59</v>
      </c>
      <c r="HC35" s="34" vm="6374">
        <f ca="1"/>
        <v>7.5410000000000004</v>
      </c>
      <c r="HD35" s="34" vm="6375">
        <f ca="1"/>
        <v>7.444</v>
      </c>
      <c r="HE35" s="34" vm="2885">
        <f ca="1"/>
        <v>7.4889999999999999</v>
      </c>
      <c r="HF35" s="34" vm="6376">
        <f ca="1"/>
        <v>7.4550000000000001</v>
      </c>
      <c r="HG35" s="34" vm="6370">
        <f ca="1"/>
        <v>7.4560000000000004</v>
      </c>
      <c r="HH35" s="34" vm="2869">
        <f ca="1"/>
        <v>7.43</v>
      </c>
      <c r="HI35" s="34" vm="6377">
        <f ca="1"/>
        <v>7.4180000000000001</v>
      </c>
      <c r="HJ35" s="34" vm="6378">
        <f ca="1"/>
        <v>7.4119999999999999</v>
      </c>
      <c r="HK35" s="34" vm="6379">
        <f ca="1"/>
        <v>7.3849999999999998</v>
      </c>
      <c r="HL35" s="34" vm="6380">
        <f ca="1"/>
        <v>7.2549999999999999</v>
      </c>
      <c r="HM35" s="34" vm="6381">
        <f ca="1"/>
        <v>7.2705000000000002</v>
      </c>
      <c r="HN35" s="34" vm="6382">
        <f ca="1"/>
        <v>7.367</v>
      </c>
      <c r="HO35" s="34" vm="6383">
        <f ca="1"/>
        <v>7.4640000000000004</v>
      </c>
      <c r="HP35" s="34" vm="2869">
        <f ca="1"/>
        <v>7.43</v>
      </c>
      <c r="HQ35" s="34" vm="6384">
        <f ca="1"/>
        <v>7.4794999999999998</v>
      </c>
      <c r="HR35" s="34" vm="6385">
        <f ca="1"/>
        <v>7.3440000000000003</v>
      </c>
      <c r="HS35" s="34" vm="6386">
        <f ca="1"/>
        <v>7.2930000000000001</v>
      </c>
      <c r="HT35" s="34" vm="6387">
        <f ca="1"/>
        <v>7.2880000000000003</v>
      </c>
      <c r="HU35" s="34" vm="6388">
        <f ca="1"/>
        <v>7.2560000000000002</v>
      </c>
      <c r="HV35" s="34" vm="6389">
        <f ca="1"/>
        <v>7.2329999999999997</v>
      </c>
      <c r="HW35" s="34" vm="6390">
        <f ca="1"/>
        <v>7.298</v>
      </c>
      <c r="HX35" s="34" vm="6391">
        <f ca="1"/>
        <v>7.1444999999999999</v>
      </c>
      <c r="HY35" s="34" vm="6392">
        <f ca="1"/>
        <v>7.3339999999999996</v>
      </c>
      <c r="HZ35" s="34" vm="6393">
        <f ca="1"/>
        <v>7.3220000000000001</v>
      </c>
      <c r="IA35" s="34" vm="6394">
        <f ca="1"/>
        <v>7.3164999999999996</v>
      </c>
      <c r="IB35" s="34" vm="6395">
        <f ca="1"/>
        <v>7.2750000000000004</v>
      </c>
      <c r="IC35" s="34" vm="6396">
        <f ca="1"/>
        <v>7.306</v>
      </c>
      <c r="ID35" s="34" vm="2869">
        <f ca="1"/>
        <v>7.43</v>
      </c>
      <c r="IE35" s="34" vm="6397">
        <f ca="1"/>
        <v>7.492</v>
      </c>
      <c r="IF35" s="34" vm="6398">
        <f ca="1"/>
        <v>7.4465000000000003</v>
      </c>
      <c r="IG35" s="34" vm="2885">
        <f ca="1"/>
        <v>7.4889999999999999</v>
      </c>
      <c r="IH35" s="34" vm="6399">
        <f ca="1"/>
        <v>7.5179999999999998</v>
      </c>
      <c r="II35" s="34" vm="2884">
        <f ca="1"/>
        <v>7.4880000000000004</v>
      </c>
      <c r="IJ35" s="34" vm="6400">
        <f ca="1"/>
        <v>7.5049999999999999</v>
      </c>
      <c r="IK35" s="34" vm="6401">
        <f ca="1"/>
        <v>7.5839999999999996</v>
      </c>
      <c r="IL35" s="34" vm="6402">
        <f ca="1"/>
        <v>7.5659999999999998</v>
      </c>
      <c r="IM35" s="34" vm="6403">
        <f ca="1"/>
        <v>7.4865000000000004</v>
      </c>
      <c r="IN35" s="34" vm="6404">
        <f ca="1"/>
        <v>7.52</v>
      </c>
      <c r="IO35" s="34" vm="6405">
        <f ca="1"/>
        <v>7.53</v>
      </c>
      <c r="IP35" s="34" vm="2888">
        <f ca="1"/>
        <v>7.6369999999999996</v>
      </c>
      <c r="IQ35" s="34" vm="6406">
        <f ca="1"/>
        <v>7.6230000000000002</v>
      </c>
      <c r="IR35" s="34" vm="6407">
        <f ca="1"/>
        <v>7.681</v>
      </c>
      <c r="IS35" s="34" vm="6408">
        <f ca="1"/>
        <v>7.7160000000000002</v>
      </c>
      <c r="IT35" s="34" vm="6409">
        <f ca="1"/>
        <v>7.7839999999999998</v>
      </c>
      <c r="IU35" s="34" vm="6410">
        <f ca="1"/>
        <v>7.8159999999999998</v>
      </c>
      <c r="IV35" s="34" vm="6411">
        <f ca="1"/>
        <v>7.7619999999999996</v>
      </c>
      <c r="IW35" s="34" vm="6412">
        <f ca="1"/>
        <v>7.7439999999999998</v>
      </c>
      <c r="IX35" s="34" vm="6413">
        <f ca="1"/>
        <v>7.6989999999999998</v>
      </c>
      <c r="IY35" s="34" vm="6414">
        <f ca="1"/>
        <v>7.7140000000000004</v>
      </c>
      <c r="IZ35" s="34" vm="6415">
        <f ca="1"/>
        <v>7.7190000000000003</v>
      </c>
      <c r="JA35" s="34" vm="6413">
        <f ca="1"/>
        <v>7.6989999999999998</v>
      </c>
      <c r="JB35" s="34" vm="2919">
        <f ca="1"/>
        <v>7.6349999999999998</v>
      </c>
      <c r="JC35" s="34" vm="6416">
        <f ca="1"/>
        <v>7.6159999999999997</v>
      </c>
      <c r="JD35" s="34" vm="6417">
        <f ca="1"/>
        <v>7.5810000000000004</v>
      </c>
      <c r="JE35" s="34" vm="6401">
        <f ca="1"/>
        <v>7.5839999999999996</v>
      </c>
      <c r="JF35" s="34" vm="6418">
        <f ca="1"/>
        <v>7.4669999999999996</v>
      </c>
      <c r="JG35" s="34" vm="6419">
        <f ca="1"/>
        <v>7.4660000000000002</v>
      </c>
      <c r="JH35" s="34" vm="6420">
        <f ca="1"/>
        <v>7.5090000000000003</v>
      </c>
      <c r="JI35" s="34" vm="6421">
        <f ca="1"/>
        <v>7.2210000000000001</v>
      </c>
      <c r="JJ35" s="34" vm="6422">
        <f ca="1"/>
        <v>7.2670000000000003</v>
      </c>
      <c r="JK35" s="34" vm="6423">
        <f ca="1"/>
        <v>7.1719999999999997</v>
      </c>
      <c r="JL35" s="34" vm="6424">
        <f ca="1"/>
        <v>7.2960000000000003</v>
      </c>
      <c r="JM35" s="34" vm="6259">
        <f ca="1"/>
        <v>7.1539999999999999</v>
      </c>
      <c r="JN35" s="34" vm="6425">
        <f ca="1"/>
        <v>7.0984999999999996</v>
      </c>
      <c r="JO35" s="34" vm="6426">
        <f ca="1"/>
        <v>7.1849999999999996</v>
      </c>
      <c r="JP35" s="34" vm="6427">
        <f ca="1"/>
        <v>7.383</v>
      </c>
      <c r="JQ35" s="34" vm="6428">
        <f ca="1"/>
        <v>7.3730000000000002</v>
      </c>
      <c r="JR35" s="34" vm="6393">
        <f ca="1"/>
        <v>7.3220000000000001</v>
      </c>
      <c r="JS35" s="34" vm="6429">
        <f ca="1"/>
        <v>7.2484999999999999</v>
      </c>
      <c r="JT35" s="34" vm="6430">
        <f ca="1"/>
        <v>7.165</v>
      </c>
      <c r="JU35" s="34" vm="6277">
        <f ca="1"/>
        <v>7.1440000000000001</v>
      </c>
      <c r="JV35" s="34" vm="6274">
        <f ca="1"/>
        <v>7.069</v>
      </c>
      <c r="JW35" s="34" vm="6431">
        <f ca="1"/>
        <v>7.2240000000000002</v>
      </c>
      <c r="JX35" s="34" vm="6423">
        <f ca="1"/>
        <v>7.1719999999999997</v>
      </c>
      <c r="JY35" s="34" vm="6432">
        <f ca="1"/>
        <v>6.9814999999999996</v>
      </c>
      <c r="JZ35" s="34" vm="6433">
        <f ca="1"/>
        <v>7.1580000000000004</v>
      </c>
      <c r="KA35" s="34" vm="6434">
        <f ca="1"/>
        <v>7.2679999999999998</v>
      </c>
      <c r="KB35" s="34" vm="6435">
        <f ca="1"/>
        <v>7.3579999999999997</v>
      </c>
    </row>
    <row r="36" spans="2:288" ht="20" customHeight="1" x14ac:dyDescent="0.6">
      <c r="B36" s="12"/>
      <c r="C36" s="1" t="s">
        <v>37</v>
      </c>
      <c r="D36" s="1" t="str" cm="1">
        <f t="array" ref="D36">_FV(Table15[[#This Row],[ ETF]],"Ticker symbol",TRUE)</f>
        <v>XRSU</v>
      </c>
      <c r="E36" s="1" t="s">
        <v>90</v>
      </c>
      <c r="F36" s="1" t="s">
        <v>91</v>
      </c>
      <c r="G36" s="1" t="e" vm="6436">
        <v>#VALUE!</v>
      </c>
      <c r="H36" s="22" cm="1">
        <f t="array" ref="H36">IFERROR(_FV(Table15[[#This Row],[ ETF]],"beta"),"")</f>
        <v>1.0150999999999999</v>
      </c>
      <c r="I36" s="25" cm="1">
        <f t="array" ref="I36">_FV(Table15[[#This Row],[ ETF]],"Price")</f>
        <v>318.27</v>
      </c>
      <c r="J36" s="21">
        <f>SUMIF(Table14[Ativo],Table15[[#This Row],[Ticker]],Table14[Qtd])</f>
        <v>0</v>
      </c>
      <c r="K36" s="5">
        <f>Table15[[#This Row],[Preço]]*Table15[[#This Row],[Qtd]]</f>
        <v>0</v>
      </c>
      <c r="L36" s="14">
        <f>_xlfn.FLOOR.MATH((Aporte-2)/Table15[[#This Row],[Preço]])</f>
        <v>14</v>
      </c>
      <c r="M36" s="13">
        <f>Aporte-Table15[[#This Row],[Possível]]*Table15[[#This Row],[Preço]]</f>
        <v>44.220000000000255</v>
      </c>
      <c r="N36" s="30" cm="1">
        <f t="array" ref="N36">_FV(Table15[[#This Row],[ ETF]],"Expense ratio",TRUE)</f>
        <v>3.0000000000000001E-3</v>
      </c>
      <c r="O36" s="33" cm="1">
        <f t="array" ref="O36">_FV(Table15[[#This Row],[ ETF]],"Market cap",TRUE)</f>
        <v>1892680100</v>
      </c>
      <c r="P36" s="31" cm="1">
        <f t="array" ref="P36">_FV(Table15[[#This Row],[ ETF]],"Volume")</f>
        <v>163</v>
      </c>
      <c r="Q36" s="30" cm="1">
        <f t="array" ref="Q36">_FV(Table15[[#This Row],[ ETF]],"Change (%)",TRUE)</f>
        <v>3.4569999999999995E-4</v>
      </c>
      <c r="R36" s="35">
        <f ca="1">(Table15[[#This Row],[Preço]]-AF36)/AF36</f>
        <v>0.11838498840396373</v>
      </c>
      <c r="S36" s="39"/>
      <c r="T36" s="32" cm="1">
        <f t="array" ref="T36">Table15[[#This Row],[Valor de mercado]]/Riqueza_hoje</f>
        <v>0</v>
      </c>
      <c r="AF36" s="34" cm="1" vm="6437">
        <f t="array" aca="1" ref="AF36:JZ36" ca="1">TRANSPOSE(_xlfn.STOCKHISTORY(G36,TODAY()-365,TODAY(),0,0,1))</f>
        <v>284.58</v>
      </c>
      <c r="AG36" s="34" t="e" vm="341">
        <f ca="1"/>
        <v>#N/A</v>
      </c>
      <c r="AH36" s="34" vm="6438">
        <f ca="1"/>
        <v>277.19</v>
      </c>
      <c r="AI36" s="34" vm="6439">
        <f ca="1"/>
        <v>279.875</v>
      </c>
      <c r="AJ36" s="34" vm="6440">
        <f ca="1"/>
        <v>279.14999999999998</v>
      </c>
      <c r="AK36" s="34" vm="6441">
        <f ca="1"/>
        <v>275.16000000000003</v>
      </c>
      <c r="AL36" s="34" vm="6442">
        <f ca="1"/>
        <v>279.04000000000002</v>
      </c>
      <c r="AM36" s="34" vm="6443">
        <f ca="1"/>
        <v>290.69</v>
      </c>
      <c r="AN36" s="34" vm="6444">
        <f ca="1"/>
        <v>295.57499999999999</v>
      </c>
      <c r="AO36" s="34" vm="6445">
        <f ca="1"/>
        <v>296.45</v>
      </c>
      <c r="AP36" s="34" vm="6446">
        <f ca="1"/>
        <v>295.14999999999998</v>
      </c>
      <c r="AQ36" s="34" vm="6447">
        <f ca="1"/>
        <v>299.83999999999997</v>
      </c>
      <c r="AR36" s="34" vm="6448">
        <f ca="1"/>
        <v>299.60500000000002</v>
      </c>
      <c r="AS36" s="34" vm="6449">
        <f ca="1"/>
        <v>304.04000000000002</v>
      </c>
      <c r="AT36" s="34" vm="6450">
        <f ca="1"/>
        <v>299.45999999999998</v>
      </c>
      <c r="AU36" s="34" vm="6451">
        <f ca="1"/>
        <v>301.60000000000002</v>
      </c>
      <c r="AV36" s="34" vm="6452">
        <f ca="1"/>
        <v>302.83999999999997</v>
      </c>
      <c r="AW36" s="34" vm="6453">
        <f ca="1"/>
        <v>304.95999999999998</v>
      </c>
      <c r="AX36" s="34" vm="6454">
        <f ca="1"/>
        <v>303.48</v>
      </c>
      <c r="AY36" s="34" vm="6455">
        <f ca="1"/>
        <v>301.08499999999998</v>
      </c>
      <c r="AZ36" s="34" vm="6456">
        <f ca="1"/>
        <v>302.66000000000003</v>
      </c>
      <c r="BA36" s="34" vm="6457">
        <f ca="1"/>
        <v>304.53500000000003</v>
      </c>
      <c r="BB36" s="34" vm="6458">
        <f ca="1"/>
        <v>300.91000000000003</v>
      </c>
      <c r="BC36" s="34" vm="6459">
        <f ca="1"/>
        <v>295.72500000000002</v>
      </c>
      <c r="BD36" s="34" vm="6460">
        <f ca="1"/>
        <v>296.27</v>
      </c>
      <c r="BE36" s="34" vm="6461">
        <f ca="1"/>
        <v>295.72000000000003</v>
      </c>
      <c r="BF36" s="34" vm="6462">
        <f ca="1"/>
        <v>303.14</v>
      </c>
      <c r="BG36" s="34" vm="6463">
        <f ca="1"/>
        <v>301.95499999999998</v>
      </c>
      <c r="BH36" s="34" vm="6464">
        <f ca="1"/>
        <v>310.57</v>
      </c>
      <c r="BI36" s="34" vm="6465">
        <f ca="1"/>
        <v>315.14999999999998</v>
      </c>
      <c r="BJ36" s="34" vm="6466">
        <f ca="1"/>
        <v>321</v>
      </c>
      <c r="BK36" s="34" vm="6467">
        <f ca="1"/>
        <v>323.15499999999997</v>
      </c>
      <c r="BL36" s="34" vm="6468">
        <f ca="1"/>
        <v>324.39</v>
      </c>
      <c r="BM36" s="34" vm="6469">
        <f ca="1"/>
        <v>324.54000000000002</v>
      </c>
      <c r="BN36" s="34" vm="6470">
        <f ca="1"/>
        <v>322.95</v>
      </c>
      <c r="BO36" s="34" vm="6471">
        <f ca="1"/>
        <v>326.33</v>
      </c>
      <c r="BP36" s="34" vm="6472">
        <f ca="1"/>
        <v>322.60000000000002</v>
      </c>
      <c r="BQ36" s="34" vm="6473">
        <f ca="1"/>
        <v>315.58999999999997</v>
      </c>
      <c r="BR36" s="34" vm="6474">
        <f ca="1"/>
        <v>313.89</v>
      </c>
      <c r="BS36" s="34" vm="6475">
        <f ca="1"/>
        <v>321.37</v>
      </c>
      <c r="BT36" s="34" vm="6476">
        <f ca="1"/>
        <v>320.005</v>
      </c>
      <c r="BU36" s="34" vm="6477">
        <f ca="1"/>
        <v>311.77</v>
      </c>
      <c r="BV36" s="34" vm="6478">
        <f ca="1"/>
        <v>321.87</v>
      </c>
      <c r="BW36" s="34" vm="6479">
        <f ca="1"/>
        <v>319.15499999999997</v>
      </c>
      <c r="BX36" s="34" vm="6480">
        <f ca="1"/>
        <v>312.91000000000003</v>
      </c>
      <c r="BY36" s="34" vm="6481">
        <f ca="1"/>
        <v>319.73500000000001</v>
      </c>
      <c r="BZ36" s="34" vm="6482">
        <f ca="1"/>
        <v>318.04000000000002</v>
      </c>
      <c r="CA36" s="34" vm="6483">
        <f ca="1"/>
        <v>318.69</v>
      </c>
      <c r="CB36" s="34" vm="6484">
        <f ca="1"/>
        <v>308.86</v>
      </c>
      <c r="CC36" s="34" vm="6485">
        <f ca="1"/>
        <v>295.85000000000002</v>
      </c>
      <c r="CD36" s="34" vm="6486">
        <f ca="1"/>
        <v>315.33499999999998</v>
      </c>
      <c r="CE36" s="34" vm="6487">
        <f ca="1"/>
        <v>318.74</v>
      </c>
      <c r="CF36" s="34" vm="6488">
        <f ca="1"/>
        <v>323.91000000000003</v>
      </c>
      <c r="CG36" s="34" vm="6489">
        <f ca="1"/>
        <v>329.43</v>
      </c>
      <c r="CH36" s="34" vm="6490">
        <f ca="1"/>
        <v>331.565</v>
      </c>
      <c r="CI36" s="34" vm="6491">
        <f ca="1"/>
        <v>332.08</v>
      </c>
      <c r="CJ36" s="34" vm="6492">
        <f ca="1"/>
        <v>328.45499999999998</v>
      </c>
      <c r="CK36" s="34" vm="6493">
        <f ca="1"/>
        <v>325.82</v>
      </c>
      <c r="CL36" s="34" vm="6494">
        <f ca="1"/>
        <v>330.78500000000003</v>
      </c>
      <c r="CM36" s="34" vm="6495">
        <f ca="1"/>
        <v>324.58999999999997</v>
      </c>
      <c r="CN36" s="34" vm="6496">
        <f ca="1"/>
        <v>319.83999999999997</v>
      </c>
      <c r="CO36" s="34" vm="6497">
        <f ca="1"/>
        <v>314.39</v>
      </c>
      <c r="CP36" s="34" vm="6498">
        <f ca="1"/>
        <v>311.43</v>
      </c>
      <c r="CQ36" s="34" vm="6499">
        <f ca="1"/>
        <v>305.60000000000002</v>
      </c>
      <c r="CR36" s="34" vm="6500">
        <f ca="1"/>
        <v>313.23</v>
      </c>
      <c r="CS36" s="34" vm="6501">
        <f ca="1"/>
        <v>307.42</v>
      </c>
      <c r="CT36" s="34" vm="6502">
        <f ca="1"/>
        <v>309.68</v>
      </c>
      <c r="CU36" s="34" vm="6503">
        <f ca="1"/>
        <v>312.70999999999998</v>
      </c>
      <c r="CV36" s="34" vm="6504">
        <f ca="1"/>
        <v>317.44</v>
      </c>
      <c r="CW36" s="34" vm="6505">
        <f ca="1"/>
        <v>321.33999999999997</v>
      </c>
      <c r="CX36" s="34" vm="6506">
        <f ca="1"/>
        <v>315.875</v>
      </c>
      <c r="CY36" s="34" vm="6507">
        <f ca="1"/>
        <v>314.61</v>
      </c>
      <c r="CZ36" s="34" vm="6508">
        <f ca="1"/>
        <v>316.48500000000001</v>
      </c>
      <c r="DA36" s="34" vm="6509">
        <f ca="1"/>
        <v>315.76</v>
      </c>
      <c r="DB36" s="34" vm="6510">
        <f ca="1"/>
        <v>313.315</v>
      </c>
      <c r="DC36" s="34" vm="6511">
        <f ca="1"/>
        <v>320.81</v>
      </c>
      <c r="DD36" s="34" vm="6512">
        <f ca="1"/>
        <v>317.20999999999998</v>
      </c>
      <c r="DE36" s="34" vm="6513">
        <f ca="1"/>
        <v>319.16000000000003</v>
      </c>
      <c r="DF36" s="34" vm="6514">
        <f ca="1"/>
        <v>314.505</v>
      </c>
      <c r="DG36" s="34" vm="6515">
        <f ca="1"/>
        <v>307.74</v>
      </c>
      <c r="DH36" s="34" vm="6516">
        <f ca="1"/>
        <v>312.83</v>
      </c>
      <c r="DI36" s="34" vm="6517">
        <f ca="1"/>
        <v>319.05500000000001</v>
      </c>
      <c r="DJ36" s="34" vm="6518">
        <f ca="1"/>
        <v>320.49</v>
      </c>
      <c r="DK36" s="34" vm="6519">
        <f ca="1"/>
        <v>325.14999999999998</v>
      </c>
      <c r="DL36" s="34" vm="6520">
        <f ca="1"/>
        <v>326.27</v>
      </c>
      <c r="DM36" s="34" vm="6521">
        <f ca="1"/>
        <v>325.33999999999997</v>
      </c>
      <c r="DN36" s="34" vm="6522">
        <f ca="1"/>
        <v>325.02999999999997</v>
      </c>
      <c r="DO36" s="34" vm="6523">
        <f ca="1"/>
        <v>321.89</v>
      </c>
      <c r="DP36" s="34" t="e" vm="341">
        <f ca="1"/>
        <v>#N/A</v>
      </c>
      <c r="DQ36" s="34" vm="6524">
        <f ca="1"/>
        <v>316.32</v>
      </c>
      <c r="DR36" s="34" vm="6525">
        <f ca="1"/>
        <v>318.85000000000002</v>
      </c>
      <c r="DS36" s="34" vm="6526">
        <f ca="1"/>
        <v>313.38</v>
      </c>
      <c r="DT36" s="34" vm="6527">
        <f ca="1"/>
        <v>320.54000000000002</v>
      </c>
      <c r="DU36" s="34" vm="6528">
        <f ca="1"/>
        <v>319.10000000000002</v>
      </c>
      <c r="DV36" s="34" vm="6529">
        <f ca="1"/>
        <v>311.3</v>
      </c>
      <c r="DW36" s="34" vm="6530">
        <f ca="1"/>
        <v>308.41000000000003</v>
      </c>
      <c r="DX36" s="34" vm="6531">
        <f ca="1"/>
        <v>304.95</v>
      </c>
      <c r="DY36" s="34" vm="6532">
        <f ca="1"/>
        <v>311.39</v>
      </c>
      <c r="DZ36" s="34" vm="6533">
        <f ca="1"/>
        <v>316.22000000000003</v>
      </c>
      <c r="EA36" s="34" vm="6534">
        <f ca="1"/>
        <v>311.92</v>
      </c>
      <c r="EB36" s="34" vm="6535">
        <f ca="1"/>
        <v>314.20999999999998</v>
      </c>
      <c r="EC36" s="34" vm="6536">
        <f ca="1"/>
        <v>315.34500000000003</v>
      </c>
      <c r="ED36" s="34" vm="6537">
        <f ca="1"/>
        <v>313.92500000000001</v>
      </c>
      <c r="EE36" s="34" vm="6538">
        <f ca="1"/>
        <v>316.23</v>
      </c>
      <c r="EF36" s="34" vm="6539">
        <f ca="1"/>
        <v>320.68</v>
      </c>
      <c r="EG36" s="34" vm="6540">
        <f ca="1"/>
        <v>321.04000000000002</v>
      </c>
      <c r="EH36" s="34" t="e" vm="341">
        <f ca="1"/>
        <v>#N/A</v>
      </c>
      <c r="EI36" s="34" vm="6541">
        <f ca="1"/>
        <v>323.58</v>
      </c>
      <c r="EJ36" s="34" vm="6542">
        <f ca="1"/>
        <v>324.315</v>
      </c>
      <c r="EK36" s="34" vm="6475">
        <f ca="1"/>
        <v>321.37</v>
      </c>
      <c r="EL36" s="34" vm="6543">
        <f ca="1"/>
        <v>323.315</v>
      </c>
      <c r="EM36" s="34" vm="6544">
        <f ca="1"/>
        <v>326.60500000000002</v>
      </c>
      <c r="EN36" s="34" vm="6545">
        <f ca="1"/>
        <v>328.23</v>
      </c>
      <c r="EO36" s="34" vm="6546">
        <f ca="1"/>
        <v>331.34</v>
      </c>
      <c r="EP36" s="34" vm="6547">
        <f ca="1"/>
        <v>327.33499999999998</v>
      </c>
      <c r="EQ36" s="34" vm="6548">
        <f ca="1"/>
        <v>328.49</v>
      </c>
      <c r="ER36" s="34" vm="6549">
        <f ca="1"/>
        <v>330.08</v>
      </c>
      <c r="ES36" s="34" vm="6550">
        <f ca="1"/>
        <v>326.95499999999998</v>
      </c>
      <c r="ET36" s="34" vm="6551">
        <f ca="1"/>
        <v>328.27</v>
      </c>
      <c r="EU36" s="34" vm="6552">
        <f ca="1"/>
        <v>324.87</v>
      </c>
      <c r="EV36" s="34" vm="6553">
        <f ca="1"/>
        <v>318.12</v>
      </c>
      <c r="EW36" s="34" vm="6554">
        <f ca="1"/>
        <v>322.39499999999998</v>
      </c>
      <c r="EX36" s="34" vm="6555">
        <f ca="1"/>
        <v>323.26499999999999</v>
      </c>
      <c r="EY36" s="34" vm="6556">
        <f ca="1"/>
        <v>325.81</v>
      </c>
      <c r="EZ36" s="34" vm="6557">
        <f ca="1"/>
        <v>328.55</v>
      </c>
      <c r="FA36" s="34" vm="6558">
        <f ca="1"/>
        <v>331.89</v>
      </c>
      <c r="FB36" s="34" vm="6559">
        <f ca="1"/>
        <v>328.1</v>
      </c>
      <c r="FC36" s="34" vm="6560">
        <f ca="1"/>
        <v>329.47500000000002</v>
      </c>
      <c r="FD36" s="34" vm="6561">
        <f ca="1"/>
        <v>327.06</v>
      </c>
      <c r="FE36" s="34" vm="6562">
        <f ca="1"/>
        <v>329.45</v>
      </c>
      <c r="FF36" s="34" vm="6563">
        <f ca="1"/>
        <v>326.80500000000001</v>
      </c>
      <c r="FG36" s="34" vm="6547">
        <f ca="1"/>
        <v>327.33499999999998</v>
      </c>
      <c r="FH36" s="34" vm="6564">
        <f ca="1"/>
        <v>320.95</v>
      </c>
      <c r="FI36" s="34" vm="6565">
        <f ca="1"/>
        <v>319.05</v>
      </c>
      <c r="FJ36" s="34" vm="6566">
        <f ca="1"/>
        <v>315.995</v>
      </c>
      <c r="FK36" s="34" vm="6567">
        <f ca="1"/>
        <v>321.02</v>
      </c>
      <c r="FL36" s="34" vm="6568">
        <f ca="1"/>
        <v>321.65499999999997</v>
      </c>
      <c r="FM36" s="34" vm="6569">
        <f ca="1"/>
        <v>318.77499999999998</v>
      </c>
      <c r="FN36" s="34" vm="6570">
        <f ca="1"/>
        <v>313.83999999999997</v>
      </c>
      <c r="FO36" s="34" vm="6571">
        <f ca="1"/>
        <v>310.66000000000003</v>
      </c>
      <c r="FP36" s="34" vm="6572">
        <f ca="1"/>
        <v>310.20999999999998</v>
      </c>
      <c r="FQ36" s="34" vm="6573">
        <f ca="1"/>
        <v>304.07</v>
      </c>
      <c r="FR36" s="34" vm="6574">
        <f ca="1"/>
        <v>309.76499999999999</v>
      </c>
      <c r="FS36" s="34" vm="6575">
        <f ca="1"/>
        <v>314.69</v>
      </c>
      <c r="FT36" s="34" vm="6576">
        <f ca="1"/>
        <v>311.44</v>
      </c>
      <c r="FU36" s="34" vm="6577">
        <f ca="1"/>
        <v>311.95</v>
      </c>
      <c r="FV36" s="34" vm="6578">
        <f ca="1"/>
        <v>313.42</v>
      </c>
      <c r="FW36" s="34" vm="6579">
        <f ca="1"/>
        <v>308.13</v>
      </c>
      <c r="FX36" s="34" vm="6580">
        <f ca="1"/>
        <v>312.52999999999997</v>
      </c>
      <c r="FY36" s="34" vm="6581">
        <f ca="1"/>
        <v>318.76</v>
      </c>
      <c r="FZ36" s="34" vm="6582">
        <f ca="1"/>
        <v>315.63</v>
      </c>
      <c r="GA36" s="34" vm="6583">
        <f ca="1"/>
        <v>316.67</v>
      </c>
      <c r="GB36" s="34" vm="6584">
        <f ca="1"/>
        <v>312.67500000000001</v>
      </c>
      <c r="GC36" s="34" vm="6585">
        <f ca="1"/>
        <v>313.64499999999998</v>
      </c>
      <c r="GD36" s="34" vm="6586">
        <f ca="1"/>
        <v>316.74</v>
      </c>
      <c r="GE36" s="34" vm="6587">
        <f ca="1"/>
        <v>318.25</v>
      </c>
      <c r="GF36" s="34" vm="6588">
        <f ca="1"/>
        <v>316.995</v>
      </c>
      <c r="GG36" s="34" vm="6589">
        <f ca="1"/>
        <v>317.495</v>
      </c>
      <c r="GH36" s="34" vm="6590">
        <f ca="1"/>
        <v>314.98500000000001</v>
      </c>
      <c r="GI36" s="34" vm="6591">
        <f ca="1"/>
        <v>317.03500000000003</v>
      </c>
      <c r="GJ36" s="34" vm="6592">
        <f ca="1"/>
        <v>316.43</v>
      </c>
      <c r="GK36" s="34" vm="6593">
        <f ca="1"/>
        <v>313.01</v>
      </c>
      <c r="GL36" s="34" vm="6594">
        <f ca="1"/>
        <v>306.68</v>
      </c>
      <c r="GM36" s="34" vm="6595">
        <f ca="1"/>
        <v>309.64</v>
      </c>
      <c r="GN36" s="34" vm="6596">
        <f ca="1"/>
        <v>301.38</v>
      </c>
      <c r="GO36" s="34" vm="6597">
        <f ca="1"/>
        <v>305.07499999999999</v>
      </c>
      <c r="GP36" s="34" vm="6498">
        <f ca="1"/>
        <v>311.43</v>
      </c>
      <c r="GQ36" s="34" vm="6598">
        <f ca="1"/>
        <v>314.52499999999998</v>
      </c>
      <c r="GR36" s="34" vm="6599">
        <f ca="1"/>
        <v>317.71499999999997</v>
      </c>
      <c r="GS36" s="34" vm="6600">
        <f ca="1"/>
        <v>315.51499999999999</v>
      </c>
      <c r="GT36" s="34" vm="6601">
        <f ca="1"/>
        <v>320.815</v>
      </c>
      <c r="GU36" s="34" t="e" vm="341">
        <f ca="1"/>
        <v>#N/A</v>
      </c>
      <c r="GV36" s="34" vm="6602">
        <f ca="1"/>
        <v>321.61</v>
      </c>
      <c r="GW36" s="34" vm="6603">
        <f ca="1"/>
        <v>322.70499999999998</v>
      </c>
      <c r="GX36" s="34" vm="6604">
        <f ca="1"/>
        <v>326.79500000000002</v>
      </c>
      <c r="GY36" s="34" vm="6605">
        <f ca="1"/>
        <v>324.02999999999997</v>
      </c>
      <c r="GZ36" s="34" vm="6606">
        <f ca="1"/>
        <v>324.89</v>
      </c>
      <c r="HA36" s="34" vm="6607">
        <f ca="1"/>
        <v>323.84500000000003</v>
      </c>
      <c r="HB36" s="34" vm="6608">
        <f ca="1"/>
        <v>318.87</v>
      </c>
      <c r="HC36" s="34" vm="6609">
        <f ca="1"/>
        <v>321.10000000000002</v>
      </c>
      <c r="HD36" s="34" vm="6610">
        <f ca="1"/>
        <v>317.69</v>
      </c>
      <c r="HE36" s="34" vm="6611">
        <f ca="1"/>
        <v>316.97000000000003</v>
      </c>
      <c r="HF36" s="34" vm="6612">
        <f ca="1"/>
        <v>315.85500000000002</v>
      </c>
      <c r="HG36" s="34" vm="6613">
        <f ca="1"/>
        <v>315.42500000000001</v>
      </c>
      <c r="HH36" s="34" vm="6614">
        <f ca="1"/>
        <v>314.83</v>
      </c>
      <c r="HI36" s="34" vm="6615">
        <f ca="1"/>
        <v>315.7</v>
      </c>
      <c r="HJ36" s="34" vm="6616">
        <f ca="1"/>
        <v>309.25</v>
      </c>
      <c r="HK36" s="34" vm="6617">
        <f ca="1"/>
        <v>310.11</v>
      </c>
      <c r="HL36" s="34" vm="6618">
        <f ca="1"/>
        <v>314.83499999999998</v>
      </c>
      <c r="HM36" s="34" vm="6619">
        <f ca="1"/>
        <v>319.14</v>
      </c>
      <c r="HN36" s="34" vm="6620">
        <f ca="1"/>
        <v>319.87</v>
      </c>
      <c r="HO36" s="34" vm="6621">
        <f ca="1"/>
        <v>324.42</v>
      </c>
      <c r="HP36" s="34" vm="6622">
        <f ca="1"/>
        <v>318.05</v>
      </c>
      <c r="HQ36" s="34" vm="6623">
        <f ca="1"/>
        <v>316.63</v>
      </c>
      <c r="HR36" s="34" vm="6624">
        <f ca="1"/>
        <v>316.78500000000003</v>
      </c>
      <c r="HS36" s="34" vm="6625">
        <f ca="1"/>
        <v>315.73</v>
      </c>
      <c r="HT36" s="34" vm="6626">
        <f ca="1"/>
        <v>313.67500000000001</v>
      </c>
      <c r="HU36" s="34" vm="6627">
        <f ca="1"/>
        <v>317.19</v>
      </c>
      <c r="HV36" s="34" vm="6628">
        <f ca="1"/>
        <v>310.21499999999997</v>
      </c>
      <c r="HW36" s="34" vm="6629">
        <f ca="1"/>
        <v>320.5</v>
      </c>
      <c r="HX36" s="34" vm="6630">
        <f ca="1"/>
        <v>318.54000000000002</v>
      </c>
      <c r="HY36" s="34" vm="6631">
        <f ca="1"/>
        <v>318.91000000000003</v>
      </c>
      <c r="HZ36" s="34" vm="6632">
        <f ca="1"/>
        <v>316.27</v>
      </c>
      <c r="IA36" s="34" vm="6633">
        <f ca="1"/>
        <v>316.86500000000001</v>
      </c>
      <c r="IB36" s="34" vm="6634">
        <f ca="1"/>
        <v>321.71499999999997</v>
      </c>
      <c r="IC36" s="34" vm="6635">
        <f ca="1"/>
        <v>325.16000000000003</v>
      </c>
      <c r="ID36" s="34" vm="6636">
        <f ca="1"/>
        <v>320.67</v>
      </c>
      <c r="IE36" s="34" vm="6637">
        <f ca="1"/>
        <v>322.78500000000003</v>
      </c>
      <c r="IF36" s="34" vm="6638">
        <f ca="1"/>
        <v>324.86</v>
      </c>
      <c r="IG36" s="34" vm="6639">
        <f ca="1"/>
        <v>324.32</v>
      </c>
      <c r="IH36" s="34" vm="6640">
        <f ca="1"/>
        <v>324.39499999999998</v>
      </c>
      <c r="II36" s="34" vm="6641">
        <f ca="1"/>
        <v>328.12</v>
      </c>
      <c r="IJ36" s="34" vm="6642">
        <f ca="1"/>
        <v>329.09500000000003</v>
      </c>
      <c r="IK36" s="34" vm="6643">
        <f ca="1"/>
        <v>322.39999999999998</v>
      </c>
      <c r="IL36" s="34" vm="6644">
        <f ca="1"/>
        <v>323.92</v>
      </c>
      <c r="IM36" s="34" vm="6645">
        <f ca="1"/>
        <v>326.48</v>
      </c>
      <c r="IN36" s="34" vm="6646">
        <f ca="1"/>
        <v>333.58</v>
      </c>
      <c r="IO36" s="34" vm="6647">
        <f ca="1"/>
        <v>334.11</v>
      </c>
      <c r="IP36" s="34" vm="6648">
        <f ca="1"/>
        <v>338.67500000000001</v>
      </c>
      <c r="IQ36" s="34" vm="6649">
        <f ca="1"/>
        <v>340.87</v>
      </c>
      <c r="IR36" s="34" vm="6650">
        <f ca="1"/>
        <v>346.48</v>
      </c>
      <c r="IS36" s="34" vm="6651">
        <f ca="1"/>
        <v>348.685</v>
      </c>
      <c r="IT36" s="34" vm="6652">
        <f ca="1"/>
        <v>344.47</v>
      </c>
      <c r="IU36" s="34" vm="6653">
        <f ca="1"/>
        <v>343.9</v>
      </c>
      <c r="IV36" s="34" vm="6654">
        <f ca="1"/>
        <v>341.48</v>
      </c>
      <c r="IW36" s="34" vm="6655">
        <f ca="1"/>
        <v>342</v>
      </c>
      <c r="IX36" s="34" vm="6656">
        <f ca="1"/>
        <v>341.26499999999999</v>
      </c>
      <c r="IY36" s="34" vm="6657">
        <f ca="1"/>
        <v>340.15499999999997</v>
      </c>
      <c r="IZ36" s="34" vm="6658">
        <f ca="1"/>
        <v>337.505</v>
      </c>
      <c r="JA36" s="34" vm="6659">
        <f ca="1"/>
        <v>335.66500000000002</v>
      </c>
      <c r="JB36" s="34" vm="6660">
        <f ca="1"/>
        <v>333.84</v>
      </c>
      <c r="JC36" s="34" vm="6661">
        <f ca="1"/>
        <v>335.185</v>
      </c>
      <c r="JD36" s="34" vm="6662">
        <f ca="1"/>
        <v>328.35</v>
      </c>
      <c r="JE36" s="34" vm="6663">
        <f ca="1"/>
        <v>329.9</v>
      </c>
      <c r="JF36" s="34" vm="6664">
        <f ca="1"/>
        <v>331.47</v>
      </c>
      <c r="JG36" s="34" vm="6665">
        <f ca="1"/>
        <v>314.45999999999998</v>
      </c>
      <c r="JH36" s="34" vm="6666">
        <f ca="1"/>
        <v>316.82</v>
      </c>
      <c r="JI36" s="34" vm="6667">
        <f ca="1"/>
        <v>312.09500000000003</v>
      </c>
      <c r="JJ36" s="34" vm="6668">
        <f ca="1"/>
        <v>319.31</v>
      </c>
      <c r="JK36" s="34" vm="6669">
        <f ca="1"/>
        <v>311.05</v>
      </c>
      <c r="JL36" s="34" vm="6670">
        <f ca="1"/>
        <v>307.55500000000001</v>
      </c>
      <c r="JM36" s="34" vm="6671">
        <f ca="1"/>
        <v>311.79000000000002</v>
      </c>
      <c r="JN36" s="34" vm="6672">
        <f ca="1"/>
        <v>321.31</v>
      </c>
      <c r="JO36" s="34" vm="6673">
        <f ca="1"/>
        <v>322.52999999999997</v>
      </c>
      <c r="JP36" s="34" vm="6674">
        <f ca="1"/>
        <v>318.64499999999998</v>
      </c>
      <c r="JQ36" s="34" vm="6675">
        <f ca="1"/>
        <v>313.06</v>
      </c>
      <c r="JR36" s="34" vm="6676">
        <f ca="1"/>
        <v>308.52999999999997</v>
      </c>
      <c r="JS36" s="34" vm="6515">
        <f ca="1"/>
        <v>307.74</v>
      </c>
      <c r="JT36" s="34" vm="6462">
        <f ca="1"/>
        <v>303.14</v>
      </c>
      <c r="JU36" s="34" vm="6529">
        <f ca="1"/>
        <v>311.3</v>
      </c>
      <c r="JV36" s="34" vm="6677">
        <f ca="1"/>
        <v>309</v>
      </c>
      <c r="JW36" s="34" vm="6678">
        <f ca="1"/>
        <v>299.185</v>
      </c>
      <c r="JX36" s="34" vm="6679">
        <f ca="1"/>
        <v>310.10500000000002</v>
      </c>
      <c r="JY36" s="34" vm="6680">
        <f ca="1"/>
        <v>314.14999999999998</v>
      </c>
      <c r="JZ36" s="34" vm="6681">
        <f ca="1"/>
        <v>318.16000000000003</v>
      </c>
      <c r="KA36" s="34"/>
      <c r="KB36" s="34"/>
    </row>
    <row r="37" spans="2:288" ht="20" customHeight="1" x14ac:dyDescent="0.6">
      <c r="B37" s="12"/>
      <c r="C37" s="1" t="s">
        <v>37</v>
      </c>
      <c r="D37" s="1" t="str" cm="1">
        <f t="array" ref="D37">_FV(Table15[[#This Row],[ ETF]],"Ticker symbol",TRUE)</f>
        <v>R2US</v>
      </c>
      <c r="E37" s="1" t="s">
        <v>90</v>
      </c>
      <c r="F37" s="1" t="s">
        <v>91</v>
      </c>
      <c r="G37" s="1" t="e" vm="6682">
        <v>#VALUE!</v>
      </c>
      <c r="H37" s="22" cm="1">
        <f t="array" ref="H37">IFERROR(_FV(Table15[[#This Row],[ ETF]],"beta"),"")</f>
        <v>1.0002</v>
      </c>
      <c r="I37" s="25" cm="1">
        <f t="array" ref="I37">_FV(Table15[[#This Row],[ ETF]],"Price")</f>
        <v>62.96</v>
      </c>
      <c r="J37" s="21">
        <f>SUMIF(Table14[Ativo],Table15[[#This Row],[Ticker]],Table14[Qtd])</f>
        <v>0</v>
      </c>
      <c r="K37" s="5">
        <f>Table15[[#This Row],[Preço]]*Table15[[#This Row],[Qtd]]</f>
        <v>0</v>
      </c>
      <c r="L37" s="14">
        <f>_xlfn.FLOOR.MATH((Aporte-2)/Table15[[#This Row],[Preço]])</f>
        <v>71</v>
      </c>
      <c r="M37" s="13">
        <f>Aporte-Table15[[#This Row],[Possível]]*Table15[[#This Row],[Preço]]</f>
        <v>29.840000000000146</v>
      </c>
      <c r="N37" s="30" cm="1">
        <f t="array" ref="N37">_FV(Table15[[#This Row],[ ETF]],"Expense ratio",TRUE)</f>
        <v>3.0000000000000001E-3</v>
      </c>
      <c r="O37" s="33" cm="1">
        <f t="array" ref="O37">_FV(Table15[[#This Row],[ ETF]],"Market cap",TRUE)</f>
        <v>1828811332.4400001</v>
      </c>
      <c r="P37" s="31" cm="1">
        <f t="array" ref="P37">_FV(Table15[[#This Row],[ ETF]],"Volume")</f>
        <v>290</v>
      </c>
      <c r="Q37" s="30" cm="1">
        <f t="array" ref="Q37">_FV(Table15[[#This Row],[ ETF]],"Change (%)",TRUE)</f>
        <v>5.9109999999999996E-3</v>
      </c>
      <c r="R37" s="35">
        <f ca="1">(Table15[[#This Row],[Preço]]-AF37)/AF37</f>
        <v>0.12993539124192394</v>
      </c>
      <c r="S37" s="39"/>
      <c r="T37" s="32" cm="1">
        <f t="array" ref="T37">Table15[[#This Row],[Valor de mercado]]/Riqueza_hoje</f>
        <v>0</v>
      </c>
      <c r="AF37" s="34" cm="1" vm="6142">
        <f t="array" aca="1" ref="AF37:JZ37" ca="1">TRANSPOSE(_xlfn.STOCKHISTORY(G37,TODAY()-365,TODAY(),0,0,1))</f>
        <v>55.72</v>
      </c>
      <c r="AG37" s="34" t="e" vm="341">
        <f ca="1"/>
        <v>#N/A</v>
      </c>
      <c r="AH37" s="34" vm="6683">
        <f ca="1"/>
        <v>54.31</v>
      </c>
      <c r="AI37" s="34" vm="6684">
        <f ca="1"/>
        <v>54.85</v>
      </c>
      <c r="AJ37" s="34" vm="6137">
        <f ca="1"/>
        <v>54.72</v>
      </c>
      <c r="AK37" s="34" vm="6175">
        <f ca="1"/>
        <v>53.91</v>
      </c>
      <c r="AL37" s="34" vm="6685">
        <f ca="1"/>
        <v>54.7</v>
      </c>
      <c r="AM37" s="34" vm="6686">
        <f ca="1"/>
        <v>56.98</v>
      </c>
      <c r="AN37" s="34" vm="6687">
        <f ca="1"/>
        <v>57.99</v>
      </c>
      <c r="AO37" s="34" vm="4311">
        <f ca="1"/>
        <v>58.03</v>
      </c>
      <c r="AP37" s="34" vm="4308">
        <f ca="1"/>
        <v>57.79</v>
      </c>
      <c r="AQ37" s="34" vm="4372">
        <f ca="1"/>
        <v>58.78</v>
      </c>
      <c r="AR37" s="34" vm="6688">
        <f ca="1"/>
        <v>58.73</v>
      </c>
      <c r="AS37" s="34" vm="6689">
        <f ca="1"/>
        <v>59.71</v>
      </c>
      <c r="AT37" s="34" vm="4361">
        <f ca="1"/>
        <v>58.72</v>
      </c>
      <c r="AU37" s="34" vm="6690">
        <f ca="1"/>
        <v>59.094999999999999</v>
      </c>
      <c r="AV37" s="34" vm="4375">
        <f ca="1"/>
        <v>59.21</v>
      </c>
      <c r="AW37" s="34" vm="6691">
        <f ca="1"/>
        <v>59.81</v>
      </c>
      <c r="AX37" s="34" vm="6692">
        <f ca="1"/>
        <v>59.29</v>
      </c>
      <c r="AY37" s="34" vm="5128">
        <f ca="1"/>
        <v>59.18</v>
      </c>
      <c r="AZ37" s="34" vm="6693">
        <f ca="1"/>
        <v>59.46</v>
      </c>
      <c r="BA37" s="34" vm="6694">
        <f ca="1"/>
        <v>59.7</v>
      </c>
      <c r="BB37" s="34" vm="4396">
        <f ca="1"/>
        <v>59.01</v>
      </c>
      <c r="BC37" s="34" vm="5946">
        <f ca="1"/>
        <v>58.36</v>
      </c>
      <c r="BD37" s="34" vm="4295">
        <f ca="1"/>
        <v>58.08</v>
      </c>
      <c r="BE37" s="34" vm="6695">
        <f ca="1"/>
        <v>57.94</v>
      </c>
      <c r="BF37" s="34" vm="4331">
        <f ca="1"/>
        <v>59.51</v>
      </c>
      <c r="BG37" s="34" vm="4375">
        <f ca="1"/>
        <v>59.21</v>
      </c>
      <c r="BH37" s="34" vm="5957">
        <f ca="1"/>
        <v>60.86</v>
      </c>
      <c r="BI37" s="34" vm="2084">
        <f ca="1"/>
        <v>61.79</v>
      </c>
      <c r="BJ37" s="34" vm="6696">
        <f ca="1"/>
        <v>62.91</v>
      </c>
      <c r="BK37" s="34" vm="5114">
        <f ca="1"/>
        <v>63.38</v>
      </c>
      <c r="BL37" s="34" vm="6697">
        <f ca="1"/>
        <v>63.55</v>
      </c>
      <c r="BM37" s="34" vm="5118">
        <f ca="1"/>
        <v>63.73</v>
      </c>
      <c r="BN37" s="34" vm="6698">
        <f ca="1"/>
        <v>63.35</v>
      </c>
      <c r="BO37" s="34" vm="6699">
        <f ca="1"/>
        <v>63.94</v>
      </c>
      <c r="BP37" s="34" vm="5153">
        <f ca="1"/>
        <v>63.2</v>
      </c>
      <c r="BQ37" s="34" vm="2072">
        <f ca="1"/>
        <v>61.89</v>
      </c>
      <c r="BR37" s="34" vm="6700">
        <f ca="1"/>
        <v>61.6</v>
      </c>
      <c r="BS37" s="34" vm="5152">
        <f ca="1"/>
        <v>63.03</v>
      </c>
      <c r="BT37" s="34" vm="6701">
        <f ca="1"/>
        <v>62.76</v>
      </c>
      <c r="BU37" s="34" vm="6702">
        <f ca="1"/>
        <v>61.134999999999998</v>
      </c>
      <c r="BV37" s="34" vm="6703">
        <f ca="1"/>
        <v>63.14</v>
      </c>
      <c r="BW37" s="34" vm="2069">
        <f ca="1"/>
        <v>62.47</v>
      </c>
      <c r="BX37" s="34" vm="2060">
        <f ca="1"/>
        <v>61.43</v>
      </c>
      <c r="BY37" s="34" vm="6704">
        <f ca="1"/>
        <v>62.86</v>
      </c>
      <c r="BZ37" s="34" vm="6705">
        <f ca="1"/>
        <v>62.21</v>
      </c>
      <c r="CA37" s="34" vm="1881">
        <f ca="1"/>
        <v>62.54</v>
      </c>
      <c r="CB37" s="34" vm="6706">
        <f ca="1"/>
        <v>60.69</v>
      </c>
      <c r="CC37" s="34" vm="6193">
        <f ca="1"/>
        <v>58.24</v>
      </c>
      <c r="CD37" s="34" vm="5075">
        <f ca="1"/>
        <v>61.61</v>
      </c>
      <c r="CE37" s="34" vm="2062">
        <f ca="1"/>
        <v>62.6</v>
      </c>
      <c r="CF37" s="34" vm="5983">
        <f ca="1"/>
        <v>63.47</v>
      </c>
      <c r="CG37" s="34" vm="6707">
        <f ca="1"/>
        <v>64.680000000000007</v>
      </c>
      <c r="CH37" s="34" vm="6708">
        <f ca="1"/>
        <v>65.09</v>
      </c>
      <c r="CI37" s="34" vm="1899">
        <f ca="1"/>
        <v>65.260000000000005</v>
      </c>
      <c r="CJ37" s="34" vm="6709">
        <f ca="1"/>
        <v>64.52</v>
      </c>
      <c r="CK37" s="34" vm="6710">
        <f ca="1"/>
        <v>63.89</v>
      </c>
      <c r="CL37" s="34" vm="5242">
        <f ca="1"/>
        <v>64.84</v>
      </c>
      <c r="CM37" s="34" vm="3140">
        <f ca="1"/>
        <v>63.75</v>
      </c>
      <c r="CN37" s="34" vm="5155">
        <f ca="1"/>
        <v>62.84</v>
      </c>
      <c r="CO37" s="34" vm="2024">
        <f ca="1"/>
        <v>61.72</v>
      </c>
      <c r="CP37" s="34" vm="5132">
        <f ca="1"/>
        <v>61.14</v>
      </c>
      <c r="CQ37" s="34" vm="4352">
        <f ca="1"/>
        <v>60.02</v>
      </c>
      <c r="CR37" s="34" vm="6711">
        <f ca="1"/>
        <v>61.7</v>
      </c>
      <c r="CS37" s="34" vm="4341">
        <f ca="1"/>
        <v>60.43</v>
      </c>
      <c r="CT37" s="34" vm="6712">
        <f ca="1"/>
        <v>60.85</v>
      </c>
      <c r="CU37" s="34" vm="6713">
        <f ca="1"/>
        <v>61.42</v>
      </c>
      <c r="CV37" s="34" vm="6714">
        <f ca="1"/>
        <v>62.34</v>
      </c>
      <c r="CW37" s="34" vm="5204">
        <f ca="1"/>
        <v>63.13</v>
      </c>
      <c r="CX37" s="34" vm="5134">
        <f ca="1"/>
        <v>61.95</v>
      </c>
      <c r="CY37" s="34" vm="6715">
        <f ca="1"/>
        <v>61.86</v>
      </c>
      <c r="CZ37" s="34" vm="6716">
        <f ca="1"/>
        <v>62.15</v>
      </c>
      <c r="DA37" s="34" vm="5108">
        <f ca="1"/>
        <v>62.02</v>
      </c>
      <c r="DB37" s="34" vm="6717">
        <f ca="1"/>
        <v>61.56</v>
      </c>
      <c r="DC37" s="34" vm="6718">
        <f ca="1"/>
        <v>62.96</v>
      </c>
      <c r="DD37" s="34" vm="6719">
        <f ca="1"/>
        <v>62.55</v>
      </c>
      <c r="DE37" s="34" vm="2081">
        <f ca="1"/>
        <v>62.85</v>
      </c>
      <c r="DF37" s="34" vm="6720">
        <f ca="1"/>
        <v>61.83</v>
      </c>
      <c r="DG37" s="34" vm="2092">
        <f ca="1"/>
        <v>60.39</v>
      </c>
      <c r="DH37" s="34" vm="6721">
        <f ca="1"/>
        <v>61.46</v>
      </c>
      <c r="DI37" s="34" vm="6722">
        <f ca="1"/>
        <v>62.82</v>
      </c>
      <c r="DJ37" s="34" vm="6723">
        <f ca="1"/>
        <v>62.88</v>
      </c>
      <c r="DK37" s="34" vm="6724">
        <f ca="1"/>
        <v>63.87</v>
      </c>
      <c r="DL37" s="34" vm="6725">
        <f ca="1"/>
        <v>64.08</v>
      </c>
      <c r="DM37" s="34" vm="6726">
        <f ca="1"/>
        <v>63.88</v>
      </c>
      <c r="DN37" s="34" vm="5245">
        <f ca="1"/>
        <v>63.68</v>
      </c>
      <c r="DO37" s="34" vm="1966">
        <f ca="1"/>
        <v>63.26</v>
      </c>
      <c r="DP37" s="34" t="e" vm="341">
        <f ca="1"/>
        <v>#N/A</v>
      </c>
      <c r="DQ37" s="34" vm="2033">
        <f ca="1"/>
        <v>62.115000000000002</v>
      </c>
      <c r="DR37" s="34" vm="2018">
        <f ca="1"/>
        <v>62.615000000000002</v>
      </c>
      <c r="DS37" s="34" vm="2061">
        <f ca="1"/>
        <v>61.71</v>
      </c>
      <c r="DT37" s="34" vm="1923">
        <f ca="1"/>
        <v>63.07</v>
      </c>
      <c r="DU37" s="34" vm="5138">
        <f ca="1"/>
        <v>62.7</v>
      </c>
      <c r="DV37" s="34" vm="6727">
        <f ca="1"/>
        <v>61.09</v>
      </c>
      <c r="DW37" s="34" vm="5130">
        <f ca="1"/>
        <v>60.4</v>
      </c>
      <c r="DX37" s="34" vm="4389">
        <f ca="1"/>
        <v>59.97</v>
      </c>
      <c r="DY37" s="34" vm="6728">
        <f ca="1"/>
        <v>61.32</v>
      </c>
      <c r="DZ37" s="34" vm="6729">
        <f ca="1"/>
        <v>62.11</v>
      </c>
      <c r="EA37" s="34" vm="4347">
        <f ca="1"/>
        <v>61.24</v>
      </c>
      <c r="EB37" s="34" vm="5080">
        <f ca="1"/>
        <v>61.73</v>
      </c>
      <c r="EC37" s="34" vm="2078">
        <f ca="1"/>
        <v>61.93</v>
      </c>
      <c r="ED37" s="34" vm="5147">
        <f ca="1"/>
        <v>61.57</v>
      </c>
      <c r="EE37" s="34" vm="6730">
        <f ca="1"/>
        <v>62.09</v>
      </c>
      <c r="EF37" s="34" vm="2021">
        <f ca="1"/>
        <v>62.98</v>
      </c>
      <c r="EG37" s="34" vm="6731">
        <f ca="1"/>
        <v>63.11</v>
      </c>
      <c r="EH37" s="34" t="e" vm="341">
        <f ca="1"/>
        <v>#N/A</v>
      </c>
      <c r="EI37" s="34" vm="5180">
        <f ca="1"/>
        <v>63.54</v>
      </c>
      <c r="EJ37" s="34" vm="5084">
        <f ca="1"/>
        <v>63.63</v>
      </c>
      <c r="EK37" s="34" vm="2068">
        <f ca="1"/>
        <v>63.104999999999997</v>
      </c>
      <c r="EL37" s="34" vm="6732">
        <f ca="1"/>
        <v>63.49</v>
      </c>
      <c r="EM37" s="34" vm="6733">
        <f ca="1"/>
        <v>64.25</v>
      </c>
      <c r="EN37" s="34" vm="5246">
        <f ca="1"/>
        <v>64.55</v>
      </c>
      <c r="EO37" s="34" vm="2428">
        <f ca="1"/>
        <v>65.03</v>
      </c>
      <c r="EP37" s="34" vm="5198">
        <f ca="1"/>
        <v>64.31</v>
      </c>
      <c r="EQ37" s="34" vm="6709">
        <f ca="1"/>
        <v>64.52</v>
      </c>
      <c r="ER37" s="34" vm="1998">
        <f ca="1"/>
        <v>64.790000000000006</v>
      </c>
      <c r="ES37" s="34" vm="6734">
        <f ca="1"/>
        <v>64.16</v>
      </c>
      <c r="ET37" s="34" vm="1928">
        <f ca="1"/>
        <v>64.47</v>
      </c>
      <c r="EU37" s="34" vm="5181">
        <f ca="1"/>
        <v>63.79</v>
      </c>
      <c r="EV37" s="34" vm="6735">
        <f ca="1"/>
        <v>62.73</v>
      </c>
      <c r="EW37" s="34" vm="6736">
        <f ca="1"/>
        <v>63.37</v>
      </c>
      <c r="EX37" s="34" vm="6732">
        <f ca="1"/>
        <v>63.49</v>
      </c>
      <c r="EY37" s="34" vm="6737">
        <f ca="1"/>
        <v>64.05</v>
      </c>
      <c r="EZ37" s="34" vm="5201">
        <f ca="1"/>
        <v>64.61</v>
      </c>
      <c r="FA37" s="34" vm="6738">
        <f ca="1"/>
        <v>65.28</v>
      </c>
      <c r="FB37" s="34" vm="6739">
        <f ca="1"/>
        <v>64.53</v>
      </c>
      <c r="FC37" s="34" vm="6740">
        <f ca="1"/>
        <v>64.72</v>
      </c>
      <c r="FD37" s="34" vm="6741">
        <f ca="1"/>
        <v>64.319999999999993</v>
      </c>
      <c r="FE37" s="34" vm="6742">
        <f ca="1"/>
        <v>64.709999999999994</v>
      </c>
      <c r="FF37" s="34" vm="5198">
        <f ca="1"/>
        <v>64.31</v>
      </c>
      <c r="FG37" s="34" vm="1999">
        <f ca="1"/>
        <v>64.38</v>
      </c>
      <c r="FH37" s="34" vm="5993">
        <f ca="1"/>
        <v>62.97</v>
      </c>
      <c r="FI37" s="34" vm="6701">
        <f ca="1"/>
        <v>62.76</v>
      </c>
      <c r="FJ37" s="34" vm="6730">
        <f ca="1"/>
        <v>62.09</v>
      </c>
      <c r="FK37" s="34" vm="6703">
        <f ca="1"/>
        <v>63.14</v>
      </c>
      <c r="FL37" s="34" vm="6743">
        <f ca="1"/>
        <v>63.23</v>
      </c>
      <c r="FM37" s="34" vm="6744">
        <f ca="1"/>
        <v>62.64</v>
      </c>
      <c r="FN37" s="34" vm="5978">
        <f ca="1"/>
        <v>61.58</v>
      </c>
      <c r="FO37" s="34" vm="2047">
        <f ca="1"/>
        <v>61.08</v>
      </c>
      <c r="FP37" s="34" vm="6745">
        <f ca="1"/>
        <v>61.07</v>
      </c>
      <c r="FQ37" s="34" vm="4383">
        <f ca="1"/>
        <v>59.75</v>
      </c>
      <c r="FR37" s="34" vm="6746">
        <f ca="1"/>
        <v>60.76</v>
      </c>
      <c r="FS37" s="34" vm="6747">
        <f ca="1"/>
        <v>61.98</v>
      </c>
      <c r="FT37" s="34" vm="6748">
        <f ca="1"/>
        <v>61.12</v>
      </c>
      <c r="FU37" s="34" vm="6749">
        <f ca="1"/>
        <v>61.33</v>
      </c>
      <c r="FV37" s="34" vm="6750">
        <f ca="1"/>
        <v>61.68</v>
      </c>
      <c r="FW37" s="34" vm="4350">
        <f ca="1"/>
        <v>60.55</v>
      </c>
      <c r="FX37" s="34" vm="6751">
        <f ca="1"/>
        <v>61.44</v>
      </c>
      <c r="FY37" s="34" vm="6752">
        <f ca="1"/>
        <v>62.71</v>
      </c>
      <c r="FZ37" s="34" vm="2031">
        <f ca="1"/>
        <v>62.05</v>
      </c>
      <c r="GA37" s="34" vm="5109">
        <f ca="1"/>
        <v>62.2</v>
      </c>
      <c r="GB37" s="34" vm="6753">
        <f ca="1"/>
        <v>61.54</v>
      </c>
      <c r="GC37" s="34" vm="5969">
        <f ca="1"/>
        <v>61.55</v>
      </c>
      <c r="GD37" s="34" vm="6754">
        <f ca="1"/>
        <v>62.23</v>
      </c>
      <c r="GE37" s="34" vm="1937">
        <f ca="1"/>
        <v>62.56</v>
      </c>
      <c r="GF37" s="34" vm="6755">
        <f ca="1"/>
        <v>62.37</v>
      </c>
      <c r="GG37" s="34" vm="6756">
        <f ca="1"/>
        <v>62.41</v>
      </c>
      <c r="GH37" s="34" vm="6757">
        <f ca="1"/>
        <v>62.04</v>
      </c>
      <c r="GI37" s="34" vm="6758">
        <f ca="1"/>
        <v>62.274999999999999</v>
      </c>
      <c r="GJ37" s="34" vm="2009">
        <f ca="1"/>
        <v>62.19</v>
      </c>
      <c r="GK37" s="34" vm="5074">
        <f ca="1"/>
        <v>61.64</v>
      </c>
      <c r="GL37" s="34" vm="4401">
        <f ca="1"/>
        <v>60.49</v>
      </c>
      <c r="GM37" s="34" vm="6759">
        <f ca="1"/>
        <v>60.89</v>
      </c>
      <c r="GN37" s="34" vm="6760">
        <f ca="1"/>
        <v>59.25</v>
      </c>
      <c r="GO37" s="34" vm="5105">
        <f ca="1"/>
        <v>60.04</v>
      </c>
      <c r="GP37" s="34" vm="6761">
        <f ca="1"/>
        <v>61.21</v>
      </c>
      <c r="GQ37" s="34" vm="6762">
        <f ca="1"/>
        <v>61.81</v>
      </c>
      <c r="GR37" s="34" vm="6763">
        <f ca="1"/>
        <v>62.53</v>
      </c>
      <c r="GS37" s="34" vm="2078">
        <f ca="1"/>
        <v>61.93</v>
      </c>
      <c r="GT37" s="34" vm="6764">
        <f ca="1"/>
        <v>63.19</v>
      </c>
      <c r="GU37" s="34" t="e" vm="341">
        <f ca="1"/>
        <v>#N/A</v>
      </c>
      <c r="GV37" s="34" vm="5206">
        <f ca="1"/>
        <v>63.24</v>
      </c>
      <c r="GW37" s="34" vm="6765">
        <f ca="1"/>
        <v>63.43</v>
      </c>
      <c r="GX37" s="34" vm="3119">
        <f ca="1"/>
        <v>64.19</v>
      </c>
      <c r="GY37" s="34" vm="6766">
        <f ca="1"/>
        <v>63.62</v>
      </c>
      <c r="GZ37" s="34" vm="6767">
        <f ca="1"/>
        <v>63.865000000000002</v>
      </c>
      <c r="HA37" s="34" vm="6768">
        <f ca="1"/>
        <v>63.7</v>
      </c>
      <c r="HB37" s="34" vm="2015">
        <f ca="1"/>
        <v>62.63</v>
      </c>
      <c r="HC37" s="34" vm="6769">
        <f ca="1"/>
        <v>63.08</v>
      </c>
      <c r="HD37" s="34" vm="6770">
        <f ca="1"/>
        <v>62.454999999999998</v>
      </c>
      <c r="HE37" s="34" vm="6771">
        <f ca="1"/>
        <v>62.26</v>
      </c>
      <c r="HF37" s="34" vm="6772">
        <f ca="1"/>
        <v>62.07</v>
      </c>
      <c r="HG37" s="34" vm="2078">
        <f ca="1"/>
        <v>61.93</v>
      </c>
      <c r="HH37" s="34" vm="1879">
        <f ca="1"/>
        <v>61.97</v>
      </c>
      <c r="HI37" s="34" vm="5108">
        <f ca="1"/>
        <v>62.02</v>
      </c>
      <c r="HJ37" s="34" vm="2049">
        <f ca="1"/>
        <v>60.6</v>
      </c>
      <c r="HK37" s="34" vm="2047">
        <f ca="1"/>
        <v>61.08</v>
      </c>
      <c r="HL37" s="34" vm="5108">
        <f ca="1"/>
        <v>62.02</v>
      </c>
      <c r="HM37" s="34" vm="6773">
        <f ca="1"/>
        <v>62.744999999999997</v>
      </c>
      <c r="HN37" s="34" vm="2065">
        <f ca="1"/>
        <v>62.79</v>
      </c>
      <c r="HO37" s="34" vm="3140">
        <f ca="1"/>
        <v>63.75</v>
      </c>
      <c r="HP37" s="34" vm="6774">
        <f ca="1"/>
        <v>62.49</v>
      </c>
      <c r="HQ37" s="34" vm="6775">
        <f ca="1"/>
        <v>62.22</v>
      </c>
      <c r="HR37" s="34" vm="2031">
        <f ca="1"/>
        <v>62.05</v>
      </c>
      <c r="HS37" s="34" vm="5108">
        <f ca="1"/>
        <v>62.02</v>
      </c>
      <c r="HT37" s="34" vm="5074">
        <f ca="1"/>
        <v>61.64</v>
      </c>
      <c r="HU37" s="34" vm="6776">
        <f ca="1"/>
        <v>62.445</v>
      </c>
      <c r="HV37" s="34" vm="4400">
        <f ca="1"/>
        <v>60.96</v>
      </c>
      <c r="HW37" s="34" vm="2014">
        <f ca="1"/>
        <v>63</v>
      </c>
      <c r="HX37" s="34" vm="6777">
        <f ca="1"/>
        <v>62.66</v>
      </c>
      <c r="HY37" s="34" vm="6778">
        <f ca="1"/>
        <v>62.715000000000003</v>
      </c>
      <c r="HZ37" s="34" vm="5109">
        <f ca="1"/>
        <v>62.2</v>
      </c>
      <c r="IA37" s="34" vm="6779">
        <f ca="1"/>
        <v>62.29</v>
      </c>
      <c r="IB37" s="34" vm="5087">
        <f ca="1"/>
        <v>63.3</v>
      </c>
      <c r="IC37" s="34" vm="6710">
        <f ca="1"/>
        <v>63.89</v>
      </c>
      <c r="ID37" s="34" vm="5204">
        <f ca="1"/>
        <v>63.13</v>
      </c>
      <c r="IE37" s="34" vm="5983">
        <f ca="1"/>
        <v>63.47</v>
      </c>
      <c r="IF37" s="34" vm="6710">
        <f ca="1"/>
        <v>63.89</v>
      </c>
      <c r="IG37" s="34" vm="5118">
        <f ca="1"/>
        <v>63.73</v>
      </c>
      <c r="IH37" s="34" vm="5118">
        <f ca="1"/>
        <v>63.73</v>
      </c>
      <c r="II37" s="34" vm="6709">
        <f ca="1"/>
        <v>64.52</v>
      </c>
      <c r="IJ37" s="34" vm="1927">
        <f ca="1"/>
        <v>64.489999999999995</v>
      </c>
      <c r="IK37" s="34" vm="1945">
        <f ca="1"/>
        <v>63.42</v>
      </c>
      <c r="IL37" s="34" vm="3140">
        <f ca="1"/>
        <v>63.75</v>
      </c>
      <c r="IM37" s="34" vm="6780">
        <f ca="1"/>
        <v>64.150000000000006</v>
      </c>
      <c r="IN37" s="34" vm="1996">
        <f ca="1"/>
        <v>65.53</v>
      </c>
      <c r="IO37" s="34" vm="5174">
        <f ca="1"/>
        <v>65.63</v>
      </c>
      <c r="IP37" s="34" vm="6781">
        <f ca="1"/>
        <v>66.66</v>
      </c>
      <c r="IQ37" s="34" vm="5248">
        <f ca="1"/>
        <v>67.040000000000006</v>
      </c>
      <c r="IR37" s="34" vm="6782">
        <f ca="1"/>
        <v>68.06</v>
      </c>
      <c r="IS37" s="34" vm="2445">
        <f ca="1"/>
        <v>68.61</v>
      </c>
      <c r="IT37" s="34" vm="6783">
        <f ca="1"/>
        <v>67.739999999999995</v>
      </c>
      <c r="IU37" s="34" vm="6784">
        <f ca="1"/>
        <v>67.62</v>
      </c>
      <c r="IV37" s="34" vm="6785">
        <f ca="1"/>
        <v>67.155000000000001</v>
      </c>
      <c r="IW37" s="34" vm="6786">
        <f ca="1"/>
        <v>67.25</v>
      </c>
      <c r="IX37" s="34" vm="3145">
        <f ca="1"/>
        <v>67.13</v>
      </c>
      <c r="IY37" s="34" vm="6787">
        <f ca="1"/>
        <v>66.864999999999995</v>
      </c>
      <c r="IZ37" s="34" vm="6013">
        <f ca="1"/>
        <v>66.38</v>
      </c>
      <c r="JA37" s="34" vm="5194">
        <f ca="1"/>
        <v>66.13</v>
      </c>
      <c r="JB37" s="34" vm="6788">
        <f ca="1"/>
        <v>65.709999999999994</v>
      </c>
      <c r="JC37" s="34" vm="5176">
        <f ca="1"/>
        <v>65.84</v>
      </c>
      <c r="JD37" s="34" vm="6789">
        <f ca="1"/>
        <v>64.650000000000006</v>
      </c>
      <c r="JE37" s="34" vm="6790">
        <f ca="1"/>
        <v>64.87</v>
      </c>
      <c r="JF37" s="34" vm="6791">
        <f ca="1"/>
        <v>65.209999999999994</v>
      </c>
      <c r="JG37" s="34" vm="6792">
        <f ca="1"/>
        <v>61.91</v>
      </c>
      <c r="JH37" s="34" vm="5136">
        <f ca="1"/>
        <v>62.35</v>
      </c>
      <c r="JI37" s="34" vm="5163">
        <f ca="1"/>
        <v>61.18</v>
      </c>
      <c r="JJ37" s="34" vm="6793">
        <f ca="1"/>
        <v>62.74</v>
      </c>
      <c r="JK37" s="34" vm="6794">
        <f ca="1"/>
        <v>60.84</v>
      </c>
      <c r="JL37" s="34" vm="4340">
        <f ca="1"/>
        <v>60.68</v>
      </c>
      <c r="JM37" s="34" vm="6795">
        <f ca="1"/>
        <v>61.31</v>
      </c>
      <c r="JN37" s="34" vm="5114">
        <f ca="1"/>
        <v>63.38</v>
      </c>
      <c r="JO37" s="34" vm="5986">
        <f ca="1"/>
        <v>63.46</v>
      </c>
      <c r="JP37" s="34" vm="6735">
        <f ca="1"/>
        <v>62.73</v>
      </c>
      <c r="JQ37" s="34" vm="5075">
        <f ca="1"/>
        <v>61.61</v>
      </c>
      <c r="JR37" s="34" vm="6796">
        <f ca="1"/>
        <v>60.725000000000001</v>
      </c>
      <c r="JS37" s="34" vm="6797">
        <f ca="1"/>
        <v>60.65</v>
      </c>
      <c r="JT37" s="34" vm="4402">
        <f ca="1"/>
        <v>59.6</v>
      </c>
      <c r="JU37" s="34" vm="6798">
        <f ca="1"/>
        <v>61.29</v>
      </c>
      <c r="JV37" s="34" vm="4405">
        <f ca="1"/>
        <v>60.83</v>
      </c>
      <c r="JW37" s="34" vm="5097">
        <f ca="1"/>
        <v>58.9</v>
      </c>
      <c r="JX37" s="34" vm="6799">
        <f ca="1"/>
        <v>60.99</v>
      </c>
      <c r="JY37" s="34" vm="6720">
        <f ca="1"/>
        <v>61.83</v>
      </c>
      <c r="JZ37" s="34" vm="6800">
        <f ca="1"/>
        <v>62.59</v>
      </c>
      <c r="KA37" s="34"/>
      <c r="KB37" s="34"/>
    </row>
    <row r="38" spans="2:288" ht="20" customHeight="1" x14ac:dyDescent="0.6">
      <c r="B38" s="12" t="s">
        <v>36</v>
      </c>
      <c r="C38" s="1" t="s">
        <v>43</v>
      </c>
      <c r="D38" s="1" t="str" cm="1">
        <f t="array" ref="D38">_FV(Table15[[#This Row],[ ETF]],"Ticker symbol",TRUE)</f>
        <v>SAEM</v>
      </c>
      <c r="E38" s="1" t="s">
        <v>92</v>
      </c>
      <c r="F38" s="1" t="s">
        <v>93</v>
      </c>
      <c r="G38" s="1" t="e" vm="6801">
        <v>#VALUE!</v>
      </c>
      <c r="H38" s="22" cm="1">
        <f t="array" ref="H38">IFERROR(_FV(Table15[[#This Row],[ ETF]],"beta"),"")</f>
        <v>0.999</v>
      </c>
      <c r="I38" s="25" cm="1">
        <f t="array" ref="I38">_FV(Table15[[#This Row],[ ETF]],"Price")</f>
        <v>6.8179999999999996</v>
      </c>
      <c r="J38" s="21">
        <f>SUMIF(Table14[Ativo],Table15[[#This Row],[Ticker]],Table14[Qtd])</f>
        <v>0</v>
      </c>
      <c r="K38" s="5">
        <f>Table15[[#This Row],[Preço]]*Table15[[#This Row],[Qtd]]</f>
        <v>0</v>
      </c>
      <c r="L38" s="14">
        <f>_xlfn.FLOOR.MATH((Aporte-2)/Table15[[#This Row],[Preço]])</f>
        <v>659</v>
      </c>
      <c r="M38" s="13">
        <f>Aporte-Table15[[#This Row],[Possível]]*Table15[[#This Row],[Preço]]</f>
        <v>6.9380000000001019</v>
      </c>
      <c r="N38" s="30" cm="1">
        <f t="array" ref="N38">_FV(Table15[[#This Row],[ ETF]],"Expense ratio",TRUE)</f>
        <v>1.8E-3</v>
      </c>
      <c r="O38" s="33" cm="1">
        <f t="array" ref="O38">_FV(Table15[[#This Row],[ ETF]],"Market cap",TRUE)</f>
        <v>1817405136.49</v>
      </c>
      <c r="P38" s="31" cm="1">
        <f t="array" ref="P38">_FV(Table15[[#This Row],[ ETF]],"Volume")</f>
        <v>19069</v>
      </c>
      <c r="Q38" s="30" cm="1">
        <f t="array" ref="Q38">_FV(Table15[[#This Row],[ ETF]],"Change (%)",TRUE)</f>
        <v>2.3519999999999999E-3</v>
      </c>
      <c r="R38" s="35">
        <f ca="1">(Table15[[#This Row],[Preço]]-AF38)/AF38</f>
        <v>5.6047197640117057E-3</v>
      </c>
      <c r="S38" s="39"/>
      <c r="T38" s="32" cm="1">
        <f t="array" ref="T38">Table15[[#This Row],[Valor de mercado]]/Riqueza_hoje</f>
        <v>0</v>
      </c>
      <c r="AF38" s="34" cm="1" vm="6802">
        <f t="array" aca="1" ref="AF38:KB38" ca="1">TRANSPOSE(_xlfn.STOCKHISTORY(G38,TODAY()-365,TODAY(),0,0,1))</f>
        <v>6.78</v>
      </c>
      <c r="AG38" s="34" t="e" vm="341">
        <f ca="1"/>
        <v>#N/A</v>
      </c>
      <c r="AH38" s="34" vm="6803">
        <f ca="1"/>
        <v>6.9109999999999996</v>
      </c>
      <c r="AI38" s="34" vm="6804">
        <f ca="1"/>
        <v>7.0110000000000001</v>
      </c>
      <c r="AJ38" s="34" vm="6805">
        <f ca="1"/>
        <v>7.0084999999999997</v>
      </c>
      <c r="AK38" s="34" vm="6806">
        <f ca="1"/>
        <v>7.0510000000000002</v>
      </c>
      <c r="AL38" s="34" vm="6807">
        <f ca="1"/>
        <v>7.1219999999999999</v>
      </c>
      <c r="AM38" s="34" vm="6808">
        <f ca="1"/>
        <v>7.1619999999999999</v>
      </c>
      <c r="AN38" s="34" vm="6809">
        <f ca="1"/>
        <v>7.1420000000000003</v>
      </c>
      <c r="AO38" s="34" vm="6292">
        <f ca="1"/>
        <v>7.3390000000000004</v>
      </c>
      <c r="AP38" s="34" vm="6810">
        <f ca="1"/>
        <v>7.274</v>
      </c>
      <c r="AQ38" s="34" vm="6811">
        <f ca="1"/>
        <v>7.3334999999999999</v>
      </c>
      <c r="AR38" s="34" vm="6356">
        <f ca="1"/>
        <v>7.3310000000000004</v>
      </c>
      <c r="AS38" s="34" vm="6812">
        <f ca="1"/>
        <v>7.423</v>
      </c>
      <c r="AT38" s="34" vm="6813">
        <f ca="1"/>
        <v>7.3550000000000004</v>
      </c>
      <c r="AU38" s="34" vm="6814">
        <f ca="1"/>
        <v>7.37</v>
      </c>
      <c r="AV38" s="34" vm="6815">
        <f ca="1"/>
        <v>7.4489999999999998</v>
      </c>
      <c r="AW38" s="34" vm="6816">
        <f ca="1"/>
        <v>7.5640000000000001</v>
      </c>
      <c r="AX38" s="34" vm="6817">
        <f ca="1"/>
        <v>7.5880000000000001</v>
      </c>
      <c r="AY38" s="34" vm="6818">
        <f ca="1"/>
        <v>7.4989999999999997</v>
      </c>
      <c r="AZ38" s="34" vm="6819">
        <f ca="1"/>
        <v>7.54</v>
      </c>
      <c r="BA38" s="34" vm="6820">
        <f ca="1"/>
        <v>7.5060000000000002</v>
      </c>
      <c r="BB38" s="34" vm="6348">
        <f ca="1"/>
        <v>7.3460000000000001</v>
      </c>
      <c r="BC38" s="34" vm="6325">
        <f ca="1"/>
        <v>7.3230000000000004</v>
      </c>
      <c r="BD38" s="34" vm="6821">
        <f ca="1"/>
        <v>7.2050000000000001</v>
      </c>
      <c r="BE38" s="34" vm="6822">
        <f ca="1"/>
        <v>7.31</v>
      </c>
      <c r="BF38" s="34" vm="2872">
        <f ca="1"/>
        <v>7.452</v>
      </c>
      <c r="BG38" s="34" vm="2902">
        <f ca="1"/>
        <v>7.4909999999999997</v>
      </c>
      <c r="BH38" s="34" vm="6823">
        <f ca="1"/>
        <v>7.4649999999999999</v>
      </c>
      <c r="BI38" s="34" vm="6824">
        <f ca="1"/>
        <v>7.5460000000000003</v>
      </c>
      <c r="BJ38" s="34" vm="6825">
        <f ca="1"/>
        <v>7.5590000000000002</v>
      </c>
      <c r="BK38" s="34" vm="6826">
        <f ca="1"/>
        <v>7.6280000000000001</v>
      </c>
      <c r="BL38" s="34" vm="2916">
        <f ca="1"/>
        <v>7.6890000000000001</v>
      </c>
      <c r="BM38" s="34" vm="6827">
        <f ca="1"/>
        <v>7.79</v>
      </c>
      <c r="BN38" s="34" vm="6828">
        <f ca="1"/>
        <v>7.7869999999999999</v>
      </c>
      <c r="BO38" s="34" vm="6829">
        <f ca="1"/>
        <v>7.8579999999999997</v>
      </c>
      <c r="BP38" s="34" vm="6827">
        <f ca="1"/>
        <v>7.79</v>
      </c>
      <c r="BQ38" s="34" vm="6830">
        <f ca="1"/>
        <v>7.758</v>
      </c>
      <c r="BR38" s="34" vm="2919">
        <f ca="1"/>
        <v>7.6349999999999998</v>
      </c>
      <c r="BS38" s="34" vm="6831">
        <f ca="1"/>
        <v>7.7670000000000003</v>
      </c>
      <c r="BT38" s="34" vm="6832">
        <f ca="1"/>
        <v>7.556</v>
      </c>
      <c r="BU38" s="34" vm="6833">
        <f ca="1"/>
        <v>7.5010000000000003</v>
      </c>
      <c r="BV38" s="34" vm="6834">
        <f ca="1"/>
        <v>7.4740000000000002</v>
      </c>
      <c r="BW38" s="34" vm="6835">
        <f ca="1"/>
        <v>7.4749999999999996</v>
      </c>
      <c r="BX38" s="34" vm="6836">
        <f ca="1"/>
        <v>7.2610000000000001</v>
      </c>
      <c r="BY38" s="34" vm="6815">
        <f ca="1"/>
        <v>7.4489999999999998</v>
      </c>
      <c r="BZ38" s="34" vm="6837">
        <f ca="1"/>
        <v>7.343</v>
      </c>
      <c r="CA38" s="34" vm="6838">
        <f ca="1"/>
        <v>7.3979999999999997</v>
      </c>
      <c r="CB38" s="34" vm="6289">
        <f ca="1"/>
        <v>7.3570000000000002</v>
      </c>
      <c r="CC38" s="34" vm="6839">
        <f ca="1"/>
        <v>7.1524999999999999</v>
      </c>
      <c r="CD38" s="34" vm="6840">
        <f ca="1"/>
        <v>7.1070000000000002</v>
      </c>
      <c r="CE38" s="34" vm="6322">
        <f ca="1"/>
        <v>7.1989999999999998</v>
      </c>
      <c r="CF38" s="34" vm="6841">
        <f ca="1"/>
        <v>7.1870000000000003</v>
      </c>
      <c r="CG38" s="34" vm="2867">
        <f ca="1"/>
        <v>7.4059999999999997</v>
      </c>
      <c r="CH38" s="34" vm="2860">
        <f ca="1"/>
        <v>7.2755000000000001</v>
      </c>
      <c r="CI38" s="34" vm="6351">
        <f ca="1"/>
        <v>7.2830000000000004</v>
      </c>
      <c r="CJ38" s="34" vm="6842">
        <f ca="1"/>
        <v>7.3464999999999998</v>
      </c>
      <c r="CK38" s="34" vm="6843">
        <f ca="1"/>
        <v>7.2539999999999996</v>
      </c>
      <c r="CL38" s="34" vm="5492">
        <f ca="1"/>
        <v>7.29</v>
      </c>
      <c r="CM38" s="34" vm="6844">
        <f ca="1"/>
        <v>7.2969999999999997</v>
      </c>
      <c r="CN38" s="34" vm="6844">
        <f ca="1"/>
        <v>7.2969999999999997</v>
      </c>
      <c r="CO38" s="34" vm="6845">
        <f ca="1"/>
        <v>7.2110000000000003</v>
      </c>
      <c r="CP38" s="34" vm="6846">
        <f ca="1"/>
        <v>7.09</v>
      </c>
      <c r="CQ38" s="34" vm="6847">
        <f ca="1"/>
        <v>7.0460000000000003</v>
      </c>
      <c r="CR38" s="34" vm="6848">
        <f ca="1"/>
        <v>7.1020000000000003</v>
      </c>
      <c r="CS38" s="34" vm="6849">
        <f ca="1"/>
        <v>7.1289999999999996</v>
      </c>
      <c r="CT38" s="34" vm="6850">
        <f ca="1"/>
        <v>7.18</v>
      </c>
      <c r="CU38" s="34" vm="6851">
        <f ca="1"/>
        <v>7.2119999999999997</v>
      </c>
      <c r="CV38" s="34" vm="6424">
        <f ca="1"/>
        <v>7.2960000000000003</v>
      </c>
      <c r="CW38" s="34" vm="6852">
        <f ca="1"/>
        <v>7.3490000000000002</v>
      </c>
      <c r="CX38" s="34" vm="6853">
        <f ca="1"/>
        <v>7.2634999999999996</v>
      </c>
      <c r="CY38" s="34" vm="6354">
        <f ca="1"/>
        <v>7.3419999999999996</v>
      </c>
      <c r="CZ38" s="34" vm="6305">
        <f ca="1"/>
        <v>7.2510000000000003</v>
      </c>
      <c r="DA38" s="34" vm="6854">
        <f ca="1"/>
        <v>7.2080000000000002</v>
      </c>
      <c r="DB38" s="34" vm="6855">
        <f ca="1"/>
        <v>7.2519999999999998</v>
      </c>
      <c r="DC38" s="34" vm="6321">
        <f ca="1"/>
        <v>7.3090000000000002</v>
      </c>
      <c r="DD38" s="34" vm="6325">
        <f ca="1"/>
        <v>7.3230000000000004</v>
      </c>
      <c r="DE38" s="34" vm="6856">
        <f ca="1"/>
        <v>7.3659999999999997</v>
      </c>
      <c r="DF38" s="34" vm="6354">
        <f ca="1"/>
        <v>7.3419999999999996</v>
      </c>
      <c r="DG38" s="34" vm="6293">
        <f ca="1"/>
        <v>7.2945000000000002</v>
      </c>
      <c r="DH38" s="34" vm="6857">
        <f ca="1"/>
        <v>7.319</v>
      </c>
      <c r="DI38" s="34" vm="6348">
        <f ca="1"/>
        <v>7.3460000000000001</v>
      </c>
      <c r="DJ38" s="34" vm="6858">
        <f ca="1"/>
        <v>7.4095000000000004</v>
      </c>
      <c r="DK38" s="34" vm="6859">
        <f ca="1"/>
        <v>7.4175000000000004</v>
      </c>
      <c r="DL38" s="34" vm="6860">
        <f ca="1"/>
        <v>7.4470000000000001</v>
      </c>
      <c r="DM38" s="34" vm="6861">
        <f ca="1"/>
        <v>7.4829999999999997</v>
      </c>
      <c r="DN38" s="34" vm="6862">
        <f ca="1"/>
        <v>7.4530000000000003</v>
      </c>
      <c r="DO38" s="34" vm="6863">
        <f ca="1"/>
        <v>7.3620000000000001</v>
      </c>
      <c r="DP38" s="34" t="e" vm="341">
        <f ca="1"/>
        <v>#N/A</v>
      </c>
      <c r="DQ38" s="34" vm="6864">
        <f ca="1"/>
        <v>7.2320000000000002</v>
      </c>
      <c r="DR38" s="34" vm="6822">
        <f ca="1"/>
        <v>7.31</v>
      </c>
      <c r="DS38" s="34" vm="6837">
        <f ca="1"/>
        <v>7.343</v>
      </c>
      <c r="DT38" s="34" vm="6865">
        <f ca="1"/>
        <v>7.4539999999999997</v>
      </c>
      <c r="DU38" s="34" vm="6356">
        <f ca="1"/>
        <v>7.3310000000000004</v>
      </c>
      <c r="DV38" s="34" vm="6866">
        <f ca="1"/>
        <v>7.2279999999999998</v>
      </c>
      <c r="DW38" s="34" vm="6846">
        <f ca="1"/>
        <v>7.09</v>
      </c>
      <c r="DX38" s="34" vm="6867">
        <f ca="1"/>
        <v>7.0640000000000001</v>
      </c>
      <c r="DY38" s="34" vm="6303">
        <f ca="1"/>
        <v>7.1790000000000003</v>
      </c>
      <c r="DZ38" s="34" vm="6868">
        <f ca="1"/>
        <v>7.1639999999999997</v>
      </c>
      <c r="EA38" s="34" vm="6424">
        <f ca="1"/>
        <v>7.2960000000000003</v>
      </c>
      <c r="EB38" s="34" vm="6347">
        <f ca="1"/>
        <v>7.2350000000000003</v>
      </c>
      <c r="EC38" s="34" vm="6869">
        <f ca="1"/>
        <v>7.3120000000000003</v>
      </c>
      <c r="ED38" s="34" vm="6870">
        <f ca="1"/>
        <v>7.242</v>
      </c>
      <c r="EE38" s="34" vm="6871">
        <f ca="1"/>
        <v>7.2925000000000004</v>
      </c>
      <c r="EF38" s="34" vm="6435">
        <f ca="1"/>
        <v>7.3579999999999997</v>
      </c>
      <c r="EG38" s="34" vm="6378">
        <f ca="1"/>
        <v>7.4119999999999999</v>
      </c>
      <c r="EH38" s="34" vm="6872">
        <f ca="1"/>
        <v>7.4340000000000002</v>
      </c>
      <c r="EI38" s="34" vm="2885">
        <f ca="1"/>
        <v>7.4889999999999999</v>
      </c>
      <c r="EJ38" s="34" t="e" vm="341">
        <f ca="1"/>
        <v>#N/A</v>
      </c>
      <c r="EK38" s="34" vm="6873">
        <f ca="1"/>
        <v>7.6180000000000003</v>
      </c>
      <c r="EL38" s="34" vm="2919">
        <f ca="1"/>
        <v>7.6349999999999998</v>
      </c>
      <c r="EM38" s="34" vm="6874">
        <f ca="1"/>
        <v>7.57</v>
      </c>
      <c r="EN38" s="34" vm="6875">
        <f ca="1"/>
        <v>7.6050000000000004</v>
      </c>
      <c r="EO38" s="34" vm="6876">
        <f ca="1"/>
        <v>7.5780000000000003</v>
      </c>
      <c r="EP38" s="34" vm="6832">
        <f ca="1"/>
        <v>7.556</v>
      </c>
      <c r="EQ38" s="34" vm="6877">
        <f ca="1"/>
        <v>7.532</v>
      </c>
      <c r="ER38" s="34" vm="6817">
        <f ca="1"/>
        <v>7.5880000000000001</v>
      </c>
      <c r="ES38" s="34" vm="6878">
        <f ca="1"/>
        <v>7.5570000000000004</v>
      </c>
      <c r="ET38" s="34" vm="6879">
        <f ca="1"/>
        <v>7.5895000000000001</v>
      </c>
      <c r="EU38" s="34" vm="6880">
        <f ca="1"/>
        <v>7.5359999999999996</v>
      </c>
      <c r="EV38" s="34" vm="6881">
        <f ca="1"/>
        <v>7.5294999999999996</v>
      </c>
      <c r="EW38" s="34" vm="6397">
        <f ca="1"/>
        <v>7.492</v>
      </c>
      <c r="EX38" s="34" vm="6882">
        <f ca="1"/>
        <v>7.4269999999999996</v>
      </c>
      <c r="EY38" s="34" vm="6883">
        <f ca="1"/>
        <v>7.4130000000000003</v>
      </c>
      <c r="EZ38" s="34" vm="6884">
        <f ca="1"/>
        <v>7.3860000000000001</v>
      </c>
      <c r="FA38" s="34" vm="6834">
        <f ca="1"/>
        <v>7.4740000000000002</v>
      </c>
      <c r="FB38" s="34" vm="6885">
        <f ca="1"/>
        <v>7.5129999999999999</v>
      </c>
      <c r="FC38" s="34" vm="6886">
        <f ca="1"/>
        <v>7.58</v>
      </c>
      <c r="FD38" s="34" vm="6887">
        <f ca="1"/>
        <v>7.5819999999999999</v>
      </c>
      <c r="FE38" s="34" vm="6888">
        <f ca="1"/>
        <v>7.5490000000000004</v>
      </c>
      <c r="FF38" s="34" vm="6889">
        <f ca="1"/>
        <v>7.5259999999999998</v>
      </c>
      <c r="FG38" s="34" vm="6890">
        <f ca="1"/>
        <v>7.4720000000000004</v>
      </c>
      <c r="FH38" s="34" vm="6890">
        <f ca="1"/>
        <v>7.4720000000000004</v>
      </c>
      <c r="FI38" s="34" vm="6891">
        <f ca="1"/>
        <v>7.4580000000000002</v>
      </c>
      <c r="FJ38" s="34" vm="6892">
        <f ca="1"/>
        <v>7.3959999999999999</v>
      </c>
      <c r="FK38" s="34" vm="6893">
        <f ca="1"/>
        <v>7.3739999999999997</v>
      </c>
      <c r="FL38" s="34" vm="6894">
        <f ca="1"/>
        <v>7.2220000000000004</v>
      </c>
      <c r="FM38" s="34" vm="6359">
        <f ca="1"/>
        <v>7.3239999999999998</v>
      </c>
      <c r="FN38" s="34" vm="6895">
        <f ca="1"/>
        <v>7.33</v>
      </c>
      <c r="FO38" s="34" vm="6896">
        <f ca="1"/>
        <v>7.4109999999999996</v>
      </c>
      <c r="FP38" s="34" vm="6897">
        <f ca="1"/>
        <v>7.4</v>
      </c>
      <c r="FQ38" s="34" vm="6882">
        <f ca="1"/>
        <v>7.4269999999999996</v>
      </c>
      <c r="FR38" s="34" vm="6379">
        <f ca="1"/>
        <v>7.3849999999999998</v>
      </c>
      <c r="FS38" s="34" vm="2865">
        <f ca="1"/>
        <v>7.2290000000000001</v>
      </c>
      <c r="FT38" s="34" vm="6347">
        <f ca="1"/>
        <v>7.2350000000000003</v>
      </c>
      <c r="FU38" s="34" vm="6898">
        <f ca="1"/>
        <v>7.282</v>
      </c>
      <c r="FV38" s="34" vm="6857">
        <f ca="1"/>
        <v>7.319</v>
      </c>
      <c r="FW38" s="34" vm="6421">
        <f ca="1"/>
        <v>7.2210000000000001</v>
      </c>
      <c r="FX38" s="34" vm="6848">
        <f ca="1"/>
        <v>7.1020000000000003</v>
      </c>
      <c r="FY38" s="34" vm="6899">
        <f ca="1"/>
        <v>6.9009999999999998</v>
      </c>
      <c r="FZ38" s="34" vm="6900">
        <f ca="1"/>
        <v>7.0890000000000004</v>
      </c>
      <c r="GA38" s="34" vm="6342">
        <f ca="1"/>
        <v>7.1879999999999997</v>
      </c>
      <c r="GB38" s="34" vm="6901">
        <f ca="1"/>
        <v>7.1239999999999997</v>
      </c>
      <c r="GC38" s="34" vm="6902">
        <f ca="1"/>
        <v>7.1974999999999998</v>
      </c>
      <c r="GD38" s="34" vm="6903">
        <f ca="1"/>
        <v>7.1609999999999996</v>
      </c>
      <c r="GE38" s="34" vm="6870">
        <f ca="1"/>
        <v>7.242</v>
      </c>
      <c r="GF38" s="34" vm="6388">
        <f ca="1"/>
        <v>7.2560000000000002</v>
      </c>
      <c r="GG38" s="34" vm="6868">
        <f ca="1"/>
        <v>7.1639999999999997</v>
      </c>
      <c r="GH38" s="34" vm="6904">
        <f ca="1"/>
        <v>7.2054999999999998</v>
      </c>
      <c r="GI38" s="34" vm="6905">
        <f ca="1"/>
        <v>7.19</v>
      </c>
      <c r="GJ38" s="34" vm="6906">
        <f ca="1"/>
        <v>7.1820000000000004</v>
      </c>
      <c r="GK38" s="34" vm="6907">
        <f ca="1"/>
        <v>7.14</v>
      </c>
      <c r="GL38" s="34" vm="6908">
        <f ca="1"/>
        <v>7.1055000000000001</v>
      </c>
      <c r="GM38" s="34" vm="6909">
        <f ca="1"/>
        <v>7.0529999999999999</v>
      </c>
      <c r="GN38" s="34" vm="6910">
        <f ca="1"/>
        <v>6.976</v>
      </c>
      <c r="GO38" s="34" vm="6257">
        <f ca="1"/>
        <v>6.9969999999999999</v>
      </c>
      <c r="GP38" s="34" vm="6911">
        <f ca="1"/>
        <v>6.8250000000000002</v>
      </c>
      <c r="GQ38" s="34" vm="6912">
        <f ca="1"/>
        <v>6.8259999999999996</v>
      </c>
      <c r="GR38" s="34" vm="6913">
        <f ca="1"/>
        <v>6.907</v>
      </c>
      <c r="GS38" s="34" vm="6914">
        <f ca="1"/>
        <v>7.0759999999999996</v>
      </c>
      <c r="GT38" s="34" vm="6915">
        <f ca="1"/>
        <v>7.0970000000000004</v>
      </c>
      <c r="GU38" s="34" vm="6916">
        <f ca="1"/>
        <v>7.0439999999999996</v>
      </c>
      <c r="GV38" s="34" vm="6362">
        <f ca="1"/>
        <v>7.1029999999999998</v>
      </c>
      <c r="GW38" s="34" t="e" vm="341">
        <f ca="1"/>
        <v>#N/A</v>
      </c>
      <c r="GX38" s="34" vm="6347">
        <f ca="1"/>
        <v>7.2350000000000003</v>
      </c>
      <c r="GY38" s="34" vm="6917">
        <f ca="1"/>
        <v>7.3360000000000003</v>
      </c>
      <c r="GZ38" s="34" vm="6918">
        <f ca="1"/>
        <v>7.3259999999999996</v>
      </c>
      <c r="HA38" s="34" vm="6321">
        <f ca="1"/>
        <v>7.3090000000000002</v>
      </c>
      <c r="HB38" s="34" vm="6313">
        <f ca="1"/>
        <v>7.3795000000000002</v>
      </c>
      <c r="HC38" s="34" vm="6357">
        <f ca="1"/>
        <v>7.3559999999999999</v>
      </c>
      <c r="HD38" s="34" vm="6919">
        <f ca="1"/>
        <v>7.2409999999999997</v>
      </c>
      <c r="HE38" s="34" vm="6920">
        <f ca="1"/>
        <v>7.2389999999999999</v>
      </c>
      <c r="HF38" s="34" vm="6295">
        <f ca="1"/>
        <v>7.27</v>
      </c>
      <c r="HG38" s="34" vm="6307">
        <f ca="1"/>
        <v>7.2450000000000001</v>
      </c>
      <c r="HH38" s="34" vm="6921">
        <f ca="1"/>
        <v>7.2089999999999996</v>
      </c>
      <c r="HI38" s="34" vm="6922">
        <f ca="1"/>
        <v>7.1459999999999999</v>
      </c>
      <c r="HJ38" s="34" vm="6923">
        <f ca="1"/>
        <v>7.1139999999999999</v>
      </c>
      <c r="HK38" s="34" vm="6924">
        <f ca="1"/>
        <v>7.1050000000000004</v>
      </c>
      <c r="HL38" s="34" vm="6925">
        <f ca="1"/>
        <v>6.9329999999999998</v>
      </c>
      <c r="HM38" s="34" vm="6926">
        <f ca="1"/>
        <v>6.95</v>
      </c>
      <c r="HN38" s="34" vm="6927">
        <f ca="1"/>
        <v>7.07</v>
      </c>
      <c r="HO38" s="34" vm="6928">
        <f ca="1"/>
        <v>7.0895000000000001</v>
      </c>
      <c r="HP38" s="34" vm="6916">
        <f ca="1"/>
        <v>7.0439999999999996</v>
      </c>
      <c r="HQ38" s="34" vm="6929">
        <f ca="1"/>
        <v>7.0709999999999997</v>
      </c>
      <c r="HR38" s="34" vm="6930">
        <f ca="1"/>
        <v>6.9630000000000001</v>
      </c>
      <c r="HS38" s="34" vm="6931">
        <f ca="1"/>
        <v>6.9480000000000004</v>
      </c>
      <c r="HT38" s="34" vm="6932">
        <f ca="1"/>
        <v>7.01</v>
      </c>
      <c r="HU38" s="34" vm="6340">
        <f ca="1"/>
        <v>6.9459999999999997</v>
      </c>
      <c r="HV38" s="34" vm="6912">
        <f ca="1"/>
        <v>6.8259999999999996</v>
      </c>
      <c r="HW38" s="34" vm="6933">
        <f ca="1"/>
        <v>6.9180000000000001</v>
      </c>
      <c r="HX38" s="34" vm="6934">
        <f ca="1"/>
        <v>6.8129999999999997</v>
      </c>
      <c r="HY38" s="34" vm="6935">
        <f ca="1"/>
        <v>7.032</v>
      </c>
      <c r="HZ38" s="34" vm="6936">
        <f ca="1"/>
        <v>7.008</v>
      </c>
      <c r="IA38" s="34" vm="6937">
        <f ca="1"/>
        <v>7.0549999999999997</v>
      </c>
      <c r="IB38" s="34" vm="6938">
        <f ca="1"/>
        <v>7</v>
      </c>
      <c r="IC38" s="34" vm="6939">
        <f ca="1"/>
        <v>7.056</v>
      </c>
      <c r="ID38" s="34" vm="6940">
        <f ca="1"/>
        <v>7.0839999999999996</v>
      </c>
      <c r="IE38" s="34" vm="6941">
        <f ca="1"/>
        <v>7.1784999999999997</v>
      </c>
      <c r="IF38" s="34" vm="6942">
        <f ca="1"/>
        <v>7.1680000000000001</v>
      </c>
      <c r="IG38" s="34" vm="6943">
        <f ca="1"/>
        <v>7.2430000000000003</v>
      </c>
      <c r="IH38" s="34" vm="6301">
        <f ca="1"/>
        <v>7.2569999999999997</v>
      </c>
      <c r="II38" s="34" vm="6905">
        <f ca="1"/>
        <v>7.19</v>
      </c>
      <c r="IJ38" s="34" vm="6430">
        <f ca="1"/>
        <v>7.165</v>
      </c>
      <c r="IK38" s="34" vm="6304">
        <f ca="1"/>
        <v>7.22</v>
      </c>
      <c r="IL38" s="34" vm="6344">
        <f ca="1"/>
        <v>7.21</v>
      </c>
      <c r="IM38" s="34" vm="6944">
        <f ca="1"/>
        <v>7.133</v>
      </c>
      <c r="IN38" s="34" vm="6299">
        <f ca="1"/>
        <v>7.1210000000000004</v>
      </c>
      <c r="IO38" s="34" vm="6250">
        <f ca="1"/>
        <v>7.0350000000000001</v>
      </c>
      <c r="IP38" s="34" vm="6945">
        <f ca="1"/>
        <v>7.085</v>
      </c>
      <c r="IQ38" s="34" vm="6946">
        <f ca="1"/>
        <v>7.0449999999999999</v>
      </c>
      <c r="IR38" s="34" vm="6947">
        <f ca="1"/>
        <v>7.0419999999999998</v>
      </c>
      <c r="IS38" s="34" vm="6948">
        <f ca="1"/>
        <v>7.0540000000000003</v>
      </c>
      <c r="IT38" s="34" vm="6949">
        <f ca="1"/>
        <v>7.0739999999999998</v>
      </c>
      <c r="IU38" s="34" vm="6950">
        <f ca="1"/>
        <v>7.1159999999999997</v>
      </c>
      <c r="IV38" s="34" vm="6951">
        <f ca="1"/>
        <v>7.1120000000000001</v>
      </c>
      <c r="IW38" s="34" vm="6952">
        <f ca="1"/>
        <v>7.1349999999999998</v>
      </c>
      <c r="IX38" s="34" vm="6953">
        <f ca="1"/>
        <v>7.202</v>
      </c>
      <c r="IY38" s="34" vm="2859">
        <f ca="1"/>
        <v>7.2190000000000003</v>
      </c>
      <c r="IZ38" s="34" vm="6954">
        <f ca="1"/>
        <v>7.2039999999999997</v>
      </c>
      <c r="JA38" s="34" vm="6955">
        <f ca="1"/>
        <v>7.2069999999999999</v>
      </c>
      <c r="JB38" s="34" vm="6956">
        <f ca="1"/>
        <v>7.1630000000000003</v>
      </c>
      <c r="JC38" s="34" vm="6302">
        <f ca="1"/>
        <v>7.0960000000000001</v>
      </c>
      <c r="JD38" s="34" vm="6957">
        <f ca="1"/>
        <v>7.093</v>
      </c>
      <c r="JE38" s="34" vm="6937">
        <f ca="1"/>
        <v>7.0549999999999997</v>
      </c>
      <c r="JF38" s="34" vm="6958">
        <f ca="1"/>
        <v>6.97</v>
      </c>
      <c r="JG38" s="34" vm="6959">
        <f ca="1"/>
        <v>7.0170000000000003</v>
      </c>
      <c r="JH38" s="34" vm="6247">
        <f ca="1"/>
        <v>7.0209999999999999</v>
      </c>
      <c r="JI38" s="34" vm="6960">
        <f ca="1"/>
        <v>6.7249999999999996</v>
      </c>
      <c r="JJ38" s="34" vm="6224">
        <f ca="1"/>
        <v>6.7770000000000001</v>
      </c>
      <c r="JK38" s="34" vm="6961">
        <f ca="1"/>
        <v>6.7450000000000001</v>
      </c>
      <c r="JL38" s="34" vm="6962">
        <f ca="1"/>
        <v>6.9284999999999997</v>
      </c>
      <c r="JM38" s="34" vm="6963">
        <f ca="1"/>
        <v>6.8840000000000003</v>
      </c>
      <c r="JN38" s="34" vm="6964">
        <f ca="1"/>
        <v>6.7910000000000004</v>
      </c>
      <c r="JO38" s="34" vm="6965">
        <f ca="1"/>
        <v>6.8019999999999996</v>
      </c>
      <c r="JP38" s="34" vm="6966">
        <f ca="1"/>
        <v>6.9390000000000001</v>
      </c>
      <c r="JQ38" s="34" vm="6967">
        <f ca="1"/>
        <v>6.9560000000000004</v>
      </c>
      <c r="JR38" s="34" vm="6968">
        <f ca="1"/>
        <v>6.9489999999999998</v>
      </c>
      <c r="JS38" s="34" vm="6931">
        <f ca="1"/>
        <v>6.9480000000000004</v>
      </c>
      <c r="JT38" s="34" vm="6969">
        <f ca="1"/>
        <v>6.8155000000000001</v>
      </c>
      <c r="JU38" s="34" vm="6970">
        <f ca="1"/>
        <v>6.7869999999999999</v>
      </c>
      <c r="JV38" s="34" vm="6971">
        <f ca="1"/>
        <v>6.7089999999999996</v>
      </c>
      <c r="JW38" s="34" vm="6972">
        <f ca="1"/>
        <v>6.819</v>
      </c>
      <c r="JX38" s="34" vm="6973">
        <f ca="1"/>
        <v>6.7480000000000002</v>
      </c>
      <c r="JY38" s="34" vm="6974">
        <f ca="1"/>
        <v>6.6050000000000004</v>
      </c>
      <c r="JZ38" s="34" vm="6975">
        <f ca="1"/>
        <v>6.7190000000000003</v>
      </c>
      <c r="KA38" s="34" vm="6965">
        <f ca="1"/>
        <v>6.8019999999999996</v>
      </c>
      <c r="KB38" s="34" vm="6976">
        <f ca="1"/>
        <v>6.8179999999999996</v>
      </c>
    </row>
    <row r="39" spans="2:288" ht="20" customHeight="1" x14ac:dyDescent="0.6">
      <c r="B39" s="12"/>
      <c r="C39" s="1" t="s">
        <v>37</v>
      </c>
      <c r="D39" s="1" t="str" cm="1">
        <f t="array" ref="D39">_FV(Table15[[#This Row],[ ETF]],"Ticker symbol",TRUE)</f>
        <v>RIUS</v>
      </c>
      <c r="E39" s="1" t="s">
        <v>94</v>
      </c>
      <c r="F39" s="1" t="s">
        <v>95</v>
      </c>
      <c r="G39" s="1" t="e" vm="6977">
        <v>#VALUE!</v>
      </c>
      <c r="H39" s="22" t="str" cm="1">
        <f t="array" ref="H39">IFERROR(_FV(Table15[[#This Row],[ ETF]],"beta"),"")</f>
        <v/>
      </c>
      <c r="I39" s="25" cm="1">
        <f t="array" ref="I39">_FV(Table15[[#This Row],[ ETF]],"Price")</f>
        <v>16.425000000000001</v>
      </c>
      <c r="J39" s="21">
        <f>SUMIF(Table14[Ativo],Table15[[#This Row],[Ticker]],Table14[Qtd])</f>
        <v>0</v>
      </c>
      <c r="K39" s="5">
        <f>Table15[[#This Row],[Preço]]*Table15[[#This Row],[Qtd]]</f>
        <v>0</v>
      </c>
      <c r="L39" s="14">
        <f>_xlfn.FLOOR.MATH((Aporte-2)/Table15[[#This Row],[Preço]])</f>
        <v>273</v>
      </c>
      <c r="M39" s="13">
        <f>Aporte-Table15[[#This Row],[Possível]]*Table15[[#This Row],[Preço]]</f>
        <v>15.974999999999454</v>
      </c>
      <c r="N39" s="30" cm="1">
        <f t="array" ref="N39">_FV(Table15[[#This Row],[ ETF]],"Expense ratio",TRUE)</f>
        <v>1.1999999999999999E-3</v>
      </c>
      <c r="O39" s="33" cm="1">
        <f t="array" ref="O39">_FV(Table15[[#This Row],[ ETF]],"Market cap",TRUE)</f>
        <v>1741846699.96</v>
      </c>
      <c r="P39" s="31" cm="1">
        <f t="array" ref="P39">_FV(Table15[[#This Row],[ ETF]],"Volume")</f>
        <v>648</v>
      </c>
      <c r="Q39" s="30" cm="1">
        <f t="array" ref="Q39">_FV(Table15[[#This Row],[ ETF]],"Change (%)",TRUE)</f>
        <v>6.1460000000000004E-3</v>
      </c>
      <c r="R39" s="35">
        <f ca="1">(Table15[[#This Row],[Preço]]-AF39)/AF39</f>
        <v>0.27286112833230014</v>
      </c>
      <c r="S39" s="39"/>
      <c r="T39" s="32" cm="1">
        <f t="array" ref="T39">Table15[[#This Row],[Valor de mercado]]/Riqueza_hoje</f>
        <v>0</v>
      </c>
      <c r="AF39" s="34" cm="1" vm="6978">
        <f t="array" aca="1" ref="AF39:JZ39" ca="1">TRANSPOSE(_xlfn.STOCKHISTORY(G39,TODAY()-365,TODAY(),0,0,1))</f>
        <v>12.904</v>
      </c>
      <c r="AG39" s="34" t="e" vm="341">
        <f ca="1"/>
        <v>#N/A</v>
      </c>
      <c r="AH39" s="34" vm="6979">
        <f ca="1"/>
        <v>13.032</v>
      </c>
      <c r="AI39" s="34" vm="6980">
        <f ca="1"/>
        <v>13.021000000000001</v>
      </c>
      <c r="AJ39" s="34" vm="6981">
        <f ca="1"/>
        <v>13.007</v>
      </c>
      <c r="AK39" s="34" vm="6982">
        <f ca="1"/>
        <v>12.898999999999999</v>
      </c>
      <c r="AL39" s="34" vm="6983">
        <f ca="1"/>
        <v>12.904999999999999</v>
      </c>
      <c r="AM39" s="34" vm="6984">
        <f ca="1"/>
        <v>13.093999999999999</v>
      </c>
      <c r="AN39" s="34" vm="6985">
        <f ca="1"/>
        <v>13.222</v>
      </c>
      <c r="AO39" s="34" vm="6986">
        <f ca="1"/>
        <v>13.278</v>
      </c>
      <c r="AP39" s="34" vm="6987">
        <f ca="1"/>
        <v>13.273999999999999</v>
      </c>
      <c r="AQ39" s="34" vm="6988">
        <f ca="1"/>
        <v>13.237</v>
      </c>
      <c r="AR39" s="34" vm="6989">
        <f ca="1"/>
        <v>13.273</v>
      </c>
      <c r="AS39" s="34" vm="6990">
        <f ca="1"/>
        <v>13.288</v>
      </c>
      <c r="AT39" s="34" vm="6991">
        <f ca="1"/>
        <v>13.141</v>
      </c>
      <c r="AU39" s="34" vm="6992">
        <f ca="1"/>
        <v>13.128</v>
      </c>
      <c r="AV39" s="34" vm="6993">
        <f ca="1"/>
        <v>13.17</v>
      </c>
      <c r="AW39" s="34" vm="1622">
        <f ca="1"/>
        <v>13.37</v>
      </c>
      <c r="AX39" s="34" vm="6994">
        <f ca="1"/>
        <v>13.457000000000001</v>
      </c>
      <c r="AY39" s="34" vm="6995">
        <f ca="1"/>
        <v>13.401999999999999</v>
      </c>
      <c r="AZ39" s="34" vm="6996">
        <f ca="1"/>
        <v>13.323</v>
      </c>
      <c r="BA39" s="34" vm="6997">
        <f ca="1"/>
        <v>13.445</v>
      </c>
      <c r="BB39" s="34" vm="6998">
        <f ca="1"/>
        <v>13.212</v>
      </c>
      <c r="BC39" s="34" vm="6999">
        <f ca="1"/>
        <v>13.266999999999999</v>
      </c>
      <c r="BD39" s="34" vm="7000">
        <f ca="1"/>
        <v>13.028</v>
      </c>
      <c r="BE39" s="34" vm="7001">
        <f ca="1"/>
        <v>13.122</v>
      </c>
      <c r="BF39" s="34" vm="7002">
        <f ca="1"/>
        <v>13.412000000000001</v>
      </c>
      <c r="BG39" s="34" vm="7003">
        <f ca="1"/>
        <v>13.397</v>
      </c>
      <c r="BH39" s="34" vm="7004">
        <f ca="1"/>
        <v>13.468999999999999</v>
      </c>
      <c r="BI39" s="34" vm="1602">
        <f ca="1"/>
        <v>13.565</v>
      </c>
      <c r="BJ39" s="34" vm="7005">
        <f ca="1"/>
        <v>13.644</v>
      </c>
      <c r="BK39" s="34" vm="7006">
        <f ca="1"/>
        <v>13.667</v>
      </c>
      <c r="BL39" s="34" vm="1630">
        <f ca="1"/>
        <v>13.65</v>
      </c>
      <c r="BM39" s="34" vm="7007">
        <f ca="1"/>
        <v>13.721</v>
      </c>
      <c r="BN39" s="34" vm="1610">
        <f ca="1"/>
        <v>13.744999999999999</v>
      </c>
      <c r="BO39" s="34" vm="1632">
        <f ca="1"/>
        <v>13.87</v>
      </c>
      <c r="BP39" s="34" vm="7008">
        <f ca="1"/>
        <v>13.779</v>
      </c>
      <c r="BQ39" s="34" vm="7009">
        <f ca="1"/>
        <v>13.648999999999999</v>
      </c>
      <c r="BR39" s="34" vm="7010">
        <f ca="1"/>
        <v>13.627000000000001</v>
      </c>
      <c r="BS39" s="34" vm="7011">
        <f ca="1"/>
        <v>13.749000000000001</v>
      </c>
      <c r="BT39" s="34" vm="7012">
        <f ca="1"/>
        <v>13.544</v>
      </c>
      <c r="BU39" s="34" vm="1621">
        <f ca="1"/>
        <v>13.395</v>
      </c>
      <c r="BV39" s="34" vm="7013">
        <f ca="1"/>
        <v>13.537000000000001</v>
      </c>
      <c r="BW39" s="34" vm="7014">
        <f ca="1"/>
        <v>13.489000000000001</v>
      </c>
      <c r="BX39" s="34" vm="6987">
        <f ca="1"/>
        <v>13.273999999999999</v>
      </c>
      <c r="BY39" s="34" vm="7015">
        <f ca="1"/>
        <v>13.519</v>
      </c>
      <c r="BZ39" s="34" vm="7016">
        <f ca="1"/>
        <v>13.5</v>
      </c>
      <c r="CA39" s="34" vm="7017">
        <f ca="1"/>
        <v>13.401</v>
      </c>
      <c r="CB39" s="34" vm="7018">
        <f ca="1"/>
        <v>13.202999999999999</v>
      </c>
      <c r="CC39" s="34" vm="7019">
        <f ca="1"/>
        <v>12.826000000000001</v>
      </c>
      <c r="CD39" s="34" vm="7020">
        <f ca="1"/>
        <v>13.33</v>
      </c>
      <c r="CE39" s="34" vm="1621">
        <f ca="1"/>
        <v>13.395</v>
      </c>
      <c r="CF39" s="34" vm="6997">
        <f ca="1"/>
        <v>13.445</v>
      </c>
      <c r="CG39" s="34" vm="7021">
        <f ca="1"/>
        <v>13.624000000000001</v>
      </c>
      <c r="CH39" s="34" vm="7022">
        <f ca="1"/>
        <v>13.509</v>
      </c>
      <c r="CI39" s="34" vm="1601">
        <f ca="1"/>
        <v>13.58</v>
      </c>
      <c r="CJ39" s="34" vm="7023">
        <f ca="1"/>
        <v>13.693</v>
      </c>
      <c r="CK39" s="34" vm="7024">
        <f ca="1"/>
        <v>13.602</v>
      </c>
      <c r="CL39" s="34" vm="7009">
        <f ca="1"/>
        <v>13.648999999999999</v>
      </c>
      <c r="CM39" s="34" vm="7025">
        <f ca="1"/>
        <v>13.491</v>
      </c>
      <c r="CN39" s="34" vm="7026">
        <f ca="1"/>
        <v>13.616</v>
      </c>
      <c r="CO39" s="34" vm="7027">
        <f ca="1"/>
        <v>13.592000000000001</v>
      </c>
      <c r="CP39" s="34" vm="7028">
        <f ca="1"/>
        <v>13.539</v>
      </c>
      <c r="CQ39" s="34" vm="7029">
        <f ca="1"/>
        <v>13.302</v>
      </c>
      <c r="CR39" s="34" vm="7030">
        <f ca="1"/>
        <v>13.507</v>
      </c>
      <c r="CS39" s="34" vm="7031">
        <f ca="1"/>
        <v>13.554</v>
      </c>
      <c r="CT39" s="34" vm="7015">
        <f ca="1"/>
        <v>13.519</v>
      </c>
      <c r="CU39" s="34" vm="7010">
        <f ca="1"/>
        <v>13.627000000000001</v>
      </c>
      <c r="CV39" s="34" vm="7032">
        <f ca="1"/>
        <v>13.805999999999999</v>
      </c>
      <c r="CW39" s="34" vm="7033">
        <f ca="1"/>
        <v>14.085000000000001</v>
      </c>
      <c r="CX39" s="34" vm="7034">
        <f ca="1"/>
        <v>14.077</v>
      </c>
      <c r="CY39" s="34" vm="7035">
        <f ca="1"/>
        <v>14.135999999999999</v>
      </c>
      <c r="CZ39" s="34" vm="7036">
        <f ca="1"/>
        <v>14.156000000000001</v>
      </c>
      <c r="DA39" s="34" vm="7037">
        <f ca="1"/>
        <v>14.237</v>
      </c>
      <c r="DB39" s="34" vm="7038">
        <f ca="1"/>
        <v>14.301</v>
      </c>
      <c r="DC39" s="34" vm="7039">
        <f ca="1"/>
        <v>14.32</v>
      </c>
      <c r="DD39" s="34" vm="7040">
        <f ca="1"/>
        <v>14.388999999999999</v>
      </c>
      <c r="DE39" s="34" vm="7041">
        <f ca="1"/>
        <v>14.445</v>
      </c>
      <c r="DF39" s="34" vm="7042">
        <f ca="1"/>
        <v>14.396000000000001</v>
      </c>
      <c r="DG39" s="34" vm="7043">
        <f ca="1"/>
        <v>14.243</v>
      </c>
      <c r="DH39" s="34" vm="7044">
        <f ca="1"/>
        <v>14.313000000000001</v>
      </c>
      <c r="DI39" s="34" vm="7045">
        <f ca="1"/>
        <v>14.414999999999999</v>
      </c>
      <c r="DJ39" s="34" vm="7046">
        <f ca="1"/>
        <v>14.433</v>
      </c>
      <c r="DK39" s="34" vm="7047">
        <f ca="1"/>
        <v>14.438000000000001</v>
      </c>
      <c r="DL39" s="34" vm="7048">
        <f ca="1"/>
        <v>14.488</v>
      </c>
      <c r="DM39" s="34" vm="7049">
        <f ca="1"/>
        <v>14.494</v>
      </c>
      <c r="DN39" s="34" vm="7050">
        <f ca="1"/>
        <v>14.555999999999999</v>
      </c>
      <c r="DO39" s="34" vm="7051">
        <f ca="1"/>
        <v>14.51</v>
      </c>
      <c r="DP39" s="34" t="e" vm="341">
        <f ca="1"/>
        <v>#N/A</v>
      </c>
      <c r="DQ39" s="34" vm="7052">
        <f ca="1"/>
        <v>14.223000000000001</v>
      </c>
      <c r="DR39" s="34" vm="7053">
        <f ca="1"/>
        <v>14.334</v>
      </c>
      <c r="DS39" s="34" vm="7054">
        <f ca="1"/>
        <v>14.286</v>
      </c>
      <c r="DT39" s="34" vm="7055">
        <f ca="1"/>
        <v>14.518000000000001</v>
      </c>
      <c r="DU39" s="34" vm="7056">
        <f ca="1"/>
        <v>14.425000000000001</v>
      </c>
      <c r="DV39" s="34" vm="7057">
        <f ca="1"/>
        <v>14.19</v>
      </c>
      <c r="DW39" s="34" vm="7058">
        <f ca="1"/>
        <v>14.013</v>
      </c>
      <c r="DX39" s="34" vm="7059">
        <f ca="1"/>
        <v>14.051</v>
      </c>
      <c r="DY39" s="34" vm="7060">
        <f ca="1"/>
        <v>14.228</v>
      </c>
      <c r="DZ39" s="34" vm="7061">
        <f ca="1"/>
        <v>14.247</v>
      </c>
      <c r="EA39" s="34" vm="7062">
        <f ca="1"/>
        <v>14.255000000000001</v>
      </c>
      <c r="EB39" s="34" vm="7063">
        <f ca="1"/>
        <v>14.298999999999999</v>
      </c>
      <c r="EC39" s="34" vm="7064">
        <f ca="1"/>
        <v>14.42</v>
      </c>
      <c r="ED39" s="34" vm="7042">
        <f ca="1"/>
        <v>14.396000000000001</v>
      </c>
      <c r="EE39" s="34" vm="7065">
        <f ca="1"/>
        <v>14.414</v>
      </c>
      <c r="EF39" s="34" vm="7066">
        <f ca="1"/>
        <v>14.385</v>
      </c>
      <c r="EG39" s="34" vm="7067">
        <f ca="1"/>
        <v>14.471</v>
      </c>
      <c r="EH39" s="34" t="e" vm="341">
        <f ca="1"/>
        <v>#N/A</v>
      </c>
      <c r="EI39" s="34" vm="7047">
        <f ca="1"/>
        <v>14.438000000000001</v>
      </c>
      <c r="EJ39" s="34" vm="7068">
        <f ca="1"/>
        <v>14.394</v>
      </c>
      <c r="EK39" s="34" vm="7069">
        <f ca="1"/>
        <v>14.337</v>
      </c>
      <c r="EL39" s="34" vm="7070">
        <f ca="1"/>
        <v>14.428000000000001</v>
      </c>
      <c r="EM39" s="34" vm="7071">
        <f ca="1"/>
        <v>14.49</v>
      </c>
      <c r="EN39" s="34" vm="7072">
        <f ca="1"/>
        <v>14.476000000000001</v>
      </c>
      <c r="EO39" s="34" vm="7073">
        <f ca="1"/>
        <v>14.487</v>
      </c>
      <c r="EP39" s="34" vm="7074">
        <f ca="1"/>
        <v>14.565</v>
      </c>
      <c r="EQ39" s="34" vm="7075">
        <f ca="1"/>
        <v>14.59</v>
      </c>
      <c r="ER39" s="34" vm="7076">
        <f ca="1"/>
        <v>14.611000000000001</v>
      </c>
      <c r="ES39" s="34" vm="7077">
        <f ca="1"/>
        <v>14.615</v>
      </c>
      <c r="ET39" s="34" vm="7078">
        <f ca="1"/>
        <v>14.634</v>
      </c>
      <c r="EU39" s="34" vm="7079">
        <f ca="1"/>
        <v>14.596</v>
      </c>
      <c r="EV39" s="34" vm="7080">
        <f ca="1"/>
        <v>14.436</v>
      </c>
      <c r="EW39" s="34" vm="7081">
        <f ca="1"/>
        <v>14.505000000000001</v>
      </c>
      <c r="EX39" s="34" vm="7082">
        <f ca="1"/>
        <v>14.672000000000001</v>
      </c>
      <c r="EY39" s="34" vm="7083">
        <f ca="1"/>
        <v>14.635</v>
      </c>
      <c r="EZ39" s="34" vm="7084">
        <f ca="1"/>
        <v>14.782999999999999</v>
      </c>
      <c r="FA39" s="34" vm="7085">
        <f ca="1"/>
        <v>14.805999999999999</v>
      </c>
      <c r="FB39" s="34" vm="7086">
        <f ca="1"/>
        <v>14.833</v>
      </c>
      <c r="FC39" s="34" vm="7087">
        <f ca="1"/>
        <v>14.904</v>
      </c>
      <c r="FD39" s="34" vm="7088">
        <f ca="1"/>
        <v>14.898</v>
      </c>
      <c r="FE39" s="34" vm="7089">
        <f ca="1"/>
        <v>14.916</v>
      </c>
      <c r="FF39" s="34" vm="7090">
        <f ca="1"/>
        <v>15.023</v>
      </c>
      <c r="FG39" s="34" vm="7091">
        <f ca="1"/>
        <v>15.082000000000001</v>
      </c>
      <c r="FH39" s="34" vm="7092">
        <f ca="1"/>
        <v>15.03</v>
      </c>
      <c r="FI39" s="34" vm="7093">
        <f ca="1"/>
        <v>15.103</v>
      </c>
      <c r="FJ39" s="34" vm="7094">
        <f ca="1"/>
        <v>14.935</v>
      </c>
      <c r="FK39" s="34" vm="7095">
        <f ca="1"/>
        <v>15.141</v>
      </c>
      <c r="FL39" s="34" vm="7096">
        <f ca="1"/>
        <v>15.193</v>
      </c>
      <c r="FM39" s="34" vm="7097">
        <f ca="1"/>
        <v>15.253</v>
      </c>
      <c r="FN39" s="34" vm="7098">
        <f ca="1"/>
        <v>15.182</v>
      </c>
      <c r="FO39" s="34" vm="7099">
        <f ca="1"/>
        <v>15.132999999999999</v>
      </c>
      <c r="FP39" s="34" vm="7100">
        <f ca="1"/>
        <v>15.073</v>
      </c>
      <c r="FQ39" s="34" vm="7101">
        <f ca="1"/>
        <v>14.808999999999999</v>
      </c>
      <c r="FR39" s="34" vm="7102">
        <f ca="1"/>
        <v>15.000999999999999</v>
      </c>
      <c r="FS39" s="34" vm="7103">
        <f ca="1"/>
        <v>15.11</v>
      </c>
      <c r="FT39" s="34" vm="7104">
        <f ca="1"/>
        <v>15.177</v>
      </c>
      <c r="FU39" s="34" vm="7105">
        <f ca="1"/>
        <v>15.351000000000001</v>
      </c>
      <c r="FV39" s="34" vm="7106">
        <f ca="1"/>
        <v>15.378</v>
      </c>
      <c r="FW39" s="34" vm="7107">
        <f ca="1"/>
        <v>15.19</v>
      </c>
      <c r="FX39" s="34" vm="7108">
        <f ca="1"/>
        <v>15.326000000000001</v>
      </c>
      <c r="FY39" s="34" vm="7109">
        <f ca="1"/>
        <v>15.395</v>
      </c>
      <c r="FZ39" s="34" vm="7110">
        <f ca="1"/>
        <v>15.295999999999999</v>
      </c>
      <c r="GA39" s="34" vm="7111">
        <f ca="1"/>
        <v>15.349</v>
      </c>
      <c r="GB39" s="34" vm="7112">
        <f ca="1"/>
        <v>15.246</v>
      </c>
      <c r="GC39" s="34" vm="7113">
        <f ca="1"/>
        <v>15.324</v>
      </c>
      <c r="GD39" s="34" vm="7114">
        <f ca="1"/>
        <v>15.406000000000001</v>
      </c>
      <c r="GE39" s="34" vm="7115">
        <f ca="1"/>
        <v>15.43</v>
      </c>
      <c r="GF39" s="34" vm="7116">
        <f ca="1"/>
        <v>15.428000000000001</v>
      </c>
      <c r="GG39" s="34" vm="7117">
        <f ca="1"/>
        <v>15.432</v>
      </c>
      <c r="GH39" s="34" vm="7118">
        <f ca="1"/>
        <v>15.425000000000001</v>
      </c>
      <c r="GI39" s="34" vm="7119">
        <f ca="1"/>
        <v>15.465</v>
      </c>
      <c r="GJ39" s="34" vm="7120">
        <f ca="1"/>
        <v>15.529</v>
      </c>
      <c r="GK39" s="34" vm="7121">
        <f ca="1"/>
        <v>15.446</v>
      </c>
      <c r="GL39" s="34" vm="7122">
        <f ca="1"/>
        <v>15.462</v>
      </c>
      <c r="GM39" s="34" vm="7119">
        <f ca="1"/>
        <v>15.465</v>
      </c>
      <c r="GN39" s="34" vm="7123">
        <f ca="1"/>
        <v>15.32</v>
      </c>
      <c r="GO39" s="34" vm="7116">
        <f ca="1"/>
        <v>15.428000000000001</v>
      </c>
      <c r="GP39" s="34" vm="7124">
        <f ca="1"/>
        <v>15.605</v>
      </c>
      <c r="GQ39" s="34" vm="7125">
        <f ca="1"/>
        <v>15.644</v>
      </c>
      <c r="GR39" s="34" vm="7126">
        <f ca="1"/>
        <v>15.676</v>
      </c>
      <c r="GS39" s="34" vm="7127">
        <f ca="1"/>
        <v>15.627000000000001</v>
      </c>
      <c r="GT39" s="34" vm="7128">
        <f ca="1"/>
        <v>15.701000000000001</v>
      </c>
      <c r="GU39" s="34" t="e" vm="341">
        <f ca="1"/>
        <v>#N/A</v>
      </c>
      <c r="GV39" s="34" vm="7129">
        <f ca="1"/>
        <v>15.85</v>
      </c>
      <c r="GW39" s="34" vm="7130">
        <f ca="1"/>
        <v>15.824999999999999</v>
      </c>
      <c r="GX39" s="34" vm="7131">
        <f ca="1"/>
        <v>15.852</v>
      </c>
      <c r="GY39" s="34" vm="7132">
        <f ca="1"/>
        <v>15.82</v>
      </c>
      <c r="GZ39" s="34" vm="7133">
        <f ca="1"/>
        <v>15.949</v>
      </c>
      <c r="HA39" s="34" vm="7134">
        <f ca="1"/>
        <v>15.858000000000001</v>
      </c>
      <c r="HB39" s="34" vm="7135">
        <f ca="1"/>
        <v>15.744</v>
      </c>
      <c r="HC39" s="34" vm="7136">
        <f ca="1"/>
        <v>15.771000000000001</v>
      </c>
      <c r="HD39" s="34" vm="7137">
        <f ca="1"/>
        <v>15.653</v>
      </c>
      <c r="HE39" s="34" vm="7138">
        <f ca="1"/>
        <v>15.567</v>
      </c>
      <c r="HF39" s="34" vm="7139">
        <f ca="1"/>
        <v>15.577999999999999</v>
      </c>
      <c r="HG39" s="34" vm="7140">
        <f ca="1"/>
        <v>15.551</v>
      </c>
      <c r="HH39" s="34" vm="7141">
        <f ca="1"/>
        <v>15.553000000000001</v>
      </c>
      <c r="HI39" s="34" vm="7142">
        <f ca="1"/>
        <v>15.526</v>
      </c>
      <c r="HJ39" s="34" vm="7143">
        <f ca="1"/>
        <v>15.262</v>
      </c>
      <c r="HK39" s="34" vm="7144">
        <f ca="1"/>
        <v>15.26</v>
      </c>
      <c r="HL39" s="34" vm="7145">
        <f ca="1"/>
        <v>15.301</v>
      </c>
      <c r="HM39" s="34" vm="7146">
        <f ca="1"/>
        <v>15.548999999999999</v>
      </c>
      <c r="HN39" s="34" vm="7147">
        <f ca="1"/>
        <v>15.497</v>
      </c>
      <c r="HO39" s="34" vm="7147">
        <f ca="1"/>
        <v>15.497</v>
      </c>
      <c r="HP39" s="34" vm="7148">
        <f ca="1"/>
        <v>15.183999999999999</v>
      </c>
      <c r="HQ39" s="34" vm="7149">
        <f ca="1"/>
        <v>15.382999999999999</v>
      </c>
      <c r="HR39" s="34" vm="7150">
        <f ca="1"/>
        <v>15.175000000000001</v>
      </c>
      <c r="HS39" s="34" vm="7151">
        <f ca="1"/>
        <v>15.037000000000001</v>
      </c>
      <c r="HT39" s="34" vm="7152">
        <f ca="1"/>
        <v>14.895</v>
      </c>
      <c r="HU39" s="34" vm="7153">
        <f ca="1"/>
        <v>15.137</v>
      </c>
      <c r="HV39" s="34" vm="7154">
        <f ca="1"/>
        <v>14.978999999999999</v>
      </c>
      <c r="HW39" s="34" vm="7155">
        <f ca="1"/>
        <v>15.388999999999999</v>
      </c>
      <c r="HX39" s="34" vm="7156">
        <f ca="1"/>
        <v>15.308999999999999</v>
      </c>
      <c r="HY39" s="34" vm="7157">
        <f ca="1"/>
        <v>15.319000000000001</v>
      </c>
      <c r="HZ39" s="34" vm="7158">
        <f ca="1"/>
        <v>15.167999999999999</v>
      </c>
      <c r="IA39" s="34" vm="7159">
        <f ca="1"/>
        <v>15.12</v>
      </c>
      <c r="IB39" s="34" vm="7160">
        <f ca="1"/>
        <v>15.423999999999999</v>
      </c>
      <c r="IC39" s="34" vm="7161">
        <f ca="1"/>
        <v>15.561999999999999</v>
      </c>
      <c r="ID39" s="34" vm="7162">
        <f ca="1"/>
        <v>15.59</v>
      </c>
      <c r="IE39" s="34" vm="7163">
        <f ca="1"/>
        <v>15.752000000000001</v>
      </c>
      <c r="IF39" s="34" vm="7164">
        <f ca="1"/>
        <v>15.804</v>
      </c>
      <c r="IG39" s="34" vm="7165">
        <f ca="1"/>
        <v>15.8</v>
      </c>
      <c r="IH39" s="34" vm="7166">
        <f ca="1"/>
        <v>15.819000000000001</v>
      </c>
      <c r="II39" s="34" vm="7167">
        <f ca="1"/>
        <v>15.9</v>
      </c>
      <c r="IJ39" s="34" vm="7168">
        <f ca="1"/>
        <v>16.042000000000002</v>
      </c>
      <c r="IK39" s="34" vm="7169">
        <f ca="1"/>
        <v>15.96</v>
      </c>
      <c r="IL39" s="34" vm="7170">
        <f ca="1"/>
        <v>16.023</v>
      </c>
      <c r="IM39" s="34" vm="7171">
        <f ca="1"/>
        <v>16.039000000000001</v>
      </c>
      <c r="IN39" s="34" vm="7172">
        <f ca="1"/>
        <v>16.093</v>
      </c>
      <c r="IO39" s="34" vm="7173">
        <f ca="1"/>
        <v>16.170999999999999</v>
      </c>
      <c r="IP39" s="34" vm="7174">
        <f ca="1"/>
        <v>16.155999999999999</v>
      </c>
      <c r="IQ39" s="34" vm="3779">
        <f ca="1"/>
        <v>16.335000000000001</v>
      </c>
      <c r="IR39" s="34" vm="3782">
        <f ca="1"/>
        <v>16.445</v>
      </c>
      <c r="IS39" s="34" vm="7175">
        <f ca="1"/>
        <v>16.439</v>
      </c>
      <c r="IT39" s="34" vm="7176">
        <f ca="1"/>
        <v>16.356000000000002</v>
      </c>
      <c r="IU39" s="34" vm="7177">
        <f ca="1"/>
        <v>16.346</v>
      </c>
      <c r="IV39" s="34" vm="7178">
        <f ca="1"/>
        <v>16.251999999999999</v>
      </c>
      <c r="IW39" s="34" vm="7179">
        <f ca="1"/>
        <v>16.350999999999999</v>
      </c>
      <c r="IX39" s="34" vm="7180">
        <f ca="1"/>
        <v>16.379000000000001</v>
      </c>
      <c r="IY39" s="34" vm="7181">
        <f ca="1"/>
        <v>16.457000000000001</v>
      </c>
      <c r="IZ39" s="34" vm="7182">
        <f ca="1"/>
        <v>16.411999999999999</v>
      </c>
      <c r="JA39" s="34" vm="7183">
        <f ca="1"/>
        <v>16.399000000000001</v>
      </c>
      <c r="JB39" s="34" vm="7184">
        <f ca="1"/>
        <v>16.492999999999999</v>
      </c>
      <c r="JC39" s="34" vm="7185">
        <f ca="1"/>
        <v>16.503</v>
      </c>
      <c r="JD39" s="34" vm="7186">
        <f ca="1"/>
        <v>16.276</v>
      </c>
      <c r="JE39" s="34" vm="7187">
        <f ca="1"/>
        <v>16.344999999999999</v>
      </c>
      <c r="JF39" s="34" vm="7188">
        <f ca="1"/>
        <v>16.41</v>
      </c>
      <c r="JG39" s="34" vm="7189">
        <f ca="1"/>
        <v>16.050999999999998</v>
      </c>
      <c r="JH39" s="34" vm="3783">
        <f ca="1"/>
        <v>16.190000000000001</v>
      </c>
      <c r="JI39" s="34" vm="7190">
        <f ca="1"/>
        <v>16.053000000000001</v>
      </c>
      <c r="JJ39" s="34" vm="7191">
        <f ca="1"/>
        <v>16.202000000000002</v>
      </c>
      <c r="JK39" s="34" vm="7192">
        <f ca="1"/>
        <v>15.898999999999999</v>
      </c>
      <c r="JL39" s="34" vm="7193">
        <f ca="1"/>
        <v>15.75</v>
      </c>
      <c r="JM39" s="34" vm="7194">
        <f ca="1"/>
        <v>15.875</v>
      </c>
      <c r="JN39" s="34" vm="7195">
        <f ca="1"/>
        <v>16.297999999999998</v>
      </c>
      <c r="JO39" s="34" vm="7196">
        <f ca="1"/>
        <v>16.305</v>
      </c>
      <c r="JP39" s="34" vm="7197">
        <f ca="1"/>
        <v>16.331</v>
      </c>
      <c r="JQ39" s="34" vm="7198">
        <f ca="1"/>
        <v>16.254999999999999</v>
      </c>
      <c r="JR39" s="34" vm="7199">
        <f ca="1"/>
        <v>16.225000000000001</v>
      </c>
      <c r="JS39" s="34" vm="3741">
        <f ca="1"/>
        <v>16.024999999999999</v>
      </c>
      <c r="JT39" s="34" vm="7200">
        <f ca="1"/>
        <v>16.010999999999999</v>
      </c>
      <c r="JU39" s="34" vm="7201">
        <f ca="1"/>
        <v>16.312999999999999</v>
      </c>
      <c r="JV39" s="34" vm="7202">
        <f ca="1"/>
        <v>16.164999999999999</v>
      </c>
      <c r="JW39" s="34" vm="7203">
        <f ca="1"/>
        <v>15.753</v>
      </c>
      <c r="JX39" s="34" vm="7204">
        <f ca="1"/>
        <v>15.976000000000001</v>
      </c>
      <c r="JY39" s="34" vm="7205">
        <f ca="1"/>
        <v>16.271999999999998</v>
      </c>
      <c r="JZ39" s="34" vm="3729">
        <f ca="1"/>
        <v>16.425000000000001</v>
      </c>
      <c r="KA39" s="34"/>
      <c r="KB39" s="34"/>
    </row>
    <row r="40" spans="2:288" ht="20" customHeight="1" x14ac:dyDescent="0.6">
      <c r="B40" s="12"/>
      <c r="C40" s="1" t="s">
        <v>43</v>
      </c>
      <c r="D40" s="1" t="str" cm="1">
        <f t="array" ref="D40">_FV(Table15[[#This Row],[ ETF]],"Ticker symbol",TRUE)</f>
        <v>CEMA</v>
      </c>
      <c r="E40" s="1" t="s">
        <v>96</v>
      </c>
      <c r="F40" s="1" t="s">
        <v>97</v>
      </c>
      <c r="G40" s="1" t="e" vm="7206">
        <v>#VALUE!</v>
      </c>
      <c r="H40" s="22" cm="1">
        <f t="array" ref="H40">IFERROR(_FV(Table15[[#This Row],[ ETF]],"beta"),"")</f>
        <v>0.96340000000000003</v>
      </c>
      <c r="I40" s="25" cm="1">
        <f t="array" ref="I40">_FV(Table15[[#This Row],[ ETF]],"Price")</f>
        <v>185.8</v>
      </c>
      <c r="J40" s="21">
        <f>SUMIF(Table14[Ativo],Table15[[#This Row],[Ticker]],Table14[Qtd])</f>
        <v>0</v>
      </c>
      <c r="K40" s="5">
        <f>Table15[[#This Row],[Preço]]*Table15[[#This Row],[Qtd]]</f>
        <v>0</v>
      </c>
      <c r="L40" s="14">
        <f>_xlfn.FLOOR.MATH((Aporte-2)/Table15[[#This Row],[Preço]])</f>
        <v>24</v>
      </c>
      <c r="M40" s="13">
        <f>Aporte-Table15[[#This Row],[Possível]]*Table15[[#This Row],[Preço]]</f>
        <v>40.799999999999272</v>
      </c>
      <c r="N40" s="30" cm="1">
        <f t="array" ref="N40">_FV(Table15[[#This Row],[ ETF]],"Expense ratio",TRUE)</f>
        <v>2E-3</v>
      </c>
      <c r="O40" s="33" cm="1">
        <f t="array" ref="O40">_FV(Table15[[#This Row],[ ETF]],"Market cap",TRUE)</f>
        <v>1709221614.6199999</v>
      </c>
      <c r="P40" s="31" cm="1">
        <f t="array" ref="P40">_FV(Table15[[#This Row],[ ETF]],"Volume")</f>
        <v>6005</v>
      </c>
      <c r="Q40" s="30" cm="1">
        <f t="array" ref="Q40">_FV(Table15[[#This Row],[ ETF]],"Change (%)",TRUE)</f>
        <v>-1.0123E-2</v>
      </c>
      <c r="R40" s="35">
        <f ca="1">(Table15[[#This Row],[Preço]]-AF40)/AF40</f>
        <v>-3.9445794344207183E-2</v>
      </c>
      <c r="S40" s="39"/>
      <c r="T40" s="32" cm="1">
        <f t="array" ref="T40">Table15[[#This Row],[Valor de mercado]]/Riqueza_hoje</f>
        <v>0</v>
      </c>
      <c r="AF40" s="34" cm="1" vm="7207">
        <f t="array" aca="1" ref="AF40:KB40" ca="1">TRANSPOSE(_xlfn.STOCKHISTORY(G40,TODAY()-365,TODAY(),0,0,1))</f>
        <v>193.43</v>
      </c>
      <c r="AG40" s="34" t="e" vm="341">
        <f ca="1"/>
        <v>#N/A</v>
      </c>
      <c r="AH40" s="34" vm="7208">
        <f ca="1"/>
        <v>195.22</v>
      </c>
      <c r="AI40" s="34" vm="7209">
        <f ca="1"/>
        <v>198.89500000000001</v>
      </c>
      <c r="AJ40" s="34" vm="7210">
        <f ca="1"/>
        <v>200.2</v>
      </c>
      <c r="AK40" s="34" vm="7211">
        <f ca="1"/>
        <v>201.5</v>
      </c>
      <c r="AL40" s="34" vm="7212">
        <f ca="1"/>
        <v>204.77500000000001</v>
      </c>
      <c r="AM40" s="34" vm="7213">
        <f ca="1"/>
        <v>205.26</v>
      </c>
      <c r="AN40" s="34" vm="7214">
        <f ca="1"/>
        <v>205.05</v>
      </c>
      <c r="AO40" s="34" vm="7215">
        <f ca="1"/>
        <v>210.80500000000001</v>
      </c>
      <c r="AP40" s="34" vm="7216">
        <f ca="1"/>
        <v>210.32</v>
      </c>
      <c r="AQ40" s="34" vm="7217">
        <f ca="1"/>
        <v>211.45</v>
      </c>
      <c r="AR40" s="34" vm="7218">
        <f ca="1"/>
        <v>211.05</v>
      </c>
      <c r="AS40" s="34" vm="7219">
        <f ca="1"/>
        <v>215.15</v>
      </c>
      <c r="AT40" s="34" vm="7220">
        <f ca="1"/>
        <v>211.3</v>
      </c>
      <c r="AU40" s="34" vm="7221">
        <f ca="1"/>
        <v>211.95500000000001</v>
      </c>
      <c r="AV40" s="34" vm="7222">
        <f ca="1"/>
        <v>215.035</v>
      </c>
      <c r="AW40" s="34" vm="7223">
        <f ca="1"/>
        <v>219.1</v>
      </c>
      <c r="AX40" s="34" vm="7224">
        <f ca="1"/>
        <v>220.965</v>
      </c>
      <c r="AY40" s="34" vm="7225">
        <f ca="1"/>
        <v>218.6</v>
      </c>
      <c r="AZ40" s="34" vm="7226">
        <f ca="1"/>
        <v>220.81</v>
      </c>
      <c r="BA40" s="34" vm="7227">
        <f ca="1"/>
        <v>218.55</v>
      </c>
      <c r="BB40" s="34" vm="7228">
        <f ca="1"/>
        <v>214.46</v>
      </c>
      <c r="BC40" s="34" vm="7229">
        <f ca="1"/>
        <v>213.36</v>
      </c>
      <c r="BD40" s="34" vm="7230">
        <f ca="1"/>
        <v>209.61500000000001</v>
      </c>
      <c r="BE40" s="34" vm="7231">
        <f ca="1"/>
        <v>213.52</v>
      </c>
      <c r="BF40" s="34" vm="7232">
        <f ca="1"/>
        <v>217.85</v>
      </c>
      <c r="BG40" s="34" vm="7233">
        <f ca="1"/>
        <v>219.29</v>
      </c>
      <c r="BH40" s="34" vm="7234">
        <f ca="1"/>
        <v>217.61</v>
      </c>
      <c r="BI40" s="34" vm="7235">
        <f ca="1"/>
        <v>219.81</v>
      </c>
      <c r="BJ40" s="34" vm="7236">
        <f ca="1"/>
        <v>219.95</v>
      </c>
      <c r="BK40" s="34" vm="7237">
        <f ca="1"/>
        <v>221.97499999999999</v>
      </c>
      <c r="BL40" s="34" vm="7238">
        <f ca="1"/>
        <v>223.89</v>
      </c>
      <c r="BM40" s="34" vm="7239">
        <f ca="1"/>
        <v>227.45</v>
      </c>
      <c r="BN40" s="34" vm="7240">
        <f ca="1"/>
        <v>227.155</v>
      </c>
      <c r="BO40" s="34" vm="7241">
        <f ca="1"/>
        <v>229.22499999999999</v>
      </c>
      <c r="BP40" s="34" vm="7242">
        <f ca="1"/>
        <v>227.77</v>
      </c>
      <c r="BQ40" s="34" vm="7243">
        <f ca="1"/>
        <v>226.68</v>
      </c>
      <c r="BR40" s="34" vm="7244">
        <f ca="1"/>
        <v>222.82499999999999</v>
      </c>
      <c r="BS40" s="34" vm="7245">
        <f ca="1"/>
        <v>226.55</v>
      </c>
      <c r="BT40" s="34" vm="7246">
        <f ca="1"/>
        <v>220.34</v>
      </c>
      <c r="BU40" s="34" vm="7247">
        <f ca="1"/>
        <v>217.85499999999999</v>
      </c>
      <c r="BV40" s="34" vm="7248">
        <f ca="1"/>
        <v>216.38</v>
      </c>
      <c r="BW40" s="34" vm="7249">
        <f ca="1"/>
        <v>217.01</v>
      </c>
      <c r="BX40" s="34" vm="7250">
        <f ca="1"/>
        <v>210.13499999999999</v>
      </c>
      <c r="BY40" s="34" vm="7251">
        <f ca="1"/>
        <v>216.06</v>
      </c>
      <c r="BZ40" s="34" vm="7252">
        <f ca="1"/>
        <v>213.55</v>
      </c>
      <c r="CA40" s="34" vm="7253">
        <f ca="1"/>
        <v>215.51</v>
      </c>
      <c r="CB40" s="34" vm="7254">
        <f ca="1"/>
        <v>211.87</v>
      </c>
      <c r="CC40" s="34" vm="7255">
        <f ca="1"/>
        <v>205.68</v>
      </c>
      <c r="CD40" s="34" vm="7256">
        <f ca="1"/>
        <v>204.64</v>
      </c>
      <c r="CE40" s="34" vm="7257">
        <f ca="1"/>
        <v>207.66</v>
      </c>
      <c r="CF40" s="34" vm="7258">
        <f ca="1"/>
        <v>205.80500000000001</v>
      </c>
      <c r="CG40" s="34" vm="7259">
        <f ca="1"/>
        <v>212.52</v>
      </c>
      <c r="CH40" s="34" vm="7260">
        <f ca="1"/>
        <v>208.3</v>
      </c>
      <c r="CI40" s="34" vm="7261">
        <f ca="1"/>
        <v>208.2</v>
      </c>
      <c r="CJ40" s="34" vm="7262">
        <f ca="1"/>
        <v>210.185</v>
      </c>
      <c r="CK40" s="34" vm="7263">
        <f ca="1"/>
        <v>207.785</v>
      </c>
      <c r="CL40" s="34" vm="7264">
        <f ca="1"/>
        <v>208.505</v>
      </c>
      <c r="CM40" s="34" vm="7265">
        <f ca="1"/>
        <v>208.23</v>
      </c>
      <c r="CN40" s="34" vm="7266">
        <f ca="1"/>
        <v>209.02</v>
      </c>
      <c r="CO40" s="34" vm="7267">
        <f ca="1"/>
        <v>206.095</v>
      </c>
      <c r="CP40" s="34" vm="7268">
        <f ca="1"/>
        <v>201.67</v>
      </c>
      <c r="CQ40" s="34" vm="7269">
        <f ca="1"/>
        <v>200.65</v>
      </c>
      <c r="CR40" s="34" vm="7270">
        <f ca="1"/>
        <v>202.34</v>
      </c>
      <c r="CS40" s="34" vm="7271">
        <f ca="1"/>
        <v>203.61</v>
      </c>
      <c r="CT40" s="34" vm="7272">
        <f ca="1"/>
        <v>204.7</v>
      </c>
      <c r="CU40" s="34" vm="7273">
        <f ca="1"/>
        <v>205.04</v>
      </c>
      <c r="CV40" s="34" vm="7274">
        <f ca="1"/>
        <v>208.55</v>
      </c>
      <c r="CW40" s="34" vm="7275">
        <f ca="1"/>
        <v>209.77</v>
      </c>
      <c r="CX40" s="34" vm="7276">
        <f ca="1"/>
        <v>206.38499999999999</v>
      </c>
      <c r="CY40" s="34" vm="7277">
        <f ca="1"/>
        <v>208.07</v>
      </c>
      <c r="CZ40" s="34" vm="7278">
        <f ca="1"/>
        <v>205.595</v>
      </c>
      <c r="DA40" s="34" vm="7279">
        <f ca="1"/>
        <v>204.48500000000001</v>
      </c>
      <c r="DB40" s="34" vm="7280">
        <f ca="1"/>
        <v>205.745</v>
      </c>
      <c r="DC40" s="34" vm="7281">
        <f ca="1"/>
        <v>207.14500000000001</v>
      </c>
      <c r="DD40" s="34" vm="7282">
        <f ca="1"/>
        <v>207.19</v>
      </c>
      <c r="DE40" s="34" vm="7283">
        <f ca="1"/>
        <v>208.05</v>
      </c>
      <c r="DF40" s="34" vm="7284">
        <f ca="1"/>
        <v>207.10499999999999</v>
      </c>
      <c r="DG40" s="34" vm="7285">
        <f ca="1"/>
        <v>205.76499999999999</v>
      </c>
      <c r="DH40" s="34" vm="7286">
        <f ca="1"/>
        <v>206.13</v>
      </c>
      <c r="DI40" s="34" vm="7287">
        <f ca="1"/>
        <v>207.315</v>
      </c>
      <c r="DJ40" s="34" vm="7288">
        <f ca="1"/>
        <v>209.54499999999999</v>
      </c>
      <c r="DK40" s="34" vm="7289">
        <f ca="1"/>
        <v>209.55</v>
      </c>
      <c r="DL40" s="34" vm="7290">
        <f ca="1"/>
        <v>210.10499999999999</v>
      </c>
      <c r="DM40" s="34" vm="7291">
        <f ca="1"/>
        <v>210.75</v>
      </c>
      <c r="DN40" s="34" vm="7292">
        <f ca="1"/>
        <v>209.91</v>
      </c>
      <c r="DO40" s="34" vm="7293">
        <f ca="1"/>
        <v>207.31</v>
      </c>
      <c r="DP40" s="34" t="e" vm="341">
        <f ca="1"/>
        <v>#N/A</v>
      </c>
      <c r="DQ40" s="34" vm="7294">
        <f ca="1"/>
        <v>203.505</v>
      </c>
      <c r="DR40" s="34" vm="7295">
        <f ca="1"/>
        <v>205.45500000000001</v>
      </c>
      <c r="DS40" s="34" vm="7296">
        <f ca="1"/>
        <v>206.15</v>
      </c>
      <c r="DT40" s="34" vm="7297">
        <f ca="1"/>
        <v>209.22</v>
      </c>
      <c r="DU40" s="34" vm="7298">
        <f ca="1"/>
        <v>204.92</v>
      </c>
      <c r="DV40" s="34" vm="7299">
        <f ca="1"/>
        <v>202.13499999999999</v>
      </c>
      <c r="DW40" s="34" vm="5482">
        <f ca="1"/>
        <v>198.4</v>
      </c>
      <c r="DX40" s="34" vm="7300">
        <f ca="1"/>
        <v>197.31</v>
      </c>
      <c r="DY40" s="34" vm="7301">
        <f ca="1"/>
        <v>200.405</v>
      </c>
      <c r="DZ40" s="34" vm="7302">
        <f ca="1"/>
        <v>199.83</v>
      </c>
      <c r="EA40" s="34" vm="7303">
        <f ca="1"/>
        <v>204.05500000000001</v>
      </c>
      <c r="EB40" s="34" vm="7304">
        <f ca="1"/>
        <v>202.48500000000001</v>
      </c>
      <c r="EC40" s="34" vm="7305">
        <f ca="1"/>
        <v>204.33</v>
      </c>
      <c r="ED40" s="34" vm="7306">
        <f ca="1"/>
        <v>202.55500000000001</v>
      </c>
      <c r="EE40" s="34" vm="7307">
        <f ca="1"/>
        <v>203.84</v>
      </c>
      <c r="EF40" s="34" vm="7308">
        <f ca="1"/>
        <v>206.04499999999999</v>
      </c>
      <c r="EG40" s="34" vm="7309">
        <f ca="1"/>
        <v>207.43</v>
      </c>
      <c r="EH40" s="34" vm="7310">
        <f ca="1"/>
        <v>207.74</v>
      </c>
      <c r="EI40" s="34" vm="7311">
        <f ca="1"/>
        <v>209.01</v>
      </c>
      <c r="EJ40" s="34" t="e" vm="341">
        <f ca="1"/>
        <v>#N/A</v>
      </c>
      <c r="EK40" s="34" vm="7312">
        <f ca="1"/>
        <v>212.85</v>
      </c>
      <c r="EL40" s="34" vm="7313">
        <f ca="1"/>
        <v>212.82499999999999</v>
      </c>
      <c r="EM40" s="34" vm="7314">
        <f ca="1"/>
        <v>211.02500000000001</v>
      </c>
      <c r="EN40" s="34" vm="7315">
        <f ca="1"/>
        <v>212.06</v>
      </c>
      <c r="EO40" s="34" vm="7316">
        <f ca="1"/>
        <v>210.255</v>
      </c>
      <c r="EP40" s="34" vm="7317">
        <f ca="1"/>
        <v>209.345</v>
      </c>
      <c r="EQ40" s="34" vm="7318">
        <f ca="1"/>
        <v>209.28</v>
      </c>
      <c r="ER40" s="34" vm="7319">
        <f ca="1"/>
        <v>210.595</v>
      </c>
      <c r="ES40" s="34" vm="7320">
        <f ca="1"/>
        <v>210.27</v>
      </c>
      <c r="ET40" s="34" vm="7321">
        <f ca="1"/>
        <v>210.98</v>
      </c>
      <c r="EU40" s="34" vm="7322">
        <f ca="1"/>
        <v>209.85</v>
      </c>
      <c r="EV40" s="34" vm="7323">
        <f ca="1"/>
        <v>209.42</v>
      </c>
      <c r="EW40" s="34" vm="7324">
        <f ca="1"/>
        <v>208.83500000000001</v>
      </c>
      <c r="EX40" s="34" vm="7325">
        <f ca="1"/>
        <v>207.29</v>
      </c>
      <c r="EY40" s="34" vm="7326">
        <f ca="1"/>
        <v>206.85</v>
      </c>
      <c r="EZ40" s="34" vm="7327">
        <f ca="1"/>
        <v>205.88</v>
      </c>
      <c r="FA40" s="34" vm="7328">
        <f ca="1"/>
        <v>208.345</v>
      </c>
      <c r="FB40" s="34" vm="7329">
        <f ca="1"/>
        <v>209.72499999999999</v>
      </c>
      <c r="FC40" s="34" vm="7217">
        <f ca="1"/>
        <v>211.45</v>
      </c>
      <c r="FD40" s="34" vm="7330">
        <f ca="1"/>
        <v>212.215</v>
      </c>
      <c r="FE40" s="34" vm="7331">
        <f ca="1"/>
        <v>211.065</v>
      </c>
      <c r="FF40" s="34" vm="7332">
        <f ca="1"/>
        <v>210.82499999999999</v>
      </c>
      <c r="FG40" s="34" vm="7333">
        <f ca="1"/>
        <v>208.94</v>
      </c>
      <c r="FH40" s="34" vm="7277">
        <f ca="1"/>
        <v>208.07</v>
      </c>
      <c r="FI40" s="34" vm="7334">
        <f ca="1"/>
        <v>207.3</v>
      </c>
      <c r="FJ40" s="34" vm="7335">
        <f ca="1"/>
        <v>205.99</v>
      </c>
      <c r="FK40" s="34" vm="7336">
        <f ca="1"/>
        <v>205.185</v>
      </c>
      <c r="FL40" s="34" vm="7337">
        <f ca="1"/>
        <v>200.47499999999999</v>
      </c>
      <c r="FM40" s="34" vm="7338">
        <f ca="1"/>
        <v>203.7</v>
      </c>
      <c r="FN40" s="34" vm="7339">
        <f ca="1"/>
        <v>203.685</v>
      </c>
      <c r="FO40" s="34" vm="7340">
        <f ca="1"/>
        <v>205.97499999999999</v>
      </c>
      <c r="FP40" s="34" vm="7341">
        <f ca="1"/>
        <v>205.41</v>
      </c>
      <c r="FQ40" s="34" vm="7342">
        <f ca="1"/>
        <v>206.53</v>
      </c>
      <c r="FR40" s="34" vm="7343">
        <f ca="1"/>
        <v>204.595</v>
      </c>
      <c r="FS40" s="34" vm="7344">
        <f ca="1"/>
        <v>201.1</v>
      </c>
      <c r="FT40" s="34" vm="7345">
        <f ca="1"/>
        <v>201.155</v>
      </c>
      <c r="FU40" s="34" vm="7346">
        <f ca="1"/>
        <v>201.69</v>
      </c>
      <c r="FV40" s="34" vm="7347">
        <f ca="1"/>
        <v>203.10499999999999</v>
      </c>
      <c r="FW40" s="34" vm="7348">
        <f ca="1"/>
        <v>199.34</v>
      </c>
      <c r="FX40" s="34" vm="7208">
        <f ca="1"/>
        <v>195.22</v>
      </c>
      <c r="FY40" s="34" vm="7349">
        <f ca="1"/>
        <v>188.465</v>
      </c>
      <c r="FZ40" s="34" vm="7350">
        <f ca="1"/>
        <v>194.435</v>
      </c>
      <c r="GA40" s="34" vm="7351">
        <f ca="1"/>
        <v>196.69</v>
      </c>
      <c r="GB40" s="34" vm="7352">
        <f ca="1"/>
        <v>194.74</v>
      </c>
      <c r="GC40" s="34" vm="7353">
        <f ca="1"/>
        <v>196.83</v>
      </c>
      <c r="GD40" s="34" vm="7354">
        <f ca="1"/>
        <v>196.08500000000001</v>
      </c>
      <c r="GE40" s="34" vm="7209">
        <f ca="1"/>
        <v>198.89500000000001</v>
      </c>
      <c r="GF40" s="34" vm="7355">
        <f ca="1"/>
        <v>198.64500000000001</v>
      </c>
      <c r="GG40" s="34" vm="7356">
        <f ca="1"/>
        <v>196.15</v>
      </c>
      <c r="GH40" s="34" vm="7357">
        <f ca="1"/>
        <v>197.82</v>
      </c>
      <c r="GI40" s="34" vm="7358">
        <f ca="1"/>
        <v>197.05</v>
      </c>
      <c r="GJ40" s="34" vm="7359">
        <f ca="1"/>
        <v>197.26</v>
      </c>
      <c r="GK40" s="34" vm="7360">
        <f ca="1"/>
        <v>195.47499999999999</v>
      </c>
      <c r="GL40" s="34" vm="7361">
        <f ca="1"/>
        <v>194.45500000000001</v>
      </c>
      <c r="GM40" s="34" vm="5422">
        <f ca="1"/>
        <v>192.16499999999999</v>
      </c>
      <c r="GN40" s="34" vm="7362">
        <f ca="1"/>
        <v>189.52</v>
      </c>
      <c r="GO40" s="34" vm="7363">
        <f ca="1"/>
        <v>190.715</v>
      </c>
      <c r="GP40" s="34" vm="7364">
        <f ca="1"/>
        <v>186.10499999999999</v>
      </c>
      <c r="GQ40" s="34" vm="7365">
        <f ca="1"/>
        <v>185.42</v>
      </c>
      <c r="GR40" s="34" vm="7366">
        <f ca="1"/>
        <v>187.72</v>
      </c>
      <c r="GS40" s="34" vm="5425">
        <f ca="1"/>
        <v>193.28</v>
      </c>
      <c r="GT40" s="34" vm="7367">
        <f ca="1"/>
        <v>193.94</v>
      </c>
      <c r="GU40" s="34" vm="7368">
        <f ca="1"/>
        <v>192.26</v>
      </c>
      <c r="GV40" s="34" vm="7207">
        <f ca="1"/>
        <v>193.43</v>
      </c>
      <c r="GW40" s="34" t="e" vm="341">
        <f ca="1"/>
        <v>#N/A</v>
      </c>
      <c r="GX40" s="34" vm="7369">
        <f ca="1"/>
        <v>197.61</v>
      </c>
      <c r="GY40" s="34" vm="7370">
        <f ca="1"/>
        <v>200.61</v>
      </c>
      <c r="GZ40" s="34" vm="7371">
        <f ca="1"/>
        <v>200.76</v>
      </c>
      <c r="HA40" s="34" vm="7372">
        <f ca="1"/>
        <v>200.69</v>
      </c>
      <c r="HB40" s="34" vm="7373">
        <f ca="1"/>
        <v>202.6</v>
      </c>
      <c r="HC40" s="34" vm="7374">
        <f ca="1"/>
        <v>202.24</v>
      </c>
      <c r="HD40" s="34" vm="7375">
        <f ca="1"/>
        <v>199.54</v>
      </c>
      <c r="HE40" s="34" vm="7376">
        <f ca="1"/>
        <v>199.30500000000001</v>
      </c>
      <c r="HF40" s="34" vm="7377">
        <f ca="1"/>
        <v>199.69</v>
      </c>
      <c r="HG40" s="34" vm="7378">
        <f ca="1"/>
        <v>198.86500000000001</v>
      </c>
      <c r="HH40" s="34" vm="7379">
        <f ca="1"/>
        <v>197.25</v>
      </c>
      <c r="HI40" s="34" vm="7380">
        <f ca="1"/>
        <v>195.32</v>
      </c>
      <c r="HJ40" s="34" vm="7381">
        <f ca="1"/>
        <v>194.02500000000001</v>
      </c>
      <c r="HK40" s="34" vm="7382">
        <f ca="1"/>
        <v>193.95</v>
      </c>
      <c r="HL40" s="34" vm="7383">
        <f ca="1"/>
        <v>189.19</v>
      </c>
      <c r="HM40" s="34" vm="7384">
        <f ca="1"/>
        <v>189.285</v>
      </c>
      <c r="HN40" s="34" vm="7385">
        <f ca="1"/>
        <v>192.57</v>
      </c>
      <c r="HO40" s="34" vm="7386">
        <f ca="1"/>
        <v>193.02</v>
      </c>
      <c r="HP40" s="34" vm="7387">
        <f ca="1"/>
        <v>191.17500000000001</v>
      </c>
      <c r="HQ40" s="34" vm="7388">
        <f ca="1"/>
        <v>192.08500000000001</v>
      </c>
      <c r="HR40" s="34" vm="7389">
        <f ca="1"/>
        <v>189.655</v>
      </c>
      <c r="HS40" s="34" vm="5436">
        <f ca="1"/>
        <v>189.64</v>
      </c>
      <c r="HT40" s="34" vm="7390">
        <f ca="1"/>
        <v>191.56</v>
      </c>
      <c r="HU40" s="34" vm="7391">
        <f ca="1"/>
        <v>188.91499999999999</v>
      </c>
      <c r="HV40" s="34" vm="5339">
        <f ca="1"/>
        <v>185.72</v>
      </c>
      <c r="HW40" s="34" vm="5357">
        <f ca="1"/>
        <v>188.18</v>
      </c>
      <c r="HX40" s="34" vm="7392">
        <f ca="1"/>
        <v>185.62</v>
      </c>
      <c r="HY40" s="34" vm="7393">
        <f ca="1"/>
        <v>191.83500000000001</v>
      </c>
      <c r="HZ40" s="34" vm="7394">
        <f ca="1"/>
        <v>191.535</v>
      </c>
      <c r="IA40" s="34" vm="7395">
        <f ca="1"/>
        <v>192.69</v>
      </c>
      <c r="IB40" s="34" vm="7363">
        <f ca="1"/>
        <v>190.715</v>
      </c>
      <c r="IC40" s="34" vm="7396">
        <f ca="1"/>
        <v>192.87</v>
      </c>
      <c r="ID40" s="34" vm="7397">
        <f ca="1"/>
        <v>193.31</v>
      </c>
      <c r="IE40" s="34" vm="7398">
        <f ca="1"/>
        <v>196.095</v>
      </c>
      <c r="IF40" s="34" vm="7399">
        <f ca="1"/>
        <v>195.78</v>
      </c>
      <c r="IG40" s="34" vm="7400">
        <f ca="1"/>
        <v>198.76</v>
      </c>
      <c r="IH40" s="34" vm="7401">
        <f ca="1"/>
        <v>198.61</v>
      </c>
      <c r="II40" s="34" vm="7402">
        <f ca="1"/>
        <v>197.51</v>
      </c>
      <c r="IJ40" s="34" vm="7403">
        <f ca="1"/>
        <v>197.48500000000001</v>
      </c>
      <c r="IK40" s="34" vm="7404">
        <f ca="1"/>
        <v>198.23500000000001</v>
      </c>
      <c r="IL40" s="34" vm="7405">
        <f ca="1"/>
        <v>198.21</v>
      </c>
      <c r="IM40" s="34" vm="7406">
        <f ca="1"/>
        <v>196.05500000000001</v>
      </c>
      <c r="IN40" s="34" vm="7407">
        <f ca="1"/>
        <v>195.48</v>
      </c>
      <c r="IO40" s="34" vm="7408">
        <f ca="1"/>
        <v>192.995</v>
      </c>
      <c r="IP40" s="34" vm="7409">
        <f ca="1"/>
        <v>194.57499999999999</v>
      </c>
      <c r="IQ40" s="34" vm="5437">
        <f ca="1"/>
        <v>192.67500000000001</v>
      </c>
      <c r="IR40" s="34" vm="7410">
        <f ca="1"/>
        <v>192.22</v>
      </c>
      <c r="IS40" s="34" vm="7411">
        <f ca="1"/>
        <v>192.285</v>
      </c>
      <c r="IT40" s="34" vm="7412">
        <f ca="1"/>
        <v>192.5</v>
      </c>
      <c r="IU40" s="34" vm="7413">
        <f ca="1"/>
        <v>193.83</v>
      </c>
      <c r="IV40" s="34" vm="7414">
        <f ca="1"/>
        <v>193.45500000000001</v>
      </c>
      <c r="IW40" s="34" vm="7415">
        <f ca="1"/>
        <v>194.39</v>
      </c>
      <c r="IX40" s="34" vm="7416">
        <f ca="1"/>
        <v>196.69499999999999</v>
      </c>
      <c r="IY40" s="34" vm="7417">
        <f ca="1"/>
        <v>197.68</v>
      </c>
      <c r="IZ40" s="34" vm="7418">
        <f ca="1"/>
        <v>197.33</v>
      </c>
      <c r="JA40" s="34" vm="7417">
        <f ca="1"/>
        <v>197.68</v>
      </c>
      <c r="JB40" s="34" vm="7419">
        <f ca="1"/>
        <v>196.59</v>
      </c>
      <c r="JC40" s="34" vm="7420">
        <f ca="1"/>
        <v>194.13499999999999</v>
      </c>
      <c r="JD40" s="34" vm="7421">
        <f ca="1"/>
        <v>194.81</v>
      </c>
      <c r="JE40" s="34" vm="5404">
        <f ca="1"/>
        <v>194.21</v>
      </c>
      <c r="JF40" s="34" vm="7422">
        <f ca="1"/>
        <v>192.73500000000001</v>
      </c>
      <c r="JG40" s="34" vm="7423">
        <f ca="1"/>
        <v>192.35</v>
      </c>
      <c r="JH40" s="34" vm="7424">
        <f ca="1"/>
        <v>193.065</v>
      </c>
      <c r="JI40" s="34" vm="7425">
        <f ca="1"/>
        <v>185.77500000000001</v>
      </c>
      <c r="JJ40" s="34" vm="7426">
        <f ca="1"/>
        <v>186.79499999999999</v>
      </c>
      <c r="JK40" s="34" vm="7427">
        <f ca="1"/>
        <v>185.99</v>
      </c>
      <c r="JL40" s="34" vm="7428">
        <f ca="1"/>
        <v>190.48500000000001</v>
      </c>
      <c r="JM40" s="34" vm="7429">
        <f ca="1"/>
        <v>189.8</v>
      </c>
      <c r="JN40" s="34" vm="7430">
        <f ca="1"/>
        <v>186.11</v>
      </c>
      <c r="JO40" s="34" vm="7431">
        <f ca="1"/>
        <v>186.71</v>
      </c>
      <c r="JP40" s="34" vm="7432">
        <f ca="1"/>
        <v>190.54</v>
      </c>
      <c r="JQ40" s="34" vm="7433">
        <f ca="1"/>
        <v>191.67</v>
      </c>
      <c r="JR40" s="34" vm="7434">
        <f ca="1"/>
        <v>191.55500000000001</v>
      </c>
      <c r="JS40" s="34" vm="5361">
        <f ca="1"/>
        <v>190.85499999999999</v>
      </c>
      <c r="JT40" s="34" vm="7435">
        <f ca="1"/>
        <v>187.95500000000001</v>
      </c>
      <c r="JU40" s="34" vm="7436">
        <f ca="1"/>
        <v>187.02500000000001</v>
      </c>
      <c r="JV40" s="34" vm="7437">
        <f ca="1"/>
        <v>184.60499999999999</v>
      </c>
      <c r="JW40" s="34" vm="7438">
        <f ca="1"/>
        <v>187.245</v>
      </c>
      <c r="JX40" s="34" vm="7439">
        <f ca="1"/>
        <v>185.78</v>
      </c>
      <c r="JY40" s="34" vm="5785">
        <f ca="1"/>
        <v>181.65</v>
      </c>
      <c r="JZ40" s="34" vm="5330">
        <f ca="1"/>
        <v>185.22</v>
      </c>
      <c r="KA40" s="34" vm="7440">
        <f ca="1"/>
        <v>186.52</v>
      </c>
      <c r="KB40" s="34" vm="5720">
        <f ca="1"/>
        <v>187.7</v>
      </c>
    </row>
    <row r="41" spans="2:288" ht="20" customHeight="1" x14ac:dyDescent="0.6">
      <c r="B41" s="12"/>
      <c r="C41" s="1" t="s">
        <v>43</v>
      </c>
      <c r="D41" s="1" t="str" cm="1">
        <f t="array" ref="D41">_FV(Table15[[#This Row],[ ETF]],"Ticker symbol",TRUE)</f>
        <v>XZEM</v>
      </c>
      <c r="E41" s="1" t="s">
        <v>98</v>
      </c>
      <c r="F41" s="1" t="s">
        <v>99</v>
      </c>
      <c r="G41" s="1" t="e" vm="7441">
        <v>#VALUE!</v>
      </c>
      <c r="H41" s="22" t="str" cm="1">
        <f t="array" ref="H41">IFERROR(_FV(Table15[[#This Row],[ ETF]],"beta"),"")</f>
        <v/>
      </c>
      <c r="I41" s="25" cm="1">
        <f t="array" ref="I41">_FV(Table15[[#This Row],[ ETF]],"Price")</f>
        <v>52</v>
      </c>
      <c r="J41" s="21">
        <f>SUMIF(Table14[Ativo],Table15[[#This Row],[Ticker]],Table14[Qtd])</f>
        <v>0</v>
      </c>
      <c r="K41" s="5">
        <f>Table15[[#This Row],[Preço]]*Table15[[#This Row],[Qtd]]</f>
        <v>0</v>
      </c>
      <c r="L41" s="14">
        <f>_xlfn.FLOOR.MATH((Aporte-2)/Table15[[#This Row],[Preço]])</f>
        <v>86</v>
      </c>
      <c r="M41" s="13">
        <f>Aporte-Table15[[#This Row],[Possível]]*Table15[[#This Row],[Preço]]</f>
        <v>28</v>
      </c>
      <c r="N41" s="30" cm="1">
        <f t="array" ref="N41">_FV(Table15[[#This Row],[ ETF]],"Expense ratio",TRUE)</f>
        <v>2.5000000000000001E-3</v>
      </c>
      <c r="O41" s="33" cm="1">
        <f t="array" ref="O41">_FV(Table15[[#This Row],[ ETF]],"Market cap",TRUE)</f>
        <v>1423468400</v>
      </c>
      <c r="P41" s="31" cm="1">
        <f t="array" ref="P41">_FV(Table15[[#This Row],[ ETF]],"Volume")</f>
        <v>114</v>
      </c>
      <c r="Q41" s="30" cm="1">
        <f t="array" ref="Q41">_FV(Table15[[#This Row],[ ETF]],"Change (%)",TRUE)</f>
        <v>-3.9269999999999999E-3</v>
      </c>
      <c r="R41" s="35">
        <f ca="1">(Table15[[#This Row],[Preço]]-AF41)/AF41</f>
        <v>-9.0829617973599092E-2</v>
      </c>
      <c r="S41" s="39"/>
      <c r="T41" s="32" cm="1">
        <f t="array" ref="T41">Table15[[#This Row],[Valor de mercado]]/Riqueza_hoje</f>
        <v>0</v>
      </c>
      <c r="AF41" s="34" cm="1" vm="7442">
        <f t="array" aca="1" ref="AF41:JZ41" ca="1">TRANSPOSE(_xlfn.STOCKHISTORY(G41,TODAY()-365,TODAY(),0,0,1))</f>
        <v>57.195</v>
      </c>
      <c r="AG41" s="34" t="e" vm="341">
        <f ca="1"/>
        <v>#N/A</v>
      </c>
      <c r="AH41" s="34" vm="7443">
        <f ca="1"/>
        <v>57.41</v>
      </c>
      <c r="AI41" s="34" vm="7444">
        <f ca="1"/>
        <v>58.49</v>
      </c>
      <c r="AJ41" s="34" vm="6688">
        <f ca="1"/>
        <v>58.73</v>
      </c>
      <c r="AK41" s="34" vm="4315">
        <f ca="1"/>
        <v>58.67</v>
      </c>
      <c r="AL41" s="34" vm="4328">
        <f ca="1"/>
        <v>59.53</v>
      </c>
      <c r="AM41" s="34" vm="7445">
        <f ca="1"/>
        <v>59.84</v>
      </c>
      <c r="AN41" s="34" vm="7446">
        <f ca="1"/>
        <v>59.05</v>
      </c>
      <c r="AO41" s="34" vm="7447">
        <f ca="1"/>
        <v>61.2</v>
      </c>
      <c r="AP41" s="34" vm="6797">
        <f ca="1"/>
        <v>60.65</v>
      </c>
      <c r="AQ41" s="34" vm="7448">
        <f ca="1"/>
        <v>60.94</v>
      </c>
      <c r="AR41" s="34" vm="7449">
        <f ca="1"/>
        <v>61.04</v>
      </c>
      <c r="AS41" s="34" vm="5142">
        <f ca="1"/>
        <v>62.62</v>
      </c>
      <c r="AT41" s="34" vm="6772">
        <f ca="1"/>
        <v>62.07</v>
      </c>
      <c r="AU41" s="34" vm="7450">
        <f ca="1"/>
        <v>62.594999999999999</v>
      </c>
      <c r="AV41" s="34" vm="2014">
        <f ca="1"/>
        <v>63</v>
      </c>
      <c r="AW41" s="34" vm="7451">
        <f ca="1"/>
        <v>64.495000000000005</v>
      </c>
      <c r="AX41" s="34" vm="1949">
        <f ca="1"/>
        <v>64.62</v>
      </c>
      <c r="AY41" s="34" vm="7452">
        <f ca="1"/>
        <v>64.37</v>
      </c>
      <c r="AZ41" s="34" vm="7453">
        <f ca="1"/>
        <v>65.265000000000001</v>
      </c>
      <c r="BA41" s="34" vm="7454">
        <f ca="1"/>
        <v>64.849999999999994</v>
      </c>
      <c r="BB41" s="34" vm="7455">
        <f ca="1"/>
        <v>63.51</v>
      </c>
      <c r="BC41" s="34" vm="6006">
        <f ca="1"/>
        <v>63.6</v>
      </c>
      <c r="BD41" s="34" vm="7456">
        <f ca="1"/>
        <v>62.44</v>
      </c>
      <c r="BE41" s="34" vm="2006">
        <f ca="1"/>
        <v>63.81</v>
      </c>
      <c r="BF41" s="34" vm="1952">
        <f ca="1"/>
        <v>64.569999999999993</v>
      </c>
      <c r="BG41" s="34" vm="1891">
        <f ca="1"/>
        <v>65.430000000000007</v>
      </c>
      <c r="BH41" s="34" vm="7457">
        <f ca="1"/>
        <v>65.045000000000002</v>
      </c>
      <c r="BI41" s="34" vm="7458">
        <f ca="1"/>
        <v>65.474999999999994</v>
      </c>
      <c r="BJ41" s="34" vm="1926">
        <f ca="1"/>
        <v>65.594999999999999</v>
      </c>
      <c r="BK41" s="34" vm="7459">
        <f ca="1"/>
        <v>66.27</v>
      </c>
      <c r="BL41" s="34" vm="1915">
        <f ca="1"/>
        <v>66.694999999999993</v>
      </c>
      <c r="BM41" s="34" vm="7460">
        <f ca="1"/>
        <v>67.650000000000006</v>
      </c>
      <c r="BN41" s="34" vm="7461">
        <f ca="1"/>
        <v>67.534999999999997</v>
      </c>
      <c r="BO41" s="34" vm="7462">
        <f ca="1"/>
        <v>68.150000000000006</v>
      </c>
      <c r="BP41" s="34" vm="7463">
        <f ca="1"/>
        <v>67.185000000000002</v>
      </c>
      <c r="BQ41" s="34" vm="7464">
        <f ca="1"/>
        <v>67</v>
      </c>
      <c r="BR41" s="34" vm="1988">
        <f ca="1"/>
        <v>65.88</v>
      </c>
      <c r="BS41" s="34" vm="1977">
        <f ca="1"/>
        <v>66.69</v>
      </c>
      <c r="BT41" s="34" vm="7465">
        <f ca="1"/>
        <v>64.33</v>
      </c>
      <c r="BU41" s="34" vm="7466">
        <f ca="1"/>
        <v>63.8</v>
      </c>
      <c r="BV41" s="34" vm="5149">
        <f ca="1"/>
        <v>63.27</v>
      </c>
      <c r="BW41" s="34" vm="5110">
        <f ca="1"/>
        <v>63.1</v>
      </c>
      <c r="BX41" s="34" vm="5967">
        <f ca="1"/>
        <v>61.35</v>
      </c>
      <c r="BY41" s="34" vm="2081">
        <f ca="1"/>
        <v>62.85</v>
      </c>
      <c r="BZ41" s="34" vm="2011">
        <f ca="1"/>
        <v>62.16</v>
      </c>
      <c r="CA41" s="34" vm="6701">
        <f ca="1"/>
        <v>62.76</v>
      </c>
      <c r="CB41" s="34" vm="7467">
        <f ca="1"/>
        <v>62.024999999999999</v>
      </c>
      <c r="CC41" s="34" vm="7468">
        <f ca="1"/>
        <v>60.16</v>
      </c>
      <c r="CD41" s="34" vm="4382">
        <f ca="1"/>
        <v>59.98</v>
      </c>
      <c r="CE41" s="34" vm="7469">
        <f ca="1"/>
        <v>61.03</v>
      </c>
      <c r="CF41" s="34" vm="2097">
        <f ca="1"/>
        <v>60.75</v>
      </c>
      <c r="CG41" s="34" vm="6701">
        <f ca="1"/>
        <v>62.76</v>
      </c>
      <c r="CH41" s="34" vm="7470">
        <f ca="1"/>
        <v>61.164999999999999</v>
      </c>
      <c r="CI41" s="34" vm="2056">
        <f ca="1"/>
        <v>61.06</v>
      </c>
      <c r="CJ41" s="34" vm="6713">
        <f ca="1"/>
        <v>61.42</v>
      </c>
      <c r="CK41" s="34" vm="7471">
        <f ca="1"/>
        <v>60.844999999999999</v>
      </c>
      <c r="CL41" s="34" vm="7472">
        <f ca="1"/>
        <v>61.615000000000002</v>
      </c>
      <c r="CM41" s="34" vm="2076">
        <f ca="1"/>
        <v>61.594999999999999</v>
      </c>
      <c r="CN41" s="34" vm="7473">
        <f ca="1"/>
        <v>61.695</v>
      </c>
      <c r="CO41" s="34" vm="7474">
        <f ca="1"/>
        <v>61.034999999999997</v>
      </c>
      <c r="CP41" s="34" vm="2101">
        <f ca="1"/>
        <v>59.725000000000001</v>
      </c>
      <c r="CQ41" s="34" vm="7475">
        <f ca="1"/>
        <v>59.234999999999999</v>
      </c>
      <c r="CR41" s="34" vm="7476">
        <f ca="1"/>
        <v>59.744999999999997</v>
      </c>
      <c r="CS41" s="34" vm="4382">
        <f ca="1"/>
        <v>59.98</v>
      </c>
      <c r="CT41" s="34" vm="7477">
        <f ca="1"/>
        <v>60.295000000000002</v>
      </c>
      <c r="CU41" s="34" vm="7478">
        <f ca="1"/>
        <v>60.66</v>
      </c>
      <c r="CV41" s="34" vm="5125">
        <f ca="1"/>
        <v>61.48</v>
      </c>
      <c r="CW41" s="34" vm="7479">
        <f ca="1"/>
        <v>61.895000000000003</v>
      </c>
      <c r="CX41" s="34" vm="7480">
        <f ca="1"/>
        <v>60.645000000000003</v>
      </c>
      <c r="CY41" s="34" vm="7481">
        <f ca="1"/>
        <v>61.16</v>
      </c>
      <c r="CZ41" s="34" vm="5068">
        <f ca="1"/>
        <v>60.51</v>
      </c>
      <c r="DA41" s="34" vm="5998">
        <f ca="1"/>
        <v>60.604999999999997</v>
      </c>
      <c r="DB41" s="34" vm="5970">
        <f ca="1"/>
        <v>60.87</v>
      </c>
      <c r="DC41" s="34" vm="6761">
        <f ca="1"/>
        <v>61.21</v>
      </c>
      <c r="DD41" s="34" vm="7482">
        <f ca="1"/>
        <v>61.49</v>
      </c>
      <c r="DE41" s="34" vm="7483">
        <f ca="1"/>
        <v>61.77</v>
      </c>
      <c r="DF41" s="34" vm="7447">
        <f ca="1"/>
        <v>61.2</v>
      </c>
      <c r="DG41" s="34" vm="7478">
        <f ca="1"/>
        <v>60.66</v>
      </c>
      <c r="DH41" s="34" vm="5958">
        <f ca="1"/>
        <v>60.795000000000002</v>
      </c>
      <c r="DI41" s="34" vm="2073">
        <f ca="1"/>
        <v>61.39</v>
      </c>
      <c r="DJ41" s="34" vm="7484">
        <f ca="1"/>
        <v>61.75</v>
      </c>
      <c r="DK41" s="34" vm="7485">
        <f ca="1"/>
        <v>61.524999999999999</v>
      </c>
      <c r="DL41" s="34" vm="7486">
        <f ca="1"/>
        <v>61.984999999999999</v>
      </c>
      <c r="DM41" s="34" vm="7487">
        <f ca="1"/>
        <v>62.255000000000003</v>
      </c>
      <c r="DN41" s="34" vm="7488">
        <f ca="1"/>
        <v>62</v>
      </c>
      <c r="DO41" s="34" vm="7489">
        <f ca="1"/>
        <v>61.25</v>
      </c>
      <c r="DP41" s="34" t="e" vm="341">
        <f ca="1"/>
        <v>#N/A</v>
      </c>
      <c r="DQ41" s="34" vm="7490">
        <f ca="1"/>
        <v>60.064999999999998</v>
      </c>
      <c r="DR41" s="34" vm="7491">
        <f ca="1"/>
        <v>60.72</v>
      </c>
      <c r="DS41" s="34" vm="7492">
        <f ca="1"/>
        <v>60.97</v>
      </c>
      <c r="DT41" s="34" vm="7493">
        <f ca="1"/>
        <v>61.88</v>
      </c>
      <c r="DU41" s="34" vm="2098">
        <f ca="1"/>
        <v>60.45</v>
      </c>
      <c r="DV41" s="34" vm="4338">
        <f ca="1"/>
        <v>59.94</v>
      </c>
      <c r="DW41" s="34" vm="7494">
        <f ca="1"/>
        <v>58.884999999999998</v>
      </c>
      <c r="DX41" s="34" vm="7495">
        <f ca="1"/>
        <v>58.33</v>
      </c>
      <c r="DY41" s="34" vm="7496">
        <f ca="1"/>
        <v>59.1</v>
      </c>
      <c r="DZ41" s="34" vm="4343">
        <f ca="1"/>
        <v>60.29</v>
      </c>
      <c r="EA41" s="34" vm="7497">
        <f ca="1"/>
        <v>60.325000000000003</v>
      </c>
      <c r="EB41" s="34" vm="2099">
        <f ca="1"/>
        <v>59.61</v>
      </c>
      <c r="EC41" s="34" vm="7498">
        <f ca="1"/>
        <v>60.005000000000003</v>
      </c>
      <c r="ED41" s="34" vm="4348">
        <f ca="1"/>
        <v>60.59</v>
      </c>
      <c r="EE41" s="34" vm="7499">
        <f ca="1"/>
        <v>61.045000000000002</v>
      </c>
      <c r="EF41" s="34" vm="7500">
        <f ca="1"/>
        <v>61.01</v>
      </c>
      <c r="EG41" s="34" vm="7501">
        <f ca="1"/>
        <v>61.185000000000002</v>
      </c>
      <c r="EH41" s="34" t="e" vm="341">
        <f ca="1"/>
        <v>#N/A</v>
      </c>
      <c r="EI41" s="34" vm="7502">
        <f ca="1"/>
        <v>62.534999999999997</v>
      </c>
      <c r="EJ41" s="34" vm="5988">
        <f ca="1"/>
        <v>62.704999999999998</v>
      </c>
      <c r="EK41" s="34" vm="7503">
        <f ca="1"/>
        <v>62.005000000000003</v>
      </c>
      <c r="EL41" s="34" vm="2023">
        <f ca="1"/>
        <v>62.32</v>
      </c>
      <c r="EM41" s="34" vm="7504">
        <f ca="1"/>
        <v>61.965000000000003</v>
      </c>
      <c r="EN41" s="34" vm="7505">
        <f ca="1"/>
        <v>61.784999999999997</v>
      </c>
      <c r="EO41" s="34" vm="7506">
        <f ca="1"/>
        <v>61.744999999999997</v>
      </c>
      <c r="EP41" s="34" vm="1879">
        <f ca="1"/>
        <v>61.97</v>
      </c>
      <c r="EQ41" s="34" vm="7507">
        <f ca="1"/>
        <v>61.725000000000001</v>
      </c>
      <c r="ER41" s="34" vm="7508">
        <f ca="1"/>
        <v>62.13</v>
      </c>
      <c r="ES41" s="34" vm="6700">
        <f ca="1"/>
        <v>61.6</v>
      </c>
      <c r="ET41" s="34" vm="2061">
        <f ca="1"/>
        <v>61.71</v>
      </c>
      <c r="EU41" s="34" vm="6753">
        <f ca="1"/>
        <v>61.54</v>
      </c>
      <c r="EV41" s="34" vm="7509">
        <f ca="1"/>
        <v>61.005000000000003</v>
      </c>
      <c r="EW41" s="34" vm="6745">
        <f ca="1"/>
        <v>61.07</v>
      </c>
      <c r="EX41" s="34" vm="7510">
        <f ca="1"/>
        <v>60.585000000000001</v>
      </c>
      <c r="EY41" s="34" vm="6751">
        <f ca="1"/>
        <v>61.44</v>
      </c>
      <c r="EZ41" s="34" vm="7511">
        <f ca="1"/>
        <v>61.765000000000001</v>
      </c>
      <c r="FA41" s="34" vm="5148">
        <f ca="1"/>
        <v>62.39</v>
      </c>
      <c r="FB41" s="34" vm="7512">
        <f ca="1"/>
        <v>62.524999999999999</v>
      </c>
      <c r="FC41" s="34" vm="7513">
        <f ca="1"/>
        <v>62.25</v>
      </c>
      <c r="FD41" s="34" vm="7514">
        <f ca="1"/>
        <v>62.155000000000001</v>
      </c>
      <c r="FE41" s="34" vm="5075">
        <f ca="1"/>
        <v>61.61</v>
      </c>
      <c r="FF41" s="34" vm="6728">
        <f ca="1"/>
        <v>61.32</v>
      </c>
      <c r="FG41" s="34" vm="7515">
        <f ca="1"/>
        <v>60.515000000000001</v>
      </c>
      <c r="FH41" s="34" vm="7516">
        <f ca="1"/>
        <v>60.28</v>
      </c>
      <c r="FI41" s="34" vm="7517">
        <f ca="1"/>
        <v>60.08</v>
      </c>
      <c r="FJ41" s="34" vm="7518">
        <f ca="1"/>
        <v>58.66</v>
      </c>
      <c r="FK41" s="34" vm="7519">
        <f ca="1"/>
        <v>59.674999999999997</v>
      </c>
      <c r="FL41" s="34" vm="7520">
        <f ca="1"/>
        <v>59.555</v>
      </c>
      <c r="FM41" s="34" vm="7521">
        <f ca="1"/>
        <v>60.284999999999997</v>
      </c>
      <c r="FN41" s="34" vm="2029">
        <f ca="1"/>
        <v>60.335000000000001</v>
      </c>
      <c r="FO41" s="34" vm="7522">
        <f ca="1"/>
        <v>60.774999999999999</v>
      </c>
      <c r="FP41" s="34" vm="7497">
        <f ca="1"/>
        <v>60.325000000000003</v>
      </c>
      <c r="FQ41" s="34" vm="7523">
        <f ca="1"/>
        <v>58.975000000000001</v>
      </c>
      <c r="FR41" s="34" vm="7524">
        <f ca="1"/>
        <v>59.075000000000003</v>
      </c>
      <c r="FS41" s="34" vm="7525">
        <f ca="1"/>
        <v>59.335000000000001</v>
      </c>
      <c r="FT41" s="34" vm="7526">
        <f ca="1"/>
        <v>59.805</v>
      </c>
      <c r="FU41" s="34" vm="7527">
        <f ca="1"/>
        <v>58.65</v>
      </c>
      <c r="FV41" s="34" vm="7528">
        <f ca="1"/>
        <v>57.22</v>
      </c>
      <c r="FW41" s="34" vm="7529">
        <f ca="1"/>
        <v>55.02</v>
      </c>
      <c r="FX41" s="34" vm="4367">
        <f ca="1"/>
        <v>56.94</v>
      </c>
      <c r="FY41" s="34" vm="7530">
        <f ca="1"/>
        <v>57.825000000000003</v>
      </c>
      <c r="FZ41" s="34" vm="6205">
        <f ca="1"/>
        <v>57.26</v>
      </c>
      <c r="GA41" s="34" vm="7530">
        <f ca="1"/>
        <v>57.825000000000003</v>
      </c>
      <c r="GB41" s="34" vm="6161">
        <f ca="1"/>
        <v>56.99</v>
      </c>
      <c r="GC41" s="34" vm="4276">
        <f ca="1"/>
        <v>57.73</v>
      </c>
      <c r="GD41" s="34" vm="4308">
        <f ca="1"/>
        <v>57.79</v>
      </c>
      <c r="GE41" s="34" vm="7531">
        <f ca="1"/>
        <v>56.984999999999999</v>
      </c>
      <c r="GF41" s="34" vm="7532">
        <f ca="1"/>
        <v>57.555</v>
      </c>
      <c r="GG41" s="34" vm="7533">
        <f ca="1"/>
        <v>57.835000000000001</v>
      </c>
      <c r="GH41" s="34" vm="5104">
        <f ca="1"/>
        <v>58.01</v>
      </c>
      <c r="GI41" s="34" vm="7534">
        <f ca="1"/>
        <v>57.52</v>
      </c>
      <c r="GJ41" s="34" vm="7535">
        <f ca="1"/>
        <v>57.354999999999997</v>
      </c>
      <c r="GK41" s="34" vm="5907">
        <f ca="1"/>
        <v>56.424999999999997</v>
      </c>
      <c r="GL41" s="34" vm="6144">
        <f ca="1"/>
        <v>55.67</v>
      </c>
      <c r="GM41" s="34" vm="7536">
        <f ca="1"/>
        <v>56.06</v>
      </c>
      <c r="GN41" s="34" vm="7537">
        <f ca="1"/>
        <v>54.46</v>
      </c>
      <c r="GO41" s="34" vm="7538">
        <f ca="1"/>
        <v>54.5</v>
      </c>
      <c r="GP41" s="34" vm="7539">
        <f ca="1"/>
        <v>54.695</v>
      </c>
      <c r="GQ41" s="34" vm="5912">
        <f ca="1"/>
        <v>56.685000000000002</v>
      </c>
      <c r="GR41" s="34" vm="4265">
        <f ca="1"/>
        <v>56.47</v>
      </c>
      <c r="GS41" s="34" vm="7540">
        <f ca="1"/>
        <v>56.104999999999997</v>
      </c>
      <c r="GT41" s="34" vm="7541">
        <f ca="1"/>
        <v>56.27</v>
      </c>
      <c r="GU41" s="34" t="e" vm="341">
        <f ca="1"/>
        <v>#N/A</v>
      </c>
      <c r="GV41" s="34" vm="4291">
        <f ca="1"/>
        <v>57.53</v>
      </c>
      <c r="GW41" s="34" vm="6196">
        <f ca="1"/>
        <v>58.38</v>
      </c>
      <c r="GX41" s="34" vm="7542">
        <f ca="1"/>
        <v>58.314999999999998</v>
      </c>
      <c r="GY41" s="34" vm="7543">
        <f ca="1"/>
        <v>58.015000000000001</v>
      </c>
      <c r="GZ41" s="34" vm="7544">
        <f ca="1"/>
        <v>58.505000000000003</v>
      </c>
      <c r="HA41" s="34" vm="6688">
        <f ca="1"/>
        <v>58.73</v>
      </c>
      <c r="HB41" s="34" vm="7545">
        <f ca="1"/>
        <v>57.704999999999998</v>
      </c>
      <c r="HC41" s="34" vm="7546">
        <f ca="1"/>
        <v>57.274999999999999</v>
      </c>
      <c r="HD41" s="34" vm="7547">
        <f ca="1"/>
        <v>57.375</v>
      </c>
      <c r="HE41" s="34" vm="7548">
        <f ca="1"/>
        <v>57.145000000000003</v>
      </c>
      <c r="HF41" s="34" vm="7549">
        <f ca="1"/>
        <v>56.695</v>
      </c>
      <c r="HG41" s="34" vm="7550">
        <f ca="1"/>
        <v>55.88</v>
      </c>
      <c r="HH41" s="34" vm="7551">
        <f ca="1"/>
        <v>55.564999999999998</v>
      </c>
      <c r="HI41" s="34" vm="4259">
        <f ca="1"/>
        <v>55.52</v>
      </c>
      <c r="HJ41" s="34" vm="7552">
        <f ca="1"/>
        <v>54.145000000000003</v>
      </c>
      <c r="HK41" s="34" vm="7553">
        <f ca="1"/>
        <v>54</v>
      </c>
      <c r="HL41" s="34" vm="7554">
        <f ca="1"/>
        <v>55.1</v>
      </c>
      <c r="HM41" s="34" vm="5927">
        <f ca="1"/>
        <v>55.12</v>
      </c>
      <c r="HN41" s="34" vm="7555">
        <f ca="1"/>
        <v>54.555</v>
      </c>
      <c r="HO41" s="34" vm="7556">
        <f ca="1"/>
        <v>54.825000000000003</v>
      </c>
      <c r="HP41" s="34" vm="7557">
        <f ca="1"/>
        <v>54.23</v>
      </c>
      <c r="HQ41" s="34" vm="7558">
        <f ca="1"/>
        <v>54.234999999999999</v>
      </c>
      <c r="HR41" s="34" vm="7559">
        <f ca="1"/>
        <v>54.645000000000003</v>
      </c>
      <c r="HS41" s="34" vm="7560">
        <f ca="1"/>
        <v>53.92</v>
      </c>
      <c r="HT41" s="34" vm="7561">
        <f ca="1"/>
        <v>53.015000000000001</v>
      </c>
      <c r="HU41" s="34" vm="7562">
        <f ca="1"/>
        <v>53.67</v>
      </c>
      <c r="HV41" s="34" vm="4219">
        <f ca="1"/>
        <v>53</v>
      </c>
      <c r="HW41" s="34" vm="7554">
        <f ca="1"/>
        <v>55.1</v>
      </c>
      <c r="HX41" s="34" vm="7563">
        <f ca="1"/>
        <v>55.26</v>
      </c>
      <c r="HY41" s="34" vm="7564">
        <f ca="1"/>
        <v>55.634999999999998</v>
      </c>
      <c r="HZ41" s="34" vm="5869">
        <f ca="1"/>
        <v>55.164999999999999</v>
      </c>
      <c r="IA41" s="34" vm="5904">
        <f ca="1"/>
        <v>55.914999999999999</v>
      </c>
      <c r="IB41" s="34" vm="7565">
        <f ca="1"/>
        <v>55.96</v>
      </c>
      <c r="IC41" s="34" vm="7566">
        <f ca="1"/>
        <v>56.92</v>
      </c>
      <c r="ID41" s="34" vm="7567">
        <f ca="1"/>
        <v>56.84</v>
      </c>
      <c r="IE41" s="34" vm="7568">
        <f ca="1"/>
        <v>57.594999999999999</v>
      </c>
      <c r="IF41" s="34" vm="7569">
        <f ca="1"/>
        <v>57.905000000000001</v>
      </c>
      <c r="IG41" s="34" vm="7570">
        <f ca="1"/>
        <v>57.48</v>
      </c>
      <c r="IH41" s="34" vm="4275">
        <f ca="1"/>
        <v>57.32</v>
      </c>
      <c r="II41" s="34" vm="7571">
        <f ca="1"/>
        <v>57.505000000000003</v>
      </c>
      <c r="IJ41" s="34" vm="7572">
        <f ca="1"/>
        <v>57.255000000000003</v>
      </c>
      <c r="IK41" s="34" vm="7573">
        <f ca="1"/>
        <v>56.64</v>
      </c>
      <c r="IL41" s="34" vm="7574">
        <f ca="1"/>
        <v>56.42</v>
      </c>
      <c r="IM41" s="34" vm="7564">
        <f ca="1"/>
        <v>55.634999999999998</v>
      </c>
      <c r="IN41" s="34" vm="7575">
        <f ca="1"/>
        <v>56.21</v>
      </c>
      <c r="IO41" s="34" vm="4257">
        <f ca="1"/>
        <v>55.28</v>
      </c>
      <c r="IP41" s="34" vm="6140">
        <f ca="1"/>
        <v>55.6</v>
      </c>
      <c r="IQ41" s="34" vm="7576">
        <f ca="1"/>
        <v>55.83</v>
      </c>
      <c r="IR41" s="34" vm="7577">
        <f ca="1"/>
        <v>55.615000000000002</v>
      </c>
      <c r="IS41" s="34" vm="7578">
        <f ca="1"/>
        <v>56.055</v>
      </c>
      <c r="IT41" s="34" vm="7579">
        <f ca="1"/>
        <v>55.825000000000003</v>
      </c>
      <c r="IU41" s="34" vm="7580">
        <f ca="1"/>
        <v>56.26</v>
      </c>
      <c r="IV41" s="34" vm="4366">
        <f ca="1"/>
        <v>56.96</v>
      </c>
      <c r="IW41" s="34" vm="5941">
        <f ca="1"/>
        <v>57.06</v>
      </c>
      <c r="IX41" s="34" vm="4287">
        <f ca="1"/>
        <v>57.13</v>
      </c>
      <c r="IY41" s="34" vm="7442">
        <f ca="1"/>
        <v>57.195</v>
      </c>
      <c r="IZ41" s="34" vm="7567">
        <f ca="1"/>
        <v>56.84</v>
      </c>
      <c r="JA41" s="34" vm="5871">
        <f ca="1"/>
        <v>55.7</v>
      </c>
      <c r="JB41" s="34" vm="7581">
        <f ca="1"/>
        <v>55.625</v>
      </c>
      <c r="JC41" s="34" vm="5903">
        <f ca="1"/>
        <v>55.03</v>
      </c>
      <c r="JD41" s="34" vm="7582">
        <f ca="1"/>
        <v>54.435000000000002</v>
      </c>
      <c r="JE41" s="34" vm="7583">
        <f ca="1"/>
        <v>54.365000000000002</v>
      </c>
      <c r="JF41" s="34" vm="7584">
        <f ca="1"/>
        <v>54.615000000000002</v>
      </c>
      <c r="JG41" s="34" vm="7585">
        <f ca="1"/>
        <v>52.384999999999998</v>
      </c>
      <c r="JH41" s="34" vm="7586">
        <f ca="1"/>
        <v>52.52</v>
      </c>
      <c r="JI41" s="34" vm="4237">
        <f ca="1"/>
        <v>52.25</v>
      </c>
      <c r="JJ41" s="34" vm="7587">
        <f ca="1"/>
        <v>53.524999999999999</v>
      </c>
      <c r="JK41" s="34" vm="7588">
        <f ca="1"/>
        <v>53.215000000000003</v>
      </c>
      <c r="JL41" s="34" vm="7589">
        <f ca="1"/>
        <v>51.88</v>
      </c>
      <c r="JM41" s="34" vm="7590">
        <f ca="1"/>
        <v>52.4</v>
      </c>
      <c r="JN41" s="34" vm="7591">
        <f ca="1"/>
        <v>53.37</v>
      </c>
      <c r="JO41" s="34" vm="7560">
        <f ca="1"/>
        <v>53.92</v>
      </c>
      <c r="JP41" s="34" vm="5881">
        <f ca="1"/>
        <v>53.555</v>
      </c>
      <c r="JQ41" s="34" vm="7592">
        <f ca="1"/>
        <v>53.36</v>
      </c>
      <c r="JR41" s="34" vm="7593">
        <f ca="1"/>
        <v>52.585000000000001</v>
      </c>
      <c r="JS41" s="34" vm="7590">
        <f ca="1"/>
        <v>52.4</v>
      </c>
      <c r="JT41" s="34" vm="5846">
        <f ca="1"/>
        <v>51.65</v>
      </c>
      <c r="JU41" s="34" vm="7594">
        <f ca="1"/>
        <v>52.284999999999997</v>
      </c>
      <c r="JV41" s="34" vm="7595">
        <f ca="1"/>
        <v>51.984999999999999</v>
      </c>
      <c r="JW41" s="34" vm="7596">
        <f ca="1"/>
        <v>50.64</v>
      </c>
      <c r="JX41" s="34" vm="7597">
        <f ca="1"/>
        <v>51.655000000000001</v>
      </c>
      <c r="JY41" s="34" vm="7598">
        <f ca="1"/>
        <v>51.734999999999999</v>
      </c>
      <c r="JZ41" s="34" vm="7599">
        <f ca="1"/>
        <v>52.204999999999998</v>
      </c>
      <c r="KA41" s="34"/>
      <c r="KB41" s="34"/>
    </row>
    <row r="42" spans="2:288" ht="20" customHeight="1" x14ac:dyDescent="0.6">
      <c r="B42" s="12"/>
      <c r="C42" s="1" t="s">
        <v>37</v>
      </c>
      <c r="D42" s="1" t="str" cm="1">
        <f t="array" ref="D42">_FV(Table15[[#This Row],[ ETF]],"Ticker symbol",TRUE)</f>
        <v>IUQA</v>
      </c>
      <c r="E42" s="1" t="s">
        <v>100</v>
      </c>
      <c r="F42" s="1" t="s">
        <v>101</v>
      </c>
      <c r="G42" s="1" t="e" vm="7600">
        <v>#VALUE!</v>
      </c>
      <c r="H42" s="22" cm="1">
        <f t="array" ref="H42">IFERROR(_FV(Table15[[#This Row],[ ETF]],"beta"),"")</f>
        <v>1.0118</v>
      </c>
      <c r="I42" s="25" cm="1">
        <f t="array" ref="I42">_FV(Table15[[#This Row],[ ETF]],"Price")</f>
        <v>11.645</v>
      </c>
      <c r="J42" s="21">
        <f>SUMIF(Table14[Ativo],Table15[[#This Row],[Ticker]],Table14[Qtd])</f>
        <v>0</v>
      </c>
      <c r="K42" s="5">
        <f>Table15[[#This Row],[Preço]]*Table15[[#This Row],[Qtd]]</f>
        <v>0</v>
      </c>
      <c r="L42" s="14">
        <f>_xlfn.FLOOR.MATH((Aporte-2)/Table15[[#This Row],[Preço]])</f>
        <v>386</v>
      </c>
      <c r="M42" s="13">
        <f>Aporte-Table15[[#This Row],[Possível]]*Table15[[#This Row],[Preço]]</f>
        <v>5.0299999999997453</v>
      </c>
      <c r="N42" s="30" cm="1">
        <f t="array" ref="N42">_FV(Table15[[#This Row],[ ETF]],"Expense ratio",TRUE)</f>
        <v>2E-3</v>
      </c>
      <c r="O42" s="33" cm="1">
        <f t="array" ref="O42">_FV(Table15[[#This Row],[ ETF]],"Market cap",TRUE)</f>
        <v>1401011615.3199999</v>
      </c>
      <c r="P42" s="31" cm="1">
        <f t="array" ref="P42">_FV(Table15[[#This Row],[ ETF]],"Volume")</f>
        <v>4300</v>
      </c>
      <c r="Q42" s="30" cm="1">
        <f t="array" ref="Q42">_FV(Table15[[#This Row],[ ETF]],"Change (%)",TRUE)</f>
        <v>3.0149999999999999E-3</v>
      </c>
      <c r="R42" s="35">
        <f ca="1">(Table15[[#This Row],[Preço]]-AF42)/AF42</f>
        <v>0.27773266913910777</v>
      </c>
      <c r="S42" s="39"/>
      <c r="T42" s="32" cm="1">
        <f t="array" ref="T42">Table15[[#This Row],[Valor de mercado]]/Riqueza_hoje</f>
        <v>0</v>
      </c>
      <c r="AF42" s="34" cm="1" vm="7601">
        <f t="array" aca="1" ref="AF42:KB42" ca="1">TRANSPOSE(_xlfn.STOCKHISTORY(G42,TODAY()-365,TODAY(),0,0,1))</f>
        <v>9.1137999999999995</v>
      </c>
      <c r="AG42" s="34" t="e" vm="341">
        <f ca="1"/>
        <v>#N/A</v>
      </c>
      <c r="AH42" s="34" vm="7602">
        <f ca="1"/>
        <v>9.2088000000000001</v>
      </c>
      <c r="AI42" s="34" vm="7603">
        <f ca="1"/>
        <v>9.2263000000000002</v>
      </c>
      <c r="AJ42" s="34" vm="5611">
        <f ca="1"/>
        <v>9.2074999999999996</v>
      </c>
      <c r="AK42" s="34" vm="5562">
        <f ca="1"/>
        <v>9.1199999999999992</v>
      </c>
      <c r="AL42" s="34" vm="7604">
        <f ca="1"/>
        <v>9.1163000000000007</v>
      </c>
      <c r="AM42" s="34" vm="7605">
        <f ca="1"/>
        <v>9.2375000000000007</v>
      </c>
      <c r="AN42" s="34" vm="7606">
        <f ca="1"/>
        <v>9.2949999999999999</v>
      </c>
      <c r="AO42" s="34" vm="7607">
        <f ca="1"/>
        <v>9.3149999999999995</v>
      </c>
      <c r="AP42" s="34" vm="7608">
        <f ca="1"/>
        <v>9.3287999999999993</v>
      </c>
      <c r="AQ42" s="34" vm="7609">
        <f ca="1"/>
        <v>9.2925000000000004</v>
      </c>
      <c r="AR42" s="34" vm="7610">
        <f ca="1"/>
        <v>9.3025000000000002</v>
      </c>
      <c r="AS42" s="34" vm="7610">
        <f ca="1"/>
        <v>9.3025000000000002</v>
      </c>
      <c r="AT42" s="34" vm="4683">
        <f ca="1"/>
        <v>9.1925000000000008</v>
      </c>
      <c r="AU42" s="34" vm="4753">
        <f ca="1"/>
        <v>9.2025000000000006</v>
      </c>
      <c r="AV42" s="34" vm="3071">
        <f ca="1"/>
        <v>9.2200000000000006</v>
      </c>
      <c r="AW42" s="34" vm="4681">
        <f ca="1"/>
        <v>9.3375000000000004</v>
      </c>
      <c r="AX42" s="34" vm="7611">
        <f ca="1"/>
        <v>9.3475000000000001</v>
      </c>
      <c r="AY42" s="34" vm="7612">
        <f ca="1"/>
        <v>9.3175000000000008</v>
      </c>
      <c r="AZ42" s="34" vm="7613">
        <f ca="1"/>
        <v>9.2513000000000005</v>
      </c>
      <c r="BA42" s="34" vm="7614">
        <f ca="1"/>
        <v>9.3350000000000009</v>
      </c>
      <c r="BB42" s="34" vm="7615">
        <f ca="1"/>
        <v>9.1762999999999995</v>
      </c>
      <c r="BC42" s="34" vm="7616">
        <f ca="1"/>
        <v>9.26</v>
      </c>
      <c r="BD42" s="34" vm="7617">
        <f ca="1"/>
        <v>9.0638000000000005</v>
      </c>
      <c r="BE42" s="34" vm="4747">
        <f ca="1"/>
        <v>9.0975000000000001</v>
      </c>
      <c r="BF42" s="34" vm="7618">
        <f ca="1"/>
        <v>9.2837999999999994</v>
      </c>
      <c r="BG42" s="34" vm="7619">
        <f ca="1"/>
        <v>9.2475000000000005</v>
      </c>
      <c r="BH42" s="34" vm="7607">
        <f ca="1"/>
        <v>9.3149999999999995</v>
      </c>
      <c r="BI42" s="34" vm="7620">
        <f ca="1"/>
        <v>9.4024999999999999</v>
      </c>
      <c r="BJ42" s="34" vm="7621">
        <f ca="1"/>
        <v>9.4275000000000002</v>
      </c>
      <c r="BK42" s="34" vm="7622">
        <f ca="1"/>
        <v>9.4600000000000009</v>
      </c>
      <c r="BL42" s="34" vm="7623">
        <f ca="1"/>
        <v>9.4625000000000004</v>
      </c>
      <c r="BM42" s="34" vm="7624">
        <f ca="1"/>
        <v>9.5175000000000001</v>
      </c>
      <c r="BN42" s="34" vm="7625">
        <f ca="1"/>
        <v>9.5299999999999994</v>
      </c>
      <c r="BO42" s="34" vm="7626">
        <f ca="1"/>
        <v>9.6074999999999999</v>
      </c>
      <c r="BP42" s="34" vm="7627">
        <f ca="1"/>
        <v>9.5399999999999991</v>
      </c>
      <c r="BQ42" s="34" vm="7628">
        <f ca="1"/>
        <v>9.4875000000000007</v>
      </c>
      <c r="BR42" s="34" vm="7629">
        <f ca="1"/>
        <v>9.4725000000000001</v>
      </c>
      <c r="BS42" s="34" vm="7630">
        <f ca="1"/>
        <v>9.5488</v>
      </c>
      <c r="BT42" s="34" vm="7631">
        <f ca="1"/>
        <v>9.4337999999999997</v>
      </c>
      <c r="BU42" s="34" vm="7632">
        <f ca="1"/>
        <v>9.4149999999999991</v>
      </c>
      <c r="BV42" s="34" vm="7633">
        <f ca="1"/>
        <v>9.5124999999999993</v>
      </c>
      <c r="BW42" s="34" vm="7634">
        <f ca="1"/>
        <v>9.4525000000000006</v>
      </c>
      <c r="BX42" s="34" vm="7607">
        <f ca="1"/>
        <v>9.3149999999999995</v>
      </c>
      <c r="BY42" s="34" vm="7635">
        <f ca="1"/>
        <v>9.4924999999999997</v>
      </c>
      <c r="BZ42" s="34" vm="7636">
        <f ca="1"/>
        <v>9.4537999999999993</v>
      </c>
      <c r="CA42" s="34" vm="7632">
        <f ca="1"/>
        <v>9.4149999999999991</v>
      </c>
      <c r="CB42" s="34" vm="7637">
        <f ca="1"/>
        <v>9.3112999999999992</v>
      </c>
      <c r="CC42" s="34" vm="5554">
        <f ca="1"/>
        <v>9.1300000000000008</v>
      </c>
      <c r="CD42" s="34" vm="7638">
        <f ca="1"/>
        <v>9.4849999999999994</v>
      </c>
      <c r="CE42" s="34" vm="7639">
        <f ca="1"/>
        <v>9.5337999999999994</v>
      </c>
      <c r="CF42" s="34" vm="7640">
        <f ca="1"/>
        <v>9.5512999999999995</v>
      </c>
      <c r="CG42" s="34" vm="7641">
        <f ca="1"/>
        <v>9.6662999999999997</v>
      </c>
      <c r="CH42" s="34" vm="7642">
        <f ca="1"/>
        <v>9.5875000000000004</v>
      </c>
      <c r="CI42" s="34" vm="7643">
        <f ca="1"/>
        <v>9.6449999999999996</v>
      </c>
      <c r="CJ42" s="34" vm="7644">
        <f ca="1"/>
        <v>9.7174999999999994</v>
      </c>
      <c r="CK42" s="34" vm="7645">
        <f ca="1"/>
        <v>9.6724999999999994</v>
      </c>
      <c r="CL42" s="34" vm="7646">
        <f ca="1"/>
        <v>9.6862999999999992</v>
      </c>
      <c r="CM42" s="34" vm="7647">
        <f ca="1"/>
        <v>9.5749999999999993</v>
      </c>
      <c r="CN42" s="34" vm="7648">
        <f ca="1"/>
        <v>9.6174999999999997</v>
      </c>
      <c r="CO42" s="34" vm="7649">
        <f ca="1"/>
        <v>9.6300000000000008</v>
      </c>
      <c r="CP42" s="34" vm="7650">
        <f ca="1"/>
        <v>9.6387999999999998</v>
      </c>
      <c r="CQ42" s="34" vm="7651">
        <f ca="1"/>
        <v>9.5137999999999998</v>
      </c>
      <c r="CR42" s="34" vm="7652">
        <f ca="1"/>
        <v>9.6549999999999994</v>
      </c>
      <c r="CS42" s="34" vm="7653">
        <f ca="1"/>
        <v>9.74</v>
      </c>
      <c r="CT42" s="34" vm="7654">
        <f ca="1"/>
        <v>9.7225000000000001</v>
      </c>
      <c r="CU42" s="34" vm="7655">
        <f ca="1"/>
        <v>9.7550000000000008</v>
      </c>
      <c r="CV42" s="34" vm="7656">
        <f ca="1"/>
        <v>9.8249999999999993</v>
      </c>
      <c r="CW42" s="34" vm="7657">
        <f ca="1"/>
        <v>9.9938000000000002</v>
      </c>
      <c r="CX42" s="34" vm="7658">
        <f ca="1"/>
        <v>9.9663000000000004</v>
      </c>
      <c r="CY42" s="34" vm="7659">
        <f ca="1"/>
        <v>10.0038</v>
      </c>
      <c r="CZ42" s="34" vm="7660">
        <f ca="1"/>
        <v>10.025</v>
      </c>
      <c r="DA42" s="34" vm="7661">
        <f ca="1"/>
        <v>10.077500000000001</v>
      </c>
      <c r="DB42" s="34" vm="7662">
        <f ca="1"/>
        <v>10.065</v>
      </c>
      <c r="DC42" s="34" vm="7663">
        <f ca="1"/>
        <v>10.085000000000001</v>
      </c>
      <c r="DD42" s="34" vm="7664">
        <f ca="1"/>
        <v>10.17</v>
      </c>
      <c r="DE42" s="34" vm="7665">
        <f ca="1"/>
        <v>10.199999999999999</v>
      </c>
      <c r="DF42" s="34" vm="7666">
        <f ca="1"/>
        <v>10.18</v>
      </c>
      <c r="DG42" s="34" vm="7667">
        <f ca="1"/>
        <v>10.095000000000001</v>
      </c>
      <c r="DH42" s="34" vm="7668">
        <f ca="1"/>
        <v>10.175000000000001</v>
      </c>
      <c r="DI42" s="34" vm="7669">
        <f ca="1"/>
        <v>10.205</v>
      </c>
      <c r="DJ42" s="34" vm="7670">
        <f ca="1"/>
        <v>10.202500000000001</v>
      </c>
      <c r="DK42" s="34" vm="7671">
        <f ca="1"/>
        <v>10.227499999999999</v>
      </c>
      <c r="DL42" s="34" vm="7665">
        <f ca="1"/>
        <v>10.199999999999999</v>
      </c>
      <c r="DM42" s="34" vm="7672">
        <f ca="1"/>
        <v>10.2125</v>
      </c>
      <c r="DN42" s="34" vm="7673">
        <f ca="1"/>
        <v>10.25</v>
      </c>
      <c r="DO42" s="34" vm="7674">
        <f ca="1"/>
        <v>10.215</v>
      </c>
      <c r="DP42" s="34" t="e" vm="341">
        <f ca="1"/>
        <v>#N/A</v>
      </c>
      <c r="DQ42" s="34" vm="7675">
        <f ca="1"/>
        <v>10.1625</v>
      </c>
      <c r="DR42" s="34" vm="7676">
        <f ca="1"/>
        <v>10.237500000000001</v>
      </c>
      <c r="DS42" s="34" vm="7677">
        <f ca="1"/>
        <v>10.234999999999999</v>
      </c>
      <c r="DT42" s="34" vm="7678">
        <f ca="1"/>
        <v>10.375</v>
      </c>
      <c r="DU42" s="34" vm="7679">
        <f ca="1"/>
        <v>10.3825</v>
      </c>
      <c r="DV42" s="34" vm="7668">
        <f ca="1"/>
        <v>10.175000000000001</v>
      </c>
      <c r="DW42" s="34" vm="7680">
        <f ca="1"/>
        <v>10.067500000000001</v>
      </c>
      <c r="DX42" s="34" vm="7681">
        <f ca="1"/>
        <v>10.08</v>
      </c>
      <c r="DY42" s="34" vm="7677">
        <f ca="1"/>
        <v>10.234999999999999</v>
      </c>
      <c r="DZ42" s="34" vm="7682">
        <f ca="1"/>
        <v>10.172499999999999</v>
      </c>
      <c r="EA42" s="34" vm="7683">
        <f ca="1"/>
        <v>10.19</v>
      </c>
      <c r="EB42" s="34" vm="7660">
        <f ca="1"/>
        <v>10.025</v>
      </c>
      <c r="EC42" s="34" vm="7684">
        <f ca="1"/>
        <v>10.210000000000001</v>
      </c>
      <c r="ED42" s="34" vm="7685">
        <f ca="1"/>
        <v>10.2325</v>
      </c>
      <c r="EE42" s="34" vm="7686">
        <f ca="1"/>
        <v>10.31</v>
      </c>
      <c r="EF42" s="34" vm="7687">
        <f ca="1"/>
        <v>10.29</v>
      </c>
      <c r="EG42" s="34" vm="7688">
        <f ca="1"/>
        <v>10.305</v>
      </c>
      <c r="EH42" s="34" vm="7689">
        <f ca="1"/>
        <v>10.315</v>
      </c>
      <c r="EI42" s="34" vm="7690">
        <f ca="1"/>
        <v>10.342499999999999</v>
      </c>
      <c r="EJ42" s="34" t="e" vm="341">
        <f ca="1"/>
        <v>#N/A</v>
      </c>
      <c r="EK42" s="34" vm="7691">
        <f ca="1"/>
        <v>10.307499999999999</v>
      </c>
      <c r="EL42" s="34" vm="7692">
        <f ca="1"/>
        <v>10.352499999999999</v>
      </c>
      <c r="EM42" s="34" vm="7693">
        <f ca="1"/>
        <v>10.33</v>
      </c>
      <c r="EN42" s="34" vm="7694">
        <f ca="1"/>
        <v>10.41</v>
      </c>
      <c r="EO42" s="34" vm="7695">
        <f ca="1"/>
        <v>10.404999999999999</v>
      </c>
      <c r="EP42" s="34" vm="7696">
        <f ca="1"/>
        <v>10.395</v>
      </c>
      <c r="EQ42" s="34" vm="7697">
        <f ca="1"/>
        <v>10.435</v>
      </c>
      <c r="ER42" s="34" vm="7698">
        <f ca="1"/>
        <v>10.44</v>
      </c>
      <c r="ES42" s="34" vm="7699">
        <f ca="1"/>
        <v>10.45</v>
      </c>
      <c r="ET42" s="34" vm="7700">
        <f ca="1"/>
        <v>10.452500000000001</v>
      </c>
      <c r="EU42" s="34" vm="7701">
        <f ca="1"/>
        <v>10.465</v>
      </c>
      <c r="EV42" s="34" vm="7702">
        <f ca="1"/>
        <v>10.47</v>
      </c>
      <c r="EW42" s="34" vm="7696">
        <f ca="1"/>
        <v>10.395</v>
      </c>
      <c r="EX42" s="34" vm="7703">
        <f ca="1"/>
        <v>10.295</v>
      </c>
      <c r="EY42" s="34" vm="7694">
        <f ca="1"/>
        <v>10.41</v>
      </c>
      <c r="EZ42" s="34" vm="7704">
        <f ca="1"/>
        <v>10.46</v>
      </c>
      <c r="FA42" s="34" vm="7701">
        <f ca="1"/>
        <v>10.465</v>
      </c>
      <c r="FB42" s="34" vm="1470">
        <f ca="1"/>
        <v>10.494999999999999</v>
      </c>
      <c r="FC42" s="34" vm="7705">
        <f ca="1"/>
        <v>10.595000000000001</v>
      </c>
      <c r="FD42" s="34" vm="7706">
        <f ca="1"/>
        <v>10.6225</v>
      </c>
      <c r="FE42" s="34" vm="7707">
        <f ca="1"/>
        <v>10.6775</v>
      </c>
      <c r="FF42" s="34" vm="7708">
        <f ca="1"/>
        <v>10.664999999999999</v>
      </c>
      <c r="FG42" s="34" vm="1434">
        <f ca="1"/>
        <v>10.715</v>
      </c>
      <c r="FH42" s="34" vm="7709">
        <f ca="1"/>
        <v>10.772500000000001</v>
      </c>
      <c r="FI42" s="34" vm="7710">
        <f ca="1"/>
        <v>10.824999999999999</v>
      </c>
      <c r="FJ42" s="34" vm="7711">
        <f ca="1"/>
        <v>10.74</v>
      </c>
      <c r="FK42" s="34" vm="7710">
        <f ca="1"/>
        <v>10.824999999999999</v>
      </c>
      <c r="FL42" s="34" vm="7711">
        <f ca="1"/>
        <v>10.74</v>
      </c>
      <c r="FM42" s="34" vm="1466">
        <f ca="1"/>
        <v>10.835000000000001</v>
      </c>
      <c r="FN42" s="34" vm="7712">
        <f ca="1"/>
        <v>10.8775</v>
      </c>
      <c r="FO42" s="34" vm="7713">
        <f ca="1"/>
        <v>10.904999999999999</v>
      </c>
      <c r="FP42" s="34" vm="1453">
        <f ca="1"/>
        <v>10.865</v>
      </c>
      <c r="FQ42" s="34" vm="1466">
        <f ca="1"/>
        <v>10.835000000000001</v>
      </c>
      <c r="FR42" s="34" vm="7714">
        <f ca="1"/>
        <v>10.805</v>
      </c>
      <c r="FS42" s="34" vm="7715">
        <f ca="1"/>
        <v>10.6325</v>
      </c>
      <c r="FT42" s="34" vm="7716">
        <f ca="1"/>
        <v>10.7475</v>
      </c>
      <c r="FU42" s="34" vm="1452">
        <f ca="1"/>
        <v>10.83</v>
      </c>
      <c r="FV42" s="34" vm="7717">
        <f ca="1"/>
        <v>10.86</v>
      </c>
      <c r="FW42" s="34" vm="1445">
        <f ca="1"/>
        <v>11.015000000000001</v>
      </c>
      <c r="FX42" s="34" vm="1454">
        <f ca="1"/>
        <v>11.035</v>
      </c>
      <c r="FY42" s="34" vm="7718">
        <f ca="1"/>
        <v>10.952500000000001</v>
      </c>
      <c r="FZ42" s="34" vm="1472">
        <f ca="1"/>
        <v>11</v>
      </c>
      <c r="GA42" s="34" vm="1465">
        <f ca="1"/>
        <v>11.045</v>
      </c>
      <c r="GB42" s="34" vm="7719">
        <f ca="1"/>
        <v>11.01</v>
      </c>
      <c r="GC42" s="34" vm="7720">
        <f ca="1"/>
        <v>11.06</v>
      </c>
      <c r="GD42" s="34" vm="1445">
        <f ca="1"/>
        <v>11.015000000000001</v>
      </c>
      <c r="GE42" s="34" vm="7721">
        <f ca="1"/>
        <v>11.0625</v>
      </c>
      <c r="GF42" s="34" vm="1441">
        <f ca="1"/>
        <v>11.115</v>
      </c>
      <c r="GG42" s="34" vm="1447">
        <f ca="1"/>
        <v>11.135</v>
      </c>
      <c r="GH42" s="34" vm="1450">
        <f ca="1"/>
        <v>11.125</v>
      </c>
      <c r="GI42" s="34" vm="1447">
        <f ca="1"/>
        <v>11.135</v>
      </c>
      <c r="GJ42" s="34" vm="1447">
        <f ca="1"/>
        <v>11.135</v>
      </c>
      <c r="GK42" s="34" vm="1447">
        <f ca="1"/>
        <v>11.135</v>
      </c>
      <c r="GL42" s="34" vm="7722">
        <f ca="1"/>
        <v>11.185</v>
      </c>
      <c r="GM42" s="34" vm="7723">
        <f ca="1"/>
        <v>11.2</v>
      </c>
      <c r="GN42" s="34" vm="1456">
        <f ca="1"/>
        <v>11.18</v>
      </c>
      <c r="GO42" s="34" vm="7724">
        <f ca="1"/>
        <v>11.145</v>
      </c>
      <c r="GP42" s="34" vm="7725">
        <f ca="1"/>
        <v>11.085000000000001</v>
      </c>
      <c r="GQ42" s="34" vm="7726">
        <f ca="1"/>
        <v>11.1675</v>
      </c>
      <c r="GR42" s="34" vm="7727">
        <f ca="1"/>
        <v>11.295</v>
      </c>
      <c r="GS42" s="34" vm="7728">
        <f ca="1"/>
        <v>11.275</v>
      </c>
      <c r="GT42" s="34" vm="7729">
        <f ca="1"/>
        <v>11.297499999999999</v>
      </c>
      <c r="GU42" s="34" vm="1477">
        <f ca="1"/>
        <v>11.234999999999999</v>
      </c>
      <c r="GV42" s="34" vm="7730">
        <f ca="1"/>
        <v>11.2925</v>
      </c>
      <c r="GW42" s="34" t="e" vm="341">
        <f ca="1"/>
        <v>#N/A</v>
      </c>
      <c r="GX42" s="34" vm="7731">
        <f ca="1"/>
        <v>11.3475</v>
      </c>
      <c r="GY42" s="34" vm="1482">
        <f ca="1"/>
        <v>11.335000000000001</v>
      </c>
      <c r="GZ42" s="34" vm="7732">
        <f ca="1"/>
        <v>11.34</v>
      </c>
      <c r="HA42" s="34" vm="7733">
        <f ca="1"/>
        <v>11.35</v>
      </c>
      <c r="HB42" s="34" vm="7734">
        <f ca="1"/>
        <v>11.3725</v>
      </c>
      <c r="HC42" s="34" vm="7735">
        <f ca="1"/>
        <v>11.255000000000001</v>
      </c>
      <c r="HD42" s="34" vm="7736">
        <f ca="1"/>
        <v>11.2225</v>
      </c>
      <c r="HE42" s="34" vm="1477">
        <f ca="1"/>
        <v>11.234999999999999</v>
      </c>
      <c r="HF42" s="34" vm="7737">
        <f ca="1"/>
        <v>11.172499999999999</v>
      </c>
      <c r="HG42" s="34" vm="1441">
        <f ca="1"/>
        <v>11.115</v>
      </c>
      <c r="HH42" s="34" vm="7738">
        <f ca="1"/>
        <v>11.1075</v>
      </c>
      <c r="HI42" s="34" vm="1455">
        <f ca="1"/>
        <v>11.095000000000001</v>
      </c>
      <c r="HJ42" s="34" vm="1449">
        <f ca="1"/>
        <v>11.08</v>
      </c>
      <c r="HK42" s="34" vm="1451">
        <f ca="1"/>
        <v>11.02</v>
      </c>
      <c r="HL42" s="34" vm="7739">
        <f ca="1"/>
        <v>10.85</v>
      </c>
      <c r="HM42" s="34" vm="7740">
        <f ca="1"/>
        <v>10.842499999999999</v>
      </c>
      <c r="HN42" s="34" vm="7713">
        <f ca="1"/>
        <v>10.904999999999999</v>
      </c>
      <c r="HO42" s="34" vm="7741">
        <f ca="1"/>
        <v>11.0175</v>
      </c>
      <c r="HP42" s="34" vm="7742">
        <f ca="1"/>
        <v>10.965</v>
      </c>
      <c r="HQ42" s="34" vm="7743">
        <f ca="1"/>
        <v>10.9475</v>
      </c>
      <c r="HR42" s="34" vm="7744">
        <f ca="1"/>
        <v>10.72</v>
      </c>
      <c r="HS42" s="34" vm="7745">
        <f ca="1"/>
        <v>10.755000000000001</v>
      </c>
      <c r="HT42" s="34" vm="7746">
        <f ca="1"/>
        <v>10.734999999999999</v>
      </c>
      <c r="HU42" s="34" vm="1431">
        <f ca="1"/>
        <v>10.62</v>
      </c>
      <c r="HV42" s="34" vm="7747">
        <f ca="1"/>
        <v>10.52</v>
      </c>
      <c r="HW42" s="34" vm="7748">
        <f ca="1"/>
        <v>10.692500000000001</v>
      </c>
      <c r="HX42" s="34" vm="7749">
        <f ca="1"/>
        <v>10.57</v>
      </c>
      <c r="HY42" s="34" vm="7750">
        <f ca="1"/>
        <v>10.855</v>
      </c>
      <c r="HZ42" s="34" vm="7751">
        <f ca="1"/>
        <v>10.795</v>
      </c>
      <c r="IA42" s="34" vm="7710">
        <f ca="1"/>
        <v>10.824999999999999</v>
      </c>
      <c r="IB42" s="34" vm="1435">
        <f ca="1"/>
        <v>10.71</v>
      </c>
      <c r="IC42" s="34" vm="7752">
        <f ca="1"/>
        <v>10.702500000000001</v>
      </c>
      <c r="ID42" s="34" vm="1467">
        <f ca="1"/>
        <v>10.93</v>
      </c>
      <c r="IE42" s="34" vm="7753">
        <f ca="1"/>
        <v>11.025</v>
      </c>
      <c r="IF42" s="34" vm="7754">
        <f ca="1"/>
        <v>11.065</v>
      </c>
      <c r="IG42" s="34" vm="7755">
        <f ca="1"/>
        <v>11.17</v>
      </c>
      <c r="IH42" s="34" vm="1459">
        <f ca="1"/>
        <v>11.217499999999999</v>
      </c>
      <c r="II42" s="34" vm="1475">
        <f ca="1"/>
        <v>11.21</v>
      </c>
      <c r="IJ42" s="34" vm="1463">
        <f ca="1"/>
        <v>11.244999999999999</v>
      </c>
      <c r="IK42" s="34" vm="7756">
        <f ca="1"/>
        <v>11.327500000000001</v>
      </c>
      <c r="IL42" s="34" vm="7757">
        <f ca="1"/>
        <v>11.362500000000001</v>
      </c>
      <c r="IM42" s="34" vm="7728">
        <f ca="1"/>
        <v>11.275</v>
      </c>
      <c r="IN42" s="34" vm="1462">
        <f ca="1"/>
        <v>11.31</v>
      </c>
      <c r="IO42" s="34" vm="7758">
        <f ca="1"/>
        <v>11.39</v>
      </c>
      <c r="IP42" s="34" vm="7759">
        <f ca="1"/>
        <v>11.395</v>
      </c>
      <c r="IQ42" s="34" vm="7760">
        <f ca="1"/>
        <v>11.455</v>
      </c>
      <c r="IR42" s="34" vm="7761">
        <f ca="1"/>
        <v>11.445</v>
      </c>
      <c r="IS42" s="34" vm="7762">
        <f ca="1"/>
        <v>11.605</v>
      </c>
      <c r="IT42" s="34" vm="7763">
        <f ca="1"/>
        <v>11.685</v>
      </c>
      <c r="IU42" s="34" vm="7764">
        <f ca="1"/>
        <v>11.65</v>
      </c>
      <c r="IV42" s="34" vm="7765">
        <f ca="1"/>
        <v>11.647500000000001</v>
      </c>
      <c r="IW42" s="34" vm="1485">
        <f ca="1"/>
        <v>11.625</v>
      </c>
      <c r="IX42" s="34" vm="7766">
        <f ca="1"/>
        <v>11.58</v>
      </c>
      <c r="IY42" s="34" vm="7767">
        <f ca="1"/>
        <v>11.692500000000001</v>
      </c>
      <c r="IZ42" s="34" vm="7768">
        <f ca="1"/>
        <v>11.71</v>
      </c>
      <c r="JA42" s="34" vm="7769">
        <f ca="1"/>
        <v>11.77</v>
      </c>
      <c r="JB42" s="34" vm="7770">
        <f ca="1"/>
        <v>11.675000000000001</v>
      </c>
      <c r="JC42" s="34" vm="7771">
        <f ca="1"/>
        <v>11.64</v>
      </c>
      <c r="JD42" s="34" vm="7772">
        <f ca="1"/>
        <v>11.734999999999999</v>
      </c>
      <c r="JE42" s="34" vm="7773">
        <f ca="1"/>
        <v>11.725</v>
      </c>
      <c r="JF42" s="34" vm="1486">
        <f ca="1"/>
        <v>11.57</v>
      </c>
      <c r="JG42" s="34" vm="1488">
        <f ca="1"/>
        <v>11.61</v>
      </c>
      <c r="JH42" s="34" vm="7774">
        <f ca="1"/>
        <v>11.6875</v>
      </c>
      <c r="JI42" s="34" vm="7775">
        <f ca="1"/>
        <v>11.4375</v>
      </c>
      <c r="JJ42" s="34" vm="7776">
        <f ca="1"/>
        <v>11.535</v>
      </c>
      <c r="JK42" s="34" vm="7777">
        <f ca="1"/>
        <v>11.41</v>
      </c>
      <c r="JL42" s="34" vm="7778">
        <f ca="1"/>
        <v>11.5075</v>
      </c>
      <c r="JM42" s="34" vm="7779">
        <f ca="1"/>
        <v>11.3125</v>
      </c>
      <c r="JN42" s="34" vm="1461">
        <f ca="1"/>
        <v>11.23</v>
      </c>
      <c r="JO42" s="34" vm="7780">
        <f ca="1"/>
        <v>11.272500000000001</v>
      </c>
      <c r="JP42" s="34" vm="7781">
        <f ca="1"/>
        <v>11.5975</v>
      </c>
      <c r="JQ42" s="34" vm="1486">
        <f ca="1"/>
        <v>11.57</v>
      </c>
      <c r="JR42" s="34" vm="7782">
        <f ca="1"/>
        <v>11.59</v>
      </c>
      <c r="JS42" s="34" vm="7783">
        <f ca="1"/>
        <v>11.5375</v>
      </c>
      <c r="JT42" s="34" vm="7784">
        <f ca="1"/>
        <v>11.525</v>
      </c>
      <c r="JU42" s="34" vm="7785">
        <f ca="1"/>
        <v>11.37</v>
      </c>
      <c r="JV42" s="34" vm="7777">
        <f ca="1"/>
        <v>11.41</v>
      </c>
      <c r="JW42" s="34" vm="1485">
        <f ca="1"/>
        <v>11.625</v>
      </c>
      <c r="JX42" s="34" vm="7786">
        <f ca="1"/>
        <v>11.4725</v>
      </c>
      <c r="JY42" s="34" vm="7787">
        <f ca="1"/>
        <v>11.157500000000001</v>
      </c>
      <c r="JZ42" s="34" vm="1462">
        <f ca="1"/>
        <v>11.31</v>
      </c>
      <c r="KA42" s="34" vm="7788">
        <f ca="1"/>
        <v>11.484999999999999</v>
      </c>
      <c r="KB42" s="34" vm="1488">
        <f ca="1"/>
        <v>11.61</v>
      </c>
    </row>
    <row r="43" spans="2:288" ht="20" customHeight="1" x14ac:dyDescent="0.6">
      <c r="B43" s="12"/>
      <c r="C43" s="1" t="s">
        <v>37</v>
      </c>
      <c r="D43" s="1" t="str" cm="1">
        <f t="array" ref="D43">_FV(Table15[[#This Row],[ ETF]],"Ticker symbol",TRUE)</f>
        <v>CUSS</v>
      </c>
      <c r="E43" s="1" t="s">
        <v>102</v>
      </c>
      <c r="F43" s="1" t="s">
        <v>91</v>
      </c>
      <c r="G43" s="1" t="e" vm="7789">
        <v>#VALUE!</v>
      </c>
      <c r="H43" s="22" cm="1">
        <f t="array" ref="H43">IFERROR(_FV(Table15[[#This Row],[ ETF]],"beta"),"")</f>
        <v>0.99380000000000002</v>
      </c>
      <c r="I43" s="25" cm="1">
        <f t="array" ref="I43">_FV(Table15[[#This Row],[ ETF]],"Price")</f>
        <v>501.88</v>
      </c>
      <c r="J43" s="21">
        <f>SUMIF(Table14[Ativo],Table15[[#This Row],[Ticker]],Table14[Qtd])</f>
        <v>0</v>
      </c>
      <c r="K43" s="5">
        <f>Table15[[#This Row],[Preço]]*Table15[[#This Row],[Qtd]]</f>
        <v>0</v>
      </c>
      <c r="L43" s="14">
        <f>_xlfn.FLOOR.MATH((Aporte-2)/Table15[[#This Row],[Preço]])</f>
        <v>8</v>
      </c>
      <c r="M43" s="13">
        <f>Aporte-Table15[[#This Row],[Possível]]*Table15[[#This Row],[Preço]]</f>
        <v>484.96000000000004</v>
      </c>
      <c r="N43" s="30" cm="1">
        <f t="array" ref="N43">_FV(Table15[[#This Row],[ ETF]],"Expense ratio",TRUE)</f>
        <v>4.3E-3</v>
      </c>
      <c r="O43" s="33" cm="1">
        <f t="array" ref="O43">_FV(Table15[[#This Row],[ ETF]],"Market cap",TRUE)</f>
        <v>1391373219.8199999</v>
      </c>
      <c r="P43" s="31" cm="1">
        <f t="array" ref="P43">_FV(Table15[[#This Row],[ ETF]],"Volume")</f>
        <v>1294</v>
      </c>
      <c r="Q43" s="30" cm="1">
        <f t="array" ref="Q43">_FV(Table15[[#This Row],[ ETF]],"Change (%)",TRUE)</f>
        <v>5.5529999999999998E-3</v>
      </c>
      <c r="R43" s="35">
        <f ca="1">(Table15[[#This Row],[Preço]]-AF43)/AF43</f>
        <v>0.16213587736766541</v>
      </c>
      <c r="S43" s="39"/>
      <c r="T43" s="32" cm="1">
        <f t="array" ref="T43">Table15[[#This Row],[Valor de mercado]]/Riqueza_hoje</f>
        <v>0</v>
      </c>
      <c r="AF43" s="34" cm="1" vm="7790">
        <f t="array" aca="1" ref="AF43:KB43" ca="1">TRANSPOSE(_xlfn.STOCKHISTORY(G43,TODAY()-365,TODAY(),0,0,1))</f>
        <v>431.86</v>
      </c>
      <c r="AG43" s="34" t="e" vm="341">
        <f ca="1"/>
        <v>#N/A</v>
      </c>
      <c r="AH43" s="34" vm="7791">
        <f ca="1"/>
        <v>421.6</v>
      </c>
      <c r="AI43" s="34" vm="7792">
        <f ca="1"/>
        <v>425.51499999999999</v>
      </c>
      <c r="AJ43" s="34" vm="7793">
        <f ca="1"/>
        <v>424.73</v>
      </c>
      <c r="AK43" s="34" vm="7794">
        <f ca="1"/>
        <v>419.07499999999999</v>
      </c>
      <c r="AL43" s="34" vm="7795">
        <f ca="1"/>
        <v>424.08</v>
      </c>
      <c r="AM43" s="34" vm="7796">
        <f ca="1"/>
        <v>439.60500000000002</v>
      </c>
      <c r="AN43" s="34" vm="7797">
        <f ca="1"/>
        <v>446.77499999999998</v>
      </c>
      <c r="AO43" s="34" vm="7798">
        <f ca="1"/>
        <v>448.14499999999998</v>
      </c>
      <c r="AP43" s="34" vm="7799">
        <f ca="1"/>
        <v>446.93</v>
      </c>
      <c r="AQ43" s="34" vm="7800">
        <f ca="1"/>
        <v>453.95</v>
      </c>
      <c r="AR43" s="34" vm="7801">
        <f ca="1"/>
        <v>453.03500000000003</v>
      </c>
      <c r="AS43" s="34" vm="7802">
        <f ca="1"/>
        <v>458.7</v>
      </c>
      <c r="AT43" s="34" vm="7803">
        <f ca="1"/>
        <v>452.16</v>
      </c>
      <c r="AU43" s="34" vm="7804">
        <f ca="1"/>
        <v>454.45</v>
      </c>
      <c r="AV43" s="34" vm="7805">
        <f ca="1"/>
        <v>457.41</v>
      </c>
      <c r="AW43" s="34" vm="7806">
        <f ca="1"/>
        <v>459.97</v>
      </c>
      <c r="AX43" s="34" vm="7807">
        <f ca="1"/>
        <v>458.89499999999998</v>
      </c>
      <c r="AY43" s="34" vm="7808">
        <f ca="1"/>
        <v>455.27</v>
      </c>
      <c r="AZ43" s="34" vm="7809">
        <f ca="1"/>
        <v>455.58499999999998</v>
      </c>
      <c r="BA43" s="34" vm="7810">
        <f ca="1"/>
        <v>457.61</v>
      </c>
      <c r="BB43" s="34" vm="7811">
        <f ca="1"/>
        <v>451.82</v>
      </c>
      <c r="BC43" s="34" vm="7812">
        <f ca="1"/>
        <v>445.74</v>
      </c>
      <c r="BD43" s="34" vm="7813">
        <f ca="1"/>
        <v>446.01</v>
      </c>
      <c r="BE43" s="34" vm="7814">
        <f ca="1"/>
        <v>444.29500000000002</v>
      </c>
      <c r="BF43" s="34" vm="7815">
        <f ca="1"/>
        <v>454.28500000000003</v>
      </c>
      <c r="BG43" s="34" vm="7816">
        <f ca="1"/>
        <v>453.56</v>
      </c>
      <c r="BH43" s="34" vm="7817">
        <f ca="1"/>
        <v>463.6</v>
      </c>
      <c r="BI43" s="34" vm="7818">
        <f ca="1"/>
        <v>469.63</v>
      </c>
      <c r="BJ43" s="34" vm="7819">
        <f ca="1"/>
        <v>477.44</v>
      </c>
      <c r="BK43" s="34" vm="7820">
        <f ca="1"/>
        <v>479.75</v>
      </c>
      <c r="BL43" s="34" vm="7821">
        <f ca="1"/>
        <v>480.56</v>
      </c>
      <c r="BM43" s="34" vm="7822">
        <f ca="1"/>
        <v>482.995</v>
      </c>
      <c r="BN43" s="34" vm="7823">
        <f ca="1"/>
        <v>481.84</v>
      </c>
      <c r="BO43" s="34" vm="7824">
        <f ca="1"/>
        <v>487.91500000000002</v>
      </c>
      <c r="BP43" s="34" vm="7825">
        <f ca="1"/>
        <v>482.08</v>
      </c>
      <c r="BQ43" s="34" vm="7826">
        <f ca="1"/>
        <v>474.35500000000002</v>
      </c>
      <c r="BR43" s="34" vm="7827">
        <f ca="1"/>
        <v>469.39</v>
      </c>
      <c r="BS43" s="34" vm="7828">
        <f ca="1"/>
        <v>479.59</v>
      </c>
      <c r="BT43" s="34" vm="7829">
        <f ca="1"/>
        <v>478.89</v>
      </c>
      <c r="BU43" s="34" vm="7830">
        <f ca="1"/>
        <v>469.75</v>
      </c>
      <c r="BV43" s="34" vm="7831">
        <f ca="1"/>
        <v>484.12</v>
      </c>
      <c r="BW43" s="34" vm="7832">
        <f ca="1"/>
        <v>480.39</v>
      </c>
      <c r="BX43" s="34" vm="7833">
        <f ca="1"/>
        <v>469.02</v>
      </c>
      <c r="BY43" s="34" vm="7834">
        <f ca="1"/>
        <v>481.02499999999998</v>
      </c>
      <c r="BZ43" s="34" vm="7835">
        <f ca="1"/>
        <v>478.08</v>
      </c>
      <c r="CA43" s="34" vm="7836">
        <f ca="1"/>
        <v>478.79500000000002</v>
      </c>
      <c r="CB43" s="34" vm="7837">
        <f ca="1"/>
        <v>466.005</v>
      </c>
      <c r="CC43" s="34" vm="7838">
        <f ca="1"/>
        <v>448.51499999999999</v>
      </c>
      <c r="CD43" s="34" vm="7839">
        <f ca="1"/>
        <v>477.13499999999999</v>
      </c>
      <c r="CE43" s="34" vm="234">
        <f ca="1"/>
        <v>480.1</v>
      </c>
      <c r="CF43" s="34" vm="7840">
        <f ca="1"/>
        <v>484.34500000000003</v>
      </c>
      <c r="CG43" s="34" vm="7841">
        <f ca="1"/>
        <v>492.815</v>
      </c>
      <c r="CH43" s="34" vm="7842">
        <f ca="1"/>
        <v>495.55500000000001</v>
      </c>
      <c r="CI43" s="34" vm="7843">
        <f ca="1"/>
        <v>498.44499999999999</v>
      </c>
      <c r="CJ43" s="34" vm="7844">
        <f ca="1"/>
        <v>494.10500000000002</v>
      </c>
      <c r="CK43" s="34" vm="7845">
        <f ca="1"/>
        <v>491.16500000000002</v>
      </c>
      <c r="CL43" s="34" vm="7846">
        <f ca="1"/>
        <v>498.23500000000001</v>
      </c>
      <c r="CM43" s="34" vm="7847">
        <f ca="1"/>
        <v>489.255</v>
      </c>
      <c r="CN43" s="34" vm="7848">
        <f ca="1"/>
        <v>483.59500000000003</v>
      </c>
      <c r="CO43" s="34" vm="7849">
        <f ca="1"/>
        <v>475.59</v>
      </c>
      <c r="CP43" s="34" vm="7850">
        <f ca="1"/>
        <v>473</v>
      </c>
      <c r="CQ43" s="34" vm="7851">
        <f ca="1"/>
        <v>467.03</v>
      </c>
      <c r="CR43" s="34" vm="7852">
        <f ca="1"/>
        <v>479.24</v>
      </c>
      <c r="CS43" s="34" vm="7853">
        <f ca="1"/>
        <v>468.99</v>
      </c>
      <c r="CT43" s="34" vm="7854">
        <f ca="1"/>
        <v>473.78</v>
      </c>
      <c r="CU43" s="34" vm="7855">
        <f ca="1"/>
        <v>478.80500000000001</v>
      </c>
      <c r="CV43" s="34" vm="7856">
        <f ca="1"/>
        <v>482.69499999999999</v>
      </c>
      <c r="CW43" s="34" vm="7857">
        <f ca="1"/>
        <v>489.79</v>
      </c>
      <c r="CX43" s="34" vm="7858">
        <f ca="1"/>
        <v>484.87</v>
      </c>
      <c r="CY43" s="34" vm="7859">
        <f ca="1"/>
        <v>483.88</v>
      </c>
      <c r="CZ43" s="34" vm="7860">
        <f ca="1"/>
        <v>485.81</v>
      </c>
      <c r="DA43" s="34" vm="7861">
        <f ca="1"/>
        <v>486.495</v>
      </c>
      <c r="DB43" s="34" vm="7862">
        <f ca="1"/>
        <v>484.27</v>
      </c>
      <c r="DC43" s="34" vm="7863">
        <f ca="1"/>
        <v>493.505</v>
      </c>
      <c r="DD43" s="34" vm="7864">
        <f ca="1"/>
        <v>490.02499999999998</v>
      </c>
      <c r="DE43" s="34" vm="7865">
        <f ca="1"/>
        <v>493.42</v>
      </c>
      <c r="DF43" s="34" vm="7866">
        <f ca="1"/>
        <v>488.255</v>
      </c>
      <c r="DG43" s="34" vm="7867">
        <f ca="1"/>
        <v>478.53</v>
      </c>
      <c r="DH43" s="34" vm="7868">
        <f ca="1"/>
        <v>485.17500000000001</v>
      </c>
      <c r="DI43" s="34" vm="7869">
        <f ca="1"/>
        <v>493.625</v>
      </c>
      <c r="DJ43" s="34" vm="7870">
        <f ca="1"/>
        <v>494.755</v>
      </c>
      <c r="DK43" s="34" vm="7871">
        <f ca="1"/>
        <v>501.89</v>
      </c>
      <c r="DL43" s="34" vm="7872">
        <f ca="1"/>
        <v>503.46499999999997</v>
      </c>
      <c r="DM43" s="34" vm="7873">
        <f ca="1"/>
        <v>503.75</v>
      </c>
      <c r="DN43" s="34" vm="7874">
        <f ca="1"/>
        <v>502.67500000000001</v>
      </c>
      <c r="DO43" s="34" vm="7875">
        <f ca="1"/>
        <v>498.10500000000002</v>
      </c>
      <c r="DP43" s="34" t="e" vm="341">
        <f ca="1"/>
        <v>#N/A</v>
      </c>
      <c r="DQ43" s="34" vm="7876">
        <f ca="1"/>
        <v>490.96</v>
      </c>
      <c r="DR43" s="34" vm="7877">
        <f ca="1"/>
        <v>495.15</v>
      </c>
      <c r="DS43" s="34" vm="7878">
        <f ca="1"/>
        <v>488.66</v>
      </c>
      <c r="DT43" s="34" vm="7879">
        <f ca="1"/>
        <v>497.98500000000001</v>
      </c>
      <c r="DU43" s="34" vm="7880">
        <f ca="1"/>
        <v>498.61</v>
      </c>
      <c r="DV43" s="34" vm="7881">
        <f ca="1"/>
        <v>486.46</v>
      </c>
      <c r="DW43" s="34" vm="7882">
        <f ca="1"/>
        <v>481.71499999999997</v>
      </c>
      <c r="DX43" s="34" vm="7883">
        <f ca="1"/>
        <v>476.65</v>
      </c>
      <c r="DY43" s="34" vm="7884">
        <f ca="1"/>
        <v>486.005</v>
      </c>
      <c r="DZ43" s="34" vm="7885">
        <f ca="1"/>
        <v>487.435</v>
      </c>
      <c r="EA43" s="34" vm="7886">
        <f ca="1"/>
        <v>489.44</v>
      </c>
      <c r="EB43" s="34" vm="7887">
        <f ca="1"/>
        <v>478.67500000000001</v>
      </c>
      <c r="EC43" s="34" vm="7888">
        <f ca="1"/>
        <v>482.75</v>
      </c>
      <c r="ED43" s="34" vm="7889">
        <f ca="1"/>
        <v>487.47500000000002</v>
      </c>
      <c r="EE43" s="34" vm="7890">
        <f ca="1"/>
        <v>490.5</v>
      </c>
      <c r="EF43" s="34" vm="7891">
        <f ca="1"/>
        <v>487.4</v>
      </c>
      <c r="EG43" s="34" vm="7892">
        <f ca="1"/>
        <v>489.7</v>
      </c>
      <c r="EH43" s="34" vm="7893">
        <f ca="1"/>
        <v>495.2</v>
      </c>
      <c r="EI43" s="34" vm="7894">
        <f ca="1"/>
        <v>495.55</v>
      </c>
      <c r="EJ43" s="34" t="e" vm="341">
        <f ca="1"/>
        <v>#N/A</v>
      </c>
      <c r="EK43" s="34" vm="7895">
        <f ca="1"/>
        <v>498.58499999999998</v>
      </c>
      <c r="EL43" s="34" vm="7896">
        <f ca="1"/>
        <v>500.22500000000002</v>
      </c>
      <c r="EM43" s="34" vm="7897">
        <f ca="1"/>
        <v>497.11</v>
      </c>
      <c r="EN43" s="34" vm="7898">
        <f ca="1"/>
        <v>497.54</v>
      </c>
      <c r="EO43" s="34" vm="7899">
        <f ca="1"/>
        <v>505.26</v>
      </c>
      <c r="EP43" s="34" vm="7900">
        <f ca="1"/>
        <v>504.18</v>
      </c>
      <c r="EQ43" s="34" vm="7901">
        <f ca="1"/>
        <v>508.54</v>
      </c>
      <c r="ER43" s="34" vm="7902">
        <f ca="1"/>
        <v>504.01</v>
      </c>
      <c r="ES43" s="34" vm="7903">
        <f ca="1"/>
        <v>504.90499999999997</v>
      </c>
      <c r="ET43" s="34" vm="7904">
        <f ca="1"/>
        <v>506.63</v>
      </c>
      <c r="EU43" s="34" vm="7905">
        <f ca="1"/>
        <v>501.82499999999999</v>
      </c>
      <c r="EV43" s="34" vm="7906">
        <f ca="1"/>
        <v>503.10500000000002</v>
      </c>
      <c r="EW43" s="34" vm="7907">
        <f ca="1"/>
        <v>497</v>
      </c>
      <c r="EX43" s="34" vm="7908">
        <f ca="1"/>
        <v>490.11</v>
      </c>
      <c r="EY43" s="34" vm="7909">
        <f ca="1"/>
        <v>494.33</v>
      </c>
      <c r="EZ43" s="34" vm="7910">
        <f ca="1"/>
        <v>495.69</v>
      </c>
      <c r="FA43" s="34" vm="7911">
        <f ca="1"/>
        <v>501.16</v>
      </c>
      <c r="FB43" s="34" vm="7912">
        <f ca="1"/>
        <v>503.07</v>
      </c>
      <c r="FC43" s="34" vm="7913">
        <f ca="1"/>
        <v>507.64</v>
      </c>
      <c r="FD43" s="34" vm="7914">
        <f ca="1"/>
        <v>503.79500000000002</v>
      </c>
      <c r="FE43" s="34" vm="7915">
        <f ca="1"/>
        <v>505.57</v>
      </c>
      <c r="FF43" s="34" vm="7916">
        <f ca="1"/>
        <v>502.10500000000002</v>
      </c>
      <c r="FG43" s="34" vm="7917">
        <f ca="1"/>
        <v>504.97500000000002</v>
      </c>
      <c r="FH43" s="34" vm="7918">
        <f ca="1"/>
        <v>503.02499999999998</v>
      </c>
      <c r="FI43" s="34" vm="7919">
        <f ca="1"/>
        <v>503.91500000000002</v>
      </c>
      <c r="FJ43" s="34" vm="7920">
        <f ca="1"/>
        <v>494.64</v>
      </c>
      <c r="FK43" s="34" vm="7921">
        <f ca="1"/>
        <v>493.755</v>
      </c>
      <c r="FL43" s="34" vm="7922">
        <f ca="1"/>
        <v>489.185</v>
      </c>
      <c r="FM43" s="34" vm="7923">
        <f ca="1"/>
        <v>496.39</v>
      </c>
      <c r="FN43" s="34" vm="7924">
        <f ca="1"/>
        <v>498.245</v>
      </c>
      <c r="FO43" s="34" vm="7925">
        <f ca="1"/>
        <v>493.96</v>
      </c>
      <c r="FP43" s="34" vm="7926">
        <f ca="1"/>
        <v>486.85500000000002</v>
      </c>
      <c r="FQ43" s="34" vm="7927">
        <f ca="1"/>
        <v>483.1</v>
      </c>
      <c r="FR43" s="34" vm="7928">
        <f ca="1"/>
        <v>481.83499999999998</v>
      </c>
      <c r="FS43" s="34" vm="7929">
        <f ca="1"/>
        <v>469.8</v>
      </c>
      <c r="FT43" s="34" vm="7930">
        <f ca="1"/>
        <v>480.60500000000002</v>
      </c>
      <c r="FU43" s="34" vm="7931">
        <f ca="1"/>
        <v>487.99</v>
      </c>
      <c r="FV43" s="34" vm="7932">
        <f ca="1"/>
        <v>483.40499999999997</v>
      </c>
      <c r="FW43" s="34" vm="7933">
        <f ca="1"/>
        <v>487.23</v>
      </c>
      <c r="FX43" s="34" vm="7934">
        <f ca="1"/>
        <v>488.34500000000003</v>
      </c>
      <c r="FY43" s="34" vm="7935">
        <f ca="1"/>
        <v>482.36</v>
      </c>
      <c r="FZ43" s="34" vm="7936">
        <f ca="1"/>
        <v>487.76</v>
      </c>
      <c r="GA43" s="34" vm="7937">
        <f ca="1"/>
        <v>495.995</v>
      </c>
      <c r="GB43" s="34" vm="7938">
        <f ca="1"/>
        <v>492.73500000000001</v>
      </c>
      <c r="GC43" s="34" vm="7939">
        <f ca="1"/>
        <v>494.31</v>
      </c>
      <c r="GD43" s="34" vm="7940">
        <f ca="1"/>
        <v>490.06</v>
      </c>
      <c r="GE43" s="34" vm="7941">
        <f ca="1"/>
        <v>491.48</v>
      </c>
      <c r="GF43" s="34" vm="7942">
        <f ca="1"/>
        <v>493.88</v>
      </c>
      <c r="GG43" s="34" vm="7943">
        <f ca="1"/>
        <v>496.57499999999999</v>
      </c>
      <c r="GH43" s="34" vm="7944">
        <f ca="1"/>
        <v>493.85500000000002</v>
      </c>
      <c r="GI43" s="34" vm="7945">
        <f ca="1"/>
        <v>495.88499999999999</v>
      </c>
      <c r="GJ43" s="34" vm="7946">
        <f ca="1"/>
        <v>493.185</v>
      </c>
      <c r="GK43" s="34" vm="7947">
        <f ca="1"/>
        <v>495.56</v>
      </c>
      <c r="GL43" s="34" vm="7948">
        <f ca="1"/>
        <v>495.14</v>
      </c>
      <c r="GM43" s="34" vm="7949">
        <f ca="1"/>
        <v>491.02</v>
      </c>
      <c r="GN43" s="34" vm="7950">
        <f ca="1"/>
        <v>482.4</v>
      </c>
      <c r="GO43" s="34" vm="7951">
        <f ca="1"/>
        <v>486</v>
      </c>
      <c r="GP43" s="34" vm="7952">
        <f ca="1"/>
        <v>473.68</v>
      </c>
      <c r="GQ43" s="34" vm="7953">
        <f ca="1"/>
        <v>479.48</v>
      </c>
      <c r="GR43" s="34" vm="7954">
        <f ca="1"/>
        <v>487.24</v>
      </c>
      <c r="GS43" s="34" vm="7955">
        <f ca="1"/>
        <v>493.23</v>
      </c>
      <c r="GT43" s="34" vm="7956">
        <f ca="1"/>
        <v>497.74</v>
      </c>
      <c r="GU43" s="34" vm="7957">
        <f ca="1"/>
        <v>494.90499999999997</v>
      </c>
      <c r="GV43" s="34" vm="7958">
        <f ca="1"/>
        <v>502.59500000000003</v>
      </c>
      <c r="GW43" s="34" t="e" vm="341">
        <f ca="1"/>
        <v>#N/A</v>
      </c>
      <c r="GX43" s="34" vm="7959">
        <f ca="1"/>
        <v>502.45499999999998</v>
      </c>
      <c r="GY43" s="34" vm="7960">
        <f ca="1"/>
        <v>502.69499999999999</v>
      </c>
      <c r="GZ43" s="34" vm="7961">
        <f ca="1"/>
        <v>509.6</v>
      </c>
      <c r="HA43" s="34" vm="7962">
        <f ca="1"/>
        <v>505.745</v>
      </c>
      <c r="HB43" s="34" vm="7963">
        <f ca="1"/>
        <v>506.86500000000001</v>
      </c>
      <c r="HC43" s="34" vm="7964">
        <f ca="1"/>
        <v>503.78</v>
      </c>
      <c r="HD43" s="34" vm="7965">
        <f ca="1"/>
        <v>497.755</v>
      </c>
      <c r="HE43" s="34" vm="7966">
        <f ca="1"/>
        <v>500.82</v>
      </c>
      <c r="HF43" s="34" vm="7967">
        <f ca="1"/>
        <v>496.20499999999998</v>
      </c>
      <c r="HG43" s="34" vm="7968">
        <f ca="1"/>
        <v>495.59</v>
      </c>
      <c r="HH43" s="34" vm="7969">
        <f ca="1"/>
        <v>493.65</v>
      </c>
      <c r="HI43" s="34" vm="7970">
        <f ca="1"/>
        <v>493.55</v>
      </c>
      <c r="HJ43" s="34" vm="7971">
        <f ca="1"/>
        <v>493.75</v>
      </c>
      <c r="HK43" s="34" vm="7921">
        <f ca="1"/>
        <v>493.755</v>
      </c>
      <c r="HL43" s="34" vm="7972">
        <f ca="1"/>
        <v>484.06</v>
      </c>
      <c r="HM43" s="34" vm="7973">
        <f ca="1"/>
        <v>484.35</v>
      </c>
      <c r="HN43" s="34" vm="7974">
        <f ca="1"/>
        <v>492.745</v>
      </c>
      <c r="HO43" s="34" vm="7975">
        <f ca="1"/>
        <v>499.35500000000002</v>
      </c>
      <c r="HP43" s="34" vm="7976">
        <f ca="1"/>
        <v>498.52499999999998</v>
      </c>
      <c r="HQ43" s="34" vm="7977">
        <f ca="1"/>
        <v>505.52</v>
      </c>
      <c r="HR43" s="34" vm="7978">
        <f ca="1"/>
        <v>497.13</v>
      </c>
      <c r="HS43" s="34" vm="7979">
        <f ca="1"/>
        <v>495.565</v>
      </c>
      <c r="HT43" s="34" vm="7980">
        <f ca="1"/>
        <v>492.69</v>
      </c>
      <c r="HU43" s="34" vm="7981">
        <f ca="1"/>
        <v>490.71</v>
      </c>
      <c r="HV43" s="34" vm="7982">
        <f ca="1"/>
        <v>491.005</v>
      </c>
      <c r="HW43" s="34" vm="7983">
        <f ca="1"/>
        <v>495.9</v>
      </c>
      <c r="HX43" s="34" vm="7984">
        <f ca="1"/>
        <v>485.29500000000002</v>
      </c>
      <c r="HY43" s="34" vm="7985">
        <f ca="1"/>
        <v>501.12</v>
      </c>
      <c r="HZ43" s="34" vm="7986">
        <f ca="1"/>
        <v>498.34</v>
      </c>
      <c r="IA43" s="34" vm="7987">
        <f ca="1"/>
        <v>498.75</v>
      </c>
      <c r="IB43" s="34" vm="7988">
        <f ca="1"/>
        <v>495.05500000000001</v>
      </c>
      <c r="IC43" s="34" vm="7989">
        <f ca="1"/>
        <v>496.34</v>
      </c>
      <c r="ID43" s="34" vm="7990">
        <f ca="1"/>
        <v>503.44499999999999</v>
      </c>
      <c r="IE43" s="34" vm="7991">
        <f ca="1"/>
        <v>508.53</v>
      </c>
      <c r="IF43" s="34" vm="7992">
        <f ca="1"/>
        <v>503.31</v>
      </c>
      <c r="IG43" s="34" vm="7993">
        <f ca="1"/>
        <v>507.02</v>
      </c>
      <c r="IH43" s="34" vm="7994">
        <f ca="1"/>
        <v>509.71</v>
      </c>
      <c r="II43" s="34" vm="7995">
        <f ca="1"/>
        <v>508.02</v>
      </c>
      <c r="IJ43" s="34" vm="7996">
        <f ca="1"/>
        <v>510.70499999999998</v>
      </c>
      <c r="IK43" s="34" vm="7997">
        <f ca="1"/>
        <v>515.505</v>
      </c>
      <c r="IL43" s="34" vm="7998">
        <f ca="1"/>
        <v>516.26</v>
      </c>
      <c r="IM43" s="34" vm="7999">
        <f ca="1"/>
        <v>506.935</v>
      </c>
      <c r="IN43" s="34" vm="8000">
        <f ca="1"/>
        <v>508.05500000000001</v>
      </c>
      <c r="IO43" s="34" vm="8001">
        <f ca="1"/>
        <v>511.29500000000002</v>
      </c>
      <c r="IP43" s="34" vm="8002">
        <f ca="1"/>
        <v>520.84500000000003</v>
      </c>
      <c r="IQ43" s="34" vm="8003">
        <f ca="1"/>
        <v>521.16</v>
      </c>
      <c r="IR43" s="34" vm="8004">
        <f ca="1"/>
        <v>527.04</v>
      </c>
      <c r="IS43" s="34" vm="8005">
        <f ca="1"/>
        <v>529.12</v>
      </c>
      <c r="IT43" s="34" vm="8006">
        <f ca="1"/>
        <v>534.87</v>
      </c>
      <c r="IU43" s="34" vm="8007">
        <f ca="1"/>
        <v>537.67999999999995</v>
      </c>
      <c r="IV43" s="34" vm="8008">
        <f ca="1"/>
        <v>532.79499999999996</v>
      </c>
      <c r="IW43" s="34" vm="8009">
        <f ca="1"/>
        <v>532.17999999999995</v>
      </c>
      <c r="IX43" s="34" vm="8010">
        <f ca="1"/>
        <v>528.55499999999995</v>
      </c>
      <c r="IY43" s="34" vm="8011">
        <f ca="1"/>
        <v>529.92999999999995</v>
      </c>
      <c r="IZ43" s="34" vm="8012">
        <f ca="1"/>
        <v>529.89</v>
      </c>
      <c r="JA43" s="34" vm="8013">
        <f ca="1"/>
        <v>529.26499999999999</v>
      </c>
      <c r="JB43" s="34" vm="8014">
        <f ca="1"/>
        <v>524.21500000000003</v>
      </c>
      <c r="JC43" s="34" vm="8015">
        <f ca="1"/>
        <v>522.23500000000001</v>
      </c>
      <c r="JD43" s="34" vm="8016">
        <f ca="1"/>
        <v>519.82500000000005</v>
      </c>
      <c r="JE43" s="34" vm="8017">
        <f ca="1"/>
        <v>522.09</v>
      </c>
      <c r="JF43" s="34" vm="8018">
        <f ca="1"/>
        <v>513.44000000000005</v>
      </c>
      <c r="JG43" s="34" vm="8019">
        <f ca="1"/>
        <v>515.15</v>
      </c>
      <c r="JH43" s="34" vm="8020">
        <f ca="1"/>
        <v>517.60500000000002</v>
      </c>
      <c r="JI43" s="34" vm="8021">
        <f ca="1"/>
        <v>493.58499999999998</v>
      </c>
      <c r="JJ43" s="34" vm="8022">
        <f ca="1"/>
        <v>496.97500000000002</v>
      </c>
      <c r="JK43" s="34" vm="8023">
        <f ca="1"/>
        <v>490.17</v>
      </c>
      <c r="JL43" s="34" vm="8024">
        <f ca="1"/>
        <v>499.51499999999999</v>
      </c>
      <c r="JM43" s="34" vm="8025">
        <f ca="1"/>
        <v>487.34</v>
      </c>
      <c r="JN43" s="34" vm="8026">
        <f ca="1"/>
        <v>483.65</v>
      </c>
      <c r="JO43" s="34" vm="8027">
        <f ca="1"/>
        <v>491.1</v>
      </c>
      <c r="JP43" s="34" vm="8028">
        <f ca="1"/>
        <v>504.47</v>
      </c>
      <c r="JQ43" s="34" vm="8029">
        <f ca="1"/>
        <v>505.09</v>
      </c>
      <c r="JR43" s="34" vm="8030">
        <f ca="1"/>
        <v>500.86500000000001</v>
      </c>
      <c r="JS43" s="34" vm="8031">
        <f ca="1"/>
        <v>493.36500000000001</v>
      </c>
      <c r="JT43" s="34" vm="8032">
        <f ca="1"/>
        <v>487.38</v>
      </c>
      <c r="JU43" s="34" vm="8033">
        <f ca="1"/>
        <v>487.245</v>
      </c>
      <c r="JV43" s="34" vm="8034">
        <f ca="1"/>
        <v>479.74</v>
      </c>
      <c r="JW43" s="34" vm="7980">
        <f ca="1"/>
        <v>492.69</v>
      </c>
      <c r="JX43" s="34" vm="8035">
        <f ca="1"/>
        <v>487.35</v>
      </c>
      <c r="JY43" s="34" vm="8036">
        <f ca="1"/>
        <v>473.21</v>
      </c>
      <c r="JZ43" s="34" vm="8037">
        <f ca="1"/>
        <v>488.24</v>
      </c>
      <c r="KA43" s="34" vm="8038">
        <f ca="1"/>
        <v>495.01499999999999</v>
      </c>
      <c r="KB43" s="34" vm="8039">
        <f ca="1"/>
        <v>501.88</v>
      </c>
    </row>
    <row r="44" spans="2:288" ht="20" customHeight="1" x14ac:dyDescent="0.6">
      <c r="B44" s="12"/>
      <c r="C44" s="1" t="s">
        <v>40</v>
      </c>
      <c r="D44" s="1" t="str" cm="1">
        <f t="array" ref="D44">_FV(Table15[[#This Row],[ ETF]],"Ticker symbol",TRUE)</f>
        <v>SAWD</v>
      </c>
      <c r="E44" s="1" t="s">
        <v>75</v>
      </c>
      <c r="F44" s="1" t="s">
        <v>76</v>
      </c>
      <c r="G44" s="1" t="e" vm="8040">
        <v>#VALUE!</v>
      </c>
      <c r="H44" s="22" cm="1">
        <f t="array" ref="H44">IFERROR(_FV(Table15[[#This Row],[ ETF]],"beta"),"")</f>
        <v>1.0025999999999999</v>
      </c>
      <c r="I44" s="25" cm="1">
        <f t="array" ref="I44">_FV(Table15[[#This Row],[ ETF]],"Price")</f>
        <v>8.2850000000000001</v>
      </c>
      <c r="J44" s="21">
        <f>SUMIF(Table14[Ativo],Table15[[#This Row],[Ticker]],Table14[Qtd])</f>
        <v>0</v>
      </c>
      <c r="K44" s="5">
        <f>Table15[[#This Row],[Preço]]*Table15[[#This Row],[Qtd]]</f>
        <v>0</v>
      </c>
      <c r="L44" s="14">
        <f>_xlfn.FLOOR.MATH((Aporte-2)/Table15[[#This Row],[Preço]])</f>
        <v>542</v>
      </c>
      <c r="M44" s="13">
        <f>Aporte-Table15[[#This Row],[Possível]]*Table15[[#This Row],[Preço]]</f>
        <v>9.5299999999997453</v>
      </c>
      <c r="N44" s="30" cm="1">
        <f t="array" ref="N44">_FV(Table15[[#This Row],[ ETF]],"Expense ratio",TRUE)</f>
        <v>2E-3</v>
      </c>
      <c r="O44" s="33" cm="1">
        <f t="array" ref="O44">_FV(Table15[[#This Row],[ ETF]],"Market cap",TRUE)</f>
        <v>1378712413.3</v>
      </c>
      <c r="P44" s="31" cm="1">
        <f t="array" ref="P44">_FV(Table15[[#This Row],[ ETF]],"Volume")</f>
        <v>435</v>
      </c>
      <c r="Q44" s="30" cm="1">
        <f t="array" ref="Q44">_FV(Table15[[#This Row],[ ETF]],"Change (%)",TRUE)</f>
        <v>2.4199999999999998E-3</v>
      </c>
      <c r="R44" s="35">
        <f ca="1">(Table15[[#This Row],[Preço]]-AF44)/AF44</f>
        <v>0.23362120309708159</v>
      </c>
      <c r="S44" s="39"/>
      <c r="T44" s="32" cm="1">
        <f t="array" ref="T44">Table15[[#This Row],[Valor de mercado]]/Riqueza_hoje</f>
        <v>0</v>
      </c>
      <c r="AF44" s="34" cm="1" vm="8041">
        <f t="array" aca="1" ref="AF44:KB44" ca="1">TRANSPOSE(_xlfn.STOCKHISTORY(G44,TODAY()-365,TODAY(),0,0,1))</f>
        <v>6.7160000000000002</v>
      </c>
      <c r="AG44" s="34" t="e" vm="341">
        <f ca="1"/>
        <v>#N/A</v>
      </c>
      <c r="AH44" s="34" vm="8042">
        <f ca="1"/>
        <v>6.8109999999999999</v>
      </c>
      <c r="AI44" s="34" vm="8043">
        <f ca="1"/>
        <v>6.8170000000000002</v>
      </c>
      <c r="AJ44" s="34" vm="8044">
        <f ca="1"/>
        <v>6.7969999999999997</v>
      </c>
      <c r="AK44" s="34" vm="8045">
        <f ca="1"/>
        <v>6.7530000000000001</v>
      </c>
      <c r="AL44" s="34" vm="6964">
        <f ca="1"/>
        <v>6.7910000000000004</v>
      </c>
      <c r="AM44" s="34" vm="8046">
        <f ca="1"/>
        <v>6.9119999999999999</v>
      </c>
      <c r="AN44" s="34" vm="8047">
        <f ca="1"/>
        <v>6.9160000000000004</v>
      </c>
      <c r="AO44" s="34" vm="8048">
        <f ca="1"/>
        <v>6.9690000000000003</v>
      </c>
      <c r="AP44" s="34" vm="8049">
        <f ca="1"/>
        <v>6.9424999999999999</v>
      </c>
      <c r="AQ44" s="34" vm="8050">
        <f ca="1"/>
        <v>6.9234999999999998</v>
      </c>
      <c r="AR44" s="34" vm="8051">
        <f ca="1"/>
        <v>6.952</v>
      </c>
      <c r="AS44" s="34" vm="8052">
        <f ca="1"/>
        <v>6.9615</v>
      </c>
      <c r="AT44" s="34" vm="8053">
        <f ca="1"/>
        <v>6.8765000000000001</v>
      </c>
      <c r="AU44" s="34" vm="8054">
        <f ca="1"/>
        <v>6.88</v>
      </c>
      <c r="AV44" s="34" vm="8055">
        <f ca="1"/>
        <v>6.89</v>
      </c>
      <c r="AW44" s="34" vm="8056">
        <f ca="1"/>
        <v>6.9820000000000002</v>
      </c>
      <c r="AX44" s="34" vm="8057">
        <f ca="1"/>
        <v>7.0019999999999998</v>
      </c>
      <c r="AY44" s="34" vm="8058">
        <f ca="1"/>
        <v>6.9740000000000002</v>
      </c>
      <c r="AZ44" s="34" vm="8059">
        <f ca="1"/>
        <v>6.9059999999999997</v>
      </c>
      <c r="BA44" s="34" vm="6804">
        <f ca="1"/>
        <v>7.0110000000000001</v>
      </c>
      <c r="BB44" s="34" vm="8060">
        <f ca="1"/>
        <v>6.8689999999999998</v>
      </c>
      <c r="BC44" s="34" vm="8061">
        <f ca="1"/>
        <v>6.8929999999999998</v>
      </c>
      <c r="BD44" s="34" vm="6802">
        <f ca="1"/>
        <v>6.78</v>
      </c>
      <c r="BE44" s="34" vm="8062">
        <f ca="1"/>
        <v>6.8159999999999998</v>
      </c>
      <c r="BF44" s="34" vm="6925">
        <f ca="1"/>
        <v>6.9329999999999998</v>
      </c>
      <c r="BG44" s="34" vm="8063">
        <f ca="1"/>
        <v>6.9349999999999996</v>
      </c>
      <c r="BH44" s="34" vm="6267">
        <f ca="1"/>
        <v>6.99</v>
      </c>
      <c r="BI44" s="34" vm="8064">
        <f ca="1"/>
        <v>7.04</v>
      </c>
      <c r="BJ44" s="34" vm="8065">
        <f ca="1"/>
        <v>7.0750000000000002</v>
      </c>
      <c r="BK44" s="34" vm="8066">
        <f ca="1"/>
        <v>7.101</v>
      </c>
      <c r="BL44" s="34" vm="6924">
        <f ca="1"/>
        <v>7.1050000000000004</v>
      </c>
      <c r="BM44" s="34" vm="8067">
        <f ca="1"/>
        <v>7.13</v>
      </c>
      <c r="BN44" s="34" vm="6259">
        <f ca="1"/>
        <v>7.1539999999999999</v>
      </c>
      <c r="BO44" s="34" vm="8068">
        <f ca="1"/>
        <v>7.2169999999999996</v>
      </c>
      <c r="BP44" s="34" vm="6300">
        <f ca="1"/>
        <v>7.1840000000000002</v>
      </c>
      <c r="BQ44" s="34" vm="8069">
        <f ca="1"/>
        <v>7.1150000000000002</v>
      </c>
      <c r="BR44" s="34" vm="8070">
        <f ca="1"/>
        <v>7.0869999999999997</v>
      </c>
      <c r="BS44" s="34" vm="6903">
        <f ca="1"/>
        <v>7.1609999999999996</v>
      </c>
      <c r="BT44" s="34" vm="8065">
        <f ca="1"/>
        <v>7.0750000000000002</v>
      </c>
      <c r="BU44" s="34" vm="8071">
        <f ca="1"/>
        <v>7.0279999999999996</v>
      </c>
      <c r="BV44" s="34" vm="8072">
        <f ca="1"/>
        <v>7.0865</v>
      </c>
      <c r="BW44" s="34" vm="8073">
        <f ca="1"/>
        <v>7.0780000000000003</v>
      </c>
      <c r="BX44" s="34" vm="6340">
        <f ca="1"/>
        <v>6.9459999999999997</v>
      </c>
      <c r="BY44" s="34" vm="6929">
        <f ca="1"/>
        <v>7.0709999999999997</v>
      </c>
      <c r="BZ44" s="34" vm="6249">
        <f ca="1"/>
        <v>7.048</v>
      </c>
      <c r="CA44" s="34" vm="8074">
        <f ca="1"/>
        <v>7.024</v>
      </c>
      <c r="CB44" s="34" vm="8075">
        <f ca="1"/>
        <v>6.9610000000000003</v>
      </c>
      <c r="CC44" s="34" vm="8076">
        <f ca="1"/>
        <v>6.7930000000000001</v>
      </c>
      <c r="CD44" s="34" vm="6253">
        <f ca="1"/>
        <v>6.9779999999999998</v>
      </c>
      <c r="CE44" s="34" vm="8077">
        <f ca="1"/>
        <v>7.0140000000000002</v>
      </c>
      <c r="CF44" s="34" vm="8078">
        <f ca="1"/>
        <v>7.0579999999999998</v>
      </c>
      <c r="CG44" s="34" vm="6263">
        <f ca="1"/>
        <v>7.1509999999999998</v>
      </c>
      <c r="CH44" s="34" vm="8079">
        <f ca="1"/>
        <v>7.0990000000000002</v>
      </c>
      <c r="CI44" s="34" vm="6849">
        <f ca="1"/>
        <v>7.1289999999999996</v>
      </c>
      <c r="CJ44" s="34" vm="8080">
        <f ca="1"/>
        <v>7.1749999999999998</v>
      </c>
      <c r="CK44" s="34" vm="6849">
        <f ca="1"/>
        <v>7.1289999999999996</v>
      </c>
      <c r="CL44" s="34" vm="8081">
        <f ca="1"/>
        <v>7.1779999999999999</v>
      </c>
      <c r="CM44" s="34" vm="6242">
        <f ca="1"/>
        <v>7.1340000000000003</v>
      </c>
      <c r="CN44" s="34" vm="8082">
        <f ca="1"/>
        <v>7.15</v>
      </c>
      <c r="CO44" s="34" vm="8083">
        <f ca="1"/>
        <v>7.1180000000000003</v>
      </c>
      <c r="CP44" s="34" vm="8084">
        <f ca="1"/>
        <v>7.0949999999999998</v>
      </c>
      <c r="CQ44" s="34" vm="8085">
        <f ca="1"/>
        <v>7.0330000000000004</v>
      </c>
      <c r="CR44" s="34" vm="8086">
        <f ca="1"/>
        <v>7.1109999999999998</v>
      </c>
      <c r="CS44" s="34" vm="6901">
        <f ca="1"/>
        <v>7.1239999999999997</v>
      </c>
      <c r="CT44" s="34" vm="8087">
        <f ca="1"/>
        <v>7.1189999999999998</v>
      </c>
      <c r="CU44" s="34" vm="6426">
        <f ca="1"/>
        <v>7.1849999999999996</v>
      </c>
      <c r="CV44" s="34" vm="6921">
        <f ca="1"/>
        <v>7.2089999999999996</v>
      </c>
      <c r="CW44" s="34" vm="8088">
        <f ca="1"/>
        <v>7.3330000000000002</v>
      </c>
      <c r="CX44" s="34" vm="8089">
        <f ca="1"/>
        <v>7.3179999999999996</v>
      </c>
      <c r="CY44" s="34" vm="6852">
        <f ca="1"/>
        <v>7.3490000000000002</v>
      </c>
      <c r="CZ44" s="34" vm="6893">
        <f ca="1"/>
        <v>7.3739999999999997</v>
      </c>
      <c r="DA44" s="34" vm="8090">
        <f ca="1"/>
        <v>7.3940000000000001</v>
      </c>
      <c r="DB44" s="34" vm="8091">
        <f ca="1"/>
        <v>7.415</v>
      </c>
      <c r="DC44" s="34" vm="8092">
        <f ca="1"/>
        <v>7.4409999999999998</v>
      </c>
      <c r="DD44" s="34" vm="6383">
        <f ca="1"/>
        <v>7.4640000000000004</v>
      </c>
      <c r="DE44" s="34" vm="6400">
        <f ca="1"/>
        <v>7.5049999999999999</v>
      </c>
      <c r="DF44" s="34" vm="8093">
        <f ca="1"/>
        <v>7.484</v>
      </c>
      <c r="DG44" s="34" vm="8094">
        <f ca="1"/>
        <v>7.3869999999999996</v>
      </c>
      <c r="DH44" s="34" vm="2872">
        <f ca="1"/>
        <v>7.452</v>
      </c>
      <c r="DI44" s="34" vm="8095">
        <f ca="1"/>
        <v>7.4779999999999998</v>
      </c>
      <c r="DJ44" s="34" vm="8096">
        <f ca="1"/>
        <v>7.4950000000000001</v>
      </c>
      <c r="DK44" s="34" vm="8097">
        <f ca="1"/>
        <v>7.5229999999999997</v>
      </c>
      <c r="DL44" s="34" vm="8098">
        <f ca="1"/>
        <v>7.5140000000000002</v>
      </c>
      <c r="DM44" s="34" vm="8099">
        <f ca="1"/>
        <v>7.5270000000000001</v>
      </c>
      <c r="DN44" s="34" vm="2886">
        <f ca="1"/>
        <v>7.5250000000000004</v>
      </c>
      <c r="DO44" s="34" vm="8100">
        <f ca="1"/>
        <v>7.4805000000000001</v>
      </c>
      <c r="DP44" s="34" t="e" vm="341">
        <f ca="1"/>
        <v>#N/A</v>
      </c>
      <c r="DQ44" s="34" vm="6897">
        <f ca="1"/>
        <v>7.4</v>
      </c>
      <c r="DR44" s="34" vm="8101">
        <f ca="1"/>
        <v>7.4835000000000003</v>
      </c>
      <c r="DS44" s="34" vm="8102">
        <f ca="1"/>
        <v>7.468</v>
      </c>
      <c r="DT44" s="34" vm="8103">
        <f ca="1"/>
        <v>7.5940000000000003</v>
      </c>
      <c r="DU44" s="34" vm="6401">
        <f ca="1"/>
        <v>7.5839999999999996</v>
      </c>
      <c r="DV44" s="34" vm="6316">
        <f ca="1"/>
        <v>7.4329999999999998</v>
      </c>
      <c r="DW44" s="34" vm="6336">
        <f ca="1"/>
        <v>7.35</v>
      </c>
      <c r="DX44" s="34" vm="6367">
        <f ca="1"/>
        <v>7.3520000000000003</v>
      </c>
      <c r="DY44" s="34" vm="8104">
        <f ca="1"/>
        <v>7.4710000000000001</v>
      </c>
      <c r="DZ44" s="34" vm="6398">
        <f ca="1"/>
        <v>7.4465000000000003</v>
      </c>
      <c r="EA44" s="34" vm="8105">
        <f ca="1"/>
        <v>7.4820000000000002</v>
      </c>
      <c r="EB44" s="34" vm="6289">
        <f ca="1"/>
        <v>7.3570000000000002</v>
      </c>
      <c r="EC44" s="34" vm="8106">
        <f ca="1"/>
        <v>7.5</v>
      </c>
      <c r="ED44" s="34" vm="6885">
        <f ca="1"/>
        <v>7.5129999999999999</v>
      </c>
      <c r="EE44" s="34" vm="8107">
        <f ca="1"/>
        <v>7.5750000000000002</v>
      </c>
      <c r="EF44" s="34" vm="6878">
        <f ca="1"/>
        <v>7.5570000000000004</v>
      </c>
      <c r="EG44" s="34" vm="8108">
        <f ca="1"/>
        <v>7.5625</v>
      </c>
      <c r="EH44" s="34" vm="6876">
        <f ca="1"/>
        <v>7.5780000000000003</v>
      </c>
      <c r="EI44" s="34" vm="8109">
        <f ca="1"/>
        <v>7.6109999999999998</v>
      </c>
      <c r="EJ44" s="34" t="e" vm="341">
        <f ca="1"/>
        <v>#N/A</v>
      </c>
      <c r="EK44" s="34" vm="8110">
        <f ca="1"/>
        <v>7.6040000000000001</v>
      </c>
      <c r="EL44" s="34" vm="8111">
        <f ca="1"/>
        <v>7.6239999999999997</v>
      </c>
      <c r="EM44" s="34" vm="6886">
        <f ca="1"/>
        <v>7.58</v>
      </c>
      <c r="EN44" s="34" vm="6406">
        <f ca="1"/>
        <v>7.6230000000000002</v>
      </c>
      <c r="EO44" s="34" vm="8112">
        <f ca="1"/>
        <v>7.6420000000000003</v>
      </c>
      <c r="EP44" s="34" vm="8113">
        <f ca="1"/>
        <v>7.64</v>
      </c>
      <c r="EQ44" s="34" vm="2889">
        <f ca="1"/>
        <v>7.6520000000000001</v>
      </c>
      <c r="ER44" s="34" vm="2918">
        <f ca="1"/>
        <v>7.6680000000000001</v>
      </c>
      <c r="ES44" s="34" vm="8114">
        <f ca="1"/>
        <v>7.673</v>
      </c>
      <c r="ET44" s="34" vm="8115">
        <f ca="1"/>
        <v>7.68</v>
      </c>
      <c r="EU44" s="34" vm="8116">
        <f ca="1"/>
        <v>7.69</v>
      </c>
      <c r="EV44" s="34" vm="8117">
        <f ca="1"/>
        <v>7.702</v>
      </c>
      <c r="EW44" s="34" vm="8118">
        <f ca="1"/>
        <v>7.649</v>
      </c>
      <c r="EX44" s="34" vm="8119">
        <f ca="1"/>
        <v>7.5529999999999999</v>
      </c>
      <c r="EY44" s="34" vm="8120">
        <f ca="1"/>
        <v>7.609</v>
      </c>
      <c r="EZ44" s="34" vm="8121">
        <f ca="1"/>
        <v>7.6559999999999997</v>
      </c>
      <c r="FA44" s="34" vm="8122">
        <f ca="1"/>
        <v>7.6580000000000004</v>
      </c>
      <c r="FB44" s="34" vm="8123">
        <f ca="1"/>
        <v>7.7030000000000003</v>
      </c>
      <c r="FC44" s="34" vm="8124">
        <f ca="1"/>
        <v>7.7290000000000001</v>
      </c>
      <c r="FD44" s="34" vm="6408">
        <f ca="1"/>
        <v>7.7160000000000002</v>
      </c>
      <c r="FE44" s="34" vm="8125">
        <f ca="1"/>
        <v>7.7389999999999999</v>
      </c>
      <c r="FF44" s="34" vm="8126">
        <f ca="1"/>
        <v>7.7080000000000002</v>
      </c>
      <c r="FG44" s="34" vm="8124">
        <f ca="1"/>
        <v>7.7290000000000001</v>
      </c>
      <c r="FH44" s="34" vm="8127">
        <f ca="1"/>
        <v>7.766</v>
      </c>
      <c r="FI44" s="34" vm="8128">
        <f ca="1"/>
        <v>7.8029999999999999</v>
      </c>
      <c r="FJ44" s="34" vm="8129">
        <f ca="1"/>
        <v>7.7569999999999997</v>
      </c>
      <c r="FK44" s="34" vm="6827">
        <f ca="1"/>
        <v>7.79</v>
      </c>
      <c r="FL44" s="34" vm="8130">
        <f ca="1"/>
        <v>7.6959999999999997</v>
      </c>
      <c r="FM44" s="34" vm="8131">
        <f ca="1"/>
        <v>7.7960000000000003</v>
      </c>
      <c r="FN44" s="34" vm="8132">
        <f ca="1"/>
        <v>7.8220000000000001</v>
      </c>
      <c r="FO44" s="34" vm="8133">
        <f ca="1"/>
        <v>7.8520000000000003</v>
      </c>
      <c r="FP44" s="34" vm="8134">
        <f ca="1"/>
        <v>7.8224999999999998</v>
      </c>
      <c r="FQ44" s="34" vm="8135">
        <f ca="1"/>
        <v>7.7859999999999996</v>
      </c>
      <c r="FR44" s="34" vm="6830">
        <f ca="1"/>
        <v>7.758</v>
      </c>
      <c r="FS44" s="34" vm="8136">
        <f ca="1"/>
        <v>7.5960000000000001</v>
      </c>
      <c r="FT44" s="34" vm="8137">
        <f ca="1"/>
        <v>7.6740000000000004</v>
      </c>
      <c r="FU44" s="34" vm="8138">
        <f ca="1"/>
        <v>7.7610000000000001</v>
      </c>
      <c r="FV44" s="34" vm="8139">
        <f ca="1"/>
        <v>7.7830000000000004</v>
      </c>
      <c r="FW44" s="34" vm="5503">
        <f ca="1"/>
        <v>7.8650000000000002</v>
      </c>
      <c r="FX44" s="34" vm="8140">
        <f ca="1"/>
        <v>7.8789999999999996</v>
      </c>
      <c r="FY44" s="34" vm="8141">
        <f ca="1"/>
        <v>7.8090000000000002</v>
      </c>
      <c r="FZ44" s="34" vm="8142">
        <f ca="1"/>
        <v>7.8460000000000001</v>
      </c>
      <c r="GA44" s="34" vm="8143">
        <f ca="1"/>
        <v>7.9130000000000003</v>
      </c>
      <c r="GB44" s="34" vm="8133">
        <f ca="1"/>
        <v>7.8520000000000003</v>
      </c>
      <c r="GC44" s="34" vm="8144">
        <f ca="1"/>
        <v>7.8970000000000002</v>
      </c>
      <c r="GD44" s="34" vm="8145">
        <f ca="1"/>
        <v>7.867</v>
      </c>
      <c r="GE44" s="34" vm="8146">
        <f ca="1"/>
        <v>7.8920000000000003</v>
      </c>
      <c r="GF44" s="34" vm="8147">
        <f ca="1"/>
        <v>7.931</v>
      </c>
      <c r="GG44" s="34" vm="8148">
        <f ca="1"/>
        <v>7.9240000000000004</v>
      </c>
      <c r="GH44" s="34" vm="8148">
        <f ca="1"/>
        <v>7.9240000000000004</v>
      </c>
      <c r="GI44" s="34" vm="8149">
        <f ca="1"/>
        <v>7.9290000000000003</v>
      </c>
      <c r="GJ44" s="34" vm="8150">
        <f ca="1"/>
        <v>7.9409999999999998</v>
      </c>
      <c r="GK44" s="34" vm="8151">
        <f ca="1"/>
        <v>7.9610000000000003</v>
      </c>
      <c r="GL44" s="34" vm="8152">
        <f ca="1"/>
        <v>7.9935</v>
      </c>
      <c r="GM44" s="34" vm="8153">
        <f ca="1"/>
        <v>7.9560000000000004</v>
      </c>
      <c r="GN44" s="34" vm="8154">
        <f ca="1"/>
        <v>7.9314999999999998</v>
      </c>
      <c r="GO44" s="34" vm="8154">
        <f ca="1"/>
        <v>7.9314999999999998</v>
      </c>
      <c r="GP44" s="34" vm="8155">
        <f ca="1"/>
        <v>7.8390000000000004</v>
      </c>
      <c r="GQ44" s="34" vm="8156">
        <f ca="1"/>
        <v>7.8890000000000002</v>
      </c>
      <c r="GR44" s="34" vm="8157">
        <f ca="1"/>
        <v>7.9770000000000003</v>
      </c>
      <c r="GS44" s="34" vm="8158">
        <f ca="1"/>
        <v>8</v>
      </c>
      <c r="GT44" s="34" vm="8159">
        <f ca="1"/>
        <v>8.0139999999999993</v>
      </c>
      <c r="GU44" s="34" vm="8160">
        <f ca="1"/>
        <v>7.9885000000000002</v>
      </c>
      <c r="GV44" s="34" vm="8161">
        <f ca="1"/>
        <v>8.032</v>
      </c>
      <c r="GW44" s="34" t="e" vm="341">
        <f ca="1"/>
        <v>#N/A</v>
      </c>
      <c r="GX44" s="34" vm="2929">
        <f ca="1"/>
        <v>8.0630000000000006</v>
      </c>
      <c r="GY44" s="34" vm="8162">
        <f ca="1"/>
        <v>8.0920000000000005</v>
      </c>
      <c r="GZ44" s="34" vm="8163">
        <f ca="1"/>
        <v>8.1189999999999998</v>
      </c>
      <c r="HA44" s="34" vm="8164">
        <f ca="1"/>
        <v>8.1120000000000001</v>
      </c>
      <c r="HB44" s="34" vm="8165">
        <f ca="1"/>
        <v>8.1539999999999999</v>
      </c>
      <c r="HC44" s="34" vm="8166">
        <f ca="1"/>
        <v>8.1</v>
      </c>
      <c r="HD44" s="34" vm="8167">
        <f ca="1"/>
        <v>8.0530000000000008</v>
      </c>
      <c r="HE44" s="34" vm="8168">
        <f ca="1"/>
        <v>8.077</v>
      </c>
      <c r="HF44" s="34" vm="8169">
        <f ca="1"/>
        <v>8.0419999999999998</v>
      </c>
      <c r="HG44" s="34" vm="8170">
        <f ca="1"/>
        <v>8.0129999999999999</v>
      </c>
      <c r="HH44" s="34" vm="8171">
        <f ca="1"/>
        <v>8.01</v>
      </c>
      <c r="HI44" s="34" vm="8172">
        <f ca="1"/>
        <v>7.992</v>
      </c>
      <c r="HJ44" s="34" vm="8173">
        <f ca="1"/>
        <v>7.99</v>
      </c>
      <c r="HK44" s="34" vm="8174">
        <f ca="1"/>
        <v>7.9545000000000003</v>
      </c>
      <c r="HL44" s="34" vm="5513">
        <f ca="1"/>
        <v>7.8</v>
      </c>
      <c r="HM44" s="34" vm="8175">
        <f ca="1"/>
        <v>7.8540000000000001</v>
      </c>
      <c r="HN44" s="34" vm="8176">
        <f ca="1"/>
        <v>7.9059999999999997</v>
      </c>
      <c r="HO44" s="34" vm="8177">
        <f ca="1"/>
        <v>7.9889999999999999</v>
      </c>
      <c r="HP44" s="34" vm="8178">
        <f ca="1"/>
        <v>7.9489999999999998</v>
      </c>
      <c r="HQ44" s="34" vm="8179">
        <f ca="1"/>
        <v>7.9509999999999996</v>
      </c>
      <c r="HR44" s="34" vm="8180">
        <f ca="1"/>
        <v>7.782</v>
      </c>
      <c r="HS44" s="34" vm="8181">
        <f ca="1"/>
        <v>7.7910000000000004</v>
      </c>
      <c r="HT44" s="34" vm="8182">
        <f ca="1"/>
        <v>7.7889999999999997</v>
      </c>
      <c r="HU44" s="34" vm="8183">
        <f ca="1"/>
        <v>7.7270000000000003</v>
      </c>
      <c r="HV44" s="34" vm="8184">
        <f ca="1"/>
        <v>7.6529999999999996</v>
      </c>
      <c r="HW44" s="34" vm="8185">
        <f ca="1"/>
        <v>7.7679999999999998</v>
      </c>
      <c r="HX44" s="34" vm="2913">
        <f ca="1"/>
        <v>7.6619999999999999</v>
      </c>
      <c r="HY44" s="34" vm="6829">
        <f ca="1"/>
        <v>7.8579999999999997</v>
      </c>
      <c r="HZ44" s="34" vm="8186">
        <f ca="1"/>
        <v>7.8140000000000001</v>
      </c>
      <c r="IA44" s="34" vm="8187">
        <f ca="1"/>
        <v>7.8360000000000003</v>
      </c>
      <c r="IB44" s="34" vm="8127">
        <f ca="1"/>
        <v>7.766</v>
      </c>
      <c r="IC44" s="34" vm="8188">
        <f ca="1"/>
        <v>7.7640000000000002</v>
      </c>
      <c r="ID44" s="34" vm="8189">
        <f ca="1"/>
        <v>7.9</v>
      </c>
      <c r="IE44" s="34" vm="8190">
        <f ca="1"/>
        <v>7.9729999999999999</v>
      </c>
      <c r="IF44" s="34" vm="8157">
        <f ca="1"/>
        <v>7.9770000000000003</v>
      </c>
      <c r="IG44" s="34" vm="8191">
        <f ca="1"/>
        <v>8.0459999999999994</v>
      </c>
      <c r="IH44" s="34" vm="8192">
        <f ca="1"/>
        <v>8.0730000000000004</v>
      </c>
      <c r="II44" s="34" vm="2950">
        <f ca="1"/>
        <v>8.06</v>
      </c>
      <c r="IJ44" s="34" vm="8193">
        <f ca="1"/>
        <v>8.0739999999999998</v>
      </c>
      <c r="IK44" s="34" vm="8194">
        <f ca="1"/>
        <v>8.1080000000000005</v>
      </c>
      <c r="IL44" s="34" vm="8165">
        <f ca="1"/>
        <v>8.1539999999999999</v>
      </c>
      <c r="IM44" s="34" vm="8195">
        <f ca="1"/>
        <v>8.1140000000000008</v>
      </c>
      <c r="IN44" s="34" vm="8196">
        <f ca="1"/>
        <v>8.1679999999999993</v>
      </c>
      <c r="IO44" s="34" vm="8197">
        <f ca="1"/>
        <v>8.1470000000000002</v>
      </c>
      <c r="IP44" s="34" vm="8198">
        <f ca="1"/>
        <v>8.1910000000000007</v>
      </c>
      <c r="IQ44" s="34" vm="8199">
        <f ca="1"/>
        <v>8.2219999999999995</v>
      </c>
      <c r="IR44" s="34" vm="2971">
        <f ca="1"/>
        <v>8.2240000000000002</v>
      </c>
      <c r="IS44" s="34" vm="8200">
        <f ca="1"/>
        <v>8.2880000000000003</v>
      </c>
      <c r="IT44" s="34" vm="8201">
        <f ca="1"/>
        <v>8.3339999999999996</v>
      </c>
      <c r="IU44" s="34" vm="8202">
        <f ca="1"/>
        <v>8.3335000000000008</v>
      </c>
      <c r="IV44" s="34" vm="8203">
        <f ca="1"/>
        <v>8.3040000000000003</v>
      </c>
      <c r="IW44" s="34" vm="8200">
        <f ca="1"/>
        <v>8.2880000000000003</v>
      </c>
      <c r="IX44" s="34" vm="4702">
        <f ca="1"/>
        <v>8.2449999999999992</v>
      </c>
      <c r="IY44" s="34" vm="8204">
        <f ca="1"/>
        <v>8.2910000000000004</v>
      </c>
      <c r="IZ44" s="34" vm="8205">
        <f ca="1"/>
        <v>8.3119999999999994</v>
      </c>
      <c r="JA44" s="34" vm="8206">
        <f ca="1"/>
        <v>8.327</v>
      </c>
      <c r="JB44" s="34" vm="8207">
        <f ca="1"/>
        <v>8.2959999999999994</v>
      </c>
      <c r="JC44" s="34" vm="8208">
        <f ca="1"/>
        <v>8.3030000000000008</v>
      </c>
      <c r="JD44" s="34" vm="8205">
        <f ca="1"/>
        <v>8.3119999999999994</v>
      </c>
      <c r="JE44" s="34" vm="8209">
        <f ca="1"/>
        <v>8.3149999999999995</v>
      </c>
      <c r="JF44" s="34" vm="8210">
        <f ca="1"/>
        <v>8.2059999999999995</v>
      </c>
      <c r="JG44" s="34" vm="2964">
        <f ca="1"/>
        <v>8.218</v>
      </c>
      <c r="JH44" s="34" vm="8211">
        <f ca="1"/>
        <v>8.2584999999999997</v>
      </c>
      <c r="JI44" s="34" vm="8212">
        <f ca="1"/>
        <v>8.0470000000000006</v>
      </c>
      <c r="JJ44" s="34" vm="8213">
        <f ca="1"/>
        <v>8.109</v>
      </c>
      <c r="JK44" s="34" vm="8214">
        <f ca="1"/>
        <v>8.0079999999999991</v>
      </c>
      <c r="JL44" s="34" vm="8215">
        <f ca="1"/>
        <v>8.1404999999999994</v>
      </c>
      <c r="JM44" s="34" vm="8216">
        <f ca="1"/>
        <v>7.98</v>
      </c>
      <c r="JN44" s="34" vm="8217">
        <f ca="1"/>
        <v>7.944</v>
      </c>
      <c r="JO44" s="34" vm="2940">
        <f ca="1"/>
        <v>8.0220000000000002</v>
      </c>
      <c r="JP44" s="34" vm="8218">
        <f ca="1"/>
        <v>8.2170000000000005</v>
      </c>
      <c r="JQ44" s="34" vm="8219">
        <f ca="1"/>
        <v>8.2029999999999994</v>
      </c>
      <c r="JR44" s="34" vm="8220">
        <f ca="1"/>
        <v>8.2025000000000006</v>
      </c>
      <c r="JS44" s="34" vm="8221">
        <f ca="1"/>
        <v>8.1850000000000005</v>
      </c>
      <c r="JT44" s="34" vm="2937">
        <f ca="1"/>
        <v>8.1509999999999998</v>
      </c>
      <c r="JU44" s="34" vm="2950">
        <f ca="1"/>
        <v>8.06</v>
      </c>
      <c r="JV44" s="34" vm="8222">
        <f ca="1"/>
        <v>8.0589999999999993</v>
      </c>
      <c r="JW44" s="34" vm="8210">
        <f ca="1"/>
        <v>8.2059999999999995</v>
      </c>
      <c r="JX44" s="34" vm="5533">
        <f ca="1"/>
        <v>8.11</v>
      </c>
      <c r="JY44" s="34" vm="2925">
        <f ca="1"/>
        <v>7.95</v>
      </c>
      <c r="JZ44" s="34" vm="8223">
        <f ca="1"/>
        <v>8.0649999999999995</v>
      </c>
      <c r="KA44" s="34" vm="8224">
        <f ca="1"/>
        <v>8.1950000000000003</v>
      </c>
      <c r="KB44" s="34" vm="8225">
        <f ca="1"/>
        <v>8.2650000000000006</v>
      </c>
    </row>
    <row r="45" spans="2:288" ht="20" customHeight="1" x14ac:dyDescent="0.6">
      <c r="B45" s="12" t="s">
        <v>36</v>
      </c>
      <c r="C45" s="1" t="s">
        <v>40</v>
      </c>
      <c r="D45" s="1" t="str" cm="1">
        <f t="array" ref="D45">_FV(Table15[[#This Row],[ ETF]],"Ticker symbol",TRUE)</f>
        <v>SWRD</v>
      </c>
      <c r="E45" s="1" t="s">
        <v>41</v>
      </c>
      <c r="F45" s="1" t="s">
        <v>103</v>
      </c>
      <c r="G45" s="1" t="e" vm="8226">
        <v>#VALUE!</v>
      </c>
      <c r="H45" s="22" t="str" cm="1">
        <f t="array" ref="H45">IFERROR(_FV(Table15[[#This Row],[ ETF]],"beta"),"")</f>
        <v/>
      </c>
      <c r="I45" s="25" cm="1">
        <f t="array" ref="I45">_FV(Table15[[#This Row],[ ETF]],"Price")</f>
        <v>32.33</v>
      </c>
      <c r="J45" s="21">
        <f>SUMIF(Table14[Ativo],Table15[[#This Row],[Ticker]],Table14[Qtd])</f>
        <v>153</v>
      </c>
      <c r="K45" s="5">
        <f>Table15[[#This Row],[Preço]]*Table15[[#This Row],[Qtd]]</f>
        <v>4946.49</v>
      </c>
      <c r="L45" s="14">
        <f>_xlfn.FLOOR.MATH((Aporte-2)/Table15[[#This Row],[Preço]])</f>
        <v>139</v>
      </c>
      <c r="M45" s="13">
        <f>Aporte-Table15[[#This Row],[Possível]]*Table15[[#This Row],[Preço]]</f>
        <v>6.1300000000001091</v>
      </c>
      <c r="N45" s="30" cm="1">
        <f t="array" ref="N45">_FV(Table15[[#This Row],[ ETF]],"Expense ratio",TRUE)</f>
        <v>1.1999999999999999E-3</v>
      </c>
      <c r="O45" s="33" cm="1">
        <f t="array" ref="O45">_FV(Table15[[#This Row],[ ETF]],"Market cap",TRUE)</f>
        <v>1306721900</v>
      </c>
      <c r="P45" s="31" cm="1">
        <f t="array" ref="P45">_FV(Table15[[#This Row],[ ETF]],"Volume")</f>
        <v>125</v>
      </c>
      <c r="Q45" s="30" cm="1">
        <f t="array" ref="Q45">_FV(Table15[[#This Row],[ ETF]],"Change (%)",TRUE)</f>
        <v>3.9589999999999998E-3</v>
      </c>
      <c r="R45" s="35">
        <f ca="1">(Table15[[#This Row],[Preço]]-AF45)/AF45</f>
        <v>0.22822680216544766</v>
      </c>
      <c r="S45" s="39"/>
      <c r="T45" s="32" cm="1">
        <f t="array" ref="T45">Table15[[#This Row],[Valor de mercado]]/Riqueza_hoje</f>
        <v>2.3505392942089989E-2</v>
      </c>
      <c r="AF45" s="34" cm="1" vm="8227">
        <f t="array" aca="1" ref="AF45:JZ45" ca="1">TRANSPOSE(_xlfn.STOCKHISTORY(G45,TODAY()-365,TODAY(),0,0,1))</f>
        <v>26.322500000000002</v>
      </c>
      <c r="AG45" s="34" t="e" vm="341">
        <f ca="1"/>
        <v>#N/A</v>
      </c>
      <c r="AH45" s="34" vm="8228">
        <f ca="1"/>
        <v>26.62</v>
      </c>
      <c r="AI45" s="34" vm="8229">
        <f ca="1"/>
        <v>26.612500000000001</v>
      </c>
      <c r="AJ45" s="34" vm="8230">
        <f ca="1"/>
        <v>26.567499999999999</v>
      </c>
      <c r="AK45" s="34" vm="8231">
        <f ca="1"/>
        <v>26.442499999999999</v>
      </c>
      <c r="AL45" s="34" vm="8232">
        <f ca="1"/>
        <v>26.49</v>
      </c>
      <c r="AM45" s="34" vm="8233">
        <f ca="1"/>
        <v>26.914999999999999</v>
      </c>
      <c r="AN45" s="34" vm="8234">
        <f ca="1"/>
        <v>27.092500000000001</v>
      </c>
      <c r="AO45" s="34" vm="8235">
        <f ca="1"/>
        <v>27.202500000000001</v>
      </c>
      <c r="AP45" s="34" vm="8236">
        <f ca="1"/>
        <v>27.1175</v>
      </c>
      <c r="AQ45" s="34" vm="8237">
        <f ca="1"/>
        <v>27.09</v>
      </c>
      <c r="AR45" s="34" vm="8238">
        <f ca="1"/>
        <v>27.137499999999999</v>
      </c>
      <c r="AS45" s="34" vm="8239">
        <f ca="1"/>
        <v>27.27</v>
      </c>
      <c r="AT45" s="34" vm="8240">
        <f ca="1"/>
        <v>26.912500000000001</v>
      </c>
      <c r="AU45" s="34" vm="8241">
        <f ca="1"/>
        <v>26.922499999999999</v>
      </c>
      <c r="AV45" s="34" vm="8242">
        <f ca="1"/>
        <v>27.012499999999999</v>
      </c>
      <c r="AW45" s="34" vm="8243">
        <f ca="1"/>
        <v>27.317499999999999</v>
      </c>
      <c r="AX45" s="34" vm="8244">
        <f ca="1"/>
        <v>27.395</v>
      </c>
      <c r="AY45" s="34" vm="8245">
        <f ca="1"/>
        <v>27.2775</v>
      </c>
      <c r="AZ45" s="34" vm="8246">
        <f ca="1"/>
        <v>27.122499999999999</v>
      </c>
      <c r="BA45" s="34" vm="8247">
        <f ca="1"/>
        <v>27.37</v>
      </c>
      <c r="BB45" s="34" vm="8248">
        <f ca="1"/>
        <v>26.925000000000001</v>
      </c>
      <c r="BC45" s="34" vm="8249">
        <f ca="1"/>
        <v>26.984999999999999</v>
      </c>
      <c r="BD45" s="34" vm="8250">
        <f ca="1"/>
        <v>26.5</v>
      </c>
      <c r="BE45" s="34" vm="8251">
        <f ca="1"/>
        <v>26.672499999999999</v>
      </c>
      <c r="BF45" s="34" vm="8252">
        <f ca="1"/>
        <v>27.1525</v>
      </c>
      <c r="BG45" s="34" vm="8238">
        <f ca="1"/>
        <v>27.137499999999999</v>
      </c>
      <c r="BH45" s="34" vm="8245">
        <f ca="1"/>
        <v>27.2775</v>
      </c>
      <c r="BI45" s="34" vm="8253">
        <f ca="1"/>
        <v>27.475000000000001</v>
      </c>
      <c r="BJ45" s="34" vm="8254">
        <f ca="1"/>
        <v>27.6525</v>
      </c>
      <c r="BK45" s="34" vm="8255">
        <f ca="1"/>
        <v>27.712499999999999</v>
      </c>
      <c r="BL45" s="34" vm="8256">
        <f ca="1"/>
        <v>27.717500000000001</v>
      </c>
      <c r="BM45" s="34" vm="8257">
        <f ca="1"/>
        <v>27.835000000000001</v>
      </c>
      <c r="BN45" s="34" vm="8258">
        <f ca="1"/>
        <v>27.927499999999998</v>
      </c>
      <c r="BO45" s="34" vm="8259">
        <f ca="1"/>
        <v>28.202500000000001</v>
      </c>
      <c r="BP45" s="34" vm="8260">
        <f ca="1"/>
        <v>28.06</v>
      </c>
      <c r="BQ45" s="34" vm="8261">
        <f ca="1"/>
        <v>27.81</v>
      </c>
      <c r="BR45" s="34" vm="8262">
        <f ca="1"/>
        <v>27.732500000000002</v>
      </c>
      <c r="BS45" s="34" vm="8263">
        <f ca="1"/>
        <v>27.987500000000001</v>
      </c>
      <c r="BT45" s="34" vm="8264">
        <f ca="1"/>
        <v>27.734999999999999</v>
      </c>
      <c r="BU45" s="34" vm="8265">
        <f ca="1"/>
        <v>27.522500000000001</v>
      </c>
      <c r="BV45" s="34" vm="8266">
        <f ca="1"/>
        <v>27.727499999999999</v>
      </c>
      <c r="BW45" s="34" vm="8267">
        <f ca="1"/>
        <v>27.7075</v>
      </c>
      <c r="BX45" s="34" vm="8268">
        <f ca="1"/>
        <v>27.22</v>
      </c>
      <c r="BY45" s="34" vm="8269">
        <f ca="1"/>
        <v>27.607500000000002</v>
      </c>
      <c r="BZ45" s="34" vm="8270">
        <f ca="1"/>
        <v>27.572500000000002</v>
      </c>
      <c r="CA45" s="34" vm="8271">
        <f ca="1"/>
        <v>27.4725</v>
      </c>
      <c r="CB45" s="34" vm="8272">
        <f ca="1"/>
        <v>27.184999999999999</v>
      </c>
      <c r="CC45" s="34" vm="8273">
        <f ca="1"/>
        <v>26.54</v>
      </c>
      <c r="CD45" s="34" vm="8274">
        <f ca="1"/>
        <v>27.38</v>
      </c>
      <c r="CE45" s="34" vm="8275">
        <f ca="1"/>
        <v>27.532499999999999</v>
      </c>
      <c r="CF45" s="34" vm="8276">
        <f ca="1"/>
        <v>27.63</v>
      </c>
      <c r="CG45" s="34" vm="8277">
        <f ca="1"/>
        <v>27.942499999999999</v>
      </c>
      <c r="CH45" s="34" vm="8278">
        <f ca="1"/>
        <v>27.795000000000002</v>
      </c>
      <c r="CI45" s="34" vm="8279">
        <f ca="1"/>
        <v>27.905000000000001</v>
      </c>
      <c r="CJ45" s="34" vm="8280">
        <f ca="1"/>
        <v>28.0825</v>
      </c>
      <c r="CK45" s="34" vm="8281">
        <f ca="1"/>
        <v>27.934999999999999</v>
      </c>
      <c r="CL45" s="34" vm="8282">
        <f ca="1"/>
        <v>28.11</v>
      </c>
      <c r="CM45" s="34" vm="8283">
        <f ca="1"/>
        <v>27.8325</v>
      </c>
      <c r="CN45" s="34" vm="8284">
        <f ca="1"/>
        <v>27.9575</v>
      </c>
      <c r="CO45" s="34" vm="8285">
        <f ca="1"/>
        <v>27.864999999999998</v>
      </c>
      <c r="CP45" s="34" vm="8286">
        <f ca="1"/>
        <v>27.78</v>
      </c>
      <c r="CQ45" s="34" vm="8287">
        <f ca="1"/>
        <v>27.517499999999998</v>
      </c>
      <c r="CR45" s="34" vm="8288">
        <f ca="1"/>
        <v>27.8125</v>
      </c>
      <c r="CS45" s="34" vm="8289">
        <f ca="1"/>
        <v>27.892499999999998</v>
      </c>
      <c r="CT45" s="34" vm="8290">
        <f ca="1"/>
        <v>27.94</v>
      </c>
      <c r="CU45" s="34" vm="8291">
        <f ca="1"/>
        <v>28.037500000000001</v>
      </c>
      <c r="CV45" s="34" vm="8292">
        <f ca="1"/>
        <v>28.227499999999999</v>
      </c>
      <c r="CW45" s="34" vm="8293">
        <f ca="1"/>
        <v>28.677499999999998</v>
      </c>
      <c r="CX45" s="34" vm="8294">
        <f ca="1"/>
        <v>28.65</v>
      </c>
      <c r="CY45" s="34" vm="8295">
        <f ca="1"/>
        <v>28.8</v>
      </c>
      <c r="CZ45" s="34" vm="8296">
        <f ca="1"/>
        <v>28.855</v>
      </c>
      <c r="DA45" s="34" vm="8297">
        <f ca="1"/>
        <v>28.927499999999998</v>
      </c>
      <c r="DB45" s="34" vm="8298">
        <f ca="1"/>
        <v>29.024999999999999</v>
      </c>
      <c r="DC45" s="34" vm="8299">
        <f ca="1"/>
        <v>29.125</v>
      </c>
      <c r="DD45" s="34" vm="4842">
        <f ca="1"/>
        <v>29.232500000000002</v>
      </c>
      <c r="DE45" s="34" vm="8300">
        <f ca="1"/>
        <v>29.37</v>
      </c>
      <c r="DF45" s="34" vm="8301">
        <f ca="1"/>
        <v>29.342500000000001</v>
      </c>
      <c r="DG45" s="34" vm="8302">
        <f ca="1"/>
        <v>28.947500000000002</v>
      </c>
      <c r="DH45" s="34" vm="8303">
        <f ca="1"/>
        <v>29.122499999999999</v>
      </c>
      <c r="DI45" s="34" vm="8304">
        <f ca="1"/>
        <v>29.262499999999999</v>
      </c>
      <c r="DJ45" s="34" vm="8305">
        <f ca="1"/>
        <v>29.31</v>
      </c>
      <c r="DK45" s="34" vm="8306">
        <f ca="1"/>
        <v>29.434999999999999</v>
      </c>
      <c r="DL45" s="34" vm="8307">
        <f ca="1"/>
        <v>29.395</v>
      </c>
      <c r="DM45" s="34" vm="8306">
        <f ca="1"/>
        <v>29.434999999999999</v>
      </c>
      <c r="DN45" s="34" vm="8308">
        <f ca="1"/>
        <v>29.44</v>
      </c>
      <c r="DO45" s="34" vm="4873">
        <f ca="1"/>
        <v>29.272500000000001</v>
      </c>
      <c r="DP45" s="34" t="e" vm="341">
        <f ca="1"/>
        <v>#N/A</v>
      </c>
      <c r="DQ45" s="34" vm="8309">
        <f ca="1"/>
        <v>28.97</v>
      </c>
      <c r="DR45" s="34" vm="8310">
        <f ca="1"/>
        <v>29.335000000000001</v>
      </c>
      <c r="DS45" s="34" vm="8311">
        <f ca="1"/>
        <v>29.26</v>
      </c>
      <c r="DT45" s="34" vm="8312">
        <f ca="1"/>
        <v>29.712499999999999</v>
      </c>
      <c r="DU45" s="34" vm="8313">
        <f ca="1"/>
        <v>29.7225</v>
      </c>
      <c r="DV45" s="34" vm="8314">
        <f ca="1"/>
        <v>29.1675</v>
      </c>
      <c r="DW45" s="34" vm="8315">
        <f ca="1"/>
        <v>28.875</v>
      </c>
      <c r="DX45" s="34" vm="8316">
        <f ca="1"/>
        <v>28.842500000000001</v>
      </c>
      <c r="DY45" s="34" vm="8317">
        <f ca="1"/>
        <v>29.2775</v>
      </c>
      <c r="DZ45" s="34" vm="8318">
        <f ca="1"/>
        <v>29.38</v>
      </c>
      <c r="EA45" s="34" vm="8319">
        <f ca="1"/>
        <v>29.3475</v>
      </c>
      <c r="EB45" s="34" vm="8320">
        <f ca="1"/>
        <v>29.484999999999999</v>
      </c>
      <c r="EC45" s="34" vm="8321">
        <f ca="1"/>
        <v>29.657499999999999</v>
      </c>
      <c r="ED45" s="34" vm="8322">
        <f ca="1"/>
        <v>29.614999999999998</v>
      </c>
      <c r="EE45" s="34" vm="8323">
        <f ca="1"/>
        <v>29.6325</v>
      </c>
      <c r="EF45" s="34" vm="8324">
        <f ca="1"/>
        <v>29.672499999999999</v>
      </c>
      <c r="EG45" s="34" vm="8325">
        <f ca="1"/>
        <v>29.795000000000002</v>
      </c>
      <c r="EH45" s="34" t="e" vm="341">
        <f ca="1"/>
        <v>#N/A</v>
      </c>
      <c r="EI45" s="34" vm="8325">
        <f ca="1"/>
        <v>29.795000000000002</v>
      </c>
      <c r="EJ45" s="34" vm="8326">
        <f ca="1"/>
        <v>29.8475</v>
      </c>
      <c r="EK45" s="34" vm="8313">
        <f ca="1"/>
        <v>29.7225</v>
      </c>
      <c r="EL45" s="34" vm="8327">
        <f ca="1"/>
        <v>29.9025</v>
      </c>
      <c r="EM45" s="34" vm="8328">
        <f ca="1"/>
        <v>29.932500000000001</v>
      </c>
      <c r="EN45" s="34" vm="8329">
        <f ca="1"/>
        <v>29.94</v>
      </c>
      <c r="EO45" s="34" vm="8330">
        <f ca="1"/>
        <v>29.99</v>
      </c>
      <c r="EP45" s="34" vm="8331">
        <f ca="1"/>
        <v>29.995000000000001</v>
      </c>
      <c r="EQ45" s="34" vm="4890">
        <f ca="1"/>
        <v>30.0425</v>
      </c>
      <c r="ER45" s="34" vm="8332">
        <f ca="1"/>
        <v>30.08</v>
      </c>
      <c r="ES45" s="34" vm="8333">
        <f ca="1"/>
        <v>30.12</v>
      </c>
      <c r="ET45" s="34" vm="8334">
        <f ca="1"/>
        <v>30.157499999999999</v>
      </c>
      <c r="EU45" s="34" vm="8335">
        <f ca="1"/>
        <v>29.912500000000001</v>
      </c>
      <c r="EV45" s="34" vm="8336">
        <f ca="1"/>
        <v>29.54</v>
      </c>
      <c r="EW45" s="34" vm="8337">
        <f ca="1"/>
        <v>29.772500000000001</v>
      </c>
      <c r="EX45" s="34" vm="4872">
        <f ca="1"/>
        <v>29.9375</v>
      </c>
      <c r="EY45" s="34" vm="8338">
        <f ca="1"/>
        <v>29.962499999999999</v>
      </c>
      <c r="EZ45" s="34" vm="8339">
        <f ca="1"/>
        <v>30.1</v>
      </c>
      <c r="FA45" s="34" vm="8340">
        <f ca="1"/>
        <v>30.2</v>
      </c>
      <c r="FB45" s="34" vm="8341">
        <f ca="1"/>
        <v>30.147500000000001</v>
      </c>
      <c r="FC45" s="34" vm="8342">
        <f ca="1"/>
        <v>30.25</v>
      </c>
      <c r="FD45" s="34" vm="8343">
        <f ca="1"/>
        <v>30.135000000000002</v>
      </c>
      <c r="FE45" s="34" vm="8344">
        <f ca="1"/>
        <v>30.197500000000002</v>
      </c>
      <c r="FF45" s="34" vm="8345">
        <f ca="1"/>
        <v>30.36</v>
      </c>
      <c r="FG45" s="34" vm="8346">
        <f ca="1"/>
        <v>30.4925</v>
      </c>
      <c r="FH45" s="34" vm="8347">
        <f ca="1"/>
        <v>30.26</v>
      </c>
      <c r="FI45" s="34" vm="8348">
        <f ca="1"/>
        <v>30.4375</v>
      </c>
      <c r="FJ45" s="34" vm="8333">
        <f ca="1"/>
        <v>30.12</v>
      </c>
      <c r="FK45" s="34" vm="8349">
        <f ca="1"/>
        <v>30.49</v>
      </c>
      <c r="FL45" s="34" vm="8350">
        <f ca="1"/>
        <v>30.635000000000002</v>
      </c>
      <c r="FM45" s="34" vm="8351">
        <f ca="1"/>
        <v>30.657499999999999</v>
      </c>
      <c r="FN45" s="34" vm="8352">
        <f ca="1"/>
        <v>30.58</v>
      </c>
      <c r="FO45" s="34" vm="8353">
        <f ca="1"/>
        <v>30.432500000000001</v>
      </c>
      <c r="FP45" s="34" vm="8354">
        <f ca="1"/>
        <v>30.287500000000001</v>
      </c>
      <c r="FQ45" s="34" vm="8355">
        <f ca="1"/>
        <v>29.72</v>
      </c>
      <c r="FR45" s="34" vm="8356">
        <f ca="1"/>
        <v>30.0075</v>
      </c>
      <c r="FS45" s="34" vm="8357">
        <f ca="1"/>
        <v>30.33</v>
      </c>
      <c r="FT45" s="34" vm="8358">
        <f ca="1"/>
        <v>30.42</v>
      </c>
      <c r="FU45" s="34" vm="8359">
        <f ca="1"/>
        <v>30.712499999999999</v>
      </c>
      <c r="FV45" s="34" vm="8360">
        <f ca="1"/>
        <v>30.774999999999999</v>
      </c>
      <c r="FW45" s="34" vm="8361">
        <f ca="1"/>
        <v>30.574999999999999</v>
      </c>
      <c r="FX45" s="34" vm="8362">
        <f ca="1"/>
        <v>30.697500000000002</v>
      </c>
      <c r="FY45" s="34" vm="8363">
        <f ca="1"/>
        <v>30.912500000000001</v>
      </c>
      <c r="FZ45" s="34" vm="8364">
        <f ca="1"/>
        <v>30.715</v>
      </c>
      <c r="GA45" s="34" vm="8365">
        <f ca="1"/>
        <v>30.85</v>
      </c>
      <c r="GB45" s="34" vm="8366">
        <f ca="1"/>
        <v>30.72</v>
      </c>
      <c r="GC45" s="34" vm="8367">
        <f ca="1"/>
        <v>30.824999999999999</v>
      </c>
      <c r="GD45" s="34" vm="8368">
        <f ca="1"/>
        <v>30.97</v>
      </c>
      <c r="GE45" s="34" vm="8368">
        <f ca="1"/>
        <v>30.97</v>
      </c>
      <c r="GF45" s="34" vm="8369">
        <f ca="1"/>
        <v>30.962499999999999</v>
      </c>
      <c r="GG45" s="34" vm="8370">
        <f ca="1"/>
        <v>31</v>
      </c>
      <c r="GH45" s="34" vm="8371">
        <f ca="1"/>
        <v>31.07</v>
      </c>
      <c r="GI45" s="34" vm="8372">
        <f ca="1"/>
        <v>31.09</v>
      </c>
      <c r="GJ45" s="34" vm="8373">
        <f ca="1"/>
        <v>31.24</v>
      </c>
      <c r="GK45" s="34" vm="8372">
        <f ca="1"/>
        <v>31.09</v>
      </c>
      <c r="GL45" s="34" vm="8374">
        <f ca="1"/>
        <v>31.03</v>
      </c>
      <c r="GM45" s="34" vm="8375">
        <f ca="1"/>
        <v>30.984999999999999</v>
      </c>
      <c r="GN45" s="34" vm="8350">
        <f ca="1"/>
        <v>30.635000000000002</v>
      </c>
      <c r="GO45" s="34" vm="8376">
        <f ca="1"/>
        <v>30.762499999999999</v>
      </c>
      <c r="GP45" s="34" vm="8377">
        <f ca="1"/>
        <v>31.164999999999999</v>
      </c>
      <c r="GQ45" s="34" vm="8378">
        <f ca="1"/>
        <v>31.234999999999999</v>
      </c>
      <c r="GR45" s="34" vm="8379">
        <f ca="1"/>
        <v>31.265000000000001</v>
      </c>
      <c r="GS45" s="34" vm="8380">
        <f ca="1"/>
        <v>31.195</v>
      </c>
      <c r="GT45" s="34" vm="8381">
        <f ca="1"/>
        <v>31.2925</v>
      </c>
      <c r="GU45" s="34" t="e" vm="341">
        <f ca="1"/>
        <v>#N/A</v>
      </c>
      <c r="GV45" s="34" vm="8382">
        <f ca="1"/>
        <v>31.46</v>
      </c>
      <c r="GW45" s="34" vm="8383">
        <f ca="1"/>
        <v>31.574999999999999</v>
      </c>
      <c r="GX45" s="34" vm="2113">
        <f ca="1"/>
        <v>31.695</v>
      </c>
      <c r="GY45" s="34" vm="8384">
        <f ca="1"/>
        <v>31.692499999999999</v>
      </c>
      <c r="GZ45" s="34" vm="8385">
        <f ca="1"/>
        <v>31.8475</v>
      </c>
      <c r="HA45" s="34" vm="8386">
        <f ca="1"/>
        <v>31.63</v>
      </c>
      <c r="HB45" s="34" vm="8387">
        <f ca="1"/>
        <v>31.454999999999998</v>
      </c>
      <c r="HC45" s="34" vm="8388">
        <f ca="1"/>
        <v>31.5075</v>
      </c>
      <c r="HD45" s="34" vm="4899">
        <f ca="1"/>
        <v>31.38</v>
      </c>
      <c r="HE45" s="34" vm="8389">
        <f ca="1"/>
        <v>31.285</v>
      </c>
      <c r="HF45" s="34" vm="2108">
        <f ca="1"/>
        <v>31.27</v>
      </c>
      <c r="HG45" s="34" vm="8390">
        <f ca="1"/>
        <v>31.17</v>
      </c>
      <c r="HH45" s="34" vm="8391">
        <f ca="1"/>
        <v>31.16</v>
      </c>
      <c r="HI45" s="34" vm="8392">
        <f ca="1"/>
        <v>31.035</v>
      </c>
      <c r="HJ45" s="34" vm="8393">
        <f ca="1"/>
        <v>30.465</v>
      </c>
      <c r="HK45" s="34" vm="8394">
        <f ca="1"/>
        <v>30.547499999999999</v>
      </c>
      <c r="HL45" s="34" vm="8395">
        <f ca="1"/>
        <v>30.83</v>
      </c>
      <c r="HM45" s="34" vm="8396">
        <f ca="1"/>
        <v>31.155000000000001</v>
      </c>
      <c r="HN45" s="34" vm="8397">
        <f ca="1"/>
        <v>31.01</v>
      </c>
      <c r="HO45" s="34" vm="8398">
        <f ca="1"/>
        <v>31.017499999999998</v>
      </c>
      <c r="HP45" s="34" vm="8358">
        <f ca="1"/>
        <v>30.42</v>
      </c>
      <c r="HQ45" s="34" vm="8393">
        <f ca="1"/>
        <v>30.465</v>
      </c>
      <c r="HR45" s="34" vm="8357">
        <f ca="1"/>
        <v>30.33</v>
      </c>
      <c r="HS45" s="34" vm="8399">
        <f ca="1"/>
        <v>30.16</v>
      </c>
      <c r="HT45" s="34" vm="8400">
        <f ca="1"/>
        <v>29.92</v>
      </c>
      <c r="HU45" s="34" vm="8401">
        <f ca="1"/>
        <v>30.352499999999999</v>
      </c>
      <c r="HV45" s="34" vm="8402">
        <f ca="1"/>
        <v>29.965</v>
      </c>
      <c r="HW45" s="34" vm="8403">
        <f ca="1"/>
        <v>30.7075</v>
      </c>
      <c r="HX45" s="34" vm="8404">
        <f ca="1"/>
        <v>30.602499999999999</v>
      </c>
      <c r="HY45" s="34" vm="8405">
        <f ca="1"/>
        <v>30.65</v>
      </c>
      <c r="HZ45" s="34" vm="8406">
        <f ca="1"/>
        <v>30.39</v>
      </c>
      <c r="IA45" s="34" vm="8407">
        <f ca="1"/>
        <v>30.38</v>
      </c>
      <c r="IB45" s="34" vm="8408">
        <f ca="1"/>
        <v>30.897500000000001</v>
      </c>
      <c r="IC45" s="34" vm="8409">
        <f ca="1"/>
        <v>31.184999999999999</v>
      </c>
      <c r="ID45" s="34" vm="8377">
        <f ca="1"/>
        <v>31.164999999999999</v>
      </c>
      <c r="IE45" s="34" vm="8410">
        <f ca="1"/>
        <v>31.447500000000002</v>
      </c>
      <c r="IF45" s="34" vm="8411">
        <f ca="1"/>
        <v>31.587499999999999</v>
      </c>
      <c r="IG45" s="34" vm="8412">
        <f ca="1"/>
        <v>31.504999999999999</v>
      </c>
      <c r="IH45" s="34" vm="8413">
        <f ca="1"/>
        <v>31.577500000000001</v>
      </c>
      <c r="II45" s="34" vm="8414">
        <f ca="1"/>
        <v>31.704999999999998</v>
      </c>
      <c r="IJ45" s="34" vm="8415">
        <f ca="1"/>
        <v>31.86</v>
      </c>
      <c r="IK45" s="34" vm="8416">
        <f ca="1"/>
        <v>31.725000000000001</v>
      </c>
      <c r="IL45" s="34" vm="8417">
        <f ca="1"/>
        <v>31.875</v>
      </c>
      <c r="IM45" s="34" vm="8418">
        <f ca="1"/>
        <v>31.815000000000001</v>
      </c>
      <c r="IN45" s="34" vm="8419">
        <f ca="1"/>
        <v>31.982500000000002</v>
      </c>
      <c r="IO45" s="34" vm="8420">
        <f ca="1"/>
        <v>32.055</v>
      </c>
      <c r="IP45" s="34" vm="8421">
        <f ca="1"/>
        <v>32.0625</v>
      </c>
      <c r="IQ45" s="34" vm="8422">
        <f ca="1"/>
        <v>32.314999999999998</v>
      </c>
      <c r="IR45" s="34" vm="8423">
        <f ca="1"/>
        <v>32.484999999999999</v>
      </c>
      <c r="IS45" s="34" vm="8424">
        <f ca="1"/>
        <v>32.545000000000002</v>
      </c>
      <c r="IT45" s="34" vm="8425">
        <f ca="1"/>
        <v>32.365000000000002</v>
      </c>
      <c r="IU45" s="34" vm="8426">
        <f ca="1"/>
        <v>32.337499999999999</v>
      </c>
      <c r="IV45" s="34" vm="8427">
        <f ca="1"/>
        <v>32.202500000000001</v>
      </c>
      <c r="IW45" s="34" vm="8428">
        <f ca="1"/>
        <v>32.35</v>
      </c>
      <c r="IX45" s="34" vm="8429">
        <f ca="1"/>
        <v>32.417499999999997</v>
      </c>
      <c r="IY45" s="34" vm="8423">
        <f ca="1"/>
        <v>32.484999999999999</v>
      </c>
      <c r="IZ45" s="34" vm="8430">
        <f ca="1"/>
        <v>32.392499999999998</v>
      </c>
      <c r="JA45" s="34" vm="8431">
        <f ca="1"/>
        <v>32.302500000000002</v>
      </c>
      <c r="JB45" s="34" vm="8432">
        <f ca="1"/>
        <v>32.352499999999999</v>
      </c>
      <c r="JC45" s="34" vm="8425">
        <f ca="1"/>
        <v>32.365000000000002</v>
      </c>
      <c r="JD45" s="34" vm="8433">
        <f ca="1"/>
        <v>32</v>
      </c>
      <c r="JE45" s="34" vm="4922">
        <f ca="1"/>
        <v>32.085000000000001</v>
      </c>
      <c r="JF45" s="34" vm="4924">
        <f ca="1"/>
        <v>32.177500000000002</v>
      </c>
      <c r="JG45" s="34" vm="8434">
        <f ca="1"/>
        <v>31.37</v>
      </c>
      <c r="JH45" s="34" vm="8435">
        <f ca="1"/>
        <v>31.592500000000001</v>
      </c>
      <c r="JI45" s="34" vm="8436">
        <f ca="1"/>
        <v>31.25</v>
      </c>
      <c r="JJ45" s="34" vm="8437">
        <f ca="1"/>
        <v>31.72</v>
      </c>
      <c r="JK45" s="34" vm="8438">
        <f ca="1"/>
        <v>31.19</v>
      </c>
      <c r="JL45" s="34" vm="8439">
        <f ca="1"/>
        <v>30.925000000000001</v>
      </c>
      <c r="JM45" s="34" vm="8440">
        <f ca="1"/>
        <v>31.2575</v>
      </c>
      <c r="JN45" s="34" vm="8441">
        <f ca="1"/>
        <v>32.01</v>
      </c>
      <c r="JO45" s="34" vm="8442">
        <f ca="1"/>
        <v>32.024999999999999</v>
      </c>
      <c r="JP45" s="34" vm="8443">
        <f ca="1"/>
        <v>31.984999999999999</v>
      </c>
      <c r="JQ45" s="34" vm="8444">
        <f ca="1"/>
        <v>31.927499999999998</v>
      </c>
      <c r="JR45" s="34" vm="8418">
        <f ca="1"/>
        <v>31.815000000000001</v>
      </c>
      <c r="JS45" s="34" vm="8445">
        <f ca="1"/>
        <v>31.477499999999999</v>
      </c>
      <c r="JT45" s="34" vm="8446">
        <f ca="1"/>
        <v>31.425000000000001</v>
      </c>
      <c r="JU45" s="34" vm="8447">
        <f ca="1"/>
        <v>31.99</v>
      </c>
      <c r="JV45" s="34" vm="4913">
        <f ca="1"/>
        <v>31.712499999999999</v>
      </c>
      <c r="JW45" s="34" vm="8448">
        <f ca="1"/>
        <v>30.98</v>
      </c>
      <c r="JX45" s="34" vm="8449">
        <f ca="1"/>
        <v>31.412500000000001</v>
      </c>
      <c r="JY45" s="34" vm="8450">
        <f ca="1"/>
        <v>31.895</v>
      </c>
      <c r="JZ45" s="34" vm="8427">
        <f ca="1"/>
        <v>32.202500000000001</v>
      </c>
      <c r="KA45" s="34"/>
      <c r="KB45" s="34"/>
    </row>
    <row r="46" spans="2:288" ht="20" customHeight="1" x14ac:dyDescent="0.6">
      <c r="B46" s="12" t="s">
        <v>36</v>
      </c>
      <c r="C46" s="1" t="s">
        <v>43</v>
      </c>
      <c r="D46" s="1" t="str" cm="1">
        <f t="array" ref="D46">_FV(Table15[[#This Row],[ ETF]],"Ticker symbol",TRUE)</f>
        <v>IEMA</v>
      </c>
      <c r="E46" s="1" t="s">
        <v>53</v>
      </c>
      <c r="F46" s="1" t="s">
        <v>54</v>
      </c>
      <c r="G46" s="1" t="e" vm="8451">
        <v>#VALUE!</v>
      </c>
      <c r="H46" s="22" cm="1">
        <f t="array" ref="H46">IFERROR(_FV(Table15[[#This Row],[ ETF]],"beta"),"")</f>
        <v>1.0036</v>
      </c>
      <c r="I46" s="25" cm="1">
        <f t="array" ref="I46">_FV(Table15[[#This Row],[ ETF]],"Price")</f>
        <v>41.07</v>
      </c>
      <c r="J46" s="21">
        <f>SUMIF(Table14[Ativo],Table15[[#This Row],[Ticker]],Table14[Qtd])</f>
        <v>0</v>
      </c>
      <c r="K46" s="5">
        <f>Table15[[#This Row],[Preço]]*Table15[[#This Row],[Qtd]]</f>
        <v>0</v>
      </c>
      <c r="L46" s="14">
        <f>_xlfn.FLOOR.MATH((Aporte-2)/Table15[[#This Row],[Preço]])</f>
        <v>109</v>
      </c>
      <c r="M46" s="13">
        <f>Aporte-Table15[[#This Row],[Possível]]*Table15[[#This Row],[Preço]]</f>
        <v>23.369999999999891</v>
      </c>
      <c r="N46" s="30" cm="1">
        <f t="array" ref="N46">_FV(Table15[[#This Row],[ ETF]],"Expense ratio",TRUE)</f>
        <v>1.8E-3</v>
      </c>
      <c r="O46" s="33" cm="1">
        <f t="array" ref="O46">_FV(Table15[[#This Row],[ ETF]],"Market cap",TRUE)</f>
        <v>1219453065.4100001</v>
      </c>
      <c r="P46" s="31" cm="1">
        <f t="array" ref="P46">_FV(Table15[[#This Row],[ ETF]],"Volume")</f>
        <v>129</v>
      </c>
      <c r="Q46" s="30" cm="1">
        <f t="array" ref="Q46">_FV(Table15[[#This Row],[ ETF]],"Change (%)",TRUE)</f>
        <v>-1.0939999999999999E-3</v>
      </c>
      <c r="R46" s="35">
        <f ca="1">(Table15[[#This Row],[Preço]]-AF46)/AF46</f>
        <v>-9.1676718938480707E-3</v>
      </c>
      <c r="S46" s="39"/>
      <c r="T46" s="32" cm="1">
        <f t="array" ref="T46">Table15[[#This Row],[Valor de mercado]]/Riqueza_hoje</f>
        <v>0</v>
      </c>
      <c r="AF46" s="34" cm="1" vm="8452">
        <f t="array" aca="1" ref="AF46:KB46" ca="1">TRANSPOSE(_xlfn.STOCKHISTORY(G46,TODAY()-365,TODAY(),0,0,1))</f>
        <v>41.45</v>
      </c>
      <c r="AG46" s="34" t="e" vm="341">
        <f ca="1"/>
        <v>#N/A</v>
      </c>
      <c r="AH46" s="34" vm="8453">
        <f ca="1"/>
        <v>42.02</v>
      </c>
      <c r="AI46" s="34" vm="8454">
        <f ca="1"/>
        <v>42.61</v>
      </c>
      <c r="AJ46" s="34" vm="8455">
        <f ca="1"/>
        <v>42.76</v>
      </c>
      <c r="AK46" s="34" vm="8456">
        <f ca="1"/>
        <v>42.97</v>
      </c>
      <c r="AL46" s="34" vm="8457">
        <f ca="1"/>
        <v>43.454999999999998</v>
      </c>
      <c r="AM46" s="34" vm="8458">
        <f ca="1"/>
        <v>43.655000000000001</v>
      </c>
      <c r="AN46" s="34" vm="8459">
        <f ca="1"/>
        <v>43.62</v>
      </c>
      <c r="AO46" s="34" vm="8460">
        <f ca="1"/>
        <v>44.795000000000002</v>
      </c>
      <c r="AP46" s="34" vm="8461">
        <f ca="1"/>
        <v>44.52</v>
      </c>
      <c r="AQ46" s="34" vm="8462">
        <f ca="1"/>
        <v>44.88</v>
      </c>
      <c r="AR46" s="34" vm="2739">
        <f ca="1"/>
        <v>44.76</v>
      </c>
      <c r="AS46" s="34" vm="8463">
        <f ca="1"/>
        <v>45.515000000000001</v>
      </c>
      <c r="AT46" s="34" vm="8464">
        <f ca="1"/>
        <v>44.844999999999999</v>
      </c>
      <c r="AU46" s="34" vm="8465">
        <f ca="1"/>
        <v>44.96</v>
      </c>
      <c r="AV46" s="34" vm="8466">
        <f ca="1"/>
        <v>45.37</v>
      </c>
      <c r="AW46" s="34" vm="8467">
        <f ca="1"/>
        <v>46.1</v>
      </c>
      <c r="AX46" s="34" vm="8468">
        <f ca="1"/>
        <v>46.36</v>
      </c>
      <c r="AY46" s="34" vm="8469">
        <f ca="1"/>
        <v>45.835000000000001</v>
      </c>
      <c r="AZ46" s="34" vm="8470">
        <f ca="1"/>
        <v>46.08</v>
      </c>
      <c r="BA46" s="34" vm="8471">
        <f ca="1"/>
        <v>45.81</v>
      </c>
      <c r="BB46" s="34" vm="8472">
        <f ca="1"/>
        <v>45</v>
      </c>
      <c r="BC46" s="34" vm="8473">
        <f ca="1"/>
        <v>44.86</v>
      </c>
      <c r="BD46" s="34" vm="8474">
        <f ca="1"/>
        <v>44.06</v>
      </c>
      <c r="BE46" s="34" vm="8475">
        <f ca="1"/>
        <v>44.825000000000003</v>
      </c>
      <c r="BF46" s="34" vm="8476">
        <f ca="1"/>
        <v>45.704999999999998</v>
      </c>
      <c r="BG46" s="34" vm="8477">
        <f ca="1"/>
        <v>45.94</v>
      </c>
      <c r="BH46" s="34" vm="8478">
        <f ca="1"/>
        <v>45.71</v>
      </c>
      <c r="BI46" s="34" vm="8479">
        <f ca="1"/>
        <v>46.21</v>
      </c>
      <c r="BJ46" s="34" vm="8480">
        <f ca="1"/>
        <v>46.35</v>
      </c>
      <c r="BK46" s="34" vm="8481">
        <f ca="1"/>
        <v>46.73</v>
      </c>
      <c r="BL46" s="34" vm="8482">
        <f ca="1"/>
        <v>47.05</v>
      </c>
      <c r="BM46" s="34" vm="8483">
        <f ca="1"/>
        <v>47.695</v>
      </c>
      <c r="BN46" s="34" vm="8484">
        <f ca="1"/>
        <v>47.685000000000002</v>
      </c>
      <c r="BO46" s="34" vm="6044">
        <f ca="1"/>
        <v>48.18</v>
      </c>
      <c r="BP46" s="34" vm="8485">
        <f ca="1"/>
        <v>47.76</v>
      </c>
      <c r="BQ46" s="34" vm="8486">
        <f ca="1"/>
        <v>47.54</v>
      </c>
      <c r="BR46" s="34" vm="8487">
        <f ca="1"/>
        <v>46.81</v>
      </c>
      <c r="BS46" s="34" vm="6052">
        <f ca="1"/>
        <v>47.58</v>
      </c>
      <c r="BT46" s="34" vm="8488">
        <f ca="1"/>
        <v>46.24</v>
      </c>
      <c r="BU46" s="34" vm="8477">
        <f ca="1"/>
        <v>45.94</v>
      </c>
      <c r="BV46" s="34" vm="8489">
        <f ca="1"/>
        <v>45.645000000000003</v>
      </c>
      <c r="BW46" s="34" vm="8490">
        <f ca="1"/>
        <v>45.69</v>
      </c>
      <c r="BX46" s="34" vm="8491">
        <f ca="1"/>
        <v>44.38</v>
      </c>
      <c r="BY46" s="34" vm="8492">
        <f ca="1"/>
        <v>45.44</v>
      </c>
      <c r="BZ46" s="34" vm="8493">
        <f ca="1"/>
        <v>44.91</v>
      </c>
      <c r="CA46" s="34" vm="8494">
        <f ca="1"/>
        <v>45.25</v>
      </c>
      <c r="CB46" s="34" vm="8495">
        <f ca="1"/>
        <v>44.73</v>
      </c>
      <c r="CC46" s="34" vm="8496">
        <f ca="1"/>
        <v>43.47</v>
      </c>
      <c r="CD46" s="34" vm="8497">
        <f ca="1"/>
        <v>43.31</v>
      </c>
      <c r="CE46" s="34" vm="8498">
        <f ca="1"/>
        <v>43.975000000000001</v>
      </c>
      <c r="CF46" s="34" vm="8499">
        <f ca="1"/>
        <v>43.73</v>
      </c>
      <c r="CG46" s="34" vm="8500">
        <f ca="1"/>
        <v>45.04</v>
      </c>
      <c r="CH46" s="34" vm="8501">
        <f ca="1"/>
        <v>44.26</v>
      </c>
      <c r="CI46" s="34" vm="8502">
        <f ca="1"/>
        <v>44.32</v>
      </c>
      <c r="CJ46" s="34" vm="8503">
        <f ca="1"/>
        <v>44.68</v>
      </c>
      <c r="CK46" s="34" vm="8504">
        <f ca="1"/>
        <v>44.215000000000003</v>
      </c>
      <c r="CL46" s="34" vm="8505">
        <f ca="1"/>
        <v>44.43</v>
      </c>
      <c r="CM46" s="34" vm="8506">
        <f ca="1"/>
        <v>44.284999999999997</v>
      </c>
      <c r="CN46" s="34" vm="8507">
        <f ca="1"/>
        <v>44.36</v>
      </c>
      <c r="CO46" s="34" vm="8508">
        <f ca="1"/>
        <v>43.78</v>
      </c>
      <c r="CP46" s="34" vm="8509">
        <f ca="1"/>
        <v>42.994999999999997</v>
      </c>
      <c r="CQ46" s="34" vm="2702">
        <f ca="1"/>
        <v>42.734999999999999</v>
      </c>
      <c r="CR46" s="34" vm="8510">
        <f ca="1"/>
        <v>43.085000000000001</v>
      </c>
      <c r="CS46" s="34" vm="8511">
        <f ca="1"/>
        <v>43.43</v>
      </c>
      <c r="CT46" s="34" vm="8512">
        <f ca="1"/>
        <v>43.66</v>
      </c>
      <c r="CU46" s="34" vm="8513">
        <f ca="1"/>
        <v>43.86</v>
      </c>
      <c r="CV46" s="34" vm="8514">
        <f ca="1"/>
        <v>44.445</v>
      </c>
      <c r="CW46" s="34" vm="8515">
        <f ca="1"/>
        <v>44.77</v>
      </c>
      <c r="CX46" s="34" vm="8516">
        <f ca="1"/>
        <v>44.14</v>
      </c>
      <c r="CY46" s="34" vm="8517">
        <f ca="1"/>
        <v>44.48</v>
      </c>
      <c r="CZ46" s="34" vm="8518">
        <f ca="1"/>
        <v>43.93</v>
      </c>
      <c r="DA46" s="34" vm="8519">
        <f ca="1"/>
        <v>43.725000000000001</v>
      </c>
      <c r="DB46" s="34" vm="8520">
        <f ca="1"/>
        <v>44.01</v>
      </c>
      <c r="DC46" s="34" vm="2736">
        <f ca="1"/>
        <v>44.335000000000001</v>
      </c>
      <c r="DD46" s="34" vm="8521">
        <f ca="1"/>
        <v>44.44</v>
      </c>
      <c r="DE46" s="34" vm="8522">
        <f ca="1"/>
        <v>44.645000000000003</v>
      </c>
      <c r="DF46" s="34" vm="8523">
        <f ca="1"/>
        <v>44.51</v>
      </c>
      <c r="DG46" s="34" vm="8516">
        <f ca="1"/>
        <v>44.14</v>
      </c>
      <c r="DH46" s="34" vm="8524">
        <f ca="1"/>
        <v>44.234999999999999</v>
      </c>
      <c r="DI46" s="34" vm="8523">
        <f ca="1"/>
        <v>44.51</v>
      </c>
      <c r="DJ46" s="34" vm="8525">
        <f ca="1"/>
        <v>44.854999999999997</v>
      </c>
      <c r="DK46" s="34" vm="8526">
        <f ca="1"/>
        <v>44.92</v>
      </c>
      <c r="DL46" s="34" vm="8527">
        <f ca="1"/>
        <v>45.06</v>
      </c>
      <c r="DM46" s="34" vm="8528">
        <f ca="1"/>
        <v>45.24</v>
      </c>
      <c r="DN46" s="34" vm="8529">
        <f ca="1"/>
        <v>45.05</v>
      </c>
      <c r="DO46" s="34" vm="8461">
        <f ca="1"/>
        <v>44.52</v>
      </c>
      <c r="DP46" s="34" t="e" vm="341">
        <f ca="1"/>
        <v>#N/A</v>
      </c>
      <c r="DQ46" s="34" vm="8530">
        <f ca="1"/>
        <v>43.77</v>
      </c>
      <c r="DR46" s="34" vm="8531">
        <f ca="1"/>
        <v>44.21</v>
      </c>
      <c r="DS46" s="34" vm="8523">
        <f ca="1"/>
        <v>44.51</v>
      </c>
      <c r="DT46" s="34" vm="8532">
        <f ca="1"/>
        <v>45.155000000000001</v>
      </c>
      <c r="DU46" s="34" vm="8533">
        <f ca="1"/>
        <v>44.41</v>
      </c>
      <c r="DV46" s="34" vm="8534">
        <f ca="1"/>
        <v>43.924999999999997</v>
      </c>
      <c r="DW46" s="34" vm="2719">
        <f ca="1"/>
        <v>43.14</v>
      </c>
      <c r="DX46" s="34" vm="8535">
        <f ca="1"/>
        <v>42.89</v>
      </c>
      <c r="DY46" s="34" vm="8536">
        <f ca="1"/>
        <v>43.53</v>
      </c>
      <c r="DZ46" s="34" vm="8457">
        <f ca="1"/>
        <v>43.454999999999998</v>
      </c>
      <c r="EA46" s="34" vm="8537">
        <f ca="1"/>
        <v>44.22</v>
      </c>
      <c r="EB46" s="34" vm="8538">
        <f ca="1"/>
        <v>43.835000000000001</v>
      </c>
      <c r="EC46" s="34" vm="8539">
        <f ca="1"/>
        <v>44.145000000000003</v>
      </c>
      <c r="ED46" s="34" vm="8538">
        <f ca="1"/>
        <v>43.835000000000001</v>
      </c>
      <c r="EE46" s="34" vm="8474">
        <f ca="1"/>
        <v>44.06</v>
      </c>
      <c r="EF46" s="34" vm="8540">
        <f ca="1"/>
        <v>44.5</v>
      </c>
      <c r="EG46" s="34" vm="8541">
        <f ca="1"/>
        <v>44.8</v>
      </c>
      <c r="EH46" s="34" vm="8526">
        <f ca="1"/>
        <v>44.92</v>
      </c>
      <c r="EI46" s="34" vm="8528">
        <f ca="1"/>
        <v>45.24</v>
      </c>
      <c r="EJ46" s="34" t="e" vm="341">
        <f ca="1"/>
        <v>#N/A</v>
      </c>
      <c r="EK46" s="34" vm="8542">
        <f ca="1"/>
        <v>46.12</v>
      </c>
      <c r="EL46" s="34" vm="8543">
        <f ca="1"/>
        <v>46.2</v>
      </c>
      <c r="EM46" s="34" vm="8544">
        <f ca="1"/>
        <v>45.79</v>
      </c>
      <c r="EN46" s="34" vm="8545">
        <f ca="1"/>
        <v>46.075000000000003</v>
      </c>
      <c r="EO46" s="34" vm="8546">
        <f ca="1"/>
        <v>45.83</v>
      </c>
      <c r="EP46" s="34" vm="8547">
        <f ca="1"/>
        <v>45.625</v>
      </c>
      <c r="EQ46" s="34" vm="8548">
        <f ca="1"/>
        <v>45.66</v>
      </c>
      <c r="ER46" s="34" vm="8549">
        <f ca="1"/>
        <v>45.88</v>
      </c>
      <c r="ES46" s="34" vm="2793">
        <f ca="1"/>
        <v>45.715000000000003</v>
      </c>
      <c r="ET46" s="34" vm="8550">
        <f ca="1"/>
        <v>45.97</v>
      </c>
      <c r="EU46" s="34" vm="8551">
        <f ca="1"/>
        <v>45.615000000000002</v>
      </c>
      <c r="EV46" s="34" vm="8552">
        <f ca="1"/>
        <v>45.6</v>
      </c>
      <c r="EW46" s="34" vm="2755">
        <f ca="1"/>
        <v>45.34</v>
      </c>
      <c r="EX46" s="34" vm="8553">
        <f ca="1"/>
        <v>44.835000000000001</v>
      </c>
      <c r="EY46" s="34" vm="8554">
        <f ca="1"/>
        <v>44.89</v>
      </c>
      <c r="EZ46" s="34" vm="8555">
        <f ca="1"/>
        <v>44.695</v>
      </c>
      <c r="FA46" s="34" vm="8494">
        <f ca="1"/>
        <v>45.25</v>
      </c>
      <c r="FB46" s="34" vm="8556">
        <f ca="1"/>
        <v>45.53</v>
      </c>
      <c r="FC46" s="34" vm="8557">
        <f ca="1"/>
        <v>45.875</v>
      </c>
      <c r="FD46" s="34" vm="8558">
        <f ca="1"/>
        <v>45.87</v>
      </c>
      <c r="FE46" s="34" vm="8559">
        <f ca="1"/>
        <v>45.67</v>
      </c>
      <c r="FF46" s="34" vm="8560">
        <f ca="1"/>
        <v>45.64</v>
      </c>
      <c r="FG46" s="34" vm="8561">
        <f ca="1"/>
        <v>45.215000000000003</v>
      </c>
      <c r="FH46" s="34" vm="8562">
        <f ca="1"/>
        <v>45.125</v>
      </c>
      <c r="FI46" s="34" vm="8563">
        <f ca="1"/>
        <v>45.02</v>
      </c>
      <c r="FJ46" s="34" vm="8564">
        <f ca="1"/>
        <v>44.63</v>
      </c>
      <c r="FK46" s="34" vm="8517">
        <f ca="1"/>
        <v>44.48</v>
      </c>
      <c r="FL46" s="34" vm="8565">
        <f ca="1"/>
        <v>43.58</v>
      </c>
      <c r="FM46" s="34" vm="8566">
        <f ca="1"/>
        <v>44.24</v>
      </c>
      <c r="FN46" s="34" vm="8567">
        <f ca="1"/>
        <v>44.31</v>
      </c>
      <c r="FO46" s="34" vm="8568">
        <f ca="1"/>
        <v>44.7</v>
      </c>
      <c r="FP46" s="34" vm="8569">
        <f ca="1"/>
        <v>44.66</v>
      </c>
      <c r="FQ46" s="34" vm="8525">
        <f ca="1"/>
        <v>44.854999999999997</v>
      </c>
      <c r="FR46" s="34" vm="8570">
        <f ca="1"/>
        <v>44.505000000000003</v>
      </c>
      <c r="FS46" s="34" vm="8571">
        <f ca="1"/>
        <v>43.564999999999998</v>
      </c>
      <c r="FT46" s="34" vm="8572">
        <f ca="1"/>
        <v>43.664999999999999</v>
      </c>
      <c r="FU46" s="34" vm="8573">
        <f ca="1"/>
        <v>43.814999999999998</v>
      </c>
      <c r="FV46" s="34" vm="8574">
        <f ca="1"/>
        <v>44.1</v>
      </c>
      <c r="FW46" s="34" vm="8511">
        <f ca="1"/>
        <v>43.43</v>
      </c>
      <c r="FX46" s="34" vm="8575">
        <f ca="1"/>
        <v>42.75</v>
      </c>
      <c r="FY46" s="34" vm="8576">
        <f ca="1"/>
        <v>41.52</v>
      </c>
      <c r="FZ46" s="34" vm="2693">
        <f ca="1"/>
        <v>42.655000000000001</v>
      </c>
      <c r="GA46" s="34" vm="8577">
        <f ca="1"/>
        <v>43.234999999999999</v>
      </c>
      <c r="GB46" s="34" vm="8578">
        <f ca="1"/>
        <v>42.835000000000001</v>
      </c>
      <c r="GC46" s="34" vm="8579">
        <f ca="1"/>
        <v>43.295000000000002</v>
      </c>
      <c r="GD46" s="34" vm="8580">
        <f ca="1"/>
        <v>43.05</v>
      </c>
      <c r="GE46" s="34" vm="8581">
        <f ca="1"/>
        <v>43.505000000000003</v>
      </c>
      <c r="GF46" s="34" vm="8582">
        <f ca="1"/>
        <v>43.59</v>
      </c>
      <c r="GG46" s="34" vm="8583">
        <f ca="1"/>
        <v>43.06</v>
      </c>
      <c r="GH46" s="34" vm="8584">
        <f ca="1"/>
        <v>43.34</v>
      </c>
      <c r="GI46" s="34" vm="8585">
        <f ca="1"/>
        <v>43.3</v>
      </c>
      <c r="GJ46" s="34" vm="8586">
        <f ca="1"/>
        <v>43.32</v>
      </c>
      <c r="GK46" s="34" vm="8587">
        <f ca="1"/>
        <v>43.005000000000003</v>
      </c>
      <c r="GL46" s="34" vm="8588">
        <f ca="1"/>
        <v>42.84</v>
      </c>
      <c r="GM46" s="34" vm="8589">
        <f ca="1"/>
        <v>42.47</v>
      </c>
      <c r="GN46" s="34" vm="8590">
        <f ca="1"/>
        <v>41.86</v>
      </c>
      <c r="GO46" s="34" vm="8591">
        <f ca="1"/>
        <v>42.094999999999999</v>
      </c>
      <c r="GP46" s="34" vm="8592">
        <f ca="1"/>
        <v>41.094999999999999</v>
      </c>
      <c r="GQ46" s="34" vm="8593">
        <f ca="1"/>
        <v>40.994999999999997</v>
      </c>
      <c r="GR46" s="34" vm="8594">
        <f ca="1"/>
        <v>41.475000000000001</v>
      </c>
      <c r="GS46" s="34" vm="8454">
        <f ca="1"/>
        <v>42.61</v>
      </c>
      <c r="GT46" s="34" vm="2693">
        <f ca="1"/>
        <v>42.655000000000001</v>
      </c>
      <c r="GU46" s="34" vm="8595">
        <f ca="1"/>
        <v>42.4</v>
      </c>
      <c r="GV46" s="34" vm="8596">
        <f ca="1"/>
        <v>42.73</v>
      </c>
      <c r="GW46" s="34" vm="8597">
        <f ca="1"/>
        <v>42.95</v>
      </c>
      <c r="GX46" s="34" vm="8598">
        <f ca="1"/>
        <v>43.56</v>
      </c>
      <c r="GY46" s="34" vm="8599">
        <f ca="1"/>
        <v>44.08</v>
      </c>
      <c r="GZ46" s="34" vm="8600">
        <f ca="1"/>
        <v>44.09</v>
      </c>
      <c r="HA46" s="34" vm="8601">
        <f ca="1"/>
        <v>44.104999999999997</v>
      </c>
      <c r="HB46" s="34" vm="8540">
        <f ca="1"/>
        <v>44.5</v>
      </c>
      <c r="HC46" s="34" vm="8521">
        <f ca="1"/>
        <v>44.44</v>
      </c>
      <c r="HD46" s="34" vm="8602">
        <f ca="1"/>
        <v>43.734999999999999</v>
      </c>
      <c r="HE46" s="34" vm="8582">
        <f ca="1"/>
        <v>43.59</v>
      </c>
      <c r="HF46" s="34" vm="8603">
        <f ca="1"/>
        <v>43.71</v>
      </c>
      <c r="HG46" s="34" vm="8604">
        <f ca="1"/>
        <v>43.72</v>
      </c>
      <c r="HH46" s="34" vm="8605">
        <f ca="1"/>
        <v>43.42</v>
      </c>
      <c r="HI46" s="34" vm="8583">
        <f ca="1"/>
        <v>43.06</v>
      </c>
      <c r="HJ46" s="34" vm="8606">
        <f ca="1"/>
        <v>42.765000000000001</v>
      </c>
      <c r="HK46" s="34" vm="8607">
        <f ca="1"/>
        <v>42.64</v>
      </c>
      <c r="HL46" s="34" vm="8608">
        <f ca="1"/>
        <v>41.704999999999998</v>
      </c>
      <c r="HM46" s="34" vm="8609">
        <f ca="1"/>
        <v>41.69</v>
      </c>
      <c r="HN46" s="34" vm="8610">
        <f ca="1"/>
        <v>42.5</v>
      </c>
      <c r="HO46" s="34" vm="8611">
        <f ca="1"/>
        <v>42.58</v>
      </c>
      <c r="HP46" s="34" vm="8612">
        <f ca="1"/>
        <v>42.25</v>
      </c>
      <c r="HQ46" s="34" vm="8613">
        <f ca="1"/>
        <v>42.39</v>
      </c>
      <c r="HR46" s="34" vm="8614">
        <f ca="1"/>
        <v>41.854999999999997</v>
      </c>
      <c r="HS46" s="34" vm="8615">
        <f ca="1"/>
        <v>41.76</v>
      </c>
      <c r="HT46" s="34" vm="8616">
        <f ca="1"/>
        <v>42.01</v>
      </c>
      <c r="HU46" s="34" vm="8617">
        <f ca="1"/>
        <v>41.65</v>
      </c>
      <c r="HV46" s="34" vm="8618">
        <f ca="1"/>
        <v>41</v>
      </c>
      <c r="HW46" s="34" vm="8617">
        <f ca="1"/>
        <v>41.65</v>
      </c>
      <c r="HX46" s="34" vm="8619">
        <f ca="1"/>
        <v>41.06</v>
      </c>
      <c r="HY46" s="34" vm="8620">
        <f ca="1"/>
        <v>42.22</v>
      </c>
      <c r="HZ46" s="34" vm="8621">
        <f ca="1"/>
        <v>42.234999999999999</v>
      </c>
      <c r="IA46" s="34" vm="8622">
        <f ca="1"/>
        <v>42.52</v>
      </c>
      <c r="IB46" s="34" vm="8623">
        <f ca="1"/>
        <v>42.125</v>
      </c>
      <c r="IC46" s="34" vm="8610">
        <f ca="1"/>
        <v>42.5</v>
      </c>
      <c r="ID46" s="34" vm="8624">
        <f ca="1"/>
        <v>42.615000000000002</v>
      </c>
      <c r="IE46" s="34" vm="8625">
        <f ca="1"/>
        <v>43.25</v>
      </c>
      <c r="IF46" s="34" vm="8626">
        <f ca="1"/>
        <v>43.16</v>
      </c>
      <c r="IG46" s="34" vm="8627">
        <f ca="1"/>
        <v>43.63</v>
      </c>
      <c r="IH46" s="34" vm="8628">
        <f ca="1"/>
        <v>43.68</v>
      </c>
      <c r="II46" s="34" vm="8629">
        <f ca="1"/>
        <v>43.28</v>
      </c>
      <c r="IJ46" s="34" vm="8630">
        <f ca="1"/>
        <v>43.23</v>
      </c>
      <c r="IK46" s="34" vm="8631">
        <f ca="1"/>
        <v>43.51</v>
      </c>
      <c r="IL46" s="34" vm="2724">
        <f ca="1"/>
        <v>43.48</v>
      </c>
      <c r="IM46" s="34" vm="8580">
        <f ca="1"/>
        <v>43.05</v>
      </c>
      <c r="IN46" s="34" vm="8632">
        <f ca="1"/>
        <v>42.88</v>
      </c>
      <c r="IO46" s="34" vm="8595">
        <f ca="1"/>
        <v>42.4</v>
      </c>
      <c r="IP46" s="34" vm="8633">
        <f ca="1"/>
        <v>42.695</v>
      </c>
      <c r="IQ46" s="34" vm="8634">
        <f ca="1"/>
        <v>42.36</v>
      </c>
      <c r="IR46" s="34" vm="8635">
        <f ca="1"/>
        <v>42.34</v>
      </c>
      <c r="IS46" s="34" vm="8636">
        <f ca="1"/>
        <v>42.38</v>
      </c>
      <c r="IT46" s="34" vm="8637">
        <f ca="1"/>
        <v>42.44</v>
      </c>
      <c r="IU46" s="34" vm="2702">
        <f ca="1"/>
        <v>42.734999999999999</v>
      </c>
      <c r="IV46" s="34" vm="8638">
        <f ca="1"/>
        <v>42.66</v>
      </c>
      <c r="IW46" s="34" vm="8639">
        <f ca="1"/>
        <v>42.82</v>
      </c>
      <c r="IX46" s="34" vm="8629">
        <f ca="1"/>
        <v>43.28</v>
      </c>
      <c r="IY46" s="34" vm="8640">
        <f ca="1"/>
        <v>43.33</v>
      </c>
      <c r="IZ46" s="34" vm="8641">
        <f ca="1"/>
        <v>43.255000000000003</v>
      </c>
      <c r="JA46" s="34" vm="8629">
        <f ca="1"/>
        <v>43.28</v>
      </c>
      <c r="JB46" s="34" vm="8642">
        <f ca="1"/>
        <v>43.1</v>
      </c>
      <c r="JC46" s="34" vm="8622">
        <f ca="1"/>
        <v>42.52</v>
      </c>
      <c r="JD46" s="34" vm="8643">
        <f ca="1"/>
        <v>42.56</v>
      </c>
      <c r="JE46" s="34" vm="8644">
        <f ca="1"/>
        <v>42.28</v>
      </c>
      <c r="JF46" s="34" vm="8645">
        <f ca="1"/>
        <v>41.954999999999998</v>
      </c>
      <c r="JG46" s="34" vm="8645">
        <f ca="1"/>
        <v>41.954999999999998</v>
      </c>
      <c r="JH46" s="34" vm="8646">
        <f ca="1"/>
        <v>42.12</v>
      </c>
      <c r="JI46" s="34" vm="8647">
        <f ca="1"/>
        <v>40.435000000000002</v>
      </c>
      <c r="JJ46" s="34" vm="8648">
        <f ca="1"/>
        <v>40.72</v>
      </c>
      <c r="JK46" s="34" vm="8649">
        <f ca="1"/>
        <v>40.57</v>
      </c>
      <c r="JL46" s="34" vm="8650">
        <f ca="1"/>
        <v>41.664999999999999</v>
      </c>
      <c r="JM46" s="34" vm="8651">
        <f ca="1"/>
        <v>41.59</v>
      </c>
      <c r="JN46" s="34" vm="8652">
        <f ca="1"/>
        <v>40.840000000000003</v>
      </c>
      <c r="JO46" s="34" vm="8653">
        <f ca="1"/>
        <v>40.96</v>
      </c>
      <c r="JP46" s="34" vm="8654">
        <f ca="1"/>
        <v>41.67</v>
      </c>
      <c r="JQ46" s="34" vm="8655">
        <f ca="1"/>
        <v>41.905000000000001</v>
      </c>
      <c r="JR46" s="34" vm="2684">
        <f ca="1"/>
        <v>41.78</v>
      </c>
      <c r="JS46" s="34" vm="8656">
        <f ca="1"/>
        <v>41.645000000000003</v>
      </c>
      <c r="JT46" s="34" vm="8657">
        <f ca="1"/>
        <v>41.01</v>
      </c>
      <c r="JU46" s="34" vm="8658">
        <f ca="1"/>
        <v>40.844999999999999</v>
      </c>
      <c r="JV46" s="34" vm="8659">
        <f ca="1"/>
        <v>40.380000000000003</v>
      </c>
      <c r="JW46" s="34" vm="8660">
        <f ca="1"/>
        <v>41.08</v>
      </c>
      <c r="JX46" s="34" vm="8661">
        <f ca="1"/>
        <v>40.814999999999998</v>
      </c>
      <c r="JY46" s="34" vm="8662">
        <f ca="1"/>
        <v>39.905000000000001</v>
      </c>
      <c r="JZ46" s="34" vm="8663">
        <f ca="1"/>
        <v>40.615000000000002</v>
      </c>
      <c r="KA46" s="34" vm="8664">
        <f ca="1"/>
        <v>40.9</v>
      </c>
      <c r="KB46" s="34" vm="8665">
        <f ca="1"/>
        <v>41.115000000000002</v>
      </c>
    </row>
    <row r="47" spans="2:288" ht="20" customHeight="1" x14ac:dyDescent="0.6">
      <c r="B47" s="26"/>
      <c r="C47" s="27"/>
      <c r="D47" s="27"/>
      <c r="E47" s="27"/>
      <c r="F47" s="27"/>
      <c r="G47" s="27"/>
      <c r="H47" s="28"/>
      <c r="I47" s="29"/>
      <c r="J47" s="17">
        <f>SUBTOTAL(109,Table15[Qtd])</f>
        <v>2824</v>
      </c>
      <c r="K47" s="18">
        <f>SUBTOTAL(109,Table15[Valor de mercado])</f>
        <v>210440.64279999997</v>
      </c>
      <c r="L47" s="19"/>
      <c r="M47" s="19"/>
      <c r="N47" s="19"/>
      <c r="O47" s="19"/>
      <c r="P47" s="19"/>
      <c r="Q47" s="19"/>
      <c r="R47" s="19"/>
      <c r="S47" s="19"/>
      <c r="T47" s="20"/>
    </row>
  </sheetData>
  <conditionalFormatting sqref="J6:J46">
    <cfRule type="cellIs" dxfId="3" priority="10" operator="equal">
      <formula>0</formula>
    </cfRule>
  </conditionalFormatting>
  <conditionalFormatting sqref="K6:K46">
    <cfRule type="dataBar" priority="8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{667E7B4E-F5EA-4D55-9214-97C41A1A1DDB}</x14:id>
        </ext>
      </extLst>
    </cfRule>
    <cfRule type="cellIs" dxfId="2" priority="9" operator="equal">
      <formula>0</formula>
    </cfRule>
  </conditionalFormatting>
  <conditionalFormatting sqref="T6:T46">
    <cfRule type="cellIs" dxfId="1" priority="7" operator="equal">
      <formula>0</formula>
    </cfRule>
  </conditionalFormatting>
  <conditionalFormatting sqref="N6:N4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:O4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P4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Q46">
    <cfRule type="iconSet" priority="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R6:R46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6:H4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67E7B4E-F5EA-4D55-9214-97C41A1A1D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K6:K46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82DDA48-FC6E-4AD1-A94C-35C6C381278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ETFs!AF6:KB6</xm:f>
              <xm:sqref>S6</xm:sqref>
            </x14:sparkline>
            <x14:sparkline>
              <xm:f>ETFs!AF7:KB7</xm:f>
              <xm:sqref>S7</xm:sqref>
            </x14:sparkline>
            <x14:sparkline>
              <xm:f>ETFs!AF8:KB8</xm:f>
              <xm:sqref>S8</xm:sqref>
            </x14:sparkline>
            <x14:sparkline>
              <xm:f>ETFs!AF9:KB9</xm:f>
              <xm:sqref>S9</xm:sqref>
            </x14:sparkline>
            <x14:sparkline>
              <xm:f>ETFs!AF10:KB10</xm:f>
              <xm:sqref>S10</xm:sqref>
            </x14:sparkline>
            <x14:sparkline>
              <xm:f>ETFs!AF11:KB11</xm:f>
              <xm:sqref>S11</xm:sqref>
            </x14:sparkline>
            <x14:sparkline>
              <xm:f>ETFs!AF12:KB12</xm:f>
              <xm:sqref>S12</xm:sqref>
            </x14:sparkline>
            <x14:sparkline>
              <xm:f>ETFs!AF13:KB13</xm:f>
              <xm:sqref>S13</xm:sqref>
            </x14:sparkline>
            <x14:sparkline>
              <xm:f>ETFs!AF14:KB14</xm:f>
              <xm:sqref>S14</xm:sqref>
            </x14:sparkline>
            <x14:sparkline>
              <xm:f>ETFs!AF15:KB15</xm:f>
              <xm:sqref>S15</xm:sqref>
            </x14:sparkline>
            <x14:sparkline>
              <xm:f>ETFs!AF16:KB16</xm:f>
              <xm:sqref>S16</xm:sqref>
            </x14:sparkline>
            <x14:sparkline>
              <xm:f>ETFs!AF17:KB17</xm:f>
              <xm:sqref>S17</xm:sqref>
            </x14:sparkline>
            <x14:sparkline>
              <xm:f>ETFs!AF18:KB18</xm:f>
              <xm:sqref>S18</xm:sqref>
            </x14:sparkline>
            <x14:sparkline>
              <xm:f>ETFs!AF19:KB19</xm:f>
              <xm:sqref>S19</xm:sqref>
            </x14:sparkline>
            <x14:sparkline>
              <xm:f>ETFs!AF20:KB20</xm:f>
              <xm:sqref>S20</xm:sqref>
            </x14:sparkline>
            <x14:sparkline>
              <xm:f>ETFs!AF21:KB21</xm:f>
              <xm:sqref>S21</xm:sqref>
            </x14:sparkline>
            <x14:sparkline>
              <xm:f>ETFs!AF22:KB22</xm:f>
              <xm:sqref>S22</xm:sqref>
            </x14:sparkline>
            <x14:sparkline>
              <xm:f>ETFs!AF23:KB23</xm:f>
              <xm:sqref>S23</xm:sqref>
            </x14:sparkline>
            <x14:sparkline>
              <xm:f>ETFs!AF24:KB24</xm:f>
              <xm:sqref>S24</xm:sqref>
            </x14:sparkline>
            <x14:sparkline>
              <xm:f>ETFs!AF25:KB25</xm:f>
              <xm:sqref>S25</xm:sqref>
            </x14:sparkline>
            <x14:sparkline>
              <xm:f>ETFs!AF26:KB26</xm:f>
              <xm:sqref>S26</xm:sqref>
            </x14:sparkline>
            <x14:sparkline>
              <xm:f>ETFs!AF27:KB27</xm:f>
              <xm:sqref>S27</xm:sqref>
            </x14:sparkline>
            <x14:sparkline>
              <xm:f>ETFs!AF28:KB28</xm:f>
              <xm:sqref>S28</xm:sqref>
            </x14:sparkline>
            <x14:sparkline>
              <xm:f>ETFs!AF29:KB29</xm:f>
              <xm:sqref>S29</xm:sqref>
            </x14:sparkline>
            <x14:sparkline>
              <xm:f>ETFs!AF30:KB30</xm:f>
              <xm:sqref>S30</xm:sqref>
            </x14:sparkline>
            <x14:sparkline>
              <xm:f>ETFs!AF31:KB31</xm:f>
              <xm:sqref>S31</xm:sqref>
            </x14:sparkline>
            <x14:sparkline>
              <xm:f>ETFs!AF32:KB32</xm:f>
              <xm:sqref>S32</xm:sqref>
            </x14:sparkline>
            <x14:sparkline>
              <xm:f>ETFs!AF33:KB33</xm:f>
              <xm:sqref>S33</xm:sqref>
            </x14:sparkline>
            <x14:sparkline>
              <xm:f>ETFs!AF34:KB34</xm:f>
              <xm:sqref>S34</xm:sqref>
            </x14:sparkline>
            <x14:sparkline>
              <xm:f>ETFs!AF35:KB35</xm:f>
              <xm:sqref>S35</xm:sqref>
            </x14:sparkline>
            <x14:sparkline>
              <xm:f>ETFs!AF36:KB36</xm:f>
              <xm:sqref>S36</xm:sqref>
            </x14:sparkline>
            <x14:sparkline>
              <xm:f>ETFs!AF37:KB37</xm:f>
              <xm:sqref>S37</xm:sqref>
            </x14:sparkline>
            <x14:sparkline>
              <xm:f>ETFs!AF38:KB38</xm:f>
              <xm:sqref>S38</xm:sqref>
            </x14:sparkline>
            <x14:sparkline>
              <xm:f>ETFs!AF39:KB39</xm:f>
              <xm:sqref>S39</xm:sqref>
            </x14:sparkline>
            <x14:sparkline>
              <xm:f>ETFs!AF40:KB40</xm:f>
              <xm:sqref>S40</xm:sqref>
            </x14:sparkline>
            <x14:sparkline>
              <xm:f>ETFs!AF41:KB41</xm:f>
              <xm:sqref>S41</xm:sqref>
            </x14:sparkline>
            <x14:sparkline>
              <xm:f>ETFs!AF42:KB42</xm:f>
              <xm:sqref>S42</xm:sqref>
            </x14:sparkline>
            <x14:sparkline>
              <xm:f>ETFs!AF43:KB43</xm:f>
              <xm:sqref>S43</xm:sqref>
            </x14:sparkline>
            <x14:sparkline>
              <xm:f>ETFs!AF44:KB44</xm:f>
              <xm:sqref>S44</xm:sqref>
            </x14:sparkline>
            <x14:sparkline>
              <xm:f>ETFs!AF45:KB45</xm:f>
              <xm:sqref>S45</xm:sqref>
            </x14:sparkline>
            <x14:sparkline>
              <xm:f>ETFs!AF46:KB46</xm:f>
              <xm:sqref>S46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3686-4CE3-4DDC-8B04-F98880C64433}">
  <dimension ref="B1:R745"/>
  <sheetViews>
    <sheetView showGridLines="0" workbookViewId="0">
      <selection activeCell="Q16" sqref="Q16"/>
    </sheetView>
  </sheetViews>
  <sheetFormatPr defaultColWidth="12.64453125" defaultRowHeight="20" customHeight="1" x14ac:dyDescent="0.5"/>
  <cols>
    <col min="1" max="1" width="10.8203125" style="1" customWidth="1"/>
    <col min="2" max="2" width="9.5859375" style="1" customWidth="1"/>
    <col min="3" max="4" width="12.64453125" style="1"/>
    <col min="5" max="5" width="19.9375" style="1" customWidth="1"/>
    <col min="6" max="6" width="12.64453125" style="1"/>
    <col min="7" max="7" width="5.52734375" style="1" customWidth="1"/>
    <col min="8" max="8" width="4.87890625" style="1" customWidth="1"/>
    <col min="9" max="9" width="8.17578125" style="1" bestFit="1" customWidth="1"/>
    <col min="10" max="11" width="11.41015625" style="1" customWidth="1"/>
    <col min="12" max="12" width="16" style="1" customWidth="1"/>
    <col min="13" max="13" width="11.3515625" style="1" bestFit="1" customWidth="1"/>
    <col min="14" max="14" width="11.1171875" style="1" customWidth="1"/>
    <col min="15" max="15" width="16.703125" style="1" bestFit="1" customWidth="1"/>
    <col min="16" max="16384" width="12.64453125" style="1"/>
  </cols>
  <sheetData>
    <row r="1" spans="2:18" ht="69" customHeight="1" x14ac:dyDescent="1.45">
      <c r="B1" s="2" t="s">
        <v>112</v>
      </c>
      <c r="G1" s="2" t="s">
        <v>136</v>
      </c>
    </row>
    <row r="3" spans="2:18" ht="20" customHeight="1" x14ac:dyDescent="0.5">
      <c r="B3" s="44" t="s">
        <v>113</v>
      </c>
      <c r="C3" s="45"/>
      <c r="D3" s="45"/>
      <c r="E3" s="63">
        <v>6.7000000000000004E-2</v>
      </c>
      <c r="G3" s="27" t="s">
        <v>137</v>
      </c>
      <c r="H3" s="27" t="s">
        <v>138</v>
      </c>
      <c r="I3" s="27" t="s">
        <v>139</v>
      </c>
      <c r="J3" s="27" t="s">
        <v>140</v>
      </c>
      <c r="K3" s="27" t="s">
        <v>141</v>
      </c>
      <c r="L3" s="27" t="s">
        <v>142</v>
      </c>
      <c r="M3" s="27" t="s">
        <v>143</v>
      </c>
      <c r="N3" s="27" t="s">
        <v>144</v>
      </c>
      <c r="O3" s="27" t="s">
        <v>145</v>
      </c>
      <c r="Q3" s="1" t="s">
        <v>146</v>
      </c>
    </row>
    <row r="4" spans="2:18" ht="20" customHeight="1" x14ac:dyDescent="0.6">
      <c r="B4" s="46" t="s">
        <v>114</v>
      </c>
      <c r="C4" s="47"/>
      <c r="D4" s="47"/>
      <c r="E4" s="64">
        <f>POWER(rendimento_hist_anual+1,(1/12))-1</f>
        <v>5.4188769814262905E-3</v>
      </c>
      <c r="G4" s="65">
        <v>1</v>
      </c>
      <c r="H4" s="65">
        <f ca="1">YEAR(TODAY())-YEAR(data_de_nascimento)+Table20[[#This Row],[meses]]/12</f>
        <v>37.083333333333336</v>
      </c>
      <c r="I4" s="66">
        <f ca="1">EDATE(NOW(),1)</f>
        <v>44585</v>
      </c>
      <c r="J4" s="68">
        <f t="shared" ref="J4:J35" si="0">aportes</f>
        <v>4000</v>
      </c>
      <c r="K4" s="68"/>
      <c r="L4" s="69" cm="1">
        <f t="array" ref="L4">Riqueza_hoje+Table20[[#This Row],[aportes]]*(1-custo_remessa)-comissao-Table20[[#This Row],[saques]]</f>
        <v>214382.64279999997</v>
      </c>
      <c r="M4" s="67">
        <f>Table20[[#This Row],[riqueza]]*rendimento_hist_mensal</f>
        <v>1161.7131682862546</v>
      </c>
      <c r="N4" s="70">
        <f>((Table20[[#This Row],[riqueza]]*SWR)/12)*(1-imposto_GCAP)</f>
        <v>607.41748793333329</v>
      </c>
      <c r="O4" s="71">
        <f>Table20[[#This Row],[renda]]*cambio_hoje*(1-custo_repatriacao)</f>
        <v>3398.7750332410528</v>
      </c>
      <c r="Q4" s="27" t="s">
        <v>147</v>
      </c>
      <c r="R4" s="73" cm="1">
        <f t="array" ref="R4">_xlfn.XLOOKUP(TRUE,Table20[renda] &gt; saques,Table20[meses])</f>
        <v>123</v>
      </c>
    </row>
    <row r="5" spans="2:18" ht="20" customHeight="1" x14ac:dyDescent="0.6">
      <c r="E5" s="41"/>
      <c r="G5" s="65">
        <v>2</v>
      </c>
      <c r="H5" s="65">
        <f ca="1">YEAR(TODAY())-YEAR(data_de_nascimento)+Table20[[#This Row],[meses]]/12</f>
        <v>37.166666666666664</v>
      </c>
      <c r="I5" s="66">
        <f ca="1">EDATE(I4,1)</f>
        <v>44616</v>
      </c>
      <c r="J5" s="68">
        <f t="shared" si="0"/>
        <v>4000</v>
      </c>
      <c r="K5" s="68"/>
      <c r="L5" s="69">
        <f>M4+L4*(1-TER_mensal-desconto_div_mensal)+Table20[[#This Row],[aportes]]*(1-custo_remessa)-comissao-Table20[[#This Row],[saques]]</f>
        <v>219407.00122741476</v>
      </c>
      <c r="M5" s="67">
        <f>Table20[[#This Row],[riqueza]]*rendimento_hist_mensal</f>
        <v>1188.9395485150078</v>
      </c>
      <c r="N5" s="70">
        <f>((Table20[[#This Row],[riqueza]]*SWR)/12)*(1-imposto_GCAP)</f>
        <v>621.65317014434186</v>
      </c>
      <c r="O5" s="71">
        <f>Table20[[#This Row],[renda]]*cambio_hoje*(1-custo_repatriacao)</f>
        <v>3478.4301011985958</v>
      </c>
      <c r="Q5" s="27" t="s">
        <v>148</v>
      </c>
      <c r="R5" s="73">
        <f>R4/12</f>
        <v>10.25</v>
      </c>
    </row>
    <row r="6" spans="2:18" ht="20" customHeight="1" x14ac:dyDescent="0.6">
      <c r="B6" s="60" t="s">
        <v>115</v>
      </c>
      <c r="C6" s="61"/>
      <c r="D6" s="61"/>
      <c r="E6" s="62">
        <v>0.04</v>
      </c>
      <c r="G6" s="65">
        <v>3</v>
      </c>
      <c r="H6" s="65">
        <f ca="1">YEAR(TODAY())-YEAR(data_de_nascimento)+Table20[[#This Row],[meses]]/12</f>
        <v>37.25</v>
      </c>
      <c r="I6" s="66">
        <f t="shared" ref="I6:I69" ca="1" si="1">EDATE(I5,1)</f>
        <v>44644</v>
      </c>
      <c r="J6" s="68">
        <f t="shared" si="0"/>
        <v>4000</v>
      </c>
      <c r="K6" s="68"/>
      <c r="L6" s="69">
        <f>M5+L5*(1-TER_mensal-desconto_div_mensal)+Table20[[#This Row],[aportes]]*(1-custo_remessa)-comissao-Table20[[#This Row],[saques]]</f>
        <v>224456.72624521784</v>
      </c>
      <c r="M6" s="67">
        <f>Table20[[#This Row],[riqueza]]*rendimento_hist_mensal</f>
        <v>1216.3033871765133</v>
      </c>
      <c r="N6" s="70">
        <f>((Table20[[#This Row],[riqueza]]*SWR)/12)*(1-imposto_GCAP)</f>
        <v>635.96072436145062</v>
      </c>
      <c r="O6" s="71">
        <f>Table20[[#This Row],[renda]]*cambio_hoje*(1-custo_repatriacao)</f>
        <v>3558.4873254732929</v>
      </c>
      <c r="Q6" s="27" t="s">
        <v>149</v>
      </c>
      <c r="R6" s="73" cm="1">
        <f t="array" aca="1" ref="R6" ca="1">_xlfn.XLOOKUP(TRUE,Table20[renda] &gt; saques,Table20[idade])</f>
        <v>47.25</v>
      </c>
    </row>
    <row r="7" spans="2:18" ht="20" customHeight="1" x14ac:dyDescent="0.6">
      <c r="E7" s="41"/>
      <c r="G7" s="65">
        <v>4</v>
      </c>
      <c r="H7" s="65">
        <f ca="1">YEAR(TODAY())-YEAR(data_de_nascimento)+Table20[[#This Row],[meses]]/12</f>
        <v>37.333333333333336</v>
      </c>
      <c r="I7" s="66">
        <f t="shared" ca="1" si="1"/>
        <v>44675</v>
      </c>
      <c r="J7" s="68">
        <f t="shared" si="0"/>
        <v>4000</v>
      </c>
      <c r="K7" s="68"/>
      <c r="L7" s="69">
        <f>M6+L6*(1-TER_mensal-desconto_div_mensal)+Table20[[#This Row],[aportes]]*(1-custo_remessa)-comissao-Table20[[#This Row],[saques]]</f>
        <v>229531.94592227953</v>
      </c>
      <c r="M7" s="67">
        <f>Table20[[#This Row],[riqueza]]*rendimento_hist_mensal</f>
        <v>1243.8053782602246</v>
      </c>
      <c r="N7" s="70">
        <f>((Table20[[#This Row],[riqueza]]*SWR)/12)*(1-imposto_GCAP)</f>
        <v>650.34051344645854</v>
      </c>
      <c r="O7" s="71">
        <f>Table20[[#This Row],[renda]]*cambio_hoje*(1-custo_repatriacao)</f>
        <v>3638.9487364407055</v>
      </c>
      <c r="Q7" s="27" t="s">
        <v>5</v>
      </c>
      <c r="R7" s="72" cm="1">
        <f t="array" aca="1" ref="R7" ca="1">_xlfn.XLOOKUP(TRUE,Table20[renda] &gt; saques,Table20[data])</f>
        <v>48297</v>
      </c>
    </row>
    <row r="8" spans="2:18" ht="20" customHeight="1" x14ac:dyDescent="0.6">
      <c r="B8" s="44" t="s">
        <v>116</v>
      </c>
      <c r="C8" s="45"/>
      <c r="D8" s="45"/>
      <c r="E8" s="59" cm="1">
        <f t="array" ref="E8">Riqueza_hoje</f>
        <v>210440.64279999997</v>
      </c>
      <c r="G8" s="65">
        <v>5</v>
      </c>
      <c r="H8" s="65">
        <f ca="1">YEAR(TODAY())-YEAR(data_de_nascimento)+Table20[[#This Row],[meses]]/12</f>
        <v>37.416666666666664</v>
      </c>
      <c r="I8" s="66">
        <f t="shared" ca="1" si="1"/>
        <v>44705</v>
      </c>
      <c r="J8" s="68">
        <f t="shared" si="0"/>
        <v>4000</v>
      </c>
      <c r="K8" s="68"/>
      <c r="L8" s="69">
        <f>M7+L7*(1-TER_mensal-desconto_div_mensal)+Table20[[#This Row],[aportes]]*(1-custo_remessa)-comissao-Table20[[#This Row],[saques]]</f>
        <v>234632.78897405433</v>
      </c>
      <c r="M8" s="67">
        <f>Table20[[#This Row],[riqueza]]*rendimento_hist_mensal</f>
        <v>1271.4462192593553</v>
      </c>
      <c r="N8" s="70">
        <f>((Table20[[#This Row],[riqueza]]*SWR)/12)*(1-imposto_GCAP)</f>
        <v>664.792902093154</v>
      </c>
      <c r="O8" s="71">
        <f>Table20[[#This Row],[renda]]*cambio_hoje*(1-custo_repatriacao)</f>
        <v>3719.8163747272015</v>
      </c>
    </row>
    <row r="9" spans="2:18" ht="20" customHeight="1" x14ac:dyDescent="0.6">
      <c r="B9" s="46" t="s">
        <v>117</v>
      </c>
      <c r="C9" s="47"/>
      <c r="D9" s="47"/>
      <c r="E9" s="49" cm="1">
        <f t="array" ref="E9">Riqueza_hoje*cambio_hoje</f>
        <v>1194229.6038257198</v>
      </c>
      <c r="G9" s="65">
        <v>6</v>
      </c>
      <c r="H9" s="65">
        <f ca="1">YEAR(TODAY())-YEAR(data_de_nascimento)+Table20[[#This Row],[meses]]/12</f>
        <v>37.5</v>
      </c>
      <c r="I9" s="66">
        <f t="shared" ca="1" si="1"/>
        <v>44736</v>
      </c>
      <c r="J9" s="68">
        <f t="shared" si="0"/>
        <v>4000</v>
      </c>
      <c r="K9" s="68"/>
      <c r="L9" s="69">
        <f>M8+L8*(1-TER_mensal-desconto_div_mensal)+Table20[[#This Row],[aportes]]*(1-custo_remessa)-comissao-Table20[[#This Row],[saques]]</f>
        <v>239759.38476584529</v>
      </c>
      <c r="M9" s="67">
        <f>Table20[[#This Row],[riqueza]]*rendimento_hist_mensal</f>
        <v>1299.2266111885683</v>
      </c>
      <c r="N9" s="70">
        <f>((Table20[[#This Row],[riqueza]]*SWR)/12)*(1-imposto_GCAP)</f>
        <v>679.31825683656155</v>
      </c>
      <c r="O9" s="71">
        <f>Table20[[#This Row],[renda]]*cambio_hoje*(1-custo_repatriacao)</f>
        <v>3801.0922912616975</v>
      </c>
    </row>
    <row r="10" spans="2:18" ht="20" customHeight="1" x14ac:dyDescent="0.6">
      <c r="E10" s="41"/>
      <c r="G10" s="65">
        <v>7</v>
      </c>
      <c r="H10" s="65">
        <f ca="1">YEAR(TODAY())-YEAR(data_de_nascimento)+Table20[[#This Row],[meses]]/12</f>
        <v>37.583333333333336</v>
      </c>
      <c r="I10" s="66">
        <f t="shared" ca="1" si="1"/>
        <v>44766</v>
      </c>
      <c r="J10" s="68">
        <f t="shared" si="0"/>
        <v>4000</v>
      </c>
      <c r="K10" s="68"/>
      <c r="L10" s="69">
        <f>M9+L9*(1-TER_mensal-desconto_div_mensal)+Table20[[#This Row],[aportes]]*(1-custo_remessa)-comissao-Table20[[#This Row],[saques]]</f>
        <v>244911.86331608499</v>
      </c>
      <c r="M10" s="67">
        <f>Table20[[#This Row],[riqueza]]*rendimento_hist_mensal</f>
        <v>1327.1472586017549</v>
      </c>
      <c r="N10" s="70">
        <f>((Table20[[#This Row],[riqueza]]*SWR)/12)*(1-imposto_GCAP)</f>
        <v>693.91694606224075</v>
      </c>
      <c r="O10" s="71">
        <f>Table20[[#This Row],[renda]]*cambio_hoje*(1-custo_repatriacao)</f>
        <v>3882.7785473276895</v>
      </c>
    </row>
    <row r="11" spans="2:18" ht="20" customHeight="1" x14ac:dyDescent="0.6">
      <c r="B11" s="44" t="s">
        <v>118</v>
      </c>
      <c r="C11" s="45"/>
      <c r="D11" s="45"/>
      <c r="E11" s="50" cm="1">
        <f t="array" ref="E11">SUMPRODUCT(Table15[TER]*Table15[% Portfólio])</f>
        <v>1.4469320875881682E-3</v>
      </c>
      <c r="G11" s="65">
        <v>8</v>
      </c>
      <c r="H11" s="65">
        <f ca="1">YEAR(TODAY())-YEAR(data_de_nascimento)+Table20[[#This Row],[meses]]/12</f>
        <v>37.666666666666664</v>
      </c>
      <c r="I11" s="66">
        <f t="shared" ca="1" si="1"/>
        <v>44797</v>
      </c>
      <c r="J11" s="68">
        <f t="shared" si="0"/>
        <v>4000</v>
      </c>
      <c r="K11" s="68"/>
      <c r="L11" s="69">
        <f>M10+L10*(1-TER_mensal-desconto_div_mensal)+Table20[[#This Row],[aportes]]*(1-custo_remessa)-comissao-Table20[[#This Row],[saques]]</f>
        <v>250090.35529963297</v>
      </c>
      <c r="M11" s="67">
        <f>Table20[[#This Row],[riqueza]]*rendimento_hist_mensal</f>
        <v>1355.2088696099036</v>
      </c>
      <c r="N11" s="70">
        <f>((Table20[[#This Row],[riqueza]]*SWR)/12)*(1-imposto_GCAP)</f>
        <v>708.5893400156267</v>
      </c>
      <c r="O11" s="71">
        <f>Table20[[#This Row],[renda]]*cambio_hoje*(1-custo_repatriacao)</f>
        <v>3964.8772146155143</v>
      </c>
    </row>
    <row r="12" spans="2:18" ht="20" customHeight="1" x14ac:dyDescent="0.6">
      <c r="B12" s="51" t="s">
        <v>119</v>
      </c>
      <c r="C12" s="52"/>
      <c r="D12" s="52"/>
      <c r="E12" s="53">
        <f>POWER(TER_combinada+1,(1/12))-1</f>
        <v>1.2049778344414008E-4</v>
      </c>
      <c r="G12" s="65">
        <v>9</v>
      </c>
      <c r="H12" s="65">
        <f ca="1">YEAR(TODAY())-YEAR(data_de_nascimento)+Table20[[#This Row],[meses]]/12</f>
        <v>37.75</v>
      </c>
      <c r="I12" s="66">
        <f t="shared" ca="1" si="1"/>
        <v>44828</v>
      </c>
      <c r="J12" s="68">
        <f t="shared" si="0"/>
        <v>4000</v>
      </c>
      <c r="K12" s="68"/>
      <c r="L12" s="69">
        <f>M11+L11*(1-TER_mensal-desconto_div_mensal)+Table20[[#This Row],[aportes]]*(1-custo_remessa)-comissao-Table20[[#This Row],[saques]]</f>
        <v>255294.99205108976</v>
      </c>
      <c r="M12" s="67">
        <f>Table20[[#This Row],[riqueza]]*rendimento_hist_mensal</f>
        <v>1383.4121558990582</v>
      </c>
      <c r="N12" s="70">
        <f>((Table20[[#This Row],[riqueza]]*SWR)/12)*(1-imposto_GCAP)</f>
        <v>723.33581081142097</v>
      </c>
      <c r="O12" s="71">
        <f>Table20[[#This Row],[renda]]*cambio_hoje*(1-custo_repatriacao)</f>
        <v>4047.3903752749002</v>
      </c>
    </row>
    <row r="13" spans="2:18" ht="20" customHeight="1" x14ac:dyDescent="0.6">
      <c r="B13" s="51" t="s">
        <v>120</v>
      </c>
      <c r="C13" s="52"/>
      <c r="D13" s="52"/>
      <c r="E13" s="54">
        <v>2</v>
      </c>
      <c r="G13" s="65">
        <v>10</v>
      </c>
      <c r="H13" s="65">
        <f ca="1">YEAR(TODAY())-YEAR(data_de_nascimento)+Table20[[#This Row],[meses]]/12</f>
        <v>37.833333333333336</v>
      </c>
      <c r="I13" s="66">
        <f t="shared" ca="1" si="1"/>
        <v>44858</v>
      </c>
      <c r="J13" s="68">
        <f t="shared" si="0"/>
        <v>4000</v>
      </c>
      <c r="K13" s="68"/>
      <c r="L13" s="69">
        <f>M12+L12*(1-TER_mensal-desconto_div_mensal)+Table20[[#This Row],[aportes]]*(1-custo_remessa)-comissao-Table20[[#This Row],[saques]]</f>
        <v>260525.90556812796</v>
      </c>
      <c r="M13" s="67">
        <f>Table20[[#This Row],[riqueza]]*rendimento_hist_mensal</f>
        <v>1411.7578327483679</v>
      </c>
      <c r="N13" s="70">
        <f>((Table20[[#This Row],[riqueza]]*SWR)/12)*(1-imposto_GCAP)</f>
        <v>738.15673244302923</v>
      </c>
      <c r="O13" s="71">
        <f>Table20[[#This Row],[renda]]*cambio_hoje*(1-custo_repatriacao)</f>
        <v>4130.320121967773</v>
      </c>
    </row>
    <row r="14" spans="2:18" ht="20" customHeight="1" x14ac:dyDescent="0.6">
      <c r="B14" s="51" t="s">
        <v>121</v>
      </c>
      <c r="C14" s="52"/>
      <c r="D14" s="52"/>
      <c r="E14" s="55">
        <v>0.02</v>
      </c>
      <c r="G14" s="65">
        <v>11</v>
      </c>
      <c r="H14" s="65">
        <f ca="1">YEAR(TODAY())-YEAR(data_de_nascimento)+Table20[[#This Row],[meses]]/12</f>
        <v>37.916666666666664</v>
      </c>
      <c r="I14" s="66">
        <f t="shared" ca="1" si="1"/>
        <v>44889</v>
      </c>
      <c r="J14" s="68">
        <f t="shared" si="0"/>
        <v>4000</v>
      </c>
      <c r="K14" s="68"/>
      <c r="L14" s="69">
        <f>M13+L13*(1-TER_mensal-desconto_div_mensal)+Table20[[#This Row],[aportes]]*(1-custo_remessa)-comissao-Table20[[#This Row],[saques]]</f>
        <v>265783.22851483966</v>
      </c>
      <c r="M14" s="67">
        <f>Table20[[#This Row],[riqueza]]*rendimento_hist_mensal</f>
        <v>1440.2466190482282</v>
      </c>
      <c r="N14" s="70">
        <f>((Table20[[#This Row],[riqueza]]*SWR)/12)*(1-imposto_GCAP)</f>
        <v>753.05248079204569</v>
      </c>
      <c r="O14" s="71">
        <f>Table20[[#This Row],[renda]]*cambio_hoje*(1-custo_repatriacao)</f>
        <v>4213.6685579213254</v>
      </c>
    </row>
    <row r="15" spans="2:18" ht="20" customHeight="1" x14ac:dyDescent="0.6">
      <c r="B15" s="51" t="s">
        <v>122</v>
      </c>
      <c r="C15" s="52"/>
      <c r="D15" s="52"/>
      <c r="E15" s="55">
        <v>0.15</v>
      </c>
      <c r="G15" s="65">
        <v>12</v>
      </c>
      <c r="H15" s="65">
        <f ca="1">YEAR(TODAY())-YEAR(data_de_nascimento)+Table20[[#This Row],[meses]]/12</f>
        <v>38</v>
      </c>
      <c r="I15" s="66">
        <f t="shared" ca="1" si="1"/>
        <v>44919</v>
      </c>
      <c r="J15" s="68">
        <f t="shared" si="0"/>
        <v>4000</v>
      </c>
      <c r="K15" s="68"/>
      <c r="L15" s="69">
        <f>M14+L14*(1-TER_mensal-desconto_div_mensal)+Table20[[#This Row],[aportes]]*(1-custo_remessa)-comissao-Table20[[#This Row],[saques]]</f>
        <v>271067.09422510111</v>
      </c>
      <c r="M15" s="67">
        <f>Table20[[#This Row],[riqueza]]*rendimento_hist_mensal</f>
        <v>1468.8792373185117</v>
      </c>
      <c r="N15" s="70">
        <f>((Table20[[#This Row],[riqueza]]*SWR)/12)*(1-imposto_GCAP)</f>
        <v>768.02343363778652</v>
      </c>
      <c r="O15" s="71">
        <f>Table20[[#This Row],[renda]]*cambio_hoje*(1-custo_repatriacao)</f>
        <v>4297.4377969813595</v>
      </c>
    </row>
    <row r="16" spans="2:18" ht="20" customHeight="1" x14ac:dyDescent="0.6">
      <c r="B16" s="51" t="s">
        <v>123</v>
      </c>
      <c r="C16" s="52"/>
      <c r="D16" s="52"/>
      <c r="E16" s="56">
        <f>E15*E14</f>
        <v>3.0000000000000001E-3</v>
      </c>
      <c r="G16" s="65">
        <v>13</v>
      </c>
      <c r="H16" s="65">
        <f ca="1">YEAR(TODAY())-YEAR(data_de_nascimento)+Table20[[#This Row],[meses]]/12</f>
        <v>38.083333333333336</v>
      </c>
      <c r="I16" s="66">
        <f t="shared" ca="1" si="1"/>
        <v>44950</v>
      </c>
      <c r="J16" s="68">
        <f t="shared" si="0"/>
        <v>4000</v>
      </c>
      <c r="K16" s="68"/>
      <c r="L16" s="69">
        <f>M15+L15*(1-TER_mensal-desconto_div_mensal)+Table20[[#This Row],[aportes]]*(1-custo_remessa)-comissao-Table20[[#This Row],[saques]]</f>
        <v>276377.63670595433</v>
      </c>
      <c r="M16" s="67">
        <f>Table20[[#This Row],[riqueza]]*rendimento_hist_mensal</f>
        <v>1497.6564137268938</v>
      </c>
      <c r="N16" s="70">
        <f>((Table20[[#This Row],[riqueza]]*SWR)/12)*(1-imposto_GCAP)</f>
        <v>783.06997066687063</v>
      </c>
      <c r="O16" s="71">
        <f>Table20[[#This Row],[renda]]*cambio_hoje*(1-custo_repatriacao)</f>
        <v>4381.6299636658996</v>
      </c>
    </row>
    <row r="17" spans="2:15" ht="20" customHeight="1" x14ac:dyDescent="0.6">
      <c r="B17" s="51" t="s">
        <v>124</v>
      </c>
      <c r="C17" s="52"/>
      <c r="D17" s="52"/>
      <c r="E17" s="53">
        <f>POWER(desconto_div_anual+1,(1/12))-1</f>
        <v>2.4965690741618474E-4</v>
      </c>
      <c r="G17" s="65">
        <v>14</v>
      </c>
      <c r="H17" s="65">
        <f ca="1">YEAR(TODAY())-YEAR(data_de_nascimento)+Table20[[#This Row],[meses]]/12</f>
        <v>38.166666666666664</v>
      </c>
      <c r="I17" s="66">
        <f t="shared" ca="1" si="1"/>
        <v>44981</v>
      </c>
      <c r="J17" s="68">
        <f t="shared" si="0"/>
        <v>4000</v>
      </c>
      <c r="K17" s="68"/>
      <c r="L17" s="69">
        <f>M16+L16*(1-TER_mensal-desconto_div_mensal)+Table20[[#This Row],[aportes]]*(1-custo_remessa)-comissao-Table20[[#This Row],[saques]]</f>
        <v>281714.99064100563</v>
      </c>
      <c r="M17" s="67">
        <f>Table20[[#This Row],[riqueza]]*rendimento_hist_mensal</f>
        <v>1526.5788781072683</v>
      </c>
      <c r="N17" s="70">
        <f>((Table20[[#This Row],[riqueza]]*SWR)/12)*(1-imposto_GCAP)</f>
        <v>798.19247348284921</v>
      </c>
      <c r="O17" s="71">
        <f>Table20[[#This Row],[renda]]*cambio_hoje*(1-custo_repatriacao)</f>
        <v>4466.2471932190711</v>
      </c>
    </row>
    <row r="18" spans="2:15" ht="20" customHeight="1" x14ac:dyDescent="0.6">
      <c r="B18" s="51" t="s">
        <v>126</v>
      </c>
      <c r="C18" s="52"/>
      <c r="D18" s="52"/>
      <c r="E18" s="57">
        <v>1.4E-2</v>
      </c>
      <c r="G18" s="65">
        <v>15</v>
      </c>
      <c r="H18" s="65">
        <f ca="1">YEAR(TODAY())-YEAR(data_de_nascimento)+Table20[[#This Row],[meses]]/12</f>
        <v>38.25</v>
      </c>
      <c r="I18" s="66">
        <f t="shared" ca="1" si="1"/>
        <v>45009</v>
      </c>
      <c r="J18" s="68">
        <f t="shared" si="0"/>
        <v>4000</v>
      </c>
      <c r="K18" s="68"/>
      <c r="L18" s="69">
        <f>M17+L17*(1-TER_mensal-desconto_div_mensal)+Table20[[#This Row],[aportes]]*(1-custo_remessa)-comissao-Table20[[#This Row],[saques]]</f>
        <v>287079.29139384144</v>
      </c>
      <c r="M18" s="67">
        <f>Table20[[#This Row],[riqueza]]*rendimento_hist_mensal</f>
        <v>1555.647363978258</v>
      </c>
      <c r="N18" s="70">
        <f>((Table20[[#This Row],[riqueza]]*SWR)/12)*(1-imposto_GCAP)</f>
        <v>813.39132561588417</v>
      </c>
      <c r="O18" s="71">
        <f>Table20[[#This Row],[renda]]*cambio_hoje*(1-custo_repatriacao)</f>
        <v>4551.2916316652545</v>
      </c>
    </row>
    <row r="19" spans="2:15" ht="20" customHeight="1" x14ac:dyDescent="0.6">
      <c r="B19" s="51" t="s">
        <v>125</v>
      </c>
      <c r="C19" s="52"/>
      <c r="D19" s="52"/>
      <c r="E19" s="57">
        <v>1.4E-2</v>
      </c>
      <c r="G19" s="65">
        <v>16</v>
      </c>
      <c r="H19" s="65">
        <f ca="1">YEAR(TODAY())-YEAR(data_de_nascimento)+Table20[[#This Row],[meses]]/12</f>
        <v>38.333333333333336</v>
      </c>
      <c r="I19" s="66">
        <f t="shared" ca="1" si="1"/>
        <v>45040</v>
      </c>
      <c r="J19" s="68">
        <f t="shared" si="0"/>
        <v>4000</v>
      </c>
      <c r="K19" s="68"/>
      <c r="L19" s="69">
        <f>M18+L18*(1-TER_mensal-desconto_div_mensal)+Table20[[#This Row],[aportes]]*(1-custo_remessa)-comissao-Table20[[#This Row],[saques]]</f>
        <v>292470.67501146143</v>
      </c>
      <c r="M19" s="67">
        <f>Table20[[#This Row],[riqueza]]*rendimento_hist_mensal</f>
        <v>1584.8626085618178</v>
      </c>
      <c r="N19" s="70">
        <f>((Table20[[#This Row],[riqueza]]*SWR)/12)*(1-imposto_GCAP)</f>
        <v>828.66691253247404</v>
      </c>
      <c r="O19" s="71">
        <f>Table20[[#This Row],[renda]]*cambio_hoje*(1-custo_repatriacao)</f>
        <v>4636.7654358635091</v>
      </c>
    </row>
    <row r="20" spans="2:15" ht="20" customHeight="1" x14ac:dyDescent="0.6">
      <c r="B20" s="51" t="s">
        <v>127</v>
      </c>
      <c r="C20" s="52"/>
      <c r="D20" s="52"/>
      <c r="E20" s="55">
        <v>0.15</v>
      </c>
      <c r="G20" s="65">
        <v>17</v>
      </c>
      <c r="H20" s="65">
        <f ca="1">YEAR(TODAY())-YEAR(data_de_nascimento)+Table20[[#This Row],[meses]]/12</f>
        <v>38.416666666666664</v>
      </c>
      <c r="I20" s="66">
        <f t="shared" ca="1" si="1"/>
        <v>45070</v>
      </c>
      <c r="J20" s="68">
        <f t="shared" si="0"/>
        <v>4000</v>
      </c>
      <c r="K20" s="68"/>
      <c r="L20" s="69">
        <f>M19+L19*(1-TER_mensal-desconto_div_mensal)+Table20[[#This Row],[aportes]]*(1-custo_remessa)-comissao-Table20[[#This Row],[saques]]</f>
        <v>297889.27822772868</v>
      </c>
      <c r="M20" s="67">
        <f>Table20[[#This Row],[riqueza]]*rendimento_hist_mensal</f>
        <v>1614.2253528019307</v>
      </c>
      <c r="N20" s="70">
        <f>((Table20[[#This Row],[riqueza]]*SWR)/12)*(1-imposto_GCAP)</f>
        <v>844.01962164523115</v>
      </c>
      <c r="O20" s="71">
        <f>Table20[[#This Row],[renda]]*cambio_hoje*(1-custo_repatriacao)</f>
        <v>4722.6707735622786</v>
      </c>
    </row>
    <row r="21" spans="2:15" ht="20" customHeight="1" x14ac:dyDescent="0.6">
      <c r="B21" s="46" t="s">
        <v>128</v>
      </c>
      <c r="C21" s="47"/>
      <c r="D21" s="47"/>
      <c r="E21" s="58">
        <v>30938</v>
      </c>
      <c r="G21" s="65">
        <v>18</v>
      </c>
      <c r="H21" s="65">
        <f ca="1">YEAR(TODAY())-YEAR(data_de_nascimento)+Table20[[#This Row],[meses]]/12</f>
        <v>38.5</v>
      </c>
      <c r="I21" s="66">
        <f t="shared" ca="1" si="1"/>
        <v>45101</v>
      </c>
      <c r="J21" s="68">
        <f t="shared" si="0"/>
        <v>4000</v>
      </c>
      <c r="K21" s="68"/>
      <c r="L21" s="69">
        <f>M20+L20*(1-TER_mensal-desconto_div_mensal)+Table20[[#This Row],[aportes]]*(1-custo_remessa)-comissao-Table20[[#This Row],[saques]]</f>
        <v>303335.23846683762</v>
      </c>
      <c r="M21" s="67">
        <f>Table20[[#This Row],[riqueza]]*rendimento_hist_mensal</f>
        <v>1643.7363413834009</v>
      </c>
      <c r="N21" s="70">
        <f>((Table20[[#This Row],[riqueza]]*SWR)/12)*(1-imposto_GCAP)</f>
        <v>859.44984232270656</v>
      </c>
      <c r="O21" s="71">
        <f>Table20[[#This Row],[renda]]*cambio_hoje*(1-custo_repatriacao)</f>
        <v>4809.0098234543675</v>
      </c>
    </row>
    <row r="22" spans="2:15" ht="20" customHeight="1" x14ac:dyDescent="0.6">
      <c r="E22" s="41"/>
      <c r="G22" s="65">
        <v>19</v>
      </c>
      <c r="H22" s="65">
        <f ca="1">YEAR(TODAY())-YEAR(data_de_nascimento)+Table20[[#This Row],[meses]]/12</f>
        <v>38.583333333333336</v>
      </c>
      <c r="I22" s="66">
        <f t="shared" ca="1" si="1"/>
        <v>45131</v>
      </c>
      <c r="J22" s="68">
        <f t="shared" si="0"/>
        <v>4000</v>
      </c>
      <c r="K22" s="68"/>
      <c r="L22" s="69">
        <f>M21+L21*(1-TER_mensal-desconto_div_mensal)+Table20[[#This Row],[aportes]]*(1-custo_remessa)-comissao-Table20[[#This Row],[saques]]</f>
        <v>308808.69384679932</v>
      </c>
      <c r="M22" s="67">
        <f>Table20[[#This Row],[riqueza]]*rendimento_hist_mensal</f>
        <v>1673.3963227507393</v>
      </c>
      <c r="N22" s="70">
        <f>((Table20[[#This Row],[riqueza]]*SWR)/12)*(1-imposto_GCAP)</f>
        <v>874.95796589926465</v>
      </c>
      <c r="O22" s="71">
        <f>Table20[[#This Row],[renda]]*cambio_hoje*(1-custo_repatriacao)</f>
        <v>4895.7847752321932</v>
      </c>
    </row>
    <row r="23" spans="2:15" ht="20" customHeight="1" x14ac:dyDescent="0.6">
      <c r="B23" s="44" t="s">
        <v>129</v>
      </c>
      <c r="C23" s="45"/>
      <c r="D23" s="45"/>
      <c r="E23" s="43">
        <v>4000</v>
      </c>
      <c r="G23" s="65">
        <v>20</v>
      </c>
      <c r="H23" s="65">
        <f ca="1">YEAR(TODAY())-YEAR(data_de_nascimento)+Table20[[#This Row],[meses]]/12</f>
        <v>38.666666666666664</v>
      </c>
      <c r="I23" s="66">
        <f t="shared" ca="1" si="1"/>
        <v>45162</v>
      </c>
      <c r="J23" s="68">
        <f t="shared" si="0"/>
        <v>4000</v>
      </c>
      <c r="K23" s="68"/>
      <c r="L23" s="69">
        <f>M22+L22*(1-TER_mensal-desconto_div_mensal)+Table20[[#This Row],[aportes]]*(1-custo_remessa)-comissao-Table20[[#This Row],[saques]]</f>
        <v>314309.78318294417</v>
      </c>
      <c r="M23" s="67">
        <f>Table20[[#This Row],[riqueza]]*rendimento_hist_mensal</f>
        <v>1703.2060491271443</v>
      </c>
      <c r="N23" s="70">
        <f>((Table20[[#This Row],[riqueza]]*SWR)/12)*(1-imposto_GCAP)</f>
        <v>890.54438568500848</v>
      </c>
      <c r="O23" s="71">
        <f>Table20[[#This Row],[renda]]*cambio_hoje*(1-custo_repatriacao)</f>
        <v>4982.997829643321</v>
      </c>
    </row>
    <row r="24" spans="2:15" ht="20" customHeight="1" x14ac:dyDescent="0.6">
      <c r="B24" s="46" t="s">
        <v>130</v>
      </c>
      <c r="C24" s="47"/>
      <c r="D24" s="47"/>
      <c r="E24" s="42">
        <v>3000</v>
      </c>
      <c r="G24" s="65">
        <v>21</v>
      </c>
      <c r="H24" s="65">
        <f ca="1">YEAR(TODAY())-YEAR(data_de_nascimento)+Table20[[#This Row],[meses]]/12</f>
        <v>38.75</v>
      </c>
      <c r="I24" s="66">
        <f t="shared" ca="1" si="1"/>
        <v>45193</v>
      </c>
      <c r="J24" s="68">
        <f t="shared" si="0"/>
        <v>4000</v>
      </c>
      <c r="K24" s="68"/>
      <c r="L24" s="69">
        <f>M23+L23*(1-TER_mensal-desconto_div_mensal)+Table20[[#This Row],[aportes]]*(1-custo_remessa)-comissao-Table20[[#This Row],[saques]]</f>
        <v>319838.64599144284</v>
      </c>
      <c r="M24" s="67">
        <f>Table20[[#This Row],[riqueza]]*rendimento_hist_mensal</f>
        <v>1733.1662765335816</v>
      </c>
      <c r="N24" s="70">
        <f>((Table20[[#This Row],[riqueza]]*SWR)/12)*(1-imposto_GCAP)</f>
        <v>906.20949697575463</v>
      </c>
      <c r="O24" s="71">
        <f>Table20[[#This Row],[renda]]*cambio_hoje*(1-custo_repatriacao)</f>
        <v>5070.6511985462821</v>
      </c>
    </row>
    <row r="25" spans="2:15" ht="20" customHeight="1" x14ac:dyDescent="0.6">
      <c r="E25" s="41"/>
      <c r="G25" s="65">
        <v>22</v>
      </c>
      <c r="H25" s="65">
        <f ca="1">YEAR(TODAY())-YEAR(data_de_nascimento)+Table20[[#This Row],[meses]]/12</f>
        <v>38.833333333333336</v>
      </c>
      <c r="I25" s="66">
        <f t="shared" ca="1" si="1"/>
        <v>45223</v>
      </c>
      <c r="J25" s="68">
        <f t="shared" si="0"/>
        <v>4000</v>
      </c>
      <c r="K25" s="68"/>
      <c r="L25" s="69">
        <f>M24+L24*(1-TER_mensal-desconto_div_mensal)+Table20[[#This Row],[aportes]]*(1-custo_remessa)-comissao-Table20[[#This Row],[saques]]</f>
        <v>325395.42249284429</v>
      </c>
      <c r="M25" s="67">
        <f>Table20[[#This Row],[riqueza]]*rendimento_hist_mensal</f>
        <v>1763.2777648079566</v>
      </c>
      <c r="N25" s="70">
        <f>((Table20[[#This Row],[riqueza]]*SWR)/12)*(1-imposto_GCAP)</f>
        <v>921.95369706305883</v>
      </c>
      <c r="O25" s="71">
        <f>Table20[[#This Row],[renda]]*cambio_hoje*(1-custo_repatriacao)</f>
        <v>5158.7471049666683</v>
      </c>
    </row>
    <row r="26" spans="2:15" ht="20" customHeight="1" x14ac:dyDescent="0.6">
      <c r="B26" s="1" t="s">
        <v>131</v>
      </c>
      <c r="E26" s="41"/>
      <c r="G26" s="65">
        <v>23</v>
      </c>
      <c r="H26" s="65">
        <f ca="1">YEAR(TODAY())-YEAR(data_de_nascimento)+Table20[[#This Row],[meses]]/12</f>
        <v>38.916666666666664</v>
      </c>
      <c r="I26" s="66">
        <f t="shared" ca="1" si="1"/>
        <v>45254</v>
      </c>
      <c r="J26" s="68">
        <f t="shared" si="0"/>
        <v>4000</v>
      </c>
      <c r="K26" s="68"/>
      <c r="L26" s="69">
        <f>M25+L25*(1-TER_mensal-desconto_div_mensal)+Table20[[#This Row],[aportes]]*(1-custo_remessa)-comissao-Table20[[#This Row],[saques]]</f>
        <v>330980.25361563207</v>
      </c>
      <c r="M26" s="67">
        <f>Table20[[#This Row],[riqueza]]*rendimento_hist_mensal</f>
        <v>1793.5412776243843</v>
      </c>
      <c r="N26" s="70">
        <f>((Table20[[#This Row],[riqueza]]*SWR)/12)*(1-imposto_GCAP)</f>
        <v>937.77738524429083</v>
      </c>
      <c r="O26" s="71">
        <f>Table20[[#This Row],[renda]]*cambio_hoje*(1-custo_repatriacao)</f>
        <v>5247.2877831535061</v>
      </c>
    </row>
    <row r="27" spans="2:15" ht="20" customHeight="1" x14ac:dyDescent="0.6">
      <c r="B27" s="44" t="s">
        <v>129</v>
      </c>
      <c r="C27" s="45"/>
      <c r="D27" s="45"/>
      <c r="E27" s="48">
        <f>aportes*cambio_hoje</f>
        <v>22699.599999999999</v>
      </c>
      <c r="G27" s="65">
        <v>24</v>
      </c>
      <c r="H27" s="65">
        <f ca="1">YEAR(TODAY())-YEAR(data_de_nascimento)+Table20[[#This Row],[meses]]/12</f>
        <v>39</v>
      </c>
      <c r="I27" s="66">
        <f t="shared" ca="1" si="1"/>
        <v>45284</v>
      </c>
      <c r="J27" s="68">
        <f t="shared" si="0"/>
        <v>4000</v>
      </c>
      <c r="K27" s="68"/>
      <c r="L27" s="69">
        <f>M26+L26*(1-TER_mensal-desconto_div_mensal)+Table20[[#This Row],[aportes]]*(1-custo_remessa)-comissao-Table20[[#This Row],[saques]]</f>
        <v>336593.2809997985</v>
      </c>
      <c r="M27" s="67">
        <f>Table20[[#This Row],[riqueza]]*rendimento_hist_mensal</f>
        <v>1823.9575825125594</v>
      </c>
      <c r="N27" s="70">
        <f>((Table20[[#This Row],[riqueza]]*SWR)/12)*(1-imposto_GCAP)</f>
        <v>953.68096283276248</v>
      </c>
      <c r="O27" s="71">
        <f>Table20[[#This Row],[renda]]*cambio_hoje*(1-custo_repatriacao)</f>
        <v>5336.2754786359292</v>
      </c>
    </row>
    <row r="28" spans="2:15" ht="20" customHeight="1" x14ac:dyDescent="0.6">
      <c r="B28" s="46" t="s">
        <v>130</v>
      </c>
      <c r="C28" s="47"/>
      <c r="D28" s="47"/>
      <c r="E28" s="49">
        <f>saques*cambio_hoje</f>
        <v>17024.7</v>
      </c>
      <c r="G28" s="65">
        <v>25</v>
      </c>
      <c r="H28" s="65">
        <f ca="1">YEAR(TODAY())-YEAR(data_de_nascimento)+Table20[[#This Row],[meses]]/12</f>
        <v>39.083333333333336</v>
      </c>
      <c r="I28" s="66">
        <f t="shared" ca="1" si="1"/>
        <v>45315</v>
      </c>
      <c r="J28" s="68">
        <f t="shared" si="0"/>
        <v>4000</v>
      </c>
      <c r="K28" s="68"/>
      <c r="L28" s="69">
        <f>M27+L27*(1-TER_mensal-desconto_div_mensal)+Table20[[#This Row],[aportes]]*(1-custo_remessa)-comissao-Table20[[#This Row],[saques]]</f>
        <v>342234.64700043696</v>
      </c>
      <c r="M28" s="67">
        <f>Table20[[#This Row],[riqueza]]*rendimento_hist_mensal</f>
        <v>1854.52745087722</v>
      </c>
      <c r="N28" s="70">
        <f>((Table20[[#This Row],[riqueza]]*SWR)/12)*(1-imposto_GCAP)</f>
        <v>969.6648331679047</v>
      </c>
      <c r="O28" s="71">
        <f>Table20[[#This Row],[renda]]*cambio_hoje*(1-custo_repatriacao)</f>
        <v>5425.7124482801182</v>
      </c>
    </row>
    <row r="29" spans="2:15" ht="20" customHeight="1" x14ac:dyDescent="0.6">
      <c r="G29" s="65">
        <v>26</v>
      </c>
      <c r="H29" s="65">
        <f ca="1">YEAR(TODAY())-YEAR(data_de_nascimento)+Table20[[#This Row],[meses]]/12</f>
        <v>39.166666666666664</v>
      </c>
      <c r="I29" s="66">
        <f t="shared" ca="1" si="1"/>
        <v>45346</v>
      </c>
      <c r="J29" s="68">
        <f t="shared" si="0"/>
        <v>4000</v>
      </c>
      <c r="K29" s="68"/>
      <c r="L29" s="69">
        <f>M28+L28*(1-TER_mensal-desconto_div_mensal)+Table20[[#This Row],[aportes]]*(1-custo_remessa)-comissao-Table20[[#This Row],[saques]]</f>
        <v>347904.49469135207</v>
      </c>
      <c r="M29" s="67">
        <f>Table20[[#This Row],[riqueza]]*rendimento_hist_mensal</f>
        <v>1885.2516580177128</v>
      </c>
      <c r="N29" s="70">
        <f>((Table20[[#This Row],[riqueza]]*SWR)/12)*(1-imposto_GCAP)</f>
        <v>985.72940162549742</v>
      </c>
      <c r="O29" s="71">
        <f>Table20[[#This Row],[renda]]*cambio_hoje*(1-custo_repatriacao)</f>
        <v>5515.6009603465518</v>
      </c>
    </row>
    <row r="30" spans="2:15" ht="20" customHeight="1" x14ac:dyDescent="0.6">
      <c r="G30" s="65">
        <v>27</v>
      </c>
      <c r="H30" s="65">
        <f ca="1">YEAR(TODAY())-YEAR(data_de_nascimento)+Table20[[#This Row],[meses]]/12</f>
        <v>39.25</v>
      </c>
      <c r="I30" s="66">
        <f t="shared" ca="1" si="1"/>
        <v>45375</v>
      </c>
      <c r="J30" s="68">
        <f t="shared" si="0"/>
        <v>4000</v>
      </c>
      <c r="K30" s="68"/>
      <c r="L30" s="69">
        <f>M29+L29*(1-TER_mensal-desconto_div_mensal)+Table20[[#This Row],[aportes]]*(1-custo_remessa)-comissao-Table20[[#This Row],[saques]]</f>
        <v>353602.96786868834</v>
      </c>
      <c r="M30" s="67">
        <f>Table20[[#This Row],[riqueza]]*rendimento_hist_mensal</f>
        <v>1916.1309831476556</v>
      </c>
      <c r="N30" s="70">
        <f>((Table20[[#This Row],[riqueza]]*SWR)/12)*(1-imposto_GCAP)</f>
        <v>1001.8750756279502</v>
      </c>
      <c r="O30" s="71">
        <f>Table20[[#This Row],[renda]]*cambio_hoje*(1-custo_repatriacao)</f>
        <v>5605.9432945475201</v>
      </c>
    </row>
    <row r="31" spans="2:15" ht="20" customHeight="1" x14ac:dyDescent="0.6">
      <c r="G31" s="65">
        <v>28</v>
      </c>
      <c r="H31" s="65">
        <f ca="1">YEAR(TODAY())-YEAR(data_de_nascimento)+Table20[[#This Row],[meses]]/12</f>
        <v>39.333333333333336</v>
      </c>
      <c r="I31" s="66">
        <f t="shared" ca="1" si="1"/>
        <v>45406</v>
      </c>
      <c r="J31" s="68">
        <f t="shared" si="0"/>
        <v>4000</v>
      </c>
      <c r="K31" s="68"/>
      <c r="L31" s="69">
        <f>M30+L30*(1-TER_mensal-desconto_div_mensal)+Table20[[#This Row],[aportes]]*(1-custo_remessa)-comissao-Table20[[#This Row],[saques]]</f>
        <v>359330.21105457726</v>
      </c>
      <c r="M31" s="67">
        <f>Table20[[#This Row],[riqueza]]*rendimento_hist_mensal</f>
        <v>1947.1662094146996</v>
      </c>
      <c r="N31" s="70">
        <f>((Table20[[#This Row],[riqueza]]*SWR)/12)*(1-imposto_GCAP)</f>
        <v>1018.1022646546355</v>
      </c>
      <c r="O31" s="71">
        <f>Table20[[#This Row],[renda]]*cambio_hoje*(1-custo_repatriacao)</f>
        <v>5696.7417421049513</v>
      </c>
    </row>
    <row r="32" spans="2:15" ht="20" customHeight="1" x14ac:dyDescent="0.6">
      <c r="G32" s="65">
        <v>29</v>
      </c>
      <c r="H32" s="65">
        <f ca="1">YEAR(TODAY())-YEAR(data_de_nascimento)+Table20[[#This Row],[meses]]/12</f>
        <v>39.416666666666664</v>
      </c>
      <c r="I32" s="66">
        <f t="shared" ca="1" si="1"/>
        <v>45436</v>
      </c>
      <c r="J32" s="68">
        <f t="shared" si="0"/>
        <v>4000</v>
      </c>
      <c r="K32" s="68"/>
      <c r="L32" s="69">
        <f>M31+L31*(1-TER_mensal-desconto_div_mensal)+Table20[[#This Row],[aportes]]*(1-custo_remessa)-comissao-Table20[[#This Row],[saques]]</f>
        <v>365086.36950080231</v>
      </c>
      <c r="M32" s="67">
        <f>Table20[[#This Row],[riqueza]]*rendimento_hist_mensal</f>
        <v>1978.3581239203909</v>
      </c>
      <c r="N32" s="70">
        <f>((Table20[[#This Row],[riqueza]]*SWR)/12)*(1-imposto_GCAP)</f>
        <v>1034.4113802522731</v>
      </c>
      <c r="O32" s="71">
        <f>Table20[[#This Row],[renda]]*cambio_hoje*(1-custo_repatriacao)</f>
        <v>5787.9986058085142</v>
      </c>
    </row>
    <row r="33" spans="7:15" ht="20" customHeight="1" x14ac:dyDescent="0.6">
      <c r="G33" s="65">
        <v>30</v>
      </c>
      <c r="H33" s="65">
        <f ca="1">YEAR(TODAY())-YEAR(data_de_nascimento)+Table20[[#This Row],[meses]]/12</f>
        <v>39.5</v>
      </c>
      <c r="I33" s="66">
        <f t="shared" ca="1" si="1"/>
        <v>45467</v>
      </c>
      <c r="J33" s="68">
        <f t="shared" si="0"/>
        <v>4000</v>
      </c>
      <c r="K33" s="68"/>
      <c r="L33" s="69">
        <f>M32+L32*(1-TER_mensal-desconto_div_mensal)+Table20[[#This Row],[aportes]]*(1-custo_remessa)-comissao-Table20[[#This Row],[saques]]</f>
        <v>370871.58919248282</v>
      </c>
      <c r="M33" s="67">
        <f>Table20[[#This Row],[riqueza]]*rendimento_hist_mensal</f>
        <v>2009.7075177401325</v>
      </c>
      <c r="N33" s="70">
        <f>((Table20[[#This Row],[riqueza]]*SWR)/12)*(1-imposto_GCAP)</f>
        <v>1050.8028360453679</v>
      </c>
      <c r="O33" s="71">
        <f>Table20[[#This Row],[renda]]*cambio_hoje*(1-custo_repatriacao)</f>
        <v>5879.7162000740245</v>
      </c>
    </row>
    <row r="34" spans="7:15" ht="20" customHeight="1" x14ac:dyDescent="0.6">
      <c r="G34" s="65">
        <v>31</v>
      </c>
      <c r="H34" s="65">
        <f ca="1">YEAR(TODAY())-YEAR(data_de_nascimento)+Table20[[#This Row],[meses]]/12</f>
        <v>39.583333333333336</v>
      </c>
      <c r="I34" s="66">
        <f t="shared" ca="1" si="1"/>
        <v>45497</v>
      </c>
      <c r="J34" s="68">
        <f t="shared" si="0"/>
        <v>4000</v>
      </c>
      <c r="K34" s="68"/>
      <c r="L34" s="69">
        <f>M33+L33*(1-TER_mensal-desconto_div_mensal)+Table20[[#This Row],[aportes]]*(1-custo_remessa)-comissao-Table20[[#This Row],[saques]]</f>
        <v>376686.01685177651</v>
      </c>
      <c r="M34" s="67">
        <f>Table20[[#This Row],[riqueza]]*rendimento_hist_mensal</f>
        <v>2041.2151859432474</v>
      </c>
      <c r="N34" s="70">
        <f>((Table20[[#This Row],[riqueza]]*SWR)/12)*(1-imposto_GCAP)</f>
        <v>1067.2770477467002</v>
      </c>
      <c r="O34" s="71">
        <f>Table20[[#This Row],[renda]]*cambio_hoje*(1-custo_repatriacao)</f>
        <v>5971.8968510021405</v>
      </c>
    </row>
    <row r="35" spans="7:15" ht="20" customHeight="1" x14ac:dyDescent="0.6">
      <c r="G35" s="65">
        <v>32</v>
      </c>
      <c r="H35" s="65">
        <f ca="1">YEAR(TODAY())-YEAR(data_de_nascimento)+Table20[[#This Row],[meses]]/12</f>
        <v>39.666666666666664</v>
      </c>
      <c r="I35" s="66">
        <f t="shared" ca="1" si="1"/>
        <v>45528</v>
      </c>
      <c r="J35" s="68">
        <f t="shared" si="0"/>
        <v>4000</v>
      </c>
      <c r="K35" s="68"/>
      <c r="L35" s="69">
        <f>M34+L34*(1-TER_mensal-desconto_div_mensal)+Table20[[#This Row],[aportes]]*(1-custo_remessa)-comissao-Table20[[#This Row],[saques]]</f>
        <v>382529.79994160059</v>
      </c>
      <c r="M35" s="67">
        <f>Table20[[#This Row],[riqueza]]*rendimento_hist_mensal</f>
        <v>2072.8819276131435</v>
      </c>
      <c r="N35" s="70">
        <f>((Table20[[#This Row],[riqueza]]*SWR)/12)*(1-imposto_GCAP)</f>
        <v>1083.8344331678684</v>
      </c>
      <c r="O35" s="71">
        <f>Table20[[#This Row],[renda]]*cambio_hoje*(1-custo_repatriacao)</f>
        <v>6064.5428964373559</v>
      </c>
    </row>
    <row r="36" spans="7:15" ht="20" customHeight="1" x14ac:dyDescent="0.6">
      <c r="G36" s="65">
        <v>33</v>
      </c>
      <c r="H36" s="65">
        <f ca="1">YEAR(TODAY())-YEAR(data_de_nascimento)+Table20[[#This Row],[meses]]/12</f>
        <v>39.75</v>
      </c>
      <c r="I36" s="66">
        <f t="shared" ca="1" si="1"/>
        <v>45559</v>
      </c>
      <c r="J36" s="68">
        <f t="shared" ref="J36:J67" si="2">aportes</f>
        <v>4000</v>
      </c>
      <c r="K36" s="68"/>
      <c r="L36" s="69">
        <f>M35+L35*(1-TER_mensal-desconto_div_mensal)+Table20[[#This Row],[aportes]]*(1-custo_remessa)-comissao-Table20[[#This Row],[saques]]</f>
        <v>388403.08666937152</v>
      </c>
      <c r="M36" s="67">
        <f>Table20[[#This Row],[riqueza]]*rendimento_hist_mensal</f>
        <v>2104.7085458675779</v>
      </c>
      <c r="N36" s="70">
        <f>((Table20[[#This Row],[riqueza]]*SWR)/12)*(1-imposto_GCAP)</f>
        <v>1100.4754122298859</v>
      </c>
      <c r="O36" s="71">
        <f>Table20[[#This Row],[renda]]*cambio_hoje*(1-custo_repatriacao)</f>
        <v>6157.6566860272924</v>
      </c>
    </row>
    <row r="37" spans="7:15" ht="20" customHeight="1" x14ac:dyDescent="0.6">
      <c r="G37" s="65">
        <v>34</v>
      </c>
      <c r="H37" s="65">
        <f ca="1">YEAR(TODAY())-YEAR(data_de_nascimento)+Table20[[#This Row],[meses]]/12</f>
        <v>39.833333333333336</v>
      </c>
      <c r="I37" s="66">
        <f t="shared" ca="1" si="1"/>
        <v>45589</v>
      </c>
      <c r="J37" s="68">
        <f t="shared" si="2"/>
        <v>4000</v>
      </c>
      <c r="K37" s="68"/>
      <c r="L37" s="69">
        <f>M36+L36*(1-TER_mensal-desconto_div_mensal)+Table20[[#This Row],[aportes]]*(1-custo_remessa)-comissao-Table20[[#This Row],[saques]]</f>
        <v>394306.0259907638</v>
      </c>
      <c r="M37" s="67">
        <f>Table20[[#This Row],[riqueza]]*rendimento_hist_mensal</f>
        <v>2136.6958478790266</v>
      </c>
      <c r="N37" s="70">
        <f>((Table20[[#This Row],[riqueza]]*SWR)/12)*(1-imposto_GCAP)</f>
        <v>1117.2004069738307</v>
      </c>
      <c r="O37" s="71">
        <f>Table20[[#This Row],[renda]]*cambio_hoje*(1-custo_repatriacao)</f>
        <v>6251.2405812822908</v>
      </c>
    </row>
    <row r="38" spans="7:15" ht="20" customHeight="1" x14ac:dyDescent="0.6">
      <c r="G38" s="65">
        <v>35</v>
      </c>
      <c r="H38" s="65">
        <f ca="1">YEAR(TODAY())-YEAR(data_de_nascimento)+Table20[[#This Row],[meses]]/12</f>
        <v>39.916666666666664</v>
      </c>
      <c r="I38" s="66">
        <f t="shared" ca="1" si="1"/>
        <v>45620</v>
      </c>
      <c r="J38" s="68">
        <f t="shared" si="2"/>
        <v>4000</v>
      </c>
      <c r="K38" s="68"/>
      <c r="L38" s="69">
        <f>M37+L37*(1-TER_mensal-desconto_div_mensal)+Table20[[#This Row],[aportes]]*(1-custo_remessa)-comissao-Table20[[#This Row],[saques]]</f>
        <v>400238.76761348784</v>
      </c>
      <c r="M38" s="67">
        <f>Table20[[#This Row],[riqueza]]*rendimento_hist_mensal</f>
        <v>2168.8446448951554</v>
      </c>
      <c r="N38" s="70">
        <f>((Table20[[#This Row],[riqueza]]*SWR)/12)*(1-imposto_GCAP)</f>
        <v>1134.0098415715488</v>
      </c>
      <c r="O38" s="71">
        <f>Table20[[#This Row],[renda]]*cambio_hoje*(1-custo_repatriacao)</f>
        <v>6345.2969556353009</v>
      </c>
    </row>
    <row r="39" spans="7:15" ht="20" customHeight="1" x14ac:dyDescent="0.6">
      <c r="G39" s="65">
        <v>36</v>
      </c>
      <c r="H39" s="65">
        <f ca="1">YEAR(TODAY())-YEAR(data_de_nascimento)+Table20[[#This Row],[meses]]/12</f>
        <v>40</v>
      </c>
      <c r="I39" s="66">
        <f t="shared" ca="1" si="1"/>
        <v>45650</v>
      </c>
      <c r="J39" s="68">
        <f t="shared" si="2"/>
        <v>4000</v>
      </c>
      <c r="K39" s="68"/>
      <c r="L39" s="69">
        <f>M38+L38*(1-TER_mensal-desconto_div_mensal)+Table20[[#This Row],[aportes]]*(1-custo_remessa)-comissao-Table20[[#This Row],[saques]]</f>
        <v>406201.46200108674</v>
      </c>
      <c r="M39" s="67">
        <f>Table20[[#This Row],[riqueza]]*rendimento_hist_mensal</f>
        <v>2201.1557522593948</v>
      </c>
      <c r="N39" s="70">
        <f>((Table20[[#This Row],[riqueza]]*SWR)/12)*(1-imposto_GCAP)</f>
        <v>1150.9041423364124</v>
      </c>
      <c r="O39" s="71">
        <f>Table20[[#This Row],[renda]]*cambio_hoje*(1-custo_repatriacao)</f>
        <v>6439.8281945020781</v>
      </c>
    </row>
    <row r="40" spans="7:15" ht="20" customHeight="1" x14ac:dyDescent="0.6">
      <c r="G40" s="65">
        <v>37</v>
      </c>
      <c r="H40" s="65">
        <f ca="1">YEAR(TODAY())-YEAR(data_de_nascimento)+Table20[[#This Row],[meses]]/12</f>
        <v>40.083333333333336</v>
      </c>
      <c r="I40" s="66">
        <f t="shared" ca="1" si="1"/>
        <v>45681</v>
      </c>
      <c r="J40" s="68">
        <f t="shared" si="2"/>
        <v>4000</v>
      </c>
      <c r="K40" s="68"/>
      <c r="L40" s="69">
        <f>M39+L39*(1-TER_mensal-desconto_div_mensal)+Table20[[#This Row],[aportes]]*(1-custo_remessa)-comissao-Table20[[#This Row],[saques]]</f>
        <v>412194.26037675212</v>
      </c>
      <c r="M40" s="67">
        <f>Table20[[#This Row],[riqueza]]*rendimento_hist_mensal</f>
        <v>2233.6299894316171</v>
      </c>
      <c r="N40" s="70">
        <f>((Table20[[#This Row],[riqueza]]*SWR)/12)*(1-imposto_GCAP)</f>
        <v>1167.883737734131</v>
      </c>
      <c r="O40" s="71">
        <f>Table20[[#This Row],[renda]]*cambio_hoje*(1-custo_repatriacao)</f>
        <v>6534.8366953416762</v>
      </c>
    </row>
    <row r="41" spans="7:15" ht="20" customHeight="1" x14ac:dyDescent="0.6">
      <c r="G41" s="65">
        <v>38</v>
      </c>
      <c r="H41" s="65">
        <f ca="1">YEAR(TODAY())-YEAR(data_de_nascimento)+Table20[[#This Row],[meses]]/12</f>
        <v>40.166666666666664</v>
      </c>
      <c r="I41" s="66">
        <f t="shared" ca="1" si="1"/>
        <v>45712</v>
      </c>
      <c r="J41" s="68">
        <f t="shared" si="2"/>
        <v>4000</v>
      </c>
      <c r="K41" s="68"/>
      <c r="L41" s="69">
        <f>M40+L40*(1-TER_mensal-desconto_div_mensal)+Table20[[#This Row],[aportes]]*(1-custo_remessa)-comissao-Table20[[#This Row],[saques]]</f>
        <v>418217.31472715957</v>
      </c>
      <c r="M41" s="67">
        <f>Table20[[#This Row],[riqueza]]*rendimento_hist_mensal</f>
        <v>2266.2681800089194</v>
      </c>
      <c r="N41" s="70">
        <f>((Table20[[#This Row],[riqueza]]*SWR)/12)*(1-imposto_GCAP)</f>
        <v>1184.9490583936188</v>
      </c>
      <c r="O41" s="71">
        <f>Table20[[#This Row],[renda]]*cambio_hoje*(1-custo_repatriacao)</f>
        <v>6630.324867717256</v>
      </c>
    </row>
    <row r="42" spans="7:15" ht="20" customHeight="1" x14ac:dyDescent="0.6">
      <c r="G42" s="65">
        <v>39</v>
      </c>
      <c r="H42" s="65">
        <f ca="1">YEAR(TODAY())-YEAR(data_de_nascimento)+Table20[[#This Row],[meses]]/12</f>
        <v>40.25</v>
      </c>
      <c r="I42" s="66">
        <f t="shared" ca="1" si="1"/>
        <v>45740</v>
      </c>
      <c r="J42" s="68">
        <f t="shared" si="2"/>
        <v>4000</v>
      </c>
      <c r="K42" s="68"/>
      <c r="L42" s="69">
        <f>M41+L41*(1-TER_mensal-desconto_div_mensal)+Table20[[#This Row],[aportes]]*(1-custo_remessa)-comissao-Table20[[#This Row],[saques]]</f>
        <v>424270.7778063232</v>
      </c>
      <c r="M42" s="67">
        <f>Table20[[#This Row],[riqueza]]*rendimento_hist_mensal</f>
        <v>2299.0711517465129</v>
      </c>
      <c r="N42" s="70">
        <f>((Table20[[#This Row],[riqueza]]*SWR)/12)*(1-imposto_GCAP)</f>
        <v>1202.1005371179156</v>
      </c>
      <c r="O42" s="71">
        <f>Table20[[#This Row],[renda]]*cambio_hoje*(1-custo_repatriacao)</f>
        <v>6726.2951333571928</v>
      </c>
    </row>
    <row r="43" spans="7:15" ht="20" customHeight="1" x14ac:dyDescent="0.6">
      <c r="G43" s="65">
        <v>40</v>
      </c>
      <c r="H43" s="65">
        <f ca="1">YEAR(TODAY())-YEAR(data_de_nascimento)+Table20[[#This Row],[meses]]/12</f>
        <v>40.333333333333336</v>
      </c>
      <c r="I43" s="66">
        <f t="shared" ca="1" si="1"/>
        <v>45771</v>
      </c>
      <c r="J43" s="68">
        <f t="shared" si="2"/>
        <v>4000</v>
      </c>
      <c r="K43" s="68"/>
      <c r="L43" s="69">
        <f>M42+L42*(1-TER_mensal-desconto_div_mensal)+Table20[[#This Row],[aportes]]*(1-custo_remessa)-comissao-Table20[[#This Row],[saques]]</f>
        <v>430354.8031394697</v>
      </c>
      <c r="M43" s="67">
        <f>Table20[[#This Row],[riqueza]]*rendimento_hist_mensal</f>
        <v>2332.0397365787148</v>
      </c>
      <c r="N43" s="70">
        <f>((Table20[[#This Row],[riqueza]]*SWR)/12)*(1-imposto_GCAP)</f>
        <v>1219.3386088951643</v>
      </c>
      <c r="O43" s="71">
        <f>Table20[[#This Row],[renda]]*cambio_hoje*(1-custo_repatriacao)</f>
        <v>6822.7499262164993</v>
      </c>
    </row>
    <row r="44" spans="7:15" ht="20" customHeight="1" x14ac:dyDescent="0.6">
      <c r="G44" s="65">
        <v>41</v>
      </c>
      <c r="H44" s="65">
        <f ca="1">YEAR(TODAY())-YEAR(data_de_nascimento)+Table20[[#This Row],[meses]]/12</f>
        <v>40.416666666666664</v>
      </c>
      <c r="I44" s="66">
        <f t="shared" ca="1" si="1"/>
        <v>45801</v>
      </c>
      <c r="J44" s="68">
        <f t="shared" si="2"/>
        <v>4000</v>
      </c>
      <c r="K44" s="68"/>
      <c r="L44" s="69">
        <f>M43+L43*(1-TER_mensal-desconto_div_mensal)+Table20[[#This Row],[aportes]]*(1-custo_remessa)-comissao-Table20[[#This Row],[saques]]</f>
        <v>436469.54502693209</v>
      </c>
      <c r="M44" s="67">
        <f>Table20[[#This Row],[riqueza]]*rendimento_hist_mensal</f>
        <v>2365.1747706400483</v>
      </c>
      <c r="N44" s="70">
        <f>((Table20[[#This Row],[riqueza]]*SWR)/12)*(1-imposto_GCAP)</f>
        <v>1236.6637109096407</v>
      </c>
      <c r="O44" s="71">
        <f>Table20[[#This Row],[renda]]*cambio_hoje*(1-custo_repatriacao)</f>
        <v>6919.6916925385449</v>
      </c>
    </row>
    <row r="45" spans="7:15" ht="20" customHeight="1" x14ac:dyDescent="0.6">
      <c r="G45" s="65">
        <v>42</v>
      </c>
      <c r="H45" s="65">
        <f ca="1">YEAR(TODAY())-YEAR(data_de_nascimento)+Table20[[#This Row],[meses]]/12</f>
        <v>40.5</v>
      </c>
      <c r="I45" s="66">
        <f t="shared" ca="1" si="1"/>
        <v>45832</v>
      </c>
      <c r="J45" s="68">
        <f t="shared" si="2"/>
        <v>4000</v>
      </c>
      <c r="K45" s="68"/>
      <c r="L45" s="69">
        <f>M44+L44*(1-TER_mensal-desconto_div_mensal)+Table20[[#This Row],[aportes]]*(1-custo_remessa)-comissao-Table20[[#This Row],[saques]]</f>
        <v>442615.15854806273</v>
      </c>
      <c r="M45" s="67">
        <f>Table20[[#This Row],[riqueza]]*rendimento_hist_mensal</f>
        <v>2398.4770942864452</v>
      </c>
      <c r="N45" s="70">
        <f>((Table20[[#This Row],[riqueza]]*SWR)/12)*(1-imposto_GCAP)</f>
        <v>1254.0762825528443</v>
      </c>
      <c r="O45" s="71">
        <f>Table20[[#This Row],[renda]]*cambio_hoje*(1-custo_repatriacao)</f>
        <v>7017.1228909171077</v>
      </c>
    </row>
    <row r="46" spans="7:15" ht="20" customHeight="1" x14ac:dyDescent="0.6">
      <c r="G46" s="65">
        <v>43</v>
      </c>
      <c r="H46" s="65">
        <f ca="1">YEAR(TODAY())-YEAR(data_de_nascimento)+Table20[[#This Row],[meses]]/12</f>
        <v>40.583333333333336</v>
      </c>
      <c r="I46" s="66">
        <f t="shared" ca="1" si="1"/>
        <v>45862</v>
      </c>
      <c r="J46" s="68">
        <f t="shared" si="2"/>
        <v>4000</v>
      </c>
      <c r="K46" s="68"/>
      <c r="L46" s="69">
        <f>M45+L45*(1-TER_mensal-desconto_div_mensal)+Table20[[#This Row],[aportes]]*(1-custo_remessa)-comissao-Table20[[#This Row],[saques]]</f>
        <v>448791.79956516676</v>
      </c>
      <c r="M46" s="67">
        <f>Table20[[#This Row],[riqueza]]*rendimento_hist_mensal</f>
        <v>2431.9475521165637</v>
      </c>
      <c r="N46" s="70">
        <f>((Table20[[#This Row],[riqueza]]*SWR)/12)*(1-imposto_GCAP)</f>
        <v>1271.5767654346389</v>
      </c>
      <c r="O46" s="71">
        <f>Table20[[#This Row],[renda]]*cambio_hoje*(1-custo_repatriacao)</f>
        <v>7115.0459923587214</v>
      </c>
    </row>
    <row r="47" spans="7:15" ht="20" customHeight="1" x14ac:dyDescent="0.6">
      <c r="G47" s="65">
        <v>44</v>
      </c>
      <c r="H47" s="65">
        <f ca="1">YEAR(TODAY())-YEAR(data_de_nascimento)+Table20[[#This Row],[meses]]/12</f>
        <v>40.666666666666664</v>
      </c>
      <c r="I47" s="66">
        <f t="shared" ca="1" si="1"/>
        <v>45893</v>
      </c>
      <c r="J47" s="68">
        <f t="shared" si="2"/>
        <v>4000</v>
      </c>
      <c r="K47" s="68"/>
      <c r="L47" s="69">
        <f>M46+L46*(1-TER_mensal-desconto_div_mensal)+Table20[[#This Row],[aportes]]*(1-custo_remessa)-comissao-Table20[[#This Row],[saques]]</f>
        <v>454999.62472745468</v>
      </c>
      <c r="M47" s="67">
        <f>Table20[[#This Row],[riqueza]]*rendimento_hist_mensal</f>
        <v>2465.5869929932046</v>
      </c>
      <c r="N47" s="70">
        <f>((Table20[[#This Row],[riqueza]]*SWR)/12)*(1-imposto_GCAP)</f>
        <v>1289.1656033944548</v>
      </c>
      <c r="O47" s="71">
        <f>Table20[[#This Row],[renda]]*cambio_hoje*(1-custo_repatriacao)</f>
        <v>7213.4634803453473</v>
      </c>
    </row>
    <row r="48" spans="7:15" ht="20" customHeight="1" x14ac:dyDescent="0.6">
      <c r="G48" s="65">
        <v>45</v>
      </c>
      <c r="H48" s="65">
        <f ca="1">YEAR(TODAY())-YEAR(data_de_nascimento)+Table20[[#This Row],[meses]]/12</f>
        <v>40.75</v>
      </c>
      <c r="I48" s="66">
        <f t="shared" ca="1" si="1"/>
        <v>45924</v>
      </c>
      <c r="J48" s="68">
        <f t="shared" si="2"/>
        <v>4000</v>
      </c>
      <c r="K48" s="68"/>
      <c r="L48" s="69">
        <f>M47+L47*(1-TER_mensal-desconto_div_mensal)+Table20[[#This Row],[aportes]]*(1-custo_remessa)-comissao-Table20[[#This Row],[saques]]</f>
        <v>461238.79147501534</v>
      </c>
      <c r="M48" s="67">
        <f>Table20[[#This Row],[riqueza]]*rendimento_hist_mensal</f>
        <v>2499.3962700648412</v>
      </c>
      <c r="N48" s="70">
        <f>((Table20[[#This Row],[riqueza]]*SWR)/12)*(1-imposto_GCAP)</f>
        <v>1306.8432425125434</v>
      </c>
      <c r="O48" s="71">
        <f>Table20[[#This Row],[renda]]*cambio_hoje*(1-custo_repatriacao)</f>
        <v>7312.3778508973501</v>
      </c>
    </row>
    <row r="49" spans="7:15" ht="20" customHeight="1" x14ac:dyDescent="0.6">
      <c r="G49" s="65">
        <v>46</v>
      </c>
      <c r="H49" s="65">
        <f ca="1">YEAR(TODAY())-YEAR(data_de_nascimento)+Table20[[#This Row],[meses]]/12</f>
        <v>40.833333333333336</v>
      </c>
      <c r="I49" s="66">
        <f t="shared" ca="1" si="1"/>
        <v>45954</v>
      </c>
      <c r="J49" s="68">
        <f t="shared" si="2"/>
        <v>4000</v>
      </c>
      <c r="K49" s="68"/>
      <c r="L49" s="69">
        <f>M48+L48*(1-TER_mensal-desconto_div_mensal)+Table20[[#This Row],[aportes]]*(1-custo_remessa)-comissao-Table20[[#This Row],[saques]]</f>
        <v>467509.45804280898</v>
      </c>
      <c r="M49" s="67">
        <f>Table20[[#This Row],[riqueza]]*rendimento_hist_mensal</f>
        <v>2533.3762407872578</v>
      </c>
      <c r="N49" s="70">
        <f>((Table20[[#This Row],[riqueza]]*SWR)/12)*(1-imposto_GCAP)</f>
        <v>1324.6101311212922</v>
      </c>
      <c r="O49" s="71">
        <f>Table20[[#This Row],[renda]]*cambio_hoje*(1-custo_repatriacao)</f>
        <v>7411.7916126368173</v>
      </c>
    </row>
    <row r="50" spans="7:15" ht="20" customHeight="1" x14ac:dyDescent="0.6">
      <c r="G50" s="65">
        <v>47</v>
      </c>
      <c r="H50" s="65">
        <f ca="1">YEAR(TODAY())-YEAR(data_de_nascimento)+Table20[[#This Row],[meses]]/12</f>
        <v>40.916666666666664</v>
      </c>
      <c r="I50" s="66">
        <f t="shared" ca="1" si="1"/>
        <v>45985</v>
      </c>
      <c r="J50" s="68">
        <f t="shared" si="2"/>
        <v>4000</v>
      </c>
      <c r="K50" s="68"/>
      <c r="L50" s="69">
        <f>M49+L49*(1-TER_mensal-desconto_div_mensal)+Table20[[#This Row],[aportes]]*(1-custo_remessa)-comissao-Table20[[#This Row],[saques]]</f>
        <v>473811.78346468013</v>
      </c>
      <c r="M50" s="67">
        <f>Table20[[#This Row],[riqueza]]*rendimento_hist_mensal</f>
        <v>2567.527766945293</v>
      </c>
      <c r="N50" s="70">
        <f>((Table20[[#This Row],[riqueza]]*SWR)/12)*(1-imposto_GCAP)</f>
        <v>1342.4667198165937</v>
      </c>
      <c r="O50" s="71">
        <f>Table20[[#This Row],[renda]]*cambio_hoje*(1-custo_repatriacao)</f>
        <v>7511.7072868511668</v>
      </c>
    </row>
    <row r="51" spans="7:15" ht="20" customHeight="1" x14ac:dyDescent="0.6">
      <c r="G51" s="65">
        <v>48</v>
      </c>
      <c r="H51" s="65">
        <f ca="1">YEAR(TODAY())-YEAR(data_de_nascimento)+Table20[[#This Row],[meses]]/12</f>
        <v>41</v>
      </c>
      <c r="I51" s="66">
        <f t="shared" ca="1" si="1"/>
        <v>46015</v>
      </c>
      <c r="J51" s="68">
        <f t="shared" si="2"/>
        <v>4000</v>
      </c>
      <c r="K51" s="68"/>
      <c r="L51" s="69">
        <f>M50+L50*(1-TER_mensal-desconto_div_mensal)+Table20[[#This Row],[aportes]]*(1-custo_remessa)-comissao-Table20[[#This Row],[saques]]</f>
        <v>480145.92757739109</v>
      </c>
      <c r="M51" s="67">
        <f>Table20[[#This Row],[riqueza]]*rendimento_hist_mensal</f>
        <v>2601.8517146746995</v>
      </c>
      <c r="N51" s="70">
        <f>((Table20[[#This Row],[riqueza]]*SWR)/12)*(1-imposto_GCAP)</f>
        <v>1360.4134614692746</v>
      </c>
      <c r="O51" s="71">
        <f>Table20[[#This Row],[renda]]*cambio_hoje*(1-custo_repatriacao)</f>
        <v>7612.1274075570991</v>
      </c>
    </row>
    <row r="52" spans="7:15" ht="20" customHeight="1" x14ac:dyDescent="0.6">
      <c r="G52" s="65">
        <v>49</v>
      </c>
      <c r="H52" s="65">
        <f ca="1">YEAR(TODAY())-YEAR(data_de_nascimento)+Table20[[#This Row],[meses]]/12</f>
        <v>41.083333333333336</v>
      </c>
      <c r="I52" s="66">
        <f t="shared" ca="1" si="1"/>
        <v>46046</v>
      </c>
      <c r="J52" s="68">
        <f t="shared" si="2"/>
        <v>4000</v>
      </c>
      <c r="K52" s="68"/>
      <c r="L52" s="69">
        <f>M51+L51*(1-TER_mensal-desconto_div_mensal)+Table20[[#This Row],[aportes]]*(1-custo_remessa)-comissao-Table20[[#This Row],[saques]]</f>
        <v>486512.05102467549</v>
      </c>
      <c r="M52" s="67">
        <f>Table20[[#This Row],[riqueza]]*rendimento_hist_mensal</f>
        <v>2636.3489544841068</v>
      </c>
      <c r="N52" s="70">
        <f>((Table20[[#This Row],[riqueza]]*SWR)/12)*(1-imposto_GCAP)</f>
        <v>1378.4508112365804</v>
      </c>
      <c r="O52" s="71">
        <f>Table20[[#This Row],[renda]]*cambio_hoje*(1-custo_repatriacao)</f>
        <v>7713.054521564859</v>
      </c>
    </row>
    <row r="53" spans="7:15" ht="20" customHeight="1" x14ac:dyDescent="0.6">
      <c r="G53" s="65">
        <v>50</v>
      </c>
      <c r="H53" s="65">
        <f ca="1">YEAR(TODAY())-YEAR(data_de_nascimento)+Table20[[#This Row],[meses]]/12</f>
        <v>41.166666666666664</v>
      </c>
      <c r="I53" s="66">
        <f t="shared" ca="1" si="1"/>
        <v>46077</v>
      </c>
      <c r="J53" s="68">
        <f t="shared" si="2"/>
        <v>4000</v>
      </c>
      <c r="K53" s="68"/>
      <c r="L53" s="69">
        <f>M52+L52*(1-TER_mensal-desconto_div_mensal)+Table20[[#This Row],[aportes]]*(1-custo_remessa)-comissao-Table20[[#This Row],[saques]]</f>
        <v>492910.3152613127</v>
      </c>
      <c r="M53" s="67">
        <f>Table20[[#This Row],[riqueza]]*rendimento_hist_mensal</f>
        <v>2671.0203612771033</v>
      </c>
      <c r="N53" s="70">
        <f>((Table20[[#This Row],[riqueza]]*SWR)/12)*(1-imposto_GCAP)</f>
        <v>1396.5792265737193</v>
      </c>
      <c r="O53" s="71">
        <f>Table20[[#This Row],[renda]]*cambio_hoje*(1-custo_repatriacao)</f>
        <v>7814.4911885428346</v>
      </c>
    </row>
    <row r="54" spans="7:15" ht="20" customHeight="1" x14ac:dyDescent="0.6">
      <c r="G54" s="65">
        <v>51</v>
      </c>
      <c r="H54" s="65">
        <f ca="1">YEAR(TODAY())-YEAR(data_de_nascimento)+Table20[[#This Row],[meses]]/12</f>
        <v>41.25</v>
      </c>
      <c r="I54" s="66">
        <f t="shared" ca="1" si="1"/>
        <v>46105</v>
      </c>
      <c r="J54" s="68">
        <f t="shared" si="2"/>
        <v>4000</v>
      </c>
      <c r="K54" s="68"/>
      <c r="L54" s="69">
        <f>M53+L53*(1-TER_mensal-desconto_div_mensal)+Table20[[#This Row],[aportes]]*(1-custo_remessa)-comissao-Table20[[#This Row],[saques]]</f>
        <v>499340.88255722239</v>
      </c>
      <c r="M54" s="67">
        <f>Table20[[#This Row],[riqueza]]*rendimento_hist_mensal</f>
        <v>2705.8668143744212</v>
      </c>
      <c r="N54" s="70">
        <f>((Table20[[#This Row],[riqueza]]*SWR)/12)*(1-imposto_GCAP)</f>
        <v>1414.7991672454634</v>
      </c>
      <c r="O54" s="71">
        <f>Table20[[#This Row],[renda]]*cambio_hoje*(1-custo_repatriacao)</f>
        <v>7916.4399810824625</v>
      </c>
    </row>
    <row r="55" spans="7:15" ht="20" customHeight="1" x14ac:dyDescent="0.6">
      <c r="G55" s="65">
        <v>52</v>
      </c>
      <c r="H55" s="65">
        <f ca="1">YEAR(TODAY())-YEAR(data_de_nascimento)+Table20[[#This Row],[meses]]/12</f>
        <v>41.333333333333336</v>
      </c>
      <c r="I55" s="66">
        <f t="shared" ca="1" si="1"/>
        <v>46136</v>
      </c>
      <c r="J55" s="68">
        <f t="shared" si="2"/>
        <v>4000</v>
      </c>
      <c r="K55" s="68"/>
      <c r="L55" s="69">
        <f>M54+L54*(1-TER_mensal-desconto_div_mensal)+Table20[[#This Row],[aportes]]*(1-custo_remessa)-comissao-Table20[[#This Row],[saques]]</f>
        <v>505803.9160015799</v>
      </c>
      <c r="M55" s="67">
        <f>Table20[[#This Row],[riqueza]]*rendimento_hist_mensal</f>
        <v>2740.889197536238</v>
      </c>
      <c r="N55" s="70">
        <f>((Table20[[#This Row],[riqueza]]*SWR)/12)*(1-imposto_GCAP)</f>
        <v>1433.1110953378097</v>
      </c>
      <c r="O55" s="71">
        <f>Table20[[#This Row],[renda]]*cambio_hoje*(1-custo_repatriacao)</f>
        <v>8018.9034847634812</v>
      </c>
    </row>
    <row r="56" spans="7:15" ht="20" customHeight="1" x14ac:dyDescent="0.6">
      <c r="G56" s="65">
        <v>53</v>
      </c>
      <c r="H56" s="65">
        <f ca="1">YEAR(TODAY())-YEAR(data_de_nascimento)+Table20[[#This Row],[meses]]/12</f>
        <v>41.416666666666664</v>
      </c>
      <c r="I56" s="66">
        <f t="shared" ca="1" si="1"/>
        <v>46166</v>
      </c>
      <c r="J56" s="68">
        <f t="shared" si="2"/>
        <v>4000</v>
      </c>
      <c r="K56" s="68"/>
      <c r="L56" s="69">
        <f>M55+L55*(1-TER_mensal-desconto_div_mensal)+Table20[[#This Row],[aportes]]*(1-custo_remessa)-comissao-Table20[[#This Row],[saques]]</f>
        <v>512299.57950695261</v>
      </c>
      <c r="M56" s="67">
        <f>Table20[[#This Row],[riqueza]]*rendimento_hist_mensal</f>
        <v>2776.0883989845934</v>
      </c>
      <c r="N56" s="70">
        <f>((Table20[[#This Row],[riqueza]]*SWR)/12)*(1-imposto_GCAP)</f>
        <v>1451.515475269699</v>
      </c>
      <c r="O56" s="71">
        <f>Table20[[#This Row],[renda]]*cambio_hoje*(1-custo_repatriacao)</f>
        <v>8121.8842982195019</v>
      </c>
    </row>
    <row r="57" spans="7:15" ht="20" customHeight="1" x14ac:dyDescent="0.6">
      <c r="G57" s="65">
        <v>54</v>
      </c>
      <c r="H57" s="65">
        <f ca="1">YEAR(TODAY())-YEAR(data_de_nascimento)+Table20[[#This Row],[meses]]/12</f>
        <v>41.5</v>
      </c>
      <c r="I57" s="66">
        <f t="shared" ca="1" si="1"/>
        <v>46197</v>
      </c>
      <c r="J57" s="68">
        <f t="shared" si="2"/>
        <v>4000</v>
      </c>
      <c r="K57" s="68"/>
      <c r="L57" s="69">
        <f>M56+L56*(1-TER_mensal-desconto_div_mensal)+Table20[[#This Row],[aportes]]*(1-custo_remessa)-comissao-Table20[[#This Row],[saques]]</f>
        <v>518828.0378134569</v>
      </c>
      <c r="M57" s="67">
        <f>Table20[[#This Row],[riqueza]]*rendimento_hist_mensal</f>
        <v>2811.4653114259108</v>
      </c>
      <c r="N57" s="70">
        <f>((Table20[[#This Row],[riqueza]]*SWR)/12)*(1-imposto_GCAP)</f>
        <v>1470.0127738047947</v>
      </c>
      <c r="O57" s="71">
        <f>Table20[[#This Row],[renda]]*cambio_hoje*(1-custo_repatriacao)</f>
        <v>8225.3850332039219</v>
      </c>
    </row>
    <row r="58" spans="7:15" ht="20" customHeight="1" x14ac:dyDescent="0.6">
      <c r="G58" s="65">
        <v>55</v>
      </c>
      <c r="H58" s="65">
        <f ca="1">YEAR(TODAY())-YEAR(data_de_nascimento)+Table20[[#This Row],[meses]]/12</f>
        <v>41.583333333333336</v>
      </c>
      <c r="I58" s="66">
        <f t="shared" ca="1" si="1"/>
        <v>46227</v>
      </c>
      <c r="J58" s="68">
        <f t="shared" si="2"/>
        <v>4000</v>
      </c>
      <c r="K58" s="68"/>
      <c r="L58" s="69">
        <f>M57+L57*(1-TER_mensal-desconto_div_mensal)+Table20[[#This Row],[aportes]]*(1-custo_remessa)-comissao-Table20[[#This Row],[saques]]</f>
        <v>525389.45649293624</v>
      </c>
      <c r="M58" s="67">
        <f>Table20[[#This Row],[riqueza]]*rendimento_hist_mensal</f>
        <v>2847.0208320736415</v>
      </c>
      <c r="N58" s="70">
        <f>((Table20[[#This Row],[riqueza]]*SWR)/12)*(1-imposto_GCAP)</f>
        <v>1488.6034600633193</v>
      </c>
      <c r="O58" s="71">
        <f>Table20[[#This Row],[renda]]*cambio_hoje*(1-custo_repatriacao)</f>
        <v>8329.4083146561443</v>
      </c>
    </row>
    <row r="59" spans="7:15" ht="20" customHeight="1" x14ac:dyDescent="0.6">
      <c r="G59" s="65">
        <v>56</v>
      </c>
      <c r="H59" s="65">
        <f ca="1">YEAR(TODAY())-YEAR(data_de_nascimento)+Table20[[#This Row],[meses]]/12</f>
        <v>41.666666666666664</v>
      </c>
      <c r="I59" s="66">
        <f t="shared" ca="1" si="1"/>
        <v>46258</v>
      </c>
      <c r="J59" s="68">
        <f t="shared" si="2"/>
        <v>4000</v>
      </c>
      <c r="K59" s="68"/>
      <c r="L59" s="69">
        <f>M58+L58*(1-TER_mensal-desconto_div_mensal)+Table20[[#This Row],[aportes]]*(1-custo_remessa)-comissao-Table20[[#This Row],[saques]]</f>
        <v>531984.00195316051</v>
      </c>
      <c r="M59" s="67">
        <f>Table20[[#This Row],[riqueza]]*rendimento_hist_mensal</f>
        <v>2882.7558626710202</v>
      </c>
      <c r="N59" s="70">
        <f>((Table20[[#This Row],[riqueza]]*SWR)/12)*(1-imposto_GCAP)</f>
        <v>1507.2880055339547</v>
      </c>
      <c r="O59" s="71">
        <f>Table20[[#This Row],[renda]]*cambio_hoje*(1-custo_repatriacao)</f>
        <v>8433.9567807681742</v>
      </c>
    </row>
    <row r="60" spans="7:15" ht="20" customHeight="1" x14ac:dyDescent="0.6">
      <c r="G60" s="65">
        <v>57</v>
      </c>
      <c r="H60" s="65">
        <f ca="1">YEAR(TODAY())-YEAR(data_de_nascimento)+Table20[[#This Row],[meses]]/12</f>
        <v>41.75</v>
      </c>
      <c r="I60" s="66">
        <f t="shared" ca="1" si="1"/>
        <v>46289</v>
      </c>
      <c r="J60" s="68">
        <f t="shared" si="2"/>
        <v>4000</v>
      </c>
      <c r="K60" s="68"/>
      <c r="L60" s="69">
        <f>M59+L59*(1-TER_mensal-desconto_div_mensal)+Table20[[#This Row],[aportes]]*(1-custo_remessa)-comissao-Table20[[#This Row],[saques]]</f>
        <v>538611.84144204599</v>
      </c>
      <c r="M60" s="67">
        <f>Table20[[#This Row],[riqueza]]*rendimento_hist_mensal</f>
        <v>2918.6713095139298</v>
      </c>
      <c r="N60" s="70">
        <f>((Table20[[#This Row],[riqueza]]*SWR)/12)*(1-imposto_GCAP)</f>
        <v>1526.0668840857968</v>
      </c>
      <c r="O60" s="71">
        <f>Table20[[#This Row],[renda]]*cambio_hoje*(1-custo_repatriacao)</f>
        <v>8539.0330830515086</v>
      </c>
    </row>
    <row r="61" spans="7:15" ht="20" customHeight="1" x14ac:dyDescent="0.6">
      <c r="G61" s="65">
        <v>58</v>
      </c>
      <c r="H61" s="65">
        <f ca="1">YEAR(TODAY())-YEAR(data_de_nascimento)+Table20[[#This Row],[meses]]/12</f>
        <v>41.833333333333336</v>
      </c>
      <c r="I61" s="66">
        <f t="shared" ca="1" si="1"/>
        <v>46319</v>
      </c>
      <c r="J61" s="68">
        <f t="shared" si="2"/>
        <v>4000</v>
      </c>
      <c r="K61" s="68"/>
      <c r="L61" s="69">
        <f>M60+L60*(1-TER_mensal-desconto_div_mensal)+Table20[[#This Row],[aportes]]*(1-custo_remessa)-comissao-Table20[[#This Row],[saques]]</f>
        <v>545273.14305189729</v>
      </c>
      <c r="M61" s="67">
        <f>Table20[[#This Row],[riqueza]]*rendimento_hist_mensal</f>
        <v>2954.7680834738912</v>
      </c>
      <c r="N61" s="70">
        <f>((Table20[[#This Row],[riqueza]]*SWR)/12)*(1-imposto_GCAP)</f>
        <v>1544.9405719803756</v>
      </c>
      <c r="O61" s="71">
        <f>Table20[[#This Row],[renda]]*cambio_hoje*(1-custo_repatriacao)</f>
        <v>8644.6398864043931</v>
      </c>
    </row>
    <row r="62" spans="7:15" ht="20" customHeight="1" x14ac:dyDescent="0.6">
      <c r="G62" s="65">
        <v>59</v>
      </c>
      <c r="H62" s="65">
        <f ca="1">YEAR(TODAY())-YEAR(data_de_nascimento)+Table20[[#This Row],[meses]]/12</f>
        <v>41.916666666666664</v>
      </c>
      <c r="I62" s="66">
        <f t="shared" ca="1" si="1"/>
        <v>46350</v>
      </c>
      <c r="J62" s="68">
        <f t="shared" si="2"/>
        <v>4000</v>
      </c>
      <c r="K62" s="68"/>
      <c r="L62" s="69">
        <f>M61+L61*(1-TER_mensal-desconto_div_mensal)+Table20[[#This Row],[aportes]]*(1-custo_remessa)-comissao-Table20[[#This Row],[saques]]</f>
        <v>551968.07572367042</v>
      </c>
      <c r="M62" s="67">
        <f>Table20[[#This Row],[riqueza]]*rendimento_hist_mensal</f>
        <v>2991.0471000211614</v>
      </c>
      <c r="N62" s="70">
        <f>((Table20[[#This Row],[riqueza]]*SWR)/12)*(1-imposto_GCAP)</f>
        <v>1563.9095478837328</v>
      </c>
      <c r="O62" s="71">
        <f>Table20[[#This Row],[renda]]*cambio_hoje*(1-custo_repatriacao)</f>
        <v>8750.7798691793996</v>
      </c>
    </row>
    <row r="63" spans="7:15" ht="20" customHeight="1" x14ac:dyDescent="0.6">
      <c r="G63" s="65">
        <v>60</v>
      </c>
      <c r="H63" s="65">
        <f ca="1">YEAR(TODAY())-YEAR(data_de_nascimento)+Table20[[#This Row],[meses]]/12</f>
        <v>42</v>
      </c>
      <c r="I63" s="66">
        <f t="shared" ca="1" si="1"/>
        <v>46380</v>
      </c>
      <c r="J63" s="68">
        <f t="shared" si="2"/>
        <v>4000</v>
      </c>
      <c r="K63" s="68"/>
      <c r="L63" s="69">
        <f>M62+L62*(1-TER_mensal-desconto_div_mensal)+Table20[[#This Row],[aportes]]*(1-custo_remessa)-comissao-Table20[[#This Row],[saques]]</f>
        <v>558696.80925125733</v>
      </c>
      <c r="M63" s="67">
        <f>Table20[[#This Row],[riqueza]]*rendimento_hist_mensal</f>
        <v>3027.5092792479531</v>
      </c>
      <c r="N63" s="70">
        <f>((Table20[[#This Row],[riqueza]]*SWR)/12)*(1-imposto_GCAP)</f>
        <v>1582.9742928785622</v>
      </c>
      <c r="O63" s="71">
        <f>Table20[[#This Row],[renda]]*cambio_hoje*(1-custo_repatriacao)</f>
        <v>8857.4557232513616</v>
      </c>
    </row>
    <row r="64" spans="7:15" ht="20" customHeight="1" x14ac:dyDescent="0.6">
      <c r="G64" s="65">
        <v>61</v>
      </c>
      <c r="H64" s="65">
        <f ca="1">YEAR(TODAY())-YEAR(data_de_nascimento)+Table20[[#This Row],[meses]]/12</f>
        <v>42.083333333333336</v>
      </c>
      <c r="I64" s="66">
        <f t="shared" ca="1" si="1"/>
        <v>46411</v>
      </c>
      <c r="J64" s="68">
        <f t="shared" si="2"/>
        <v>4000</v>
      </c>
      <c r="K64" s="68"/>
      <c r="L64" s="69">
        <f>M63+L63*(1-TER_mensal-desconto_div_mensal)+Table20[[#This Row],[aportes]]*(1-custo_remessa)-comissao-Table20[[#This Row],[saques]]</f>
        <v>565459.51428579225</v>
      </c>
      <c r="M64" s="67">
        <f>Table20[[#This Row],[riqueza]]*rendimento_hist_mensal</f>
        <v>3064.1555458917701</v>
      </c>
      <c r="N64" s="70">
        <f>((Table20[[#This Row],[riqueza]]*SWR)/12)*(1-imposto_GCAP)</f>
        <v>1602.1352904764115</v>
      </c>
      <c r="O64" s="71">
        <f>Table20[[#This Row],[renda]]*cambio_hoje*(1-custo_repatriacao)</f>
        <v>8964.6701540856429</v>
      </c>
    </row>
    <row r="65" spans="7:15" ht="20" customHeight="1" x14ac:dyDescent="0.6">
      <c r="G65" s="65">
        <v>62</v>
      </c>
      <c r="H65" s="65">
        <f ca="1">YEAR(TODAY())-YEAR(data_de_nascimento)+Table20[[#This Row],[meses]]/12</f>
        <v>42.166666666666664</v>
      </c>
      <c r="I65" s="66">
        <f t="shared" ca="1" si="1"/>
        <v>46442</v>
      </c>
      <c r="J65" s="68">
        <f t="shared" si="2"/>
        <v>4000</v>
      </c>
      <c r="K65" s="68"/>
      <c r="L65" s="69">
        <f>M64+L64*(1-TER_mensal-desconto_div_mensal)+Table20[[#This Row],[aportes]]*(1-custo_remessa)-comissao-Table20[[#This Row],[saques]]</f>
        <v>572256.3623399795</v>
      </c>
      <c r="M65" s="67">
        <f>Table20[[#This Row],[riqueza]]*rendimento_hist_mensal</f>
        <v>3100.9868293588574</v>
      </c>
      <c r="N65" s="70">
        <f>((Table20[[#This Row],[riqueza]]*SWR)/12)*(1-imposto_GCAP)</f>
        <v>1621.3930266299417</v>
      </c>
      <c r="O65" s="71">
        <f>Table20[[#This Row],[renda]]*cambio_hoje*(1-custo_repatriacao)</f>
        <v>9072.4258808067443</v>
      </c>
    </row>
    <row r="66" spans="7:15" ht="20" customHeight="1" x14ac:dyDescent="0.6">
      <c r="G66" s="65">
        <v>63</v>
      </c>
      <c r="H66" s="65">
        <f ca="1">YEAR(TODAY())-YEAR(data_de_nascimento)+Table20[[#This Row],[meses]]/12</f>
        <v>42.25</v>
      </c>
      <c r="I66" s="66">
        <f t="shared" ca="1" si="1"/>
        <v>46470</v>
      </c>
      <c r="J66" s="68">
        <f t="shared" si="2"/>
        <v>4000</v>
      </c>
      <c r="K66" s="68"/>
      <c r="L66" s="69">
        <f>M65+L65*(1-TER_mensal-desconto_div_mensal)+Table20[[#This Row],[aportes]]*(1-custo_remessa)-comissao-Table20[[#This Row],[saques]]</f>
        <v>579087.52579244354</v>
      </c>
      <c r="M66" s="67">
        <f>Table20[[#This Row],[riqueza]]*rendimento_hist_mensal</f>
        <v>3138.0040637477755</v>
      </c>
      <c r="N66" s="70">
        <f>((Table20[[#This Row],[riqueza]]*SWR)/12)*(1-imposto_GCAP)</f>
        <v>1640.7479897452567</v>
      </c>
      <c r="O66" s="71">
        <f>Table20[[#This Row],[renda]]*cambio_hoje*(1-custo_repatriacao)</f>
        <v>9180.7256362672833</v>
      </c>
    </row>
    <row r="67" spans="7:15" ht="20" customHeight="1" x14ac:dyDescent="0.6">
      <c r="G67" s="65">
        <v>64</v>
      </c>
      <c r="H67" s="65">
        <f ca="1">YEAR(TODAY())-YEAR(data_de_nascimento)+Table20[[#This Row],[meses]]/12</f>
        <v>42.333333333333336</v>
      </c>
      <c r="I67" s="66">
        <f t="shared" ca="1" si="1"/>
        <v>46501</v>
      </c>
      <c r="J67" s="68">
        <f t="shared" si="2"/>
        <v>4000</v>
      </c>
      <c r="K67" s="68"/>
      <c r="L67" s="69">
        <f>M66+L66*(1-TER_mensal-desconto_div_mensal)+Table20[[#This Row],[aportes]]*(1-custo_remessa)-comissao-Table20[[#This Row],[saques]]</f>
        <v>585953.17789210065</v>
      </c>
      <c r="M67" s="67">
        <f>Table20[[#This Row],[riqueza]]*rendimento_hist_mensal</f>
        <v>3175.2081878730887</v>
      </c>
      <c r="N67" s="70">
        <f>((Table20[[#This Row],[riqueza]]*SWR)/12)*(1-imposto_GCAP)</f>
        <v>1660.200670694285</v>
      </c>
      <c r="O67" s="71">
        <f>Table20[[#This Row],[renda]]*cambio_hoje*(1-custo_repatriacao)</f>
        <v>9289.572167117276</v>
      </c>
    </row>
    <row r="68" spans="7:15" ht="20" customHeight="1" x14ac:dyDescent="0.6">
      <c r="G68" s="65">
        <v>65</v>
      </c>
      <c r="H68" s="65">
        <f ca="1">YEAR(TODAY())-YEAR(data_de_nascimento)+Table20[[#This Row],[meses]]/12</f>
        <v>42.416666666666664</v>
      </c>
      <c r="I68" s="66">
        <f t="shared" ca="1" si="1"/>
        <v>46531</v>
      </c>
      <c r="J68" s="68">
        <f t="shared" ref="J68:J99" si="3">aportes</f>
        <v>4000</v>
      </c>
      <c r="K68" s="68"/>
      <c r="L68" s="69">
        <f>M67+L67*(1-TER_mensal-desconto_div_mensal)+Table20[[#This Row],[aportes]]*(1-custo_remessa)-comissao-Table20[[#This Row],[saques]]</f>
        <v>592853.49276255246</v>
      </c>
      <c r="M68" s="67">
        <f>Table20[[#This Row],[riqueza]]*rendimento_hist_mensal</f>
        <v>3212.6001452891733</v>
      </c>
      <c r="N68" s="70">
        <f>((Table20[[#This Row],[riqueza]]*SWR)/12)*(1-imposto_GCAP)</f>
        <v>1679.751562827232</v>
      </c>
      <c r="O68" s="71">
        <f>Table20[[#This Row],[renda]]*cambio_hoje*(1-custo_repatriacao)</f>
        <v>9398.9682338738239</v>
      </c>
    </row>
    <row r="69" spans="7:15" ht="20" customHeight="1" x14ac:dyDescent="0.6">
      <c r="G69" s="65">
        <v>66</v>
      </c>
      <c r="H69" s="65">
        <f ca="1">YEAR(TODAY())-YEAR(data_de_nascimento)+Table20[[#This Row],[meses]]/12</f>
        <v>42.5</v>
      </c>
      <c r="I69" s="66">
        <f t="shared" ca="1" si="1"/>
        <v>46562</v>
      </c>
      <c r="J69" s="68">
        <f t="shared" si="3"/>
        <v>4000</v>
      </c>
      <c r="K69" s="68"/>
      <c r="L69" s="69">
        <f>M68+L68*(1-TER_mensal-desconto_div_mensal)+Table20[[#This Row],[aportes]]*(1-custo_remessa)-comissao-Table20[[#This Row],[saques]]</f>
        <v>599788.64540650265</v>
      </c>
      <c r="M69" s="67">
        <f>Table20[[#This Row],[riqueza]]*rendimento_hist_mensal</f>
        <v>3250.180884314153</v>
      </c>
      <c r="N69" s="70">
        <f>((Table20[[#This Row],[riqueza]]*SWR)/12)*(1-imposto_GCAP)</f>
        <v>1699.4011619850908</v>
      </c>
      <c r="O69" s="71">
        <f>Table20[[#This Row],[renda]]*cambio_hoje*(1-custo_repatriacao)</f>
        <v>9508.9166109911021</v>
      </c>
    </row>
    <row r="70" spans="7:15" ht="20" customHeight="1" x14ac:dyDescent="0.6">
      <c r="G70" s="65">
        <v>67</v>
      </c>
      <c r="H70" s="65">
        <f ca="1">YEAR(TODAY())-YEAR(data_de_nascimento)+Table20[[#This Row],[meses]]/12</f>
        <v>42.583333333333336</v>
      </c>
      <c r="I70" s="66">
        <f t="shared" ref="I70:I133" ca="1" si="4">EDATE(I69,1)</f>
        <v>46592</v>
      </c>
      <c r="J70" s="68">
        <f t="shared" si="3"/>
        <v>4000</v>
      </c>
      <c r="K70" s="68"/>
      <c r="L70" s="69">
        <f>M69+L69*(1-TER_mensal-desconto_div_mensal)+Table20[[#This Row],[aportes]]*(1-custo_remessa)-comissao-Table20[[#This Row],[saques]]</f>
        <v>606758.8117101948</v>
      </c>
      <c r="M70" s="67">
        <f>Table20[[#This Row],[riqueza]]*rendimento_hist_mensal</f>
        <v>3287.9513580539433</v>
      </c>
      <c r="N70" s="70">
        <f>((Table20[[#This Row],[riqueza]]*SWR)/12)*(1-imposto_GCAP)</f>
        <v>1719.1499665122185</v>
      </c>
      <c r="O70" s="71">
        <f>Table20[[#This Row],[renda]]*cambio_hoje*(1-custo_repatriacao)</f>
        <v>9619.420086930746</v>
      </c>
    </row>
    <row r="71" spans="7:15" ht="20" customHeight="1" x14ac:dyDescent="0.6">
      <c r="G71" s="65">
        <v>68</v>
      </c>
      <c r="H71" s="65">
        <f ca="1">YEAR(TODAY())-YEAR(data_de_nascimento)+Table20[[#This Row],[meses]]/12</f>
        <v>42.666666666666664</v>
      </c>
      <c r="I71" s="66">
        <f t="shared" ca="1" si="4"/>
        <v>46623</v>
      </c>
      <c r="J71" s="68">
        <f t="shared" si="3"/>
        <v>4000</v>
      </c>
      <c r="K71" s="68"/>
      <c r="L71" s="69">
        <f>M70+L70*(1-TER_mensal-desconto_div_mensal)+Table20[[#This Row],[aportes]]*(1-custo_remessa)-comissao-Table20[[#This Row],[saques]]</f>
        <v>613764.16844787344</v>
      </c>
      <c r="M71" s="67">
        <f>Table20[[#This Row],[riqueza]]*rendimento_hist_mensal</f>
        <v>3325.9125244264296</v>
      </c>
      <c r="N71" s="70">
        <f>((Table20[[#This Row],[riqueza]]*SWR)/12)*(1-imposto_GCAP)</f>
        <v>1738.9984772689747</v>
      </c>
      <c r="O71" s="71">
        <f>Table20[[#This Row],[renda]]*cambio_hoje*(1-custo_repatriacao)</f>
        <v>9730.4814642325528</v>
      </c>
    </row>
    <row r="72" spans="7:15" ht="20" customHeight="1" x14ac:dyDescent="0.6">
      <c r="G72" s="65">
        <v>69</v>
      </c>
      <c r="H72" s="65">
        <f ca="1">YEAR(TODAY())-YEAR(data_de_nascimento)+Table20[[#This Row],[meses]]/12</f>
        <v>42.75</v>
      </c>
      <c r="I72" s="66">
        <f t="shared" ca="1" si="4"/>
        <v>46654</v>
      </c>
      <c r="J72" s="68">
        <f t="shared" si="3"/>
        <v>4000</v>
      </c>
      <c r="K72" s="68"/>
      <c r="L72" s="69">
        <f>M71+L71*(1-TER_mensal-desconto_div_mensal)+Table20[[#This Row],[aportes]]*(1-custo_remessa)-comissao-Table20[[#This Row],[saques]]</f>
        <v>620804.89328626695</v>
      </c>
      <c r="M72" s="67">
        <f>Table20[[#This Row],[riqueza]]*rendimento_hist_mensal</f>
        <v>3364.0653461857564</v>
      </c>
      <c r="N72" s="70">
        <f>((Table20[[#This Row],[riqueza]]*SWR)/12)*(1-imposto_GCAP)</f>
        <v>1758.9471976444231</v>
      </c>
      <c r="O72" s="71">
        <f>Table20[[#This Row],[renda]]*cambio_hoje*(1-custo_repatriacao)</f>
        <v>9842.1035595855628</v>
      </c>
    </row>
    <row r="73" spans="7:15" ht="20" customHeight="1" x14ac:dyDescent="0.6">
      <c r="G73" s="65">
        <v>70</v>
      </c>
      <c r="H73" s="65">
        <f ca="1">YEAR(TODAY())-YEAR(data_de_nascimento)+Table20[[#This Row],[meses]]/12</f>
        <v>42.833333333333336</v>
      </c>
      <c r="I73" s="66">
        <f t="shared" ca="1" si="4"/>
        <v>46684</v>
      </c>
      <c r="J73" s="68">
        <f t="shared" si="3"/>
        <v>4000</v>
      </c>
      <c r="K73" s="68"/>
      <c r="L73" s="69">
        <f>M72+L72*(1-TER_mensal-desconto_div_mensal)+Table20[[#This Row],[aportes]]*(1-custo_remessa)-comissao-Table20[[#This Row],[saques]]</f>
        <v>627881.16478909366</v>
      </c>
      <c r="M73" s="67">
        <f>Table20[[#This Row],[riqueza]]*rendimento_hist_mensal</f>
        <v>3402.4107909467471</v>
      </c>
      <c r="N73" s="70">
        <f>((Table20[[#This Row],[riqueza]]*SWR)/12)*(1-imposto_GCAP)</f>
        <v>1778.9966335690985</v>
      </c>
      <c r="O73" s="71">
        <f>Table20[[#This Row],[renda]]*cambio_hoje*(1-custo_repatriacao)</f>
        <v>9954.2892038994996</v>
      </c>
    </row>
    <row r="74" spans="7:15" ht="20" customHeight="1" x14ac:dyDescent="0.6">
      <c r="G74" s="65">
        <v>71</v>
      </c>
      <c r="H74" s="65">
        <f ca="1">YEAR(TODAY())-YEAR(data_de_nascimento)+Table20[[#This Row],[meses]]/12</f>
        <v>42.916666666666664</v>
      </c>
      <c r="I74" s="66">
        <f t="shared" ca="1" si="4"/>
        <v>46715</v>
      </c>
      <c r="J74" s="68">
        <f t="shared" si="3"/>
        <v>4000</v>
      </c>
      <c r="K74" s="68"/>
      <c r="L74" s="69">
        <f>M73+L73*(1-TER_mensal-desconto_div_mensal)+Table20[[#This Row],[aportes]]*(1-custo_remessa)-comissao-Table20[[#This Row],[saques]]</f>
        <v>634993.16242159088</v>
      </c>
      <c r="M74" s="67">
        <f>Table20[[#This Row],[riqueza]]*rendimento_hist_mensal</f>
        <v>3440.9498312094447</v>
      </c>
      <c r="N74" s="70">
        <f>((Table20[[#This Row],[riqueza]]*SWR)/12)*(1-imposto_GCAP)</f>
        <v>1799.1472935278409</v>
      </c>
      <c r="O74" s="71">
        <f>Table20[[#This Row],[renda]]*cambio_hoje*(1-custo_repatriacao)</f>
        <v>10067.041242376568</v>
      </c>
    </row>
    <row r="75" spans="7:15" ht="20" customHeight="1" x14ac:dyDescent="0.6">
      <c r="G75" s="65">
        <v>72</v>
      </c>
      <c r="H75" s="65">
        <f ca="1">YEAR(TODAY())-YEAR(data_de_nascimento)+Table20[[#This Row],[meses]]/12</f>
        <v>43</v>
      </c>
      <c r="I75" s="66">
        <f t="shared" ca="1" si="4"/>
        <v>46745</v>
      </c>
      <c r="J75" s="68">
        <f t="shared" si="3"/>
        <v>4000</v>
      </c>
      <c r="K75" s="68"/>
      <c r="L75" s="69">
        <f>M74+L74*(1-TER_mensal-desconto_div_mensal)+Table20[[#This Row],[aportes]]*(1-custo_remessa)-comissao-Table20[[#This Row],[saques]]</f>
        <v>642141.0665550658</v>
      </c>
      <c r="M75" s="67">
        <f>Table20[[#This Row],[riqueza]]*rendimento_hist_mensal</f>
        <v>3479.6834443837738</v>
      </c>
      <c r="N75" s="70">
        <f>((Table20[[#This Row],[riqueza]]*SWR)/12)*(1-imposto_GCAP)</f>
        <v>1819.3996885726863</v>
      </c>
      <c r="O75" s="71">
        <f>Table20[[#This Row],[renda]]*cambio_hoje*(1-custo_repatriacao)</f>
        <v>10180.362534583601</v>
      </c>
    </row>
    <row r="76" spans="7:15" ht="20" customHeight="1" x14ac:dyDescent="0.6">
      <c r="G76" s="65">
        <v>73</v>
      </c>
      <c r="H76" s="65">
        <f ca="1">YEAR(TODAY())-YEAR(data_de_nascimento)+Table20[[#This Row],[meses]]/12</f>
        <v>43.083333333333336</v>
      </c>
      <c r="I76" s="66">
        <f t="shared" ca="1" si="4"/>
        <v>46776</v>
      </c>
      <c r="J76" s="68">
        <f t="shared" si="3"/>
        <v>4000</v>
      </c>
      <c r="K76" s="68"/>
      <c r="L76" s="69">
        <f>M75+L75*(1-TER_mensal-desconto_div_mensal)+Table20[[#This Row],[aportes]]*(1-custo_remessa)-comissao-Table20[[#This Row],[saques]]</f>
        <v>649325.05847147014</v>
      </c>
      <c r="M76" s="67">
        <f>Table20[[#This Row],[riqueza]]*rendimento_hist_mensal</f>
        <v>3518.6126128143296</v>
      </c>
      <c r="N76" s="70">
        <f>((Table20[[#This Row],[riqueza]]*SWR)/12)*(1-imposto_GCAP)</f>
        <v>1839.754332335832</v>
      </c>
      <c r="O76" s="71">
        <f>Table20[[#This Row],[renda]]*cambio_hoje*(1-custo_repatriacao)</f>
        <v>10294.255954524597</v>
      </c>
    </row>
    <row r="77" spans="7:15" ht="20" customHeight="1" x14ac:dyDescent="0.6">
      <c r="G77" s="65">
        <v>74</v>
      </c>
      <c r="H77" s="65">
        <f ca="1">YEAR(TODAY())-YEAR(data_de_nascimento)+Table20[[#This Row],[meses]]/12</f>
        <v>43.166666666666664</v>
      </c>
      <c r="I77" s="66">
        <f t="shared" ca="1" si="4"/>
        <v>46807</v>
      </c>
      <c r="J77" s="68">
        <f t="shared" si="3"/>
        <v>4000</v>
      </c>
      <c r="K77" s="68"/>
      <c r="L77" s="69">
        <f>M76+L76*(1-TER_mensal-desconto_div_mensal)+Table20[[#This Row],[aportes]]*(1-custo_remessa)-comissao-Table20[[#This Row],[saques]]</f>
        <v>656545.32036799809</v>
      </c>
      <c r="M77" s="67">
        <f>Table20[[#This Row],[riqueza]]*rendimento_hist_mensal</f>
        <v>3557.7383238052944</v>
      </c>
      <c r="N77" s="70">
        <f>((Table20[[#This Row],[riqueza]]*SWR)/12)*(1-imposto_GCAP)</f>
        <v>1860.2117410426613</v>
      </c>
      <c r="O77" s="71">
        <f>Table20[[#This Row],[renda]]*cambio_hoje*(1-custo_repatriacao)</f>
        <v>10408.724390713596</v>
      </c>
    </row>
    <row r="78" spans="7:15" ht="20" customHeight="1" x14ac:dyDescent="0.6">
      <c r="G78" s="65">
        <v>75</v>
      </c>
      <c r="H78" s="65">
        <f ca="1">YEAR(TODAY())-YEAR(data_de_nascimento)+Table20[[#This Row],[meses]]/12</f>
        <v>43.25</v>
      </c>
      <c r="I78" s="66">
        <f t="shared" ca="1" si="4"/>
        <v>46836</v>
      </c>
      <c r="J78" s="68">
        <f t="shared" si="3"/>
        <v>4000</v>
      </c>
      <c r="K78" s="68"/>
      <c r="L78" s="69">
        <f>M77+L77*(1-TER_mensal-desconto_div_mensal)+Table20[[#This Row],[aportes]]*(1-custo_remessa)-comissao-Table20[[#This Row],[saques]]</f>
        <v>663802.03536170674</v>
      </c>
      <c r="M78" s="67">
        <f>Table20[[#This Row],[riqueza]]*rendimento_hist_mensal</f>
        <v>3597.0615696454734</v>
      </c>
      <c r="N78" s="70">
        <f>((Table20[[#This Row],[riqueza]]*SWR)/12)*(1-imposto_GCAP)</f>
        <v>1880.7724335248358</v>
      </c>
      <c r="O78" s="71">
        <f>Table20[[#This Row],[renda]]*cambio_hoje*(1-custo_repatriacao)</f>
        <v>10523.77074624795</v>
      </c>
    </row>
    <row r="79" spans="7:15" ht="20" customHeight="1" x14ac:dyDescent="0.6">
      <c r="G79" s="65">
        <v>76</v>
      </c>
      <c r="H79" s="65">
        <f ca="1">YEAR(TODAY())-YEAR(data_de_nascimento)+Table20[[#This Row],[meses]]/12</f>
        <v>43.333333333333336</v>
      </c>
      <c r="I79" s="66">
        <f t="shared" ca="1" si="4"/>
        <v>46867</v>
      </c>
      <c r="J79" s="68">
        <f t="shared" si="3"/>
        <v>4000</v>
      </c>
      <c r="K79" s="68"/>
      <c r="L79" s="69">
        <f>M78+L78*(1-TER_mensal-desconto_div_mensal)+Table20[[#This Row],[aportes]]*(1-custo_remessa)-comissao-Table20[[#This Row],[saques]]</f>
        <v>671095.38749416044</v>
      </c>
      <c r="M79" s="67">
        <f>Table20[[#This Row],[riqueza]]*rendimento_hist_mensal</f>
        <v>3636.5833476334628</v>
      </c>
      <c r="N79" s="70">
        <f>((Table20[[#This Row],[riqueza]]*SWR)/12)*(1-imposto_GCAP)</f>
        <v>1901.4369312334543</v>
      </c>
      <c r="O79" s="71">
        <f>Table20[[#This Row],[renda]]*cambio_hoje*(1-custo_repatriacao)</f>
        <v>10639.397938881937</v>
      </c>
    </row>
    <row r="80" spans="7:15" ht="20" customHeight="1" x14ac:dyDescent="0.6">
      <c r="G80" s="65">
        <v>77</v>
      </c>
      <c r="H80" s="65">
        <f ca="1">YEAR(TODAY())-YEAR(data_de_nascimento)+Table20[[#This Row],[meses]]/12</f>
        <v>43.416666666666664</v>
      </c>
      <c r="I80" s="66">
        <f t="shared" ca="1" si="4"/>
        <v>46897</v>
      </c>
      <c r="J80" s="68">
        <f t="shared" si="3"/>
        <v>4000</v>
      </c>
      <c r="K80" s="68"/>
      <c r="L80" s="69">
        <f>M79+L79*(1-TER_mensal-desconto_div_mensal)+Table20[[#This Row],[aportes]]*(1-custo_remessa)-comissao-Table20[[#This Row],[saques]]</f>
        <v>678425.56173609826</v>
      </c>
      <c r="M80" s="67">
        <f>Table20[[#This Row],[riqueza]]*rendimento_hist_mensal</f>
        <v>3676.3046601029437</v>
      </c>
      <c r="N80" s="70">
        <f>((Table20[[#This Row],[riqueza]]*SWR)/12)*(1-imposto_GCAP)</f>
        <v>1922.2057582522784</v>
      </c>
      <c r="O80" s="71">
        <f>Table20[[#This Row],[renda]]*cambio_hoje*(1-custo_repatriacao)</f>
        <v>10755.608901100772</v>
      </c>
    </row>
    <row r="81" spans="7:15" ht="20" customHeight="1" x14ac:dyDescent="0.6">
      <c r="G81" s="65">
        <v>78</v>
      </c>
      <c r="H81" s="65">
        <f ca="1">YEAR(TODAY())-YEAR(data_de_nascimento)+Table20[[#This Row],[meses]]/12</f>
        <v>43.5</v>
      </c>
      <c r="I81" s="66">
        <f t="shared" ca="1" si="4"/>
        <v>46928</v>
      </c>
      <c r="J81" s="68">
        <f t="shared" si="3"/>
        <v>4000</v>
      </c>
      <c r="K81" s="68"/>
      <c r="L81" s="69">
        <f>M80+L80*(1-TER_mensal-desconto_div_mensal)+Table20[[#This Row],[aportes]]*(1-custo_remessa)-comissao-Table20[[#This Row],[saques]]</f>
        <v>685792.74399212503</v>
      </c>
      <c r="M81" s="67">
        <f>Table20[[#This Row],[riqueza]]*rendimento_hist_mensal</f>
        <v>3716.2265144480994</v>
      </c>
      <c r="N81" s="70">
        <f>((Table20[[#This Row],[riqueza]]*SWR)/12)*(1-imposto_GCAP)</f>
        <v>1943.0794413110211</v>
      </c>
      <c r="O81" s="71">
        <f>Table20[[#This Row],[renda]]*cambio_hoje*(1-custo_repatriacao)</f>
        <v>10872.406580194971</v>
      </c>
    </row>
    <row r="82" spans="7:15" ht="20" customHeight="1" x14ac:dyDescent="0.6">
      <c r="G82" s="65">
        <v>79</v>
      </c>
      <c r="H82" s="65">
        <f ca="1">YEAR(TODAY())-YEAR(data_de_nascimento)+Table20[[#This Row],[meses]]/12</f>
        <v>43.583333333333336</v>
      </c>
      <c r="I82" s="66">
        <f t="shared" ca="1" si="4"/>
        <v>46958</v>
      </c>
      <c r="J82" s="68">
        <f t="shared" si="3"/>
        <v>4000</v>
      </c>
      <c r="K82" s="68"/>
      <c r="L82" s="69">
        <f>M81+L81*(1-TER_mensal-desconto_div_mensal)+Table20[[#This Row],[aportes]]*(1-custo_remessa)-comissao-Table20[[#This Row],[saques]]</f>
        <v>693197.12110542646</v>
      </c>
      <c r="M82" s="67">
        <f>Table20[[#This Row],[riqueza]]*rendimento_hist_mensal</f>
        <v>3756.3499231491683</v>
      </c>
      <c r="N82" s="70">
        <f>((Table20[[#This Row],[riqueza]]*SWR)/12)*(1-imposto_GCAP)</f>
        <v>1964.0585097987084</v>
      </c>
      <c r="O82" s="71">
        <f>Table20[[#This Row],[renda]]*cambio_hoje*(1-custo_repatriacao)</f>
        <v>10989.793938335097</v>
      </c>
    </row>
    <row r="83" spans="7:15" ht="20" customHeight="1" x14ac:dyDescent="0.6">
      <c r="G83" s="65">
        <v>80</v>
      </c>
      <c r="H83" s="65">
        <f ca="1">YEAR(TODAY())-YEAR(data_de_nascimento)+Table20[[#This Row],[meses]]/12</f>
        <v>43.666666666666664</v>
      </c>
      <c r="I83" s="66">
        <f t="shared" ca="1" si="4"/>
        <v>46989</v>
      </c>
      <c r="J83" s="68">
        <f t="shared" si="3"/>
        <v>4000</v>
      </c>
      <c r="K83" s="68"/>
      <c r="L83" s="69">
        <f>M82+L82*(1-TER_mensal-desconto_div_mensal)+Table20[[#This Row],[aportes]]*(1-custo_remessa)-comissao-Table20[[#This Row],[saques]]</f>
        <v>700638.88086250762</v>
      </c>
      <c r="M83" s="67">
        <f>Table20[[#This Row],[riqueza]]*rendimento_hist_mensal</f>
        <v>3796.6759037981196</v>
      </c>
      <c r="N83" s="70">
        <f>((Table20[[#This Row],[riqueza]]*SWR)/12)*(1-imposto_GCAP)</f>
        <v>1985.1434957771048</v>
      </c>
      <c r="O83" s="71">
        <f>Table20[[#This Row],[renda]]*cambio_hoje*(1-custo_repatriacao)</f>
        <v>11107.773952646894</v>
      </c>
    </row>
    <row r="84" spans="7:15" ht="20" customHeight="1" x14ac:dyDescent="0.6">
      <c r="G84" s="65">
        <v>81</v>
      </c>
      <c r="H84" s="65">
        <f ca="1">YEAR(TODAY())-YEAR(data_de_nascimento)+Table20[[#This Row],[meses]]/12</f>
        <v>43.75</v>
      </c>
      <c r="I84" s="66">
        <f t="shared" ca="1" si="4"/>
        <v>47020</v>
      </c>
      <c r="J84" s="68">
        <f t="shared" si="3"/>
        <v>4000</v>
      </c>
      <c r="K84" s="68"/>
      <c r="L84" s="69">
        <f>M83+L83*(1-TER_mensal-desconto_div_mensal)+Table20[[#This Row],[aportes]]*(1-custo_remessa)-comissao-Table20[[#This Row],[saques]]</f>
        <v>708118.21199795534</v>
      </c>
      <c r="M84" s="67">
        <f>Table20[[#This Row],[riqueza]]*rendimento_hist_mensal</f>
        <v>3837.2054791244623</v>
      </c>
      <c r="N84" s="70">
        <f>((Table20[[#This Row],[riqueza]]*SWR)/12)*(1-imposto_GCAP)</f>
        <v>2006.3349339942067</v>
      </c>
      <c r="O84" s="71">
        <f>Table20[[#This Row],[renda]]*cambio_hoje*(1-custo_repatriacao)</f>
        <v>11226.349615286792</v>
      </c>
    </row>
    <row r="85" spans="7:15" ht="20" customHeight="1" x14ac:dyDescent="0.6">
      <c r="G85" s="65">
        <v>82</v>
      </c>
      <c r="H85" s="65">
        <f ca="1">YEAR(TODAY())-YEAR(data_de_nascimento)+Table20[[#This Row],[meses]]/12</f>
        <v>43.833333333333336</v>
      </c>
      <c r="I85" s="66">
        <f t="shared" ca="1" si="4"/>
        <v>47050</v>
      </c>
      <c r="J85" s="68">
        <f t="shared" si="3"/>
        <v>4000</v>
      </c>
      <c r="K85" s="68"/>
      <c r="L85" s="69">
        <f>M84+L84*(1-TER_mensal-desconto_div_mensal)+Table20[[#This Row],[aportes]]*(1-custo_remessa)-comissao-Table20[[#This Row],[saques]]</f>
        <v>715635.30419922515</v>
      </c>
      <c r="M85" s="67">
        <f>Table20[[#This Row],[riqueza]]*rendimento_hist_mensal</f>
        <v>3877.9396770211824</v>
      </c>
      <c r="N85" s="70">
        <f>((Table20[[#This Row],[riqueza]]*SWR)/12)*(1-imposto_GCAP)</f>
        <v>2027.6333618978047</v>
      </c>
      <c r="O85" s="71">
        <f>Table20[[#This Row],[renda]]*cambio_hoje*(1-custo_repatriacao)</f>
        <v>11345.523933517778</v>
      </c>
    </row>
    <row r="86" spans="7:15" ht="20" customHeight="1" x14ac:dyDescent="0.6">
      <c r="G86" s="65">
        <v>83</v>
      </c>
      <c r="H86" s="65">
        <f ca="1">YEAR(TODAY())-YEAR(data_de_nascimento)+Table20[[#This Row],[meses]]/12</f>
        <v>43.916666666666664</v>
      </c>
      <c r="I86" s="66">
        <f t="shared" ca="1" si="4"/>
        <v>47081</v>
      </c>
      <c r="J86" s="68">
        <f t="shared" si="3"/>
        <v>4000</v>
      </c>
      <c r="K86" s="68"/>
      <c r="L86" s="69">
        <f>M85+L85*(1-TER_mensal-desconto_div_mensal)+Table20[[#This Row],[aportes]]*(1-custo_remessa)-comissao-Table20[[#This Row],[saques]]</f>
        <v>723190.34811145184</v>
      </c>
      <c r="M86" s="67">
        <f>Table20[[#This Row],[riqueza]]*rendimento_hist_mensal</f>
        <v>3918.8795305708122</v>
      </c>
      <c r="N86" s="70">
        <f>((Table20[[#This Row],[riqueza]]*SWR)/12)*(1-imposto_GCAP)</f>
        <v>2049.0393196491132</v>
      </c>
      <c r="O86" s="71">
        <f>Table20[[#This Row],[renda]]*cambio_hoje*(1-custo_repatriacao)</f>
        <v>11465.299929785679</v>
      </c>
    </row>
    <row r="87" spans="7:15" ht="20" customHeight="1" x14ac:dyDescent="0.6">
      <c r="G87" s="65">
        <v>84</v>
      </c>
      <c r="H87" s="65">
        <f ca="1">YEAR(TODAY())-YEAR(data_de_nascimento)+Table20[[#This Row],[meses]]/12</f>
        <v>44</v>
      </c>
      <c r="I87" s="66">
        <f t="shared" ca="1" si="4"/>
        <v>47111</v>
      </c>
      <c r="J87" s="68">
        <f t="shared" si="3"/>
        <v>4000</v>
      </c>
      <c r="K87" s="68"/>
      <c r="L87" s="69">
        <f>M86+L86*(1-TER_mensal-desconto_div_mensal)+Table20[[#This Row],[aportes]]*(1-custo_remessa)-comissao-Table20[[#This Row],[saques]]</f>
        <v>730783.53534228425</v>
      </c>
      <c r="M87" s="67">
        <f>Table20[[#This Row],[riqueza]]*rendimento_hist_mensal</f>
        <v>3960.0260780716303</v>
      </c>
      <c r="N87" s="70">
        <f>((Table20[[#This Row],[riqueza]]*SWR)/12)*(1-imposto_GCAP)</f>
        <v>2070.5533501364721</v>
      </c>
      <c r="O87" s="71">
        <f>Table20[[#This Row],[renda]]*cambio_hoje*(1-custo_repatriacao)</f>
        <v>11585.680641795812</v>
      </c>
    </row>
    <row r="88" spans="7:15" ht="20" customHeight="1" x14ac:dyDescent="0.6">
      <c r="G88" s="65">
        <v>85</v>
      </c>
      <c r="H88" s="65">
        <f ca="1">YEAR(TODAY())-YEAR(data_de_nascimento)+Table20[[#This Row],[meses]]/12</f>
        <v>44.083333333333336</v>
      </c>
      <c r="I88" s="66">
        <f t="shared" ca="1" si="4"/>
        <v>47142</v>
      </c>
      <c r="J88" s="68">
        <f t="shared" si="3"/>
        <v>4000</v>
      </c>
      <c r="K88" s="68"/>
      <c r="L88" s="69">
        <f>M87+L87*(1-TER_mensal-desconto_div_mensal)+Table20[[#This Row],[aportes]]*(1-custo_remessa)-comissao-Table20[[#This Row],[saques]]</f>
        <v>738415.05846674554</v>
      </c>
      <c r="M88" s="67">
        <f>Table20[[#This Row],[riqueza]]*rendimento_hist_mensal</f>
        <v>4001.3803630639959</v>
      </c>
      <c r="N88" s="70">
        <f>((Table20[[#This Row],[riqueza]]*SWR)/12)*(1-imposto_GCAP)</f>
        <v>2092.175998989112</v>
      </c>
      <c r="O88" s="71">
        <f>Table20[[#This Row],[renda]]*cambio_hoje*(1-custo_repatriacao)</f>
        <v>11706.669122590025</v>
      </c>
    </row>
    <row r="89" spans="7:15" ht="20" customHeight="1" x14ac:dyDescent="0.6">
      <c r="G89" s="65">
        <v>86</v>
      </c>
      <c r="H89" s="65">
        <f ca="1">YEAR(TODAY())-YEAR(data_de_nascimento)+Table20[[#This Row],[meses]]/12</f>
        <v>44.166666666666664</v>
      </c>
      <c r="I89" s="66">
        <f t="shared" ca="1" si="4"/>
        <v>47173</v>
      </c>
      <c r="J89" s="68">
        <f t="shared" si="3"/>
        <v>4000</v>
      </c>
      <c r="K89" s="68"/>
      <c r="L89" s="69">
        <f>M88+L88*(1-TER_mensal-desconto_div_mensal)+Table20[[#This Row],[aportes]]*(1-custo_remessa)-comissao-Table20[[#This Row],[saques]]</f>
        <v>746085.11103211623</v>
      </c>
      <c r="M89" s="67">
        <f>Table20[[#This Row],[riqueza]]*rendimento_hist_mensal</f>
        <v>4042.9434343568128</v>
      </c>
      <c r="N89" s="70">
        <f>((Table20[[#This Row],[riqueza]]*SWR)/12)*(1-imposto_GCAP)</f>
        <v>2113.9078145909957</v>
      </c>
      <c r="O89" s="71">
        <f>Table20[[#This Row],[renda]]*cambio_hoje*(1-custo_repatriacao)</f>
        <v>11828.268440624126</v>
      </c>
    </row>
    <row r="90" spans="7:15" ht="20" customHeight="1" x14ac:dyDescent="0.6">
      <c r="G90" s="65">
        <v>87</v>
      </c>
      <c r="H90" s="65">
        <f ca="1">YEAR(TODAY())-YEAR(data_de_nascimento)+Table20[[#This Row],[meses]]/12</f>
        <v>44.25</v>
      </c>
      <c r="I90" s="66">
        <f t="shared" ca="1" si="4"/>
        <v>47201</v>
      </c>
      <c r="J90" s="68">
        <f t="shared" si="3"/>
        <v>4000</v>
      </c>
      <c r="K90" s="68"/>
      <c r="L90" s="69">
        <f>M89+L89*(1-TER_mensal-desconto_div_mensal)+Table20[[#This Row],[aportes]]*(1-custo_remessa)-comissao-Table20[[#This Row],[saques]]</f>
        <v>753793.88756284351</v>
      </c>
      <c r="M90" s="67">
        <f>Table20[[#This Row],[riqueza]]*rendimento_hist_mensal</f>
        <v>4084.7163460541301</v>
      </c>
      <c r="N90" s="70">
        <f>((Table20[[#This Row],[riqueza]]*SWR)/12)*(1-imposto_GCAP)</f>
        <v>2135.7493480947232</v>
      </c>
      <c r="O90" s="71">
        <f>Table20[[#This Row],[renda]]*cambio_hoje*(1-custo_repatriacao)</f>
        <v>11950.481679845707</v>
      </c>
    </row>
    <row r="91" spans="7:15" ht="20" customHeight="1" x14ac:dyDescent="0.6">
      <c r="G91" s="65">
        <v>88</v>
      </c>
      <c r="H91" s="65">
        <f ca="1">YEAR(TODAY())-YEAR(data_de_nascimento)+Table20[[#This Row],[meses]]/12</f>
        <v>44.333333333333336</v>
      </c>
      <c r="I91" s="66">
        <f t="shared" ca="1" si="4"/>
        <v>47232</v>
      </c>
      <c r="J91" s="68">
        <f t="shared" si="3"/>
        <v>4000</v>
      </c>
      <c r="K91" s="68"/>
      <c r="L91" s="69">
        <f>M90+L90*(1-TER_mensal-desconto_div_mensal)+Table20[[#This Row],[aportes]]*(1-custo_remessa)-comissao-Table20[[#This Row],[saques]]</f>
        <v>761541.58356547437</v>
      </c>
      <c r="M91" s="67">
        <f>Table20[[#This Row],[riqueza]]*rendimento_hist_mensal</f>
        <v>4126.7001575818749</v>
      </c>
      <c r="N91" s="70">
        <f>((Table20[[#This Row],[riqueza]]*SWR)/12)*(1-imposto_GCAP)</f>
        <v>2157.7011534355106</v>
      </c>
      <c r="O91" s="71">
        <f>Table20[[#This Row],[renda]]*cambio_hoje*(1-custo_repatriacao)</f>
        <v>12073.311939772344</v>
      </c>
    </row>
    <row r="92" spans="7:15" ht="20" customHeight="1" x14ac:dyDescent="0.6">
      <c r="G92" s="65">
        <v>89</v>
      </c>
      <c r="H92" s="65">
        <f ca="1">YEAR(TODAY())-YEAR(data_de_nascimento)+Table20[[#This Row],[meses]]/12</f>
        <v>44.416666666666664</v>
      </c>
      <c r="I92" s="66">
        <f t="shared" ca="1" si="4"/>
        <v>47262</v>
      </c>
      <c r="J92" s="68">
        <f t="shared" si="3"/>
        <v>4000</v>
      </c>
      <c r="K92" s="68"/>
      <c r="L92" s="69">
        <f>M91+L91*(1-TER_mensal-desconto_div_mensal)+Table20[[#This Row],[aportes]]*(1-custo_remessa)-comissao-Table20[[#This Row],[saques]]</f>
        <v>769328.39553361421</v>
      </c>
      <c r="M92" s="67">
        <f>Table20[[#This Row],[riqueza]]*rendimento_hist_mensal</f>
        <v>4168.8959337147226</v>
      </c>
      <c r="N92" s="70">
        <f>((Table20[[#This Row],[riqueza]]*SWR)/12)*(1-imposto_GCAP)</f>
        <v>2179.76378734524</v>
      </c>
      <c r="O92" s="71">
        <f>Table20[[#This Row],[renda]]*cambio_hoje*(1-custo_repatriacao)</f>
        <v>12196.762335570225</v>
      </c>
    </row>
    <row r="93" spans="7:15" ht="20" customHeight="1" x14ac:dyDescent="0.6">
      <c r="G93" s="65">
        <v>90</v>
      </c>
      <c r="H93" s="65">
        <f ca="1">YEAR(TODAY())-YEAR(data_de_nascimento)+Table20[[#This Row],[meses]]/12</f>
        <v>44.5</v>
      </c>
      <c r="I93" s="66">
        <f t="shared" ca="1" si="4"/>
        <v>47293</v>
      </c>
      <c r="J93" s="68">
        <f t="shared" si="3"/>
        <v>4000</v>
      </c>
      <c r="K93" s="68"/>
      <c r="L93" s="69">
        <f>M92+L92*(1-TER_mensal-desconto_div_mensal)+Table20[[#This Row],[aportes]]*(1-custo_remessa)-comissao-Table20[[#This Row],[saques]]</f>
        <v>777154.52095291007</v>
      </c>
      <c r="M93" s="67">
        <f>Table20[[#This Row],[riqueza]]*rendimento_hist_mensal</f>
        <v>4211.3047446031005</v>
      </c>
      <c r="N93" s="70">
        <f>((Table20[[#This Row],[riqueza]]*SWR)/12)*(1-imposto_GCAP)</f>
        <v>2201.9378093665787</v>
      </c>
      <c r="O93" s="71">
        <f>Table20[[#This Row],[renda]]*cambio_hoje*(1-custo_repatriacao)</f>
        <v>12320.835998133156</v>
      </c>
    </row>
    <row r="94" spans="7:15" ht="20" customHeight="1" x14ac:dyDescent="0.6">
      <c r="G94" s="65">
        <v>91</v>
      </c>
      <c r="H94" s="65">
        <f ca="1">YEAR(TODAY())-YEAR(data_de_nascimento)+Table20[[#This Row],[meses]]/12</f>
        <v>44.583333333333336</v>
      </c>
      <c r="I94" s="66">
        <f t="shared" ca="1" si="4"/>
        <v>47323</v>
      </c>
      <c r="J94" s="68">
        <f t="shared" si="3"/>
        <v>4000</v>
      </c>
      <c r="K94" s="68"/>
      <c r="L94" s="69">
        <f>M93+L93*(1-TER_mensal-desconto_div_mensal)+Table20[[#This Row],[aportes]]*(1-custo_remessa)-comissao-Table20[[#This Row],[saques]]</f>
        <v>785020.15830605919</v>
      </c>
      <c r="M94" s="67">
        <f>Table20[[#This Row],[riqueza]]*rendimento_hist_mensal</f>
        <v>4253.9276658003264</v>
      </c>
      <c r="N94" s="70">
        <f>((Table20[[#This Row],[riqueza]]*SWR)/12)*(1-imposto_GCAP)</f>
        <v>2224.2237818671679</v>
      </c>
      <c r="O94" s="71">
        <f>Table20[[#This Row],[renda]]*cambio_hoje*(1-custo_repatriacao)</f>
        <v>12445.536074161939</v>
      </c>
    </row>
    <row r="95" spans="7:15" ht="20" customHeight="1" x14ac:dyDescent="0.6">
      <c r="G95" s="65">
        <v>92</v>
      </c>
      <c r="H95" s="65">
        <f ca="1">YEAR(TODAY())-YEAR(data_de_nascimento)+Table20[[#This Row],[meses]]/12</f>
        <v>44.666666666666664</v>
      </c>
      <c r="I95" s="66">
        <f t="shared" ca="1" si="4"/>
        <v>47354</v>
      </c>
      <c r="J95" s="68">
        <f t="shared" si="3"/>
        <v>4000</v>
      </c>
      <c r="K95" s="68"/>
      <c r="L95" s="69">
        <f>M94+L94*(1-TER_mensal-desconto_div_mensal)+Table20[[#This Row],[aportes]]*(1-custo_remessa)-comissao-Table20[[#This Row],[saques]]</f>
        <v>792925.5070778426</v>
      </c>
      <c r="M95" s="67">
        <f>Table20[[#This Row],[riqueza]]*rendimento_hist_mensal</f>
        <v>4296.7657782898905</v>
      </c>
      <c r="N95" s="70">
        <f>((Table20[[#This Row],[riqueza]]*SWR)/12)*(1-imposto_GCAP)</f>
        <v>2246.6222700538874</v>
      </c>
      <c r="O95" s="71">
        <f>Table20[[#This Row],[renda]]*cambio_hoje*(1-custo_repatriacao)</f>
        <v>12570.865726244203</v>
      </c>
    </row>
    <row r="96" spans="7:15" ht="20" customHeight="1" x14ac:dyDescent="0.6">
      <c r="G96" s="65">
        <v>93</v>
      </c>
      <c r="H96" s="65">
        <f ca="1">YEAR(TODAY())-YEAR(data_de_nascimento)+Table20[[#This Row],[meses]]/12</f>
        <v>44.75</v>
      </c>
      <c r="I96" s="66">
        <f t="shared" ca="1" si="4"/>
        <v>47385</v>
      </c>
      <c r="J96" s="68">
        <f t="shared" si="3"/>
        <v>4000</v>
      </c>
      <c r="K96" s="68"/>
      <c r="L96" s="69">
        <f>M95+L95*(1-TER_mensal-desconto_div_mensal)+Table20[[#This Row],[aportes]]*(1-custo_remessa)-comissao-Table20[[#This Row],[saques]]</f>
        <v>800870.76776018483</v>
      </c>
      <c r="M96" s="67">
        <f>Table20[[#This Row],[riqueza]]*rendimento_hist_mensal</f>
        <v>4339.8201685128661</v>
      </c>
      <c r="N96" s="70">
        <f>((Table20[[#This Row],[riqueza]]*SWR)/12)*(1-imposto_GCAP)</f>
        <v>2269.1338419871904</v>
      </c>
      <c r="O96" s="71">
        <f>Table20[[#This Row],[renda]]*cambio_hoje*(1-custo_repatriacao)</f>
        <v>12696.828132934603</v>
      </c>
    </row>
    <row r="97" spans="7:15" ht="20" customHeight="1" x14ac:dyDescent="0.6">
      <c r="G97" s="65">
        <v>94</v>
      </c>
      <c r="H97" s="65">
        <f ca="1">YEAR(TODAY())-YEAR(data_de_nascimento)+Table20[[#This Row],[meses]]/12</f>
        <v>44.833333333333336</v>
      </c>
      <c r="I97" s="66">
        <f t="shared" ca="1" si="4"/>
        <v>47415</v>
      </c>
      <c r="J97" s="68">
        <f t="shared" si="3"/>
        <v>4000</v>
      </c>
      <c r="K97" s="68"/>
      <c r="L97" s="69">
        <f>M96+L96*(1-TER_mensal-desconto_div_mensal)+Table20[[#This Row],[aportes]]*(1-custo_remessa)-comissao-Table20[[#This Row],[saques]]</f>
        <v>808856.14185723837</v>
      </c>
      <c r="M97" s="67">
        <f>Table20[[#This Row],[riqueza]]*rendimento_hist_mensal</f>
        <v>4383.0919283954672</v>
      </c>
      <c r="N97" s="70">
        <f>((Table20[[#This Row],[riqueza]]*SWR)/12)*(1-imposto_GCAP)</f>
        <v>2291.7590685955088</v>
      </c>
      <c r="O97" s="71">
        <f>Table20[[#This Row],[renda]]*cambio_hoje*(1-custo_repatriacao)</f>
        <v>12823.426488835436</v>
      </c>
    </row>
    <row r="98" spans="7:15" ht="20" customHeight="1" x14ac:dyDescent="0.6">
      <c r="G98" s="65">
        <v>95</v>
      </c>
      <c r="H98" s="65">
        <f ca="1">YEAR(TODAY())-YEAR(data_de_nascimento)+Table20[[#This Row],[meses]]/12</f>
        <v>44.916666666666664</v>
      </c>
      <c r="I98" s="66">
        <f t="shared" ca="1" si="4"/>
        <v>47446</v>
      </c>
      <c r="J98" s="68">
        <f t="shared" si="3"/>
        <v>4000</v>
      </c>
      <c r="K98" s="68"/>
      <c r="L98" s="69">
        <f>M97+L97*(1-TER_mensal-desconto_div_mensal)+Table20[[#This Row],[aportes]]*(1-custo_remessa)-comissao-Table20[[#This Row],[saques]]</f>
        <v>816881.83189049421</v>
      </c>
      <c r="M98" s="67">
        <f>Table20[[#This Row],[riqueza]]*rendimento_hist_mensal</f>
        <v>4426.58215537674</v>
      </c>
      <c r="N98" s="70">
        <f>((Table20[[#This Row],[riqueza]]*SWR)/12)*(1-imposto_GCAP)</f>
        <v>2314.4985236897337</v>
      </c>
      <c r="O98" s="71">
        <f>Table20[[#This Row],[renda]]*cambio_hoje*(1-custo_repatriacao)</f>
        <v>12950.664004677654</v>
      </c>
    </row>
    <row r="99" spans="7:15" ht="20" customHeight="1" x14ac:dyDescent="0.6">
      <c r="G99" s="65">
        <v>96</v>
      </c>
      <c r="H99" s="65">
        <f ca="1">YEAR(TODAY())-YEAR(data_de_nascimento)+Table20[[#This Row],[meses]]/12</f>
        <v>45</v>
      </c>
      <c r="I99" s="66">
        <f t="shared" ca="1" si="4"/>
        <v>47476</v>
      </c>
      <c r="J99" s="68">
        <f t="shared" si="3"/>
        <v>4000</v>
      </c>
      <c r="K99" s="68"/>
      <c r="L99" s="69">
        <f>M98+L98*(1-TER_mensal-desconto_div_mensal)+Table20[[#This Row],[aportes]]*(1-custo_remessa)-comissao-Table20[[#This Row],[saques]]</f>
        <v>824948.04140391818</v>
      </c>
      <c r="M99" s="67">
        <f>Table20[[#This Row],[riqueza]]*rendimento_hist_mensal</f>
        <v>4470.2919524363942</v>
      </c>
      <c r="N99" s="70">
        <f>((Table20[[#This Row],[riqueza]]*SWR)/12)*(1-imposto_GCAP)</f>
        <v>2337.3527839777685</v>
      </c>
      <c r="O99" s="71">
        <f>Table20[[#This Row],[renda]]*cambio_hoje*(1-custo_repatriacao)</f>
        <v>13078.543907402302</v>
      </c>
    </row>
    <row r="100" spans="7:15" ht="20" customHeight="1" x14ac:dyDescent="0.6">
      <c r="G100" s="65">
        <v>97</v>
      </c>
      <c r="H100" s="65">
        <f ca="1">YEAR(TODAY())-YEAR(data_de_nascimento)+Table20[[#This Row],[meses]]/12</f>
        <v>45.083333333333336</v>
      </c>
      <c r="I100" s="66">
        <f t="shared" ca="1" si="4"/>
        <v>47507</v>
      </c>
      <c r="J100" s="68">
        <f t="shared" ref="J100:J131" si="5">aportes</f>
        <v>4000</v>
      </c>
      <c r="K100" s="68"/>
      <c r="L100" s="69">
        <f>M99+L99*(1-TER_mensal-desconto_div_mensal)+Table20[[#This Row],[aportes]]*(1-custo_remessa)-comissao-Table20[[#This Row],[saques]]</f>
        <v>833054.9749691129</v>
      </c>
      <c r="M100" s="67">
        <f>Table20[[#This Row],[riqueza]]*rendimento_hist_mensal</f>
        <v>4514.2224281227809</v>
      </c>
      <c r="N100" s="70">
        <f>((Table20[[#This Row],[riqueza]]*SWR)/12)*(1-imposto_GCAP)</f>
        <v>2360.3224290791532</v>
      </c>
      <c r="O100" s="71">
        <f>Table20[[#This Row],[renda]]*cambio_hoje*(1-custo_repatriacao)</f>
        <v>13207.069440242347</v>
      </c>
    </row>
    <row r="101" spans="7:15" ht="20" customHeight="1" x14ac:dyDescent="0.6">
      <c r="G101" s="65">
        <v>98</v>
      </c>
      <c r="H101" s="65">
        <f ca="1">YEAR(TODAY())-YEAR(data_de_nascimento)+Table20[[#This Row],[meses]]/12</f>
        <v>45.166666666666664</v>
      </c>
      <c r="I101" s="66">
        <f t="shared" ca="1" si="4"/>
        <v>47538</v>
      </c>
      <c r="J101" s="68">
        <f t="shared" si="5"/>
        <v>4000</v>
      </c>
      <c r="K101" s="68"/>
      <c r="L101" s="69">
        <f>M100+L100*(1-TER_mensal-desconto_div_mensal)+Table20[[#This Row],[aportes]]*(1-custo_remessa)-comissao-Table20[[#This Row],[saques]]</f>
        <v>841202.83819050633</v>
      </c>
      <c r="M101" s="67">
        <f>Table20[[#This Row],[riqueza]]*rendimento_hist_mensal</f>
        <v>4558.3746965809996</v>
      </c>
      <c r="N101" s="70">
        <f>((Table20[[#This Row],[riqueza]]*SWR)/12)*(1-imposto_GCAP)</f>
        <v>2383.408041539768</v>
      </c>
      <c r="O101" s="71">
        <f>Table20[[#This Row],[renda]]*cambio_hoje*(1-custo_repatriacao)</f>
        <v>13336.243862804953</v>
      </c>
    </row>
    <row r="102" spans="7:15" ht="20" customHeight="1" x14ac:dyDescent="0.6">
      <c r="G102" s="65">
        <v>99</v>
      </c>
      <c r="H102" s="65">
        <f ca="1">YEAR(TODAY())-YEAR(data_de_nascimento)+Table20[[#This Row],[meses]]/12</f>
        <v>45.25</v>
      </c>
      <c r="I102" s="66">
        <f t="shared" ca="1" si="4"/>
        <v>47566</v>
      </c>
      <c r="J102" s="68">
        <f t="shared" si="5"/>
        <v>4000</v>
      </c>
      <c r="K102" s="68"/>
      <c r="L102" s="69">
        <f>M101+L101*(1-TER_mensal-desconto_div_mensal)+Table20[[#This Row],[aportes]]*(1-custo_remessa)-comissao-Table20[[#This Row],[saques]]</f>
        <v>849391.83771056612</v>
      </c>
      <c r="M102" s="67">
        <f>Table20[[#This Row],[riqueza]]*rendimento_hist_mensal</f>
        <v>4602.7498775811619</v>
      </c>
      <c r="N102" s="70">
        <f>((Table20[[#This Row],[riqueza]]*SWR)/12)*(1-imposto_GCAP)</f>
        <v>2406.6102068466039</v>
      </c>
      <c r="O102" s="71">
        <f>Table20[[#This Row],[renda]]*cambio_hoje*(1-custo_repatriacao)</f>
        <v>13466.070451154119</v>
      </c>
    </row>
    <row r="103" spans="7:15" ht="20" customHeight="1" x14ac:dyDescent="0.6">
      <c r="G103" s="65">
        <v>100</v>
      </c>
      <c r="H103" s="65">
        <f ca="1">YEAR(TODAY())-YEAR(data_de_nascimento)+Table20[[#This Row],[meses]]/12</f>
        <v>45.333333333333336</v>
      </c>
      <c r="I103" s="66">
        <f t="shared" ca="1" si="4"/>
        <v>47597</v>
      </c>
      <c r="J103" s="68">
        <f t="shared" si="5"/>
        <v>4000</v>
      </c>
      <c r="K103" s="68"/>
      <c r="L103" s="69">
        <f>M102+L102*(1-TER_mensal-desconto_div_mensal)+Table20[[#This Row],[aportes]]*(1-custo_remessa)-comissao-Table20[[#This Row],[saques]]</f>
        <v>857622.18121504027</v>
      </c>
      <c r="M103" s="67">
        <f>Table20[[#This Row],[riqueza]]*rendimento_hist_mensal</f>
        <v>4647.3490965467881</v>
      </c>
      <c r="N103" s="70">
        <f>((Table20[[#This Row],[riqueza]]*SWR)/12)*(1-imposto_GCAP)</f>
        <v>2429.9295134426138</v>
      </c>
      <c r="O103" s="71">
        <f>Table20[[#This Row],[renda]]*cambio_hoje*(1-custo_repatriacao)</f>
        <v>13596.552497893792</v>
      </c>
    </row>
    <row r="104" spans="7:15" ht="20" customHeight="1" x14ac:dyDescent="0.6">
      <c r="G104" s="65">
        <v>101</v>
      </c>
      <c r="H104" s="65">
        <f ca="1">YEAR(TODAY())-YEAR(data_de_nascimento)+Table20[[#This Row],[meses]]/12</f>
        <v>45.416666666666664</v>
      </c>
      <c r="I104" s="66">
        <f t="shared" ca="1" si="4"/>
        <v>47627</v>
      </c>
      <c r="J104" s="68">
        <f t="shared" si="5"/>
        <v>4000</v>
      </c>
      <c r="K104" s="68"/>
      <c r="L104" s="69">
        <f>M103+L103*(1-TER_mensal-desconto_div_mensal)+Table20[[#This Row],[aportes]]*(1-custo_remessa)-comissao-Table20[[#This Row],[saques]]</f>
        <v>865894.07743822446</v>
      </c>
      <c r="M104" s="67">
        <f>Table20[[#This Row],[riqueza]]*rendimento_hist_mensal</f>
        <v>4692.173484583348</v>
      </c>
      <c r="N104" s="70">
        <f>((Table20[[#This Row],[riqueza]]*SWR)/12)*(1-imposto_GCAP)</f>
        <v>2453.366552741636</v>
      </c>
      <c r="O104" s="71">
        <f>Table20[[#This Row],[renda]]*cambio_hoje*(1-custo_repatriacao)</f>
        <v>13727.693312251362</v>
      </c>
    </row>
    <row r="105" spans="7:15" ht="20" customHeight="1" x14ac:dyDescent="0.6">
      <c r="G105" s="65">
        <v>102</v>
      </c>
      <c r="H105" s="65">
        <f ca="1">YEAR(TODAY())-YEAR(data_de_nascimento)+Table20[[#This Row],[meses]]/12</f>
        <v>45.5</v>
      </c>
      <c r="I105" s="66">
        <f t="shared" ca="1" si="4"/>
        <v>47658</v>
      </c>
      <c r="J105" s="68">
        <f t="shared" si="5"/>
        <v>4000</v>
      </c>
      <c r="K105" s="68"/>
      <c r="L105" s="69">
        <f>M104+L104*(1-TER_mensal-desconto_div_mensal)+Table20[[#This Row],[aportes]]*(1-custo_remessa)-comissao-Table20[[#This Row],[saques]]</f>
        <v>874207.73616825591</v>
      </c>
      <c r="M105" s="67">
        <f>Table20[[#This Row],[riqueza]]*rendimento_hist_mensal</f>
        <v>4737.2241785069491</v>
      </c>
      <c r="N105" s="70">
        <f>((Table20[[#This Row],[riqueza]]*SWR)/12)*(1-imposto_GCAP)</f>
        <v>2476.9219191433917</v>
      </c>
      <c r="O105" s="71">
        <f>Table20[[#This Row],[renda]]*cambio_hoje*(1-custo_repatriacao)</f>
        <v>13859.496220161578</v>
      </c>
    </row>
    <row r="106" spans="7:15" ht="20" customHeight="1" x14ac:dyDescent="0.6">
      <c r="G106" s="65">
        <v>103</v>
      </c>
      <c r="H106" s="65">
        <f ca="1">YEAR(TODAY())-YEAR(data_de_nascimento)+Table20[[#This Row],[meses]]/12</f>
        <v>45.583333333333336</v>
      </c>
      <c r="I106" s="66">
        <f t="shared" ca="1" si="4"/>
        <v>47688</v>
      </c>
      <c r="J106" s="68">
        <f t="shared" si="5"/>
        <v>4000</v>
      </c>
      <c r="K106" s="68"/>
      <c r="L106" s="69">
        <f>M105+L105*(1-TER_mensal-desconto_div_mensal)+Table20[[#This Row],[aportes]]*(1-custo_remessa)-comissao-Table20[[#This Row],[saques]]</f>
        <v>882563.36825243384</v>
      </c>
      <c r="M106" s="67">
        <f>Table20[[#This Row],[riqueza]]*rendimento_hist_mensal</f>
        <v>4782.5023208731682</v>
      </c>
      <c r="N106" s="70">
        <f>((Table20[[#This Row],[riqueza]]*SWR)/12)*(1-imposto_GCAP)</f>
        <v>2500.5962100485622</v>
      </c>
      <c r="O106" s="71">
        <f>Table20[[#This Row],[renda]]*cambio_hoje*(1-custo_repatriacao)</f>
        <v>13991.964564350921</v>
      </c>
    </row>
    <row r="107" spans="7:15" ht="20" customHeight="1" x14ac:dyDescent="0.6">
      <c r="G107" s="65">
        <v>104</v>
      </c>
      <c r="H107" s="65">
        <f ca="1">YEAR(TODAY())-YEAR(data_de_nascimento)+Table20[[#This Row],[meses]]/12</f>
        <v>45.666666666666664</v>
      </c>
      <c r="I107" s="66">
        <f t="shared" ca="1" si="4"/>
        <v>47719</v>
      </c>
      <c r="J107" s="68">
        <f t="shared" si="5"/>
        <v>4000</v>
      </c>
      <c r="K107" s="68"/>
      <c r="L107" s="69">
        <f>M106+L106*(1-TER_mensal-desconto_div_mensal)+Table20[[#This Row],[aportes]]*(1-custo_remessa)-comissao-Table20[[#This Row],[saques]]</f>
        <v>890961.18560256693</v>
      </c>
      <c r="M107" s="67">
        <f>Table20[[#This Row],[riqueza]]*rendimento_hist_mensal</f>
        <v>4828.0090600060266</v>
      </c>
      <c r="N107" s="70">
        <f>((Table20[[#This Row],[riqueza]]*SWR)/12)*(1-imposto_GCAP)</f>
        <v>2524.3900258739395</v>
      </c>
      <c r="O107" s="71">
        <f>Table20[[#This Row],[renda]]*cambio_hoje*(1-custo_repatriacao)</f>
        <v>14125.101704422372</v>
      </c>
    </row>
    <row r="108" spans="7:15" ht="20" customHeight="1" x14ac:dyDescent="0.6">
      <c r="G108" s="65">
        <v>105</v>
      </c>
      <c r="H108" s="65">
        <f ca="1">YEAR(TODAY())-YEAR(data_de_nascimento)+Table20[[#This Row],[meses]]/12</f>
        <v>45.75</v>
      </c>
      <c r="I108" s="66">
        <f t="shared" ca="1" si="4"/>
        <v>47750</v>
      </c>
      <c r="J108" s="68">
        <f t="shared" si="5"/>
        <v>4000</v>
      </c>
      <c r="K108" s="68"/>
      <c r="L108" s="69">
        <f>M107+L107*(1-TER_mensal-desconto_div_mensal)+Table20[[#This Row],[aportes]]*(1-custo_remessa)-comissao-Table20[[#This Row],[saques]]</f>
        <v>899401.4012003477</v>
      </c>
      <c r="M108" s="67">
        <f>Table20[[#This Row],[riqueza]]*rendimento_hist_mensal</f>
        <v>4873.7455500271162</v>
      </c>
      <c r="N108" s="70">
        <f>((Table20[[#This Row],[riqueza]]*SWR)/12)*(1-imposto_GCAP)</f>
        <v>2548.3039700676518</v>
      </c>
      <c r="O108" s="71">
        <f>Table20[[#This Row],[renda]]*cambio_hoje*(1-custo_repatriacao)</f>
        <v>14258.911016940599</v>
      </c>
    </row>
    <row r="109" spans="7:15" ht="20" customHeight="1" x14ac:dyDescent="0.6">
      <c r="G109" s="65">
        <v>106</v>
      </c>
      <c r="H109" s="65">
        <f ca="1">YEAR(TODAY())-YEAR(data_de_nascimento)+Table20[[#This Row],[meses]]/12</f>
        <v>45.833333333333336</v>
      </c>
      <c r="I109" s="66">
        <f t="shared" ca="1" si="4"/>
        <v>47780</v>
      </c>
      <c r="J109" s="68">
        <f t="shared" si="5"/>
        <v>4000</v>
      </c>
      <c r="K109" s="68"/>
      <c r="L109" s="69">
        <f>M108+L108*(1-TER_mensal-desconto_div_mensal)+Table20[[#This Row],[aportes]]*(1-custo_remessa)-comissao-Table20[[#This Row],[saques]]</f>
        <v>907884.22910275415</v>
      </c>
      <c r="M109" s="67">
        <f>Table20[[#This Row],[riqueza]]*rendimento_hist_mensal</f>
        <v>4919.7129508848675</v>
      </c>
      <c r="N109" s="70">
        <f>((Table20[[#This Row],[riqueza]]*SWR)/12)*(1-imposto_GCAP)</f>
        <v>2572.3386491244705</v>
      </c>
      <c r="O109" s="71">
        <f>Table20[[#This Row],[renda]]*cambio_hoje*(1-custo_repatriacao)</f>
        <v>14393.395895517628</v>
      </c>
    </row>
    <row r="110" spans="7:15" ht="20" customHeight="1" x14ac:dyDescent="0.6">
      <c r="G110" s="65">
        <v>107</v>
      </c>
      <c r="H110" s="65">
        <f ca="1">YEAR(TODAY())-YEAR(data_de_nascimento)+Table20[[#This Row],[meses]]/12</f>
        <v>45.916666666666664</v>
      </c>
      <c r="I110" s="66">
        <f t="shared" ca="1" si="4"/>
        <v>47811</v>
      </c>
      <c r="J110" s="68">
        <f t="shared" si="5"/>
        <v>4000</v>
      </c>
      <c r="K110" s="68"/>
      <c r="L110" s="69">
        <f>M109+L109*(1-TER_mensal-desconto_div_mensal)+Table20[[#This Row],[aportes]]*(1-custo_remessa)-comissao-Table20[[#This Row],[saques]]</f>
        <v>916409.88444747846</v>
      </c>
      <c r="M110" s="67">
        <f>Table20[[#This Row],[riqueza]]*rendimento_hist_mensal</f>
        <v>4965.9124283839674</v>
      </c>
      <c r="N110" s="70">
        <f>((Table20[[#This Row],[riqueza]]*SWR)/12)*(1-imposto_GCAP)</f>
        <v>2596.4946726011894</v>
      </c>
      <c r="O110" s="71">
        <f>Table20[[#This Row],[renda]]*cambio_hoje*(1-custo_repatriacao)</f>
        <v>14528.559750898867</v>
      </c>
    </row>
    <row r="111" spans="7:15" ht="20" customHeight="1" x14ac:dyDescent="0.6">
      <c r="G111" s="65">
        <v>108</v>
      </c>
      <c r="H111" s="65">
        <f ca="1">YEAR(TODAY())-YEAR(data_de_nascimento)+Table20[[#This Row],[meses]]/12</f>
        <v>46</v>
      </c>
      <c r="I111" s="66">
        <f t="shared" ca="1" si="4"/>
        <v>47841</v>
      </c>
      <c r="J111" s="68">
        <f t="shared" si="5"/>
        <v>4000</v>
      </c>
      <c r="K111" s="68"/>
      <c r="L111" s="69">
        <f>M110+L110*(1-TER_mensal-desconto_div_mensal)+Table20[[#This Row],[aportes]]*(1-custo_remessa)-comissao-Table20[[#This Row],[saques]]</f>
        <v>924978.58345838345</v>
      </c>
      <c r="M111" s="67">
        <f>Table20[[#This Row],[riqueza]]*rendimento_hist_mensal</f>
        <v>5012.3451542149314</v>
      </c>
      <c r="N111" s="70">
        <f>((Table20[[#This Row],[riqueza]]*SWR)/12)*(1-imposto_GCAP)</f>
        <v>2620.7726531320864</v>
      </c>
      <c r="O111" s="71">
        <f>Table20[[#This Row],[renda]]*cambio_hoje*(1-custo_repatriacao)</f>
        <v>14664.406011049647</v>
      </c>
    </row>
    <row r="112" spans="7:15" ht="20" customHeight="1" x14ac:dyDescent="0.6">
      <c r="G112" s="65">
        <v>109</v>
      </c>
      <c r="H112" s="65">
        <f ca="1">YEAR(TODAY())-YEAR(data_de_nascimento)+Table20[[#This Row],[meses]]/12</f>
        <v>46.083333333333336</v>
      </c>
      <c r="I112" s="66">
        <f t="shared" ca="1" si="4"/>
        <v>47872</v>
      </c>
      <c r="J112" s="68">
        <f t="shared" si="5"/>
        <v>4000</v>
      </c>
      <c r="K112" s="68"/>
      <c r="L112" s="69">
        <f>M111+L111*(1-TER_mensal-desconto_div_mensal)+Table20[[#This Row],[aportes]]*(1-custo_remessa)-comissao-Table20[[#This Row],[saques]]</f>
        <v>933590.54345098592</v>
      </c>
      <c r="M112" s="67">
        <f>Table20[[#This Row],[riqueza]]*rendimento_hist_mensal</f>
        <v>5059.0123059838088</v>
      </c>
      <c r="N112" s="70">
        <f>((Table20[[#This Row],[riqueza]]*SWR)/12)*(1-imposto_GCAP)</f>
        <v>2645.17320644446</v>
      </c>
      <c r="O112" s="71">
        <f>Table20[[#This Row],[renda]]*cambio_hoje*(1-custo_repatriacao)</f>
        <v>14800.938121242143</v>
      </c>
    </row>
    <row r="113" spans="7:15" ht="20" customHeight="1" x14ac:dyDescent="0.6">
      <c r="G113" s="65">
        <v>110</v>
      </c>
      <c r="H113" s="65">
        <f ca="1">YEAR(TODAY())-YEAR(data_de_nascimento)+Table20[[#This Row],[meses]]/12</f>
        <v>46.166666666666664</v>
      </c>
      <c r="I113" s="66">
        <f t="shared" ca="1" si="4"/>
        <v>47903</v>
      </c>
      <c r="J113" s="68">
        <f t="shared" si="5"/>
        <v>4000</v>
      </c>
      <c r="K113" s="68"/>
      <c r="L113" s="69">
        <f>M112+L112*(1-TER_mensal-desconto_div_mensal)+Table20[[#This Row],[aportes]]*(1-custo_remessa)-comissao-Table20[[#This Row],[saques]]</f>
        <v>942245.98283796851</v>
      </c>
      <c r="M113" s="67">
        <f>Table20[[#This Row],[riqueza]]*rendimento_hist_mensal</f>
        <v>5105.9150672420592</v>
      </c>
      <c r="N113" s="70">
        <f>((Table20[[#This Row],[riqueza]]*SWR)/12)*(1-imposto_GCAP)</f>
        <v>2669.6969513742442</v>
      </c>
      <c r="O113" s="71">
        <f>Table20[[#This Row],[renda]]*cambio_hoje*(1-custo_repatriacao)</f>
        <v>14938.159544142747</v>
      </c>
    </row>
    <row r="114" spans="7:15" ht="20" customHeight="1" x14ac:dyDescent="0.6">
      <c r="G114" s="65">
        <v>111</v>
      </c>
      <c r="H114" s="65">
        <f ca="1">YEAR(TODAY())-YEAR(data_de_nascimento)+Table20[[#This Row],[meses]]/12</f>
        <v>46.25</v>
      </c>
      <c r="I114" s="66">
        <f t="shared" ca="1" si="4"/>
        <v>47931</v>
      </c>
      <c r="J114" s="68">
        <f t="shared" si="5"/>
        <v>4000</v>
      </c>
      <c r="K114" s="68"/>
      <c r="L114" s="69">
        <f>M113+L113*(1-TER_mensal-desconto_div_mensal)+Table20[[#This Row],[aportes]]*(1-custo_remessa)-comissao-Table20[[#This Row],[saques]]</f>
        <v>950945.12113471888</v>
      </c>
      <c r="M114" s="67">
        <f>Table20[[#This Row],[riqueza]]*rendimento_hist_mensal</f>
        <v>5153.0546275165634</v>
      </c>
      <c r="N114" s="70">
        <f>((Table20[[#This Row],[riqueza]]*SWR)/12)*(1-imposto_GCAP)</f>
        <v>2694.3445098817033</v>
      </c>
      <c r="O114" s="71">
        <f>Table20[[#This Row],[renda]]*cambio_hoje*(1-custo_repatriacao)</f>
        <v>15076.073759899891</v>
      </c>
    </row>
    <row r="115" spans="7:15" ht="20" customHeight="1" x14ac:dyDescent="0.6">
      <c r="G115" s="65">
        <v>112</v>
      </c>
      <c r="H115" s="65">
        <f ca="1">YEAR(TODAY())-YEAR(data_de_nascimento)+Table20[[#This Row],[meses]]/12</f>
        <v>46.333333333333336</v>
      </c>
      <c r="I115" s="66">
        <f t="shared" ca="1" si="4"/>
        <v>47962</v>
      </c>
      <c r="J115" s="68">
        <f t="shared" si="5"/>
        <v>4000</v>
      </c>
      <c r="K115" s="68"/>
      <c r="L115" s="69">
        <f>M114+L114*(1-TER_mensal-desconto_div_mensal)+Table20[[#This Row],[aportes]]*(1-custo_remessa)-comissao-Table20[[#This Row],[saques]]</f>
        <v>959688.17896489671</v>
      </c>
      <c r="M115" s="67">
        <f>Table20[[#This Row],[riqueza]]*rendimento_hist_mensal</f>
        <v>5200.4321823397931</v>
      </c>
      <c r="N115" s="70">
        <f>((Table20[[#This Row],[riqueza]]*SWR)/12)*(1-imposto_GCAP)</f>
        <v>2719.1165070672073</v>
      </c>
      <c r="O115" s="71">
        <f>Table20[[#This Row],[renda]]*cambio_hoje*(1-custo_repatriacao)</f>
        <v>15214.684266232314</v>
      </c>
    </row>
    <row r="116" spans="7:15" ht="20" customHeight="1" x14ac:dyDescent="0.6">
      <c r="G116" s="65">
        <v>113</v>
      </c>
      <c r="H116" s="65">
        <f ca="1">YEAR(TODAY())-YEAR(data_de_nascimento)+Table20[[#This Row],[meses]]/12</f>
        <v>46.416666666666664</v>
      </c>
      <c r="I116" s="66">
        <f t="shared" ca="1" si="4"/>
        <v>47992</v>
      </c>
      <c r="J116" s="68">
        <f t="shared" si="5"/>
        <v>4000</v>
      </c>
      <c r="K116" s="68"/>
      <c r="L116" s="69">
        <f>M115+L115*(1-TER_mensal-desconto_div_mensal)+Table20[[#This Row],[aportes]]*(1-custo_remessa)-comissao-Table20[[#This Row],[saques]]</f>
        <v>968475.37806602952</v>
      </c>
      <c r="M116" s="67">
        <f>Table20[[#This Row],[riqueza]]*rendimento_hist_mensal</f>
        <v>5248.0489332801317</v>
      </c>
      <c r="N116" s="70">
        <f>((Table20[[#This Row],[riqueza]]*SWR)/12)*(1-imposto_GCAP)</f>
        <v>2744.0135711870839</v>
      </c>
      <c r="O116" s="71">
        <f>Table20[[#This Row],[renda]]*cambio_hoje*(1-custo_repatriacao)</f>
        <v>15353.994578517768</v>
      </c>
    </row>
    <row r="117" spans="7:15" ht="20" customHeight="1" x14ac:dyDescent="0.6">
      <c r="G117" s="65">
        <v>114</v>
      </c>
      <c r="H117" s="65">
        <f ca="1">YEAR(TODAY())-YEAR(data_de_nascimento)+Table20[[#This Row],[meses]]/12</f>
        <v>46.5</v>
      </c>
      <c r="I117" s="66">
        <f t="shared" ca="1" si="4"/>
        <v>48023</v>
      </c>
      <c r="J117" s="68">
        <f t="shared" si="5"/>
        <v>4000</v>
      </c>
      <c r="K117" s="68"/>
      <c r="L117" s="69">
        <f>M116+L116*(1-TER_mensal-desconto_div_mensal)+Table20[[#This Row],[aportes]]*(1-custo_remessa)-comissao-Table20[[#This Row],[saques]]</f>
        <v>977306.94129513577</v>
      </c>
      <c r="M117" s="67">
        <f>Table20[[#This Row],[riqueza]]*rendimento_hist_mensal</f>
        <v>5295.9060879723465</v>
      </c>
      <c r="N117" s="70">
        <f>((Table20[[#This Row],[riqueza]]*SWR)/12)*(1-imposto_GCAP)</f>
        <v>2769.0363336695509</v>
      </c>
      <c r="O117" s="71">
        <f>Table20[[#This Row],[renda]]*cambio_hoje*(1-custo_repatriacao)</f>
        <v>15494.008229882156</v>
      </c>
    </row>
    <row r="118" spans="7:15" ht="20" customHeight="1" x14ac:dyDescent="0.6">
      <c r="G118" s="65">
        <v>115</v>
      </c>
      <c r="H118" s="65">
        <f ca="1">YEAR(TODAY())-YEAR(data_de_nascimento)+Table20[[#This Row],[meses]]/12</f>
        <v>46.583333333333336</v>
      </c>
      <c r="I118" s="66">
        <f t="shared" ca="1" si="4"/>
        <v>48053</v>
      </c>
      <c r="J118" s="68">
        <f t="shared" si="5"/>
        <v>4000</v>
      </c>
      <c r="K118" s="68"/>
      <c r="L118" s="69">
        <f>M117+L117*(1-TER_mensal-desconto_div_mensal)+Table20[[#This Row],[aportes]]*(1-custo_remessa)-comissao-Table20[[#This Row],[saques]]</f>
        <v>986183.0926343773</v>
      </c>
      <c r="M118" s="67">
        <f>Table20[[#This Row],[riqueza]]*rendimento_hist_mensal</f>
        <v>5344.0048601482185</v>
      </c>
      <c r="N118" s="70">
        <f>((Table20[[#This Row],[riqueza]]*SWR)/12)*(1-imposto_GCAP)</f>
        <v>2794.1854291307359</v>
      </c>
      <c r="O118" s="71">
        <f>Table20[[#This Row],[renda]]*cambio_hoje*(1-custo_repatriacao)</f>
        <v>15634.728771289178</v>
      </c>
    </row>
    <row r="119" spans="7:15" ht="20" customHeight="1" x14ac:dyDescent="0.6">
      <c r="G119" s="65">
        <v>116</v>
      </c>
      <c r="H119" s="65">
        <f ca="1">YEAR(TODAY())-YEAR(data_de_nascimento)+Table20[[#This Row],[meses]]/12</f>
        <v>46.666666666666664</v>
      </c>
      <c r="I119" s="66">
        <f t="shared" ca="1" si="4"/>
        <v>48084</v>
      </c>
      <c r="J119" s="68">
        <f t="shared" si="5"/>
        <v>4000</v>
      </c>
      <c r="K119" s="68"/>
      <c r="L119" s="69">
        <f>M118+L118*(1-TER_mensal-desconto_div_mensal)+Table20[[#This Row],[aportes]]*(1-custo_remessa)-comissao-Table20[[#This Row],[saques]]</f>
        <v>995104.05719673971</v>
      </c>
      <c r="M119" s="67">
        <f>Table20[[#This Row],[riqueza]]*rendimento_hist_mensal</f>
        <v>5392.3464696673236</v>
      </c>
      <c r="N119" s="70">
        <f>((Table20[[#This Row],[riqueza]]*SWR)/12)*(1-imposto_GCAP)</f>
        <v>2819.461495390763</v>
      </c>
      <c r="O119" s="71">
        <f>Table20[[#This Row],[renda]]*cambio_hoje*(1-custo_repatriacao)</f>
        <v>15776.159771630339</v>
      </c>
    </row>
    <row r="120" spans="7:15" ht="20" customHeight="1" x14ac:dyDescent="0.6">
      <c r="G120" s="65">
        <v>117</v>
      </c>
      <c r="H120" s="65">
        <f ca="1">YEAR(TODAY())-YEAR(data_de_nascimento)+Table20[[#This Row],[meses]]/12</f>
        <v>46.75</v>
      </c>
      <c r="I120" s="66">
        <f t="shared" ca="1" si="4"/>
        <v>48115</v>
      </c>
      <c r="J120" s="68">
        <f t="shared" si="5"/>
        <v>4000</v>
      </c>
      <c r="K120" s="68"/>
      <c r="L120" s="69">
        <f>M119+L119*(1-TER_mensal-desconto_div_mensal)+Table20[[#This Row],[aportes]]*(1-custo_remessa)-comissao-Table20[[#This Row],[saques]]</f>
        <v>1004070.0612317414</v>
      </c>
      <c r="M120" s="67">
        <f>Table20[[#This Row],[riqueza]]*rendimento_hist_mensal</f>
        <v>5440.9321425479693</v>
      </c>
      <c r="N120" s="70">
        <f>((Table20[[#This Row],[riqueza]]*SWR)/12)*(1-imposto_GCAP)</f>
        <v>2844.865173489934</v>
      </c>
      <c r="O120" s="71">
        <f>Table20[[#This Row],[renda]]*cambio_hoje*(1-custo_repatriacao)</f>
        <v>15918.304817815495</v>
      </c>
    </row>
    <row r="121" spans="7:15" ht="20" customHeight="1" x14ac:dyDescent="0.6">
      <c r="G121" s="65">
        <v>118</v>
      </c>
      <c r="H121" s="65">
        <f ca="1">YEAR(TODAY())-YEAR(data_de_nascimento)+Table20[[#This Row],[meses]]/12</f>
        <v>46.833333333333336</v>
      </c>
      <c r="I121" s="66">
        <f t="shared" ca="1" si="4"/>
        <v>48145</v>
      </c>
      <c r="J121" s="68">
        <f t="shared" si="5"/>
        <v>4000</v>
      </c>
      <c r="K121" s="68"/>
      <c r="L121" s="69">
        <f>M120+L120*(1-TER_mensal-desconto_div_mensal)+Table20[[#This Row],[aportes]]*(1-custo_remessa)-comissao-Table20[[#This Row],[saques]]</f>
        <v>1013081.3321311721</v>
      </c>
      <c r="M121" s="67">
        <f>Table20[[#This Row],[riqueza]]*rendimento_hist_mensal</f>
        <v>5489.7631109982913</v>
      </c>
      <c r="N121" s="70">
        <f>((Table20[[#This Row],[riqueza]]*SWR)/12)*(1-imposto_GCAP)</f>
        <v>2870.3971077049878</v>
      </c>
      <c r="O121" s="71">
        <f>Table20[[#This Row],[renda]]*cambio_hoje*(1-custo_repatriacao)</f>
        <v>16061.167514863824</v>
      </c>
    </row>
    <row r="122" spans="7:15" ht="20" customHeight="1" x14ac:dyDescent="0.6">
      <c r="G122" s="65">
        <v>119</v>
      </c>
      <c r="H122" s="65">
        <f ca="1">YEAR(TODAY())-YEAR(data_de_nascimento)+Table20[[#This Row],[meses]]/12</f>
        <v>46.916666666666664</v>
      </c>
      <c r="I122" s="66">
        <f t="shared" ca="1" si="4"/>
        <v>48176</v>
      </c>
      <c r="J122" s="68">
        <f t="shared" si="5"/>
        <v>4000</v>
      </c>
      <c r="K122" s="68"/>
      <c r="L122" s="69">
        <f>M121+L121*(1-TER_mensal-desconto_div_mensal)+Table20[[#This Row],[aportes]]*(1-custo_remessa)-comissao-Table20[[#This Row],[saques]]</f>
        <v>1022138.098434859</v>
      </c>
      <c r="M122" s="67">
        <f>Table20[[#This Row],[riqueza]]*rendimento_hist_mensal</f>
        <v>5538.8406134474972</v>
      </c>
      <c r="N122" s="70">
        <f>((Table20[[#This Row],[riqueza]]*SWR)/12)*(1-imposto_GCAP)</f>
        <v>2896.0579455654342</v>
      </c>
      <c r="O122" s="71">
        <f>Table20[[#This Row],[renda]]*cambio_hoje*(1-custo_repatriacao)</f>
        <v>16204.751485995233</v>
      </c>
    </row>
    <row r="123" spans="7:15" ht="20" customHeight="1" x14ac:dyDescent="0.6">
      <c r="G123" s="65">
        <v>120</v>
      </c>
      <c r="H123" s="65">
        <f ca="1">YEAR(TODAY())-YEAR(data_de_nascimento)+Table20[[#This Row],[meses]]/12</f>
        <v>47</v>
      </c>
      <c r="I123" s="66">
        <f t="shared" ca="1" si="4"/>
        <v>48206</v>
      </c>
      <c r="J123" s="68">
        <f t="shared" si="5"/>
        <v>4000</v>
      </c>
      <c r="K123" s="68"/>
      <c r="L123" s="69">
        <f>M122+L122*(1-TER_mensal-desconto_div_mensal)+Table20[[#This Row],[aportes]]*(1-custo_remessa)-comissao-Table20[[#This Row],[saques]]</f>
        <v>1031240.5898364637</v>
      </c>
      <c r="M123" s="67">
        <f>Table20[[#This Row],[riqueza]]*rendimento_hist_mensal</f>
        <v>5588.1658945772833</v>
      </c>
      <c r="N123" s="70">
        <f>((Table20[[#This Row],[riqueza]]*SWR)/12)*(1-imposto_GCAP)</f>
        <v>2921.8483378699802</v>
      </c>
      <c r="O123" s="71">
        <f>Table20[[#This Row],[renda]]*cambio_hoje*(1-custo_repatriacao)</f>
        <v>16349.060372722255</v>
      </c>
    </row>
    <row r="124" spans="7:15" ht="20" customHeight="1" x14ac:dyDescent="0.6">
      <c r="G124" s="65">
        <v>121</v>
      </c>
      <c r="H124" s="65">
        <f ca="1">YEAR(TODAY())-YEAR(data_de_nascimento)+Table20[[#This Row],[meses]]/12</f>
        <v>47.083333333333336</v>
      </c>
      <c r="I124" s="66">
        <f t="shared" ca="1" si="4"/>
        <v>48237</v>
      </c>
      <c r="J124" s="68">
        <f t="shared" si="5"/>
        <v>4000</v>
      </c>
      <c r="K124" s="68"/>
      <c r="L124" s="69">
        <f>M123+L123*(1-TER_mensal-desconto_div_mensal)+Table20[[#This Row],[aportes]]*(1-custo_remessa)-comissao-Table20[[#This Row],[saques]]</f>
        <v>1040389.0371893074</v>
      </c>
      <c r="M124" s="67">
        <f>Table20[[#This Row],[riqueza]]*rendimento_hist_mensal</f>
        <v>5637.7402053533988</v>
      </c>
      <c r="N124" s="70">
        <f>((Table20[[#This Row],[riqueza]]*SWR)/12)*(1-imposto_GCAP)</f>
        <v>2947.7689387030377</v>
      </c>
      <c r="O124" s="71">
        <f>Table20[[#This Row],[renda]]*cambio_hoje*(1-custo_repatriacao)</f>
        <v>16494.097834942426</v>
      </c>
    </row>
    <row r="125" spans="7:15" ht="20" customHeight="1" x14ac:dyDescent="0.6">
      <c r="G125" s="65">
        <v>122</v>
      </c>
      <c r="H125" s="65">
        <f ca="1">YEAR(TODAY())-YEAR(data_de_nascimento)+Table20[[#This Row],[meses]]/12</f>
        <v>47.166666666666664</v>
      </c>
      <c r="I125" s="66">
        <f t="shared" ca="1" si="4"/>
        <v>48268</v>
      </c>
      <c r="J125" s="68">
        <f t="shared" si="5"/>
        <v>4000</v>
      </c>
      <c r="K125" s="68"/>
      <c r="L125" s="69">
        <f>M124+L124*(1-TER_mensal-desconto_div_mensal)+Table20[[#This Row],[aportes]]*(1-custo_remessa)-comissao-Table20[[#This Row],[saques]]</f>
        <v>1049583.6725122253</v>
      </c>
      <c r="M125" s="67">
        <f>Table20[[#This Row],[riqueza]]*rendimento_hist_mensal</f>
        <v>5687.5648030573675</v>
      </c>
      <c r="N125" s="70">
        <f>((Table20[[#This Row],[riqueza]]*SWR)/12)*(1-imposto_GCAP)</f>
        <v>2973.8204054513053</v>
      </c>
      <c r="O125" s="71">
        <f>Table20[[#This Row],[renda]]*cambio_hoje*(1-custo_repatriacao)</f>
        <v>16639.867551031075</v>
      </c>
    </row>
    <row r="126" spans="7:15" ht="20" customHeight="1" x14ac:dyDescent="0.6">
      <c r="G126" s="65">
        <v>123</v>
      </c>
      <c r="H126" s="65">
        <f ca="1">YEAR(TODAY())-YEAR(data_de_nascimento)+Table20[[#This Row],[meses]]/12</f>
        <v>47.25</v>
      </c>
      <c r="I126" s="66">
        <f t="shared" ca="1" si="4"/>
        <v>48297</v>
      </c>
      <c r="J126" s="68">
        <f t="shared" si="5"/>
        <v>4000</v>
      </c>
      <c r="K126" s="68"/>
      <c r="L126" s="69">
        <f>M125+L125*(1-TER_mensal-desconto_div_mensal)+Table20[[#This Row],[aportes]]*(1-custo_remessa)-comissao-Table20[[#This Row],[saques]]</f>
        <v>1058824.7289954519</v>
      </c>
      <c r="M126" s="67">
        <f>Table20[[#This Row],[riqueza]]*rendimento_hist_mensal</f>
        <v>5737.6409513183844</v>
      </c>
      <c r="N126" s="70">
        <f>((Table20[[#This Row],[riqueza]]*SWR)/12)*(1-imposto_GCAP)</f>
        <v>3000.0033988204468</v>
      </c>
      <c r="O126" s="71">
        <f>Table20[[#This Row],[renda]]*cambio_hoje*(1-custo_repatriacao)</f>
        <v>16786.373217934626</v>
      </c>
    </row>
    <row r="127" spans="7:15" ht="20" customHeight="1" x14ac:dyDescent="0.6">
      <c r="G127" s="65">
        <v>124</v>
      </c>
      <c r="H127" s="65">
        <f ca="1">YEAR(TODAY())-YEAR(data_de_nascimento)+Table20[[#This Row],[meses]]/12</f>
        <v>47.333333333333336</v>
      </c>
      <c r="I127" s="66">
        <f t="shared" ca="1" si="4"/>
        <v>48328</v>
      </c>
      <c r="J127" s="68">
        <f t="shared" si="5"/>
        <v>4000</v>
      </c>
      <c r="K127" s="68"/>
      <c r="L127" s="69">
        <f>M126+L126*(1-TER_mensal-desconto_div_mensal)+Table20[[#This Row],[aportes]]*(1-custo_remessa)-comissao-Table20[[#This Row],[saques]]</f>
        <v>1068112.4410065338</v>
      </c>
      <c r="M127" s="67">
        <f>Table20[[#This Row],[riqueza]]*rendimento_hist_mensal</f>
        <v>5787.9699201453523</v>
      </c>
      <c r="N127" s="70">
        <f>((Table20[[#This Row],[riqueza]]*SWR)/12)*(1-imposto_GCAP)</f>
        <v>3026.3185828518458</v>
      </c>
      <c r="O127" s="71">
        <f>Table20[[#This Row],[renda]]*cambio_hoje*(1-custo_repatriacao)</f>
        <v>16933.618551264375</v>
      </c>
    </row>
    <row r="128" spans="7:15" ht="20" customHeight="1" x14ac:dyDescent="0.6">
      <c r="G128" s="65">
        <v>125</v>
      </c>
      <c r="H128" s="65">
        <f ca="1">YEAR(TODAY())-YEAR(data_de_nascimento)+Table20[[#This Row],[meses]]/12</f>
        <v>47.416666666666664</v>
      </c>
      <c r="I128" s="66">
        <f t="shared" ca="1" si="4"/>
        <v>48358</v>
      </c>
      <c r="J128" s="68">
        <f t="shared" si="5"/>
        <v>4000</v>
      </c>
      <c r="K128" s="68"/>
      <c r="L128" s="69">
        <f>M127+L127*(1-TER_mensal-desconto_div_mensal)+Table20[[#This Row],[aportes]]*(1-custo_remessa)-comissao-Table20[[#This Row],[saques]]</f>
        <v>1077447.0440962743</v>
      </c>
      <c r="M128" s="67">
        <f>Table20[[#This Row],[riqueza]]*rendimento_hist_mensal</f>
        <v>5838.5529859590979</v>
      </c>
      <c r="N128" s="70">
        <f>((Table20[[#This Row],[riqueza]]*SWR)/12)*(1-imposto_GCAP)</f>
        <v>3052.7666249394438</v>
      </c>
      <c r="O128" s="71">
        <f>Table20[[#This Row],[renda]]*cambio_hoje*(1-custo_repatriacao)</f>
        <v>17081.607285390688</v>
      </c>
    </row>
    <row r="129" spans="7:15" ht="20" customHeight="1" x14ac:dyDescent="0.6">
      <c r="G129" s="65">
        <v>126</v>
      </c>
      <c r="H129" s="65">
        <f ca="1">YEAR(TODAY())-YEAR(data_de_nascimento)+Table20[[#This Row],[meses]]/12</f>
        <v>47.5</v>
      </c>
      <c r="I129" s="66">
        <f t="shared" ca="1" si="4"/>
        <v>48389</v>
      </c>
      <c r="J129" s="68">
        <f t="shared" si="5"/>
        <v>4000</v>
      </c>
      <c r="K129" s="68"/>
      <c r="L129" s="69">
        <f>M128+L128*(1-TER_mensal-desconto_div_mensal)+Table20[[#This Row],[aportes]]*(1-custo_remessa)-comissao-Table20[[#This Row],[saques]]</f>
        <v>1086828.7750047075</v>
      </c>
      <c r="M129" s="67">
        <f>Table20[[#This Row],[riqueza]]*rendimento_hist_mensal</f>
        <v>5889.3914316247428</v>
      </c>
      <c r="N129" s="70">
        <f>((Table20[[#This Row],[riqueza]]*SWR)/12)*(1-imposto_GCAP)</f>
        <v>3079.3481958466714</v>
      </c>
      <c r="O129" s="71">
        <f>Table20[[#This Row],[renda]]*cambio_hoje*(1-custo_repatriacao)</f>
        <v>17230.343173537734</v>
      </c>
    </row>
    <row r="130" spans="7:15" ht="20" customHeight="1" x14ac:dyDescent="0.6">
      <c r="G130" s="65">
        <v>127</v>
      </c>
      <c r="H130" s="65">
        <f ca="1">YEAR(TODAY())-YEAR(data_de_nascimento)+Table20[[#This Row],[meses]]/12</f>
        <v>47.583333333333336</v>
      </c>
      <c r="I130" s="66">
        <f t="shared" ca="1" si="4"/>
        <v>48419</v>
      </c>
      <c r="J130" s="68">
        <f t="shared" si="5"/>
        <v>4000</v>
      </c>
      <c r="K130" s="68"/>
      <c r="L130" s="69">
        <f>M129+L129*(1-TER_mensal-desconto_div_mensal)+Table20[[#This Row],[aportes]]*(1-custo_remessa)-comissao-Table20[[#This Row],[saques]]</f>
        <v>1096257.8716671022</v>
      </c>
      <c r="M130" s="67">
        <f>Table20[[#This Row],[riqueza]]*rendimento_hist_mensal</f>
        <v>5940.4865464842369</v>
      </c>
      <c r="N130" s="70">
        <f>((Table20[[#This Row],[riqueza]]*SWR)/12)*(1-imposto_GCAP)</f>
        <v>3106.063969723456</v>
      </c>
      <c r="O130" s="71">
        <f>Table20[[#This Row],[renda]]*cambio_hoje*(1-custo_repatriacao)</f>
        <v>17379.829987878671</v>
      </c>
    </row>
    <row r="131" spans="7:15" ht="20" customHeight="1" x14ac:dyDescent="0.6">
      <c r="G131" s="65">
        <v>128</v>
      </c>
      <c r="H131" s="65">
        <f ca="1">YEAR(TODAY())-YEAR(data_de_nascimento)+Table20[[#This Row],[meses]]/12</f>
        <v>47.666666666666664</v>
      </c>
      <c r="I131" s="66">
        <f t="shared" ca="1" si="4"/>
        <v>48450</v>
      </c>
      <c r="J131" s="68">
        <f t="shared" si="5"/>
        <v>4000</v>
      </c>
      <c r="K131" s="68"/>
      <c r="L131" s="69">
        <f>M130+L130*(1-TER_mensal-desconto_div_mensal)+Table20[[#This Row],[aportes]]*(1-custo_remessa)-comissao-Table20[[#This Row],[saques]]</f>
        <v>1105734.5732199964</v>
      </c>
      <c r="M131" s="67">
        <f>Table20[[#This Row],[riqueza]]*rendimento_hist_mensal</f>
        <v>5991.8396263890618</v>
      </c>
      <c r="N131" s="70">
        <f>((Table20[[#This Row],[riqueza]]*SWR)/12)*(1-imposto_GCAP)</f>
        <v>3132.9146241233234</v>
      </c>
      <c r="O131" s="71">
        <f>Table20[[#This Row],[renda]]*cambio_hoje*(1-custo_repatriacao)</f>
        <v>17530.071519631321</v>
      </c>
    </row>
    <row r="132" spans="7:15" ht="20" customHeight="1" x14ac:dyDescent="0.6">
      <c r="G132" s="65">
        <v>129</v>
      </c>
      <c r="H132" s="65">
        <f ca="1">YEAR(TODAY())-YEAR(data_de_nascimento)+Table20[[#This Row],[meses]]/12</f>
        <v>47.75</v>
      </c>
      <c r="I132" s="66">
        <f t="shared" ca="1" si="4"/>
        <v>48481</v>
      </c>
      <c r="J132" s="68">
        <f t="shared" ref="J132:J157" si="6">aportes</f>
        <v>4000</v>
      </c>
      <c r="K132" s="68"/>
      <c r="L132" s="69">
        <f>M131+L131*(1-TER_mensal-desconto_div_mensal)+Table20[[#This Row],[aportes]]*(1-custo_remessa)-comissao-Table20[[#This Row],[saques]]</f>
        <v>1115259.1200072616</v>
      </c>
      <c r="M132" s="67">
        <f>Table20[[#This Row],[riqueza]]*rendimento_hist_mensal</f>
        <v>6043.4519737330911</v>
      </c>
      <c r="N132" s="70">
        <f>((Table20[[#This Row],[riqueza]]*SWR)/12)*(1-imposto_GCAP)</f>
        <v>3159.9008400205744</v>
      </c>
      <c r="O132" s="71">
        <f>Table20[[#This Row],[renda]]*cambio_hoje*(1-custo_repatriacao)</f>
        <v>17681.071579154301</v>
      </c>
    </row>
    <row r="133" spans="7:15" ht="20" customHeight="1" x14ac:dyDescent="0.6">
      <c r="G133" s="65">
        <v>130</v>
      </c>
      <c r="H133" s="65">
        <f ca="1">YEAR(TODAY())-YEAR(data_de_nascimento)+Table20[[#This Row],[meses]]/12</f>
        <v>47.833333333333336</v>
      </c>
      <c r="I133" s="66">
        <f t="shared" ca="1" si="4"/>
        <v>48511</v>
      </c>
      <c r="J133" s="68">
        <f t="shared" si="6"/>
        <v>4000</v>
      </c>
      <c r="K133" s="68"/>
      <c r="L133" s="69">
        <f>M132+L132*(1-TER_mensal-desconto_div_mensal)+Table20[[#This Row],[aportes]]*(1-custo_remessa)-comissao-Table20[[#This Row],[saques]]</f>
        <v>1124831.7535861991</v>
      </c>
      <c r="M133" s="67">
        <f>Table20[[#This Row],[riqueza]]*rendimento_hist_mensal</f>
        <v>6095.3248974856242</v>
      </c>
      <c r="N133" s="70">
        <f>((Table20[[#This Row],[riqueza]]*SWR)/12)*(1-imposto_GCAP)</f>
        <v>3187.023301827564</v>
      </c>
      <c r="O133" s="71">
        <f>Table20[[#This Row],[renda]]*cambio_hoje*(1-custo_repatriacao)</f>
        <v>17832.833996043664</v>
      </c>
    </row>
    <row r="134" spans="7:15" ht="20" customHeight="1" x14ac:dyDescent="0.6">
      <c r="G134" s="65">
        <v>131</v>
      </c>
      <c r="H134" s="65">
        <f ca="1">YEAR(TODAY())-YEAR(data_de_nascimento)+Table20[[#This Row],[meses]]/12</f>
        <v>47.916666666666664</v>
      </c>
      <c r="I134" s="66">
        <f t="shared" ref="I134:I197" ca="1" si="7">EDATE(I133,1)</f>
        <v>48542</v>
      </c>
      <c r="J134" s="68">
        <f t="shared" si="6"/>
        <v>4000</v>
      </c>
      <c r="K134" s="68"/>
      <c r="L134" s="69">
        <f>M133+L133*(1-TER_mensal-desconto_div_mensal)+Table20[[#This Row],[aportes]]*(1-custo_remessa)-comissao-Table20[[#This Row],[saques]]</f>
        <v>1134452.7167336661</v>
      </c>
      <c r="M134" s="67">
        <f>Table20[[#This Row],[riqueza]]*rendimento_hist_mensal</f>
        <v>6147.4597132245835</v>
      </c>
      <c r="N134" s="70">
        <f>((Table20[[#This Row],[riqueza]]*SWR)/12)*(1-imposto_GCAP)</f>
        <v>3214.2826974120544</v>
      </c>
      <c r="O134" s="71">
        <f>Table20[[#This Row],[renda]]*cambio_hoje*(1-custo_repatriacao)</f>
        <v>17985.362619230054</v>
      </c>
    </row>
    <row r="135" spans="7:15" ht="20" customHeight="1" x14ac:dyDescent="0.6">
      <c r="G135" s="65">
        <v>132</v>
      </c>
      <c r="H135" s="65">
        <f ca="1">YEAR(TODAY())-YEAR(data_de_nascimento)+Table20[[#This Row],[meses]]/12</f>
        <v>48</v>
      </c>
      <c r="I135" s="66">
        <f t="shared" ca="1" si="7"/>
        <v>48572</v>
      </c>
      <c r="J135" s="68">
        <f t="shared" si="6"/>
        <v>4000</v>
      </c>
      <c r="K135" s="68"/>
      <c r="L135" s="69">
        <f>M134+L134*(1-TER_mensal-desconto_div_mensal)+Table20[[#This Row],[aportes]]*(1-custo_remessa)-comissao-Table20[[#This Row],[saques]]</f>
        <v>1144122.2534522326</v>
      </c>
      <c r="M135" s="67">
        <f>Table20[[#This Row],[riqueza]]*rendimento_hist_mensal</f>
        <v>6199.8577431698795</v>
      </c>
      <c r="N135" s="70">
        <f>((Table20[[#This Row],[riqueza]]*SWR)/12)*(1-imposto_GCAP)</f>
        <v>3241.6797181146585</v>
      </c>
      <c r="O135" s="71">
        <f>Table20[[#This Row],[renda]]*cambio_hoje*(1-custo_repatriacao)</f>
        <v>18138.661317076268</v>
      </c>
    </row>
    <row r="136" spans="7:15" ht="20" customHeight="1" x14ac:dyDescent="0.6">
      <c r="G136" s="65">
        <v>133</v>
      </c>
      <c r="H136" s="65">
        <f ca="1">YEAR(TODAY())-YEAR(data_de_nascimento)+Table20[[#This Row],[meses]]/12</f>
        <v>48.083333333333336</v>
      </c>
      <c r="I136" s="66">
        <f t="shared" ca="1" si="7"/>
        <v>48603</v>
      </c>
      <c r="J136" s="68">
        <f t="shared" si="6"/>
        <v>4000</v>
      </c>
      <c r="K136" s="68"/>
      <c r="L136" s="69">
        <f>M135+L135*(1-TER_mensal-desconto_div_mensal)+Table20[[#This Row],[aportes]]*(1-custo_remessa)-comissao-Table20[[#This Row],[saques]]</f>
        <v>1153840.6089763695</v>
      </c>
      <c r="M136" s="67">
        <f>Table20[[#This Row],[riqueza]]*rendimento_hist_mensal</f>
        <v>6252.5203162169419</v>
      </c>
      <c r="N136" s="70">
        <f>((Table20[[#This Row],[riqueza]]*SWR)/12)*(1-imposto_GCAP)</f>
        <v>3269.2150587663805</v>
      </c>
      <c r="O136" s="71">
        <f>Table20[[#This Row],[renda]]*cambio_hoje*(1-custo_repatriacao)</f>
        <v>18292.733977475425</v>
      </c>
    </row>
    <row r="137" spans="7:15" ht="20" customHeight="1" x14ac:dyDescent="0.6">
      <c r="G137" s="65">
        <v>134</v>
      </c>
      <c r="H137" s="65">
        <f ca="1">YEAR(TODAY())-YEAR(data_de_nascimento)+Table20[[#This Row],[meses]]/12</f>
        <v>48.166666666666664</v>
      </c>
      <c r="I137" s="66">
        <f t="shared" ca="1" si="7"/>
        <v>48634</v>
      </c>
      <c r="J137" s="68">
        <f t="shared" si="6"/>
        <v>4000</v>
      </c>
      <c r="K137" s="68"/>
      <c r="L137" s="69">
        <f>M136+L136*(1-TER_mensal-desconto_div_mensal)+Table20[[#This Row],[aportes]]*(1-custo_remessa)-comissao-Table20[[#This Row],[saques]]</f>
        <v>1163608.0297786687</v>
      </c>
      <c r="M137" s="67">
        <f>Table20[[#This Row],[riqueza]]*rendimento_hist_mensal</f>
        <v>6305.4487679704253</v>
      </c>
      <c r="N137" s="70">
        <f>((Table20[[#This Row],[riqueza]]*SWR)/12)*(1-imposto_GCAP)</f>
        <v>3296.889417706228</v>
      </c>
      <c r="O137" s="71">
        <f>Table20[[#This Row],[renda]]*cambio_hoje*(1-custo_repatriacao)</f>
        <v>18447.584507949497</v>
      </c>
    </row>
    <row r="138" spans="7:15" ht="20" customHeight="1" x14ac:dyDescent="0.6">
      <c r="G138" s="65">
        <v>135</v>
      </c>
      <c r="H138" s="65">
        <f ca="1">YEAR(TODAY())-YEAR(data_de_nascimento)+Table20[[#This Row],[meses]]/12</f>
        <v>48.25</v>
      </c>
      <c r="I138" s="66">
        <f t="shared" ca="1" si="7"/>
        <v>48662</v>
      </c>
      <c r="J138" s="68">
        <f t="shared" si="6"/>
        <v>4000</v>
      </c>
      <c r="K138" s="68"/>
      <c r="L138" s="69">
        <f>M137+L137*(1-TER_mensal-desconto_div_mensal)+Table20[[#This Row],[aportes]]*(1-custo_remessa)-comissao-Table20[[#This Row],[saques]]</f>
        <v>1173424.7635760936</v>
      </c>
      <c r="M138" s="67">
        <f>Table20[[#This Row],[riqueza]]*rendimento_hist_mensal</f>
        <v>6358.6444407780809</v>
      </c>
      <c r="N138" s="70">
        <f>((Table20[[#This Row],[riqueza]]*SWR)/12)*(1-imposto_GCAP)</f>
        <v>3324.7034967989316</v>
      </c>
      <c r="O138" s="71">
        <f>Table20[[#This Row],[renda]]*cambio_hoje*(1-custo_repatriacao)</f>
        <v>18603.216835748477</v>
      </c>
    </row>
    <row r="139" spans="7:15" ht="20" customHeight="1" x14ac:dyDescent="0.6">
      <c r="G139" s="65">
        <v>136</v>
      </c>
      <c r="H139" s="65">
        <f ca="1">YEAR(TODAY())-YEAR(data_de_nascimento)+Table20[[#This Row],[meses]]/12</f>
        <v>48.333333333333336</v>
      </c>
      <c r="I139" s="66">
        <f t="shared" ca="1" si="7"/>
        <v>48693</v>
      </c>
      <c r="J139" s="68">
        <f t="shared" si="6"/>
        <v>4000</v>
      </c>
      <c r="K139" s="68"/>
      <c r="L139" s="69">
        <f>M138+L138*(1-TER_mensal-desconto_div_mensal)+Table20[[#This Row],[aportes]]*(1-custo_remessa)-comissao-Table20[[#This Row],[saques]]</f>
        <v>1183291.0593362623</v>
      </c>
      <c r="M139" s="67">
        <f>Table20[[#This Row],[riqueza]]*rendimento_hist_mensal</f>
        <v>6412.1086837648027</v>
      </c>
      <c r="N139" s="70">
        <f>((Table20[[#This Row],[riqueza]]*SWR)/12)*(1-imposto_GCAP)</f>
        <v>3352.6580014527435</v>
      </c>
      <c r="O139" s="71">
        <f>Table20[[#This Row],[renda]]*cambio_hoje*(1-custo_repatriacao)</f>
        <v>18759.634907949956</v>
      </c>
    </row>
    <row r="140" spans="7:15" ht="20" customHeight="1" x14ac:dyDescent="0.6">
      <c r="G140" s="65">
        <v>137</v>
      </c>
      <c r="H140" s="65">
        <f ca="1">YEAR(TODAY())-YEAR(data_de_nascimento)+Table20[[#This Row],[meses]]/12</f>
        <v>48.416666666666664</v>
      </c>
      <c r="I140" s="66">
        <f t="shared" ca="1" si="7"/>
        <v>48723</v>
      </c>
      <c r="J140" s="68">
        <f t="shared" si="6"/>
        <v>4000</v>
      </c>
      <c r="K140" s="68"/>
      <c r="L140" s="69">
        <f>M139+L139*(1-TER_mensal-desconto_div_mensal)+Table20[[#This Row],[aportes]]*(1-custo_remessa)-comissao-Table20[[#This Row],[saques]]</f>
        <v>1193207.1672837606</v>
      </c>
      <c r="M140" s="67">
        <f>Table20[[#This Row],[riqueza]]*rendimento_hist_mensal</f>
        <v>6465.8428528668392</v>
      </c>
      <c r="N140" s="70">
        <f>((Table20[[#This Row],[riqueza]]*SWR)/12)*(1-imposto_GCAP)</f>
        <v>3380.7536406373215</v>
      </c>
      <c r="O140" s="71">
        <f>Table20[[#This Row],[renda]]*cambio_hoje*(1-custo_repatriacao)</f>
        <v>18916.842691559195</v>
      </c>
    </row>
    <row r="141" spans="7:15" ht="20" customHeight="1" x14ac:dyDescent="0.6">
      <c r="G141" s="65">
        <v>138</v>
      </c>
      <c r="H141" s="65">
        <f ca="1">YEAR(TODAY())-YEAR(data_de_nascimento)+Table20[[#This Row],[meses]]/12</f>
        <v>48.5</v>
      </c>
      <c r="I141" s="66">
        <f t="shared" ca="1" si="7"/>
        <v>48754</v>
      </c>
      <c r="J141" s="68">
        <f t="shared" si="6"/>
        <v>4000</v>
      </c>
      <c r="K141" s="68"/>
      <c r="L141" s="69">
        <f>M140+L140*(1-TER_mensal-desconto_div_mensal)+Table20[[#This Row],[aportes]]*(1-custo_remessa)-comissao-Table20[[#This Row],[saques]]</f>
        <v>1203173.3389064891</v>
      </c>
      <c r="M141" s="67">
        <f>Table20[[#This Row],[riqueza]]*rendimento_hist_mensal</f>
        <v>6519.8483108661867</v>
      </c>
      <c r="N141" s="70">
        <f>((Table20[[#This Row],[riqueza]]*SWR)/12)*(1-imposto_GCAP)</f>
        <v>3408.9911269017193</v>
      </c>
      <c r="O141" s="71">
        <f>Table20[[#This Row],[renda]]*cambio_hoje*(1-custo_repatriacao)</f>
        <v>19074.844173609803</v>
      </c>
    </row>
    <row r="142" spans="7:15" ht="20" customHeight="1" x14ac:dyDescent="0.6">
      <c r="G142" s="65">
        <v>139</v>
      </c>
      <c r="H142" s="65">
        <f ca="1">YEAR(TODAY())-YEAR(data_de_nascimento)+Table20[[#This Row],[meses]]/12</f>
        <v>48.583333333333336</v>
      </c>
      <c r="I142" s="66">
        <f t="shared" ca="1" si="7"/>
        <v>48784</v>
      </c>
      <c r="J142" s="68">
        <f t="shared" si="6"/>
        <v>4000</v>
      </c>
      <c r="K142" s="68"/>
      <c r="L142" s="69">
        <f>M141+L141*(1-TER_mensal-desconto_div_mensal)+Table20[[#This Row],[aportes]]*(1-custo_remessa)-comissao-Table20[[#This Row],[saques]]</f>
        <v>1213189.826962041</v>
      </c>
      <c r="M142" s="67">
        <f>Table20[[#This Row],[riqueza]]*rendimento_hist_mensal</f>
        <v>6574.126427425148</v>
      </c>
      <c r="N142" s="70">
        <f>((Table20[[#This Row],[riqueza]]*SWR)/12)*(1-imposto_GCAP)</f>
        <v>3437.3711763924489</v>
      </c>
      <c r="O142" s="71">
        <f>Table20[[#This Row],[renda]]*cambio_hoje*(1-custo_repatriacao)</f>
        <v>19233.643361264774</v>
      </c>
    </row>
    <row r="143" spans="7:15" ht="20" customHeight="1" x14ac:dyDescent="0.6">
      <c r="G143" s="65">
        <v>140</v>
      </c>
      <c r="H143" s="65">
        <f ca="1">YEAR(TODAY())-YEAR(data_de_nascimento)+Table20[[#This Row],[meses]]/12</f>
        <v>48.666666666666664</v>
      </c>
      <c r="I143" s="66">
        <f t="shared" ca="1" si="7"/>
        <v>48815</v>
      </c>
      <c r="J143" s="68">
        <f t="shared" si="6"/>
        <v>4000</v>
      </c>
      <c r="K143" s="68"/>
      <c r="L143" s="69">
        <f>M142+L142*(1-TER_mensal-desconto_div_mensal)+Table20[[#This Row],[aportes]]*(1-custo_remessa)-comissao-Table20[[#This Row],[saques]]</f>
        <v>1223256.885484112</v>
      </c>
      <c r="M143" s="67">
        <f>Table20[[#This Row],[riqueza]]*rendimento_hist_mensal</f>
        <v>6628.6785791210705</v>
      </c>
      <c r="N143" s="70">
        <f>((Table20[[#This Row],[riqueza]]*SWR)/12)*(1-imposto_GCAP)</f>
        <v>3465.8945088716505</v>
      </c>
      <c r="O143" s="71">
        <f>Table20[[#This Row],[renda]]*cambio_hoje*(1-custo_repatriacao)</f>
        <v>19393.244281918189</v>
      </c>
    </row>
    <row r="144" spans="7:15" ht="20" customHeight="1" x14ac:dyDescent="0.6">
      <c r="G144" s="65">
        <v>141</v>
      </c>
      <c r="H144" s="65">
        <f ca="1">YEAR(TODAY())-YEAR(data_de_nascimento)+Table20[[#This Row],[meses]]/12</f>
        <v>48.75</v>
      </c>
      <c r="I144" s="66">
        <f t="shared" ca="1" si="7"/>
        <v>48846</v>
      </c>
      <c r="J144" s="68">
        <f t="shared" si="6"/>
        <v>4000</v>
      </c>
      <c r="K144" s="68"/>
      <c r="L144" s="69">
        <f>M143+L143*(1-TER_mensal-desconto_div_mensal)+Table20[[#This Row],[aportes]]*(1-custo_remessa)-comissao-Table20[[#This Row],[saques]]</f>
        <v>1233374.7697889439</v>
      </c>
      <c r="M144" s="67">
        <f>Table20[[#This Row],[riqueza]]*rendimento_hist_mensal</f>
        <v>6683.506149481258</v>
      </c>
      <c r="N144" s="70">
        <f>((Table20[[#This Row],[riqueza]]*SWR)/12)*(1-imposto_GCAP)</f>
        <v>3494.5618477353414</v>
      </c>
      <c r="O144" s="71">
        <f>Table20[[#This Row],[renda]]*cambio_hoje*(1-custo_repatriacao)</f>
        <v>19553.650983297306</v>
      </c>
    </row>
    <row r="145" spans="7:15" ht="20" customHeight="1" x14ac:dyDescent="0.6">
      <c r="G145" s="65">
        <v>142</v>
      </c>
      <c r="H145" s="65">
        <f ca="1">YEAR(TODAY())-YEAR(data_de_nascimento)+Table20[[#This Row],[meses]]/12</f>
        <v>48.833333333333336</v>
      </c>
      <c r="I145" s="66">
        <f t="shared" ca="1" si="7"/>
        <v>48876</v>
      </c>
      <c r="J145" s="68">
        <f t="shared" si="6"/>
        <v>4000</v>
      </c>
      <c r="K145" s="68"/>
      <c r="L145" s="69">
        <f>M144+L144*(1-TER_mensal-desconto_div_mensal)+Table20[[#This Row],[aportes]]*(1-custo_remessa)-comissao-Table20[[#This Row],[saques]]</f>
        <v>1243543.736481799</v>
      </c>
      <c r="M145" s="67">
        <f>Table20[[#This Row],[riqueza]]*rendimento_hist_mensal</f>
        <v>6738.6105290180612</v>
      </c>
      <c r="N145" s="70">
        <f>((Table20[[#This Row],[riqueza]]*SWR)/12)*(1-imposto_GCAP)</f>
        <v>3523.3739200317641</v>
      </c>
      <c r="O145" s="71">
        <f>Table20[[#This Row],[renda]]*cambio_hoje*(1-custo_repatriacao)</f>
        <v>19714.867533565222</v>
      </c>
    </row>
    <row r="146" spans="7:15" ht="20" customHeight="1" x14ac:dyDescent="0.6">
      <c r="G146" s="65">
        <v>143</v>
      </c>
      <c r="H146" s="65">
        <f ca="1">YEAR(TODAY())-YEAR(data_de_nascimento)+Table20[[#This Row],[meses]]/12</f>
        <v>48.916666666666664</v>
      </c>
      <c r="I146" s="66">
        <f t="shared" ca="1" si="7"/>
        <v>48907</v>
      </c>
      <c r="J146" s="68">
        <f t="shared" si="6"/>
        <v>4000</v>
      </c>
      <c r="K146" s="68"/>
      <c r="L146" s="69">
        <f>M145+L145*(1-TER_mensal-desconto_div_mensal)+Table20[[#This Row],[aportes]]*(1-custo_remessa)-comissao-Table20[[#This Row],[saques]]</f>
        <v>1253764.0434634683</v>
      </c>
      <c r="M146" s="67">
        <f>Table20[[#This Row],[riqueza]]*rendimento_hist_mensal</f>
        <v>6793.9931152641393</v>
      </c>
      <c r="N146" s="70">
        <f>((Table20[[#This Row],[riqueza]]*SWR)/12)*(1-imposto_GCAP)</f>
        <v>3552.3314564798266</v>
      </c>
      <c r="O146" s="71">
        <f>Table20[[#This Row],[renda]]*cambio_hoje*(1-custo_repatriacao)</f>
        <v>19876.898021424084</v>
      </c>
    </row>
    <row r="147" spans="7:15" ht="20" customHeight="1" x14ac:dyDescent="0.6">
      <c r="G147" s="65">
        <v>144</v>
      </c>
      <c r="H147" s="65">
        <f ca="1">YEAR(TODAY())-YEAR(data_de_nascimento)+Table20[[#This Row],[meses]]/12</f>
        <v>49</v>
      </c>
      <c r="I147" s="66">
        <f t="shared" ca="1" si="7"/>
        <v>48937</v>
      </c>
      <c r="J147" s="68">
        <f t="shared" si="6"/>
        <v>4000</v>
      </c>
      <c r="K147" s="68"/>
      <c r="L147" s="69">
        <f>M146+L146*(1-TER_mensal-desconto_div_mensal)+Table20[[#This Row],[aportes]]*(1-custo_remessa)-comissao-Table20[[#This Row],[saques]]</f>
        <v>1264035.9499368125</v>
      </c>
      <c r="M147" s="67">
        <f>Table20[[#This Row],[riqueza]]*rendimento_hist_mensal</f>
        <v>6849.6553128079086</v>
      </c>
      <c r="N147" s="70">
        <f>((Table20[[#This Row],[riqueza]]*SWR)/12)*(1-imposto_GCAP)</f>
        <v>3581.4351914876356</v>
      </c>
      <c r="O147" s="71">
        <f>Table20[[#This Row],[renda]]*cambio_hoje*(1-custo_repatriacao)</f>
        <v>20039.746556218757</v>
      </c>
    </row>
    <row r="148" spans="7:15" ht="20" customHeight="1" x14ac:dyDescent="0.6">
      <c r="G148" s="65">
        <v>145</v>
      </c>
      <c r="H148" s="65">
        <f ca="1">YEAR(TODAY())-YEAR(data_de_nascimento)+Table20[[#This Row],[meses]]/12</f>
        <v>49.083333333333336</v>
      </c>
      <c r="I148" s="66">
        <f t="shared" ca="1" si="7"/>
        <v>48968</v>
      </c>
      <c r="J148" s="68">
        <f t="shared" si="6"/>
        <v>4000</v>
      </c>
      <c r="K148" s="68"/>
      <c r="L148" s="69">
        <f>M147+L147*(1-TER_mensal-desconto_div_mensal)+Table20[[#This Row],[aportes]]*(1-custo_remessa)-comissao-Table20[[#This Row],[saques]]</f>
        <v>1274359.7164133354</v>
      </c>
      <c r="M148" s="67">
        <f>Table20[[#This Row],[riqueza]]*rendimento_hist_mensal</f>
        <v>6905.5985333291583</v>
      </c>
      <c r="N148" s="70">
        <f>((Table20[[#This Row],[riqueza]]*SWR)/12)*(1-imposto_GCAP)</f>
        <v>3610.685863171117</v>
      </c>
      <c r="O148" s="71">
        <f>Table20[[#This Row],[renda]]*cambio_hoje*(1-custo_repatriacao)</f>
        <v>20203.417268041037</v>
      </c>
    </row>
    <row r="149" spans="7:15" ht="20" customHeight="1" x14ac:dyDescent="0.6">
      <c r="G149" s="65">
        <v>146</v>
      </c>
      <c r="H149" s="65">
        <f ca="1">YEAR(TODAY())-YEAR(data_de_nascimento)+Table20[[#This Row],[meses]]/12</f>
        <v>49.166666666666664</v>
      </c>
      <c r="I149" s="66">
        <f t="shared" ca="1" si="7"/>
        <v>48999</v>
      </c>
      <c r="J149" s="68">
        <f t="shared" si="6"/>
        <v>4000</v>
      </c>
      <c r="K149" s="68"/>
      <c r="L149" s="69">
        <f>M148+L148*(1-TER_mensal-desconto_div_mensal)+Table20[[#This Row],[aportes]]*(1-custo_remessa)-comissao-Table20[[#This Row],[saques]]</f>
        <v>1284735.6047197906</v>
      </c>
      <c r="M149" s="67">
        <f>Table20[[#This Row],[riqueza]]*rendimento_hist_mensal</f>
        <v>6961.8241956348593</v>
      </c>
      <c r="N149" s="70">
        <f>((Table20[[#This Row],[riqueza]]*SWR)/12)*(1-imposto_GCAP)</f>
        <v>3640.0842133727406</v>
      </c>
      <c r="O149" s="71">
        <f>Table20[[#This Row],[renda]]*cambio_hoje*(1-custo_repatriacao)</f>
        <v>20367.914307834399</v>
      </c>
    </row>
    <row r="150" spans="7:15" ht="20" customHeight="1" x14ac:dyDescent="0.6">
      <c r="G150" s="65">
        <v>147</v>
      </c>
      <c r="H150" s="65">
        <f ca="1">YEAR(TODAY())-YEAR(data_de_nascimento)+Table20[[#This Row],[meses]]/12</f>
        <v>49.25</v>
      </c>
      <c r="I150" s="66">
        <f t="shared" ca="1" si="7"/>
        <v>49027</v>
      </c>
      <c r="J150" s="68">
        <f t="shared" si="6"/>
        <v>4000</v>
      </c>
      <c r="K150" s="68"/>
      <c r="L150" s="69">
        <f>M149+L149*(1-TER_mensal-desconto_div_mensal)+Table20[[#This Row],[aportes]]*(1-custo_remessa)-comissao-Table20[[#This Row],[saques]]</f>
        <v>1295163.8780048231</v>
      </c>
      <c r="M150" s="67">
        <f>Table20[[#This Row],[riqueza]]*rendimento_hist_mensal</f>
        <v>7018.3337256951445</v>
      </c>
      <c r="N150" s="70">
        <f>((Table20[[#This Row],[riqueza]]*SWR)/12)*(1-imposto_GCAP)</f>
        <v>3669.6309876803325</v>
      </c>
      <c r="O150" s="71">
        <f>Table20[[#This Row],[renda]]*cambio_hoje*(1-custo_repatriacao)</f>
        <v>20533.241847499299</v>
      </c>
    </row>
    <row r="151" spans="7:15" ht="20" customHeight="1" x14ac:dyDescent="0.6">
      <c r="G151" s="65">
        <v>148</v>
      </c>
      <c r="H151" s="65">
        <f ca="1">YEAR(TODAY())-YEAR(data_de_nascimento)+Table20[[#This Row],[meses]]/12</f>
        <v>49.333333333333336</v>
      </c>
      <c r="I151" s="66">
        <f t="shared" ca="1" si="7"/>
        <v>49058</v>
      </c>
      <c r="J151" s="68">
        <f t="shared" si="6"/>
        <v>4000</v>
      </c>
      <c r="K151" s="68"/>
      <c r="L151" s="69">
        <f>M150+L150*(1-TER_mensal-desconto_div_mensal)+Table20[[#This Row],[aportes]]*(1-custo_remessa)-comissao-Table20[[#This Row],[saques]]</f>
        <v>1305644.8007456418</v>
      </c>
      <c r="M151" s="67">
        <f>Table20[[#This Row],[riqueza]]*rendimento_hist_mensal</f>
        <v>7075.1285566794741</v>
      </c>
      <c r="N151" s="70">
        <f>((Table20[[#This Row],[riqueza]]*SWR)/12)*(1-imposto_GCAP)</f>
        <v>3699.3269354459853</v>
      </c>
      <c r="O151" s="71">
        <f>Table20[[#This Row],[renda]]*cambio_hoje*(1-custo_repatriacao)</f>
        <v>20699.404079998949</v>
      </c>
    </row>
    <row r="152" spans="7:15" ht="20" customHeight="1" x14ac:dyDescent="0.6">
      <c r="G152" s="65">
        <v>149</v>
      </c>
      <c r="H152" s="65">
        <f ca="1">YEAR(TODAY())-YEAR(data_de_nascimento)+Table20[[#This Row],[meses]]/12</f>
        <v>49.416666666666664</v>
      </c>
      <c r="I152" s="66">
        <f t="shared" ca="1" si="7"/>
        <v>49088</v>
      </c>
      <c r="J152" s="68">
        <f t="shared" si="6"/>
        <v>4000</v>
      </c>
      <c r="K152" s="68"/>
      <c r="L152" s="69">
        <f>M151+L151*(1-TER_mensal-desconto_div_mensal)+Table20[[#This Row],[aportes]]*(1-custo_remessa)-comissao-Table20[[#This Row],[saques]]</f>
        <v>1316178.6387547278</v>
      </c>
      <c r="M152" s="67">
        <f>Table20[[#This Row],[riqueza]]*rendimento_hist_mensal</f>
        <v>7132.2101289929833</v>
      </c>
      <c r="N152" s="70">
        <f>((Table20[[#This Row],[riqueza]]*SWR)/12)*(1-imposto_GCAP)</f>
        <v>3729.1728098050621</v>
      </c>
      <c r="O152" s="71">
        <f>Table20[[#This Row],[renda]]*cambio_hoje*(1-custo_repatriacao)</f>
        <v>20866.405219465669</v>
      </c>
    </row>
    <row r="153" spans="7:15" ht="20" customHeight="1" x14ac:dyDescent="0.6">
      <c r="G153" s="65">
        <v>150</v>
      </c>
      <c r="H153" s="65">
        <f ca="1">YEAR(TODAY())-YEAR(data_de_nascimento)+Table20[[#This Row],[meses]]/12</f>
        <v>49.5</v>
      </c>
      <c r="I153" s="66">
        <f t="shared" ca="1" si="7"/>
        <v>49119</v>
      </c>
      <c r="J153" s="68">
        <f t="shared" si="6"/>
        <v>4000</v>
      </c>
      <c r="K153" s="68"/>
      <c r="L153" s="69">
        <f>M152+L152*(1-TER_mensal-desconto_div_mensal)+Table20[[#This Row],[aportes]]*(1-custo_remessa)-comissao-Table20[[#This Row],[saques]]</f>
        <v>1326765.6591865756</v>
      </c>
      <c r="M153" s="67">
        <f>Table20[[#This Row],[riqueza]]*rendimento_hist_mensal</f>
        <v>7189.5798903130135</v>
      </c>
      <c r="N153" s="70">
        <f>((Table20[[#This Row],[riqueza]]*SWR)/12)*(1-imposto_GCAP)</f>
        <v>3759.1693676952973</v>
      </c>
      <c r="O153" s="71">
        <f>Table20[[#This Row],[renda]]*cambio_hoje*(1-custo_repatriacao)</f>
        <v>21034.249501307764</v>
      </c>
    </row>
    <row r="154" spans="7:15" ht="20" customHeight="1" x14ac:dyDescent="0.6">
      <c r="G154" s="65">
        <v>151</v>
      </c>
      <c r="H154" s="65">
        <f ca="1">YEAR(TODAY())-YEAR(data_de_nascimento)+Table20[[#This Row],[meses]]/12</f>
        <v>49.583333333333336</v>
      </c>
      <c r="I154" s="66">
        <f t="shared" ca="1" si="7"/>
        <v>49149</v>
      </c>
      <c r="J154" s="68">
        <f t="shared" si="6"/>
        <v>4000</v>
      </c>
      <c r="K154" s="68"/>
      <c r="L154" s="69">
        <f>M153+L153*(1-TER_mensal-desconto_div_mensal)+Table20[[#This Row],[aportes]]*(1-custo_remessa)-comissao-Table20[[#This Row],[saques]]</f>
        <v>1337406.1305444683</v>
      </c>
      <c r="M154" s="67">
        <f>Table20[[#This Row],[riqueza]]*rendimento_hist_mensal</f>
        <v>7247.2392956258236</v>
      </c>
      <c r="N154" s="70">
        <f>((Table20[[#This Row],[riqueza]]*SWR)/12)*(1-imposto_GCAP)</f>
        <v>3789.3173698759938</v>
      </c>
      <c r="O154" s="71">
        <f>Table20[[#This Row],[renda]]*cambio_hoje*(1-custo_repatriacao)</f>
        <v>21202.941182316947</v>
      </c>
    </row>
    <row r="155" spans="7:15" ht="20" customHeight="1" x14ac:dyDescent="0.6">
      <c r="G155" s="65">
        <v>152</v>
      </c>
      <c r="H155" s="65">
        <f ca="1">YEAR(TODAY())-YEAR(data_de_nascimento)+Table20[[#This Row],[meses]]/12</f>
        <v>49.666666666666664</v>
      </c>
      <c r="I155" s="66">
        <f t="shared" ca="1" si="7"/>
        <v>49180</v>
      </c>
      <c r="J155" s="68">
        <f t="shared" si="6"/>
        <v>4000</v>
      </c>
      <c r="K155" s="68"/>
      <c r="L155" s="69">
        <f>M154+L154*(1-TER_mensal-desconto_div_mensal)+Table20[[#This Row],[aportes]]*(1-custo_remessa)-comissao-Table20[[#This Row],[saques]]</f>
        <v>1348100.3226872878</v>
      </c>
      <c r="M155" s="67">
        <f>Table20[[#This Row],[riqueza]]*rendimento_hist_mensal</f>
        <v>7305.1898072634986</v>
      </c>
      <c r="N155" s="70">
        <f>((Table20[[#This Row],[riqueza]]*SWR)/12)*(1-imposto_GCAP)</f>
        <v>3819.6175809473157</v>
      </c>
      <c r="O155" s="71">
        <f>Table20[[#This Row],[renda]]*cambio_hoje*(1-custo_repatriacao)</f>
        <v>21372.484540776273</v>
      </c>
    </row>
    <row r="156" spans="7:15" ht="20" customHeight="1" x14ac:dyDescent="0.6">
      <c r="G156" s="65">
        <v>153</v>
      </c>
      <c r="H156" s="65">
        <f ca="1">YEAR(TODAY())-YEAR(data_de_nascimento)+Table20[[#This Row],[meses]]/12</f>
        <v>49.75</v>
      </c>
      <c r="I156" s="66">
        <f t="shared" ca="1" si="7"/>
        <v>49211</v>
      </c>
      <c r="J156" s="68">
        <f t="shared" si="6"/>
        <v>4000</v>
      </c>
      <c r="K156" s="68"/>
      <c r="L156" s="69">
        <f>M155+L155*(1-TER_mensal-desconto_div_mensal)+Table20[[#This Row],[aportes]]*(1-custo_remessa)-comissao-Table20[[#This Row],[saques]]</f>
        <v>1358848.5068363582</v>
      </c>
      <c r="M156" s="67">
        <f>Table20[[#This Row],[riqueza]]*rendimento_hist_mensal</f>
        <v>7363.4328949410265</v>
      </c>
      <c r="N156" s="70">
        <f>((Table20[[#This Row],[riqueza]]*SWR)/12)*(1-imposto_GCAP)</f>
        <v>3850.0707693696813</v>
      </c>
      <c r="O156" s="71">
        <f>Table20[[#This Row],[renda]]*cambio_hoje*(1-custo_repatriacao)</f>
        <v>21542.88387656866</v>
      </c>
    </row>
    <row r="157" spans="7:15" ht="20" customHeight="1" x14ac:dyDescent="0.6">
      <c r="G157" s="65">
        <v>154</v>
      </c>
      <c r="H157" s="65">
        <f ca="1">YEAR(TODAY())-YEAR(data_de_nascimento)+Table20[[#This Row],[meses]]/12</f>
        <v>49.833333333333336</v>
      </c>
      <c r="I157" s="66">
        <f t="shared" ca="1" si="7"/>
        <v>49241</v>
      </c>
      <c r="J157" s="68">
        <f t="shared" si="6"/>
        <v>4000</v>
      </c>
      <c r="K157" s="68"/>
      <c r="L157" s="69">
        <f>M156+L156*(1-TER_mensal-desconto_div_mensal)+Table20[[#This Row],[aportes]]*(1-custo_remessa)-comissao-Table20[[#This Row],[saques]]</f>
        <v>1369650.9555823251</v>
      </c>
      <c r="M157" s="67">
        <f>Table20[[#This Row],[riqueza]]*rendimento_hist_mensal</f>
        <v>7421.9700357935844</v>
      </c>
      <c r="N157" s="70">
        <f>((Table20[[#This Row],[riqueza]]*SWR)/12)*(1-imposto_GCAP)</f>
        <v>3880.6777074832544</v>
      </c>
      <c r="O157" s="71">
        <f>Table20[[#This Row],[renda]]*cambio_hoje*(1-custo_repatriacao)</f>
        <v>21714.143511285965</v>
      </c>
    </row>
    <row r="158" spans="7:15" ht="20" customHeight="1" x14ac:dyDescent="0.6">
      <c r="G158" s="65">
        <v>155</v>
      </c>
      <c r="H158" s="65">
        <f ca="1">YEAR(TODAY())-YEAR(data_de_nascimento)+Table20[[#This Row],[meses]]/12</f>
        <v>49.916666666666664</v>
      </c>
      <c r="I158" s="66">
        <f t="shared" ca="1" si="7"/>
        <v>49272</v>
      </c>
      <c r="J158" s="68"/>
      <c r="K158" s="68">
        <f t="shared" ref="K158:K221" si="8">saques</f>
        <v>3000</v>
      </c>
      <c r="L158" s="69">
        <f>M157+L157*(1-TER_mensal-desconto_div_mensal)+Table20[[#This Row],[aportes]]*(1-custo_remessa)-comissao-Table20[[#This Row],[saques]]</f>
        <v>1373563.9428920685</v>
      </c>
      <c r="M158" s="67">
        <f>Table20[[#This Row],[riqueza]]*rendimento_hist_mensal</f>
        <v>7443.1740326549661</v>
      </c>
      <c r="N158" s="70">
        <f>((Table20[[#This Row],[riqueza]]*SWR)/12)*(1-imposto_GCAP)</f>
        <v>3891.7645048608606</v>
      </c>
      <c r="O158" s="71">
        <f>Table20[[#This Row],[renda]]*cambio_hoje*(1-custo_repatriacao)</f>
        <v>21776.179147194009</v>
      </c>
    </row>
    <row r="159" spans="7:15" ht="20" customHeight="1" x14ac:dyDescent="0.6">
      <c r="G159" s="65">
        <v>156</v>
      </c>
      <c r="H159" s="65">
        <f ca="1">YEAR(TODAY())-YEAR(data_de_nascimento)+Table20[[#This Row],[meses]]/12</f>
        <v>50</v>
      </c>
      <c r="I159" s="66">
        <f t="shared" ca="1" si="7"/>
        <v>49302</v>
      </c>
      <c r="J159" s="68"/>
      <c r="K159" s="68">
        <f t="shared" si="8"/>
        <v>3000</v>
      </c>
      <c r="L159" s="69">
        <f>M158+L158*(1-TER_mensal-desconto_div_mensal)+Table20[[#This Row],[aportes]]*(1-custo_remessa)-comissao-Table20[[#This Row],[saques]]</f>
        <v>1377496.6857880654</v>
      </c>
      <c r="M159" s="67">
        <f>Table20[[#This Row],[riqueza]]*rendimento_hist_mensal</f>
        <v>7464.485082607951</v>
      </c>
      <c r="N159" s="70">
        <f>((Table20[[#This Row],[riqueza]]*SWR)/12)*(1-imposto_GCAP)</f>
        <v>3902.9072763995187</v>
      </c>
      <c r="O159" s="71">
        <f>Table20[[#This Row],[renda]]*cambio_hoje*(1-custo_repatriacao)</f>
        <v>21838.527983799875</v>
      </c>
    </row>
    <row r="160" spans="7:15" ht="20" customHeight="1" x14ac:dyDescent="0.6">
      <c r="G160" s="65">
        <v>157</v>
      </c>
      <c r="H160" s="65">
        <f ca="1">YEAR(TODAY())-YEAR(data_de_nascimento)+Table20[[#This Row],[meses]]/12</f>
        <v>50.083333333333336</v>
      </c>
      <c r="I160" s="66">
        <f t="shared" ca="1" si="7"/>
        <v>49333</v>
      </c>
      <c r="J160" s="68"/>
      <c r="K160" s="68">
        <f t="shared" si="8"/>
        <v>3000</v>
      </c>
      <c r="L160" s="69">
        <f>M159+L159*(1-TER_mensal-desconto_div_mensal)+Table20[[#This Row],[aportes]]*(1-custo_remessa)-comissao-Table20[[#This Row],[saques]]</f>
        <v>1381449.2840107845</v>
      </c>
      <c r="M160" s="67">
        <f>Table20[[#This Row],[riqueza]]*rendimento_hist_mensal</f>
        <v>7485.9037261338699</v>
      </c>
      <c r="N160" s="70">
        <f>((Table20[[#This Row],[riqueza]]*SWR)/12)*(1-imposto_GCAP)</f>
        <v>3914.1063046972222</v>
      </c>
      <c r="O160" s="71">
        <f>Table20[[#This Row],[renda]]*cambio_hoje*(1-custo_repatriacao)</f>
        <v>21901.191602366896</v>
      </c>
    </row>
    <row r="161" spans="7:15" ht="20" customHeight="1" x14ac:dyDescent="0.6">
      <c r="G161" s="65">
        <v>158</v>
      </c>
      <c r="H161" s="65">
        <f ca="1">YEAR(TODAY())-YEAR(data_de_nascimento)+Table20[[#This Row],[meses]]/12</f>
        <v>50.166666666666664</v>
      </c>
      <c r="I161" s="66">
        <f t="shared" ca="1" si="7"/>
        <v>49364</v>
      </c>
      <c r="J161" s="68"/>
      <c r="K161" s="68">
        <f t="shared" si="8"/>
        <v>3000</v>
      </c>
      <c r="L161" s="69">
        <f>M160+L160*(1-TER_mensal-desconto_div_mensal)+Table20[[#This Row],[aportes]]*(1-custo_remessa)-comissao-Table20[[#This Row],[saques]]</f>
        <v>1385421.8378042562</v>
      </c>
      <c r="M161" s="67">
        <f>Table20[[#This Row],[riqueza]]*rendimento_hist_mensal</f>
        <v>7507.4305064427917</v>
      </c>
      <c r="N161" s="70">
        <f>((Table20[[#This Row],[riqueza]]*SWR)/12)*(1-imposto_GCAP)</f>
        <v>3925.361873778726</v>
      </c>
      <c r="O161" s="71">
        <f>Table20[[#This Row],[renda]]*cambio_hoje*(1-custo_repatriacao)</f>
        <v>21964.171592141796</v>
      </c>
    </row>
    <row r="162" spans="7:15" ht="20" customHeight="1" x14ac:dyDescent="0.6">
      <c r="G162" s="65">
        <v>159</v>
      </c>
      <c r="H162" s="65">
        <f ca="1">YEAR(TODAY())-YEAR(data_de_nascimento)+Table20[[#This Row],[meses]]/12</f>
        <v>50.25</v>
      </c>
      <c r="I162" s="66">
        <f t="shared" ca="1" si="7"/>
        <v>49392</v>
      </c>
      <c r="J162" s="68"/>
      <c r="K162" s="68">
        <f t="shared" si="8"/>
        <v>3000</v>
      </c>
      <c r="L162" s="69">
        <f>M161+L161*(1-TER_mensal-desconto_div_mensal)+Table20[[#This Row],[aportes]]*(1-custo_remessa)-comissao-Table20[[#This Row],[saques]]</f>
        <v>1389414.4479186155</v>
      </c>
      <c r="M162" s="67">
        <f>Table20[[#This Row],[riqueza]]*rendimento_hist_mensal</f>
        <v>7529.0659694873029</v>
      </c>
      <c r="N162" s="70">
        <f>((Table20[[#This Row],[riqueza]]*SWR)/12)*(1-imposto_GCAP)</f>
        <v>3936.6742691027439</v>
      </c>
      <c r="O162" s="71">
        <f>Table20[[#This Row],[renda]]*cambio_hoje*(1-custo_repatriacao)</f>
        <v>22027.469550394926</v>
      </c>
    </row>
    <row r="163" spans="7:15" ht="20" customHeight="1" x14ac:dyDescent="0.6">
      <c r="G163" s="65">
        <v>160</v>
      </c>
      <c r="H163" s="65">
        <f ca="1">YEAR(TODAY())-YEAR(data_de_nascimento)+Table20[[#This Row],[meses]]/12</f>
        <v>50.333333333333336</v>
      </c>
      <c r="I163" s="66">
        <f t="shared" ca="1" si="7"/>
        <v>49423</v>
      </c>
      <c r="J163" s="68"/>
      <c r="K163" s="68">
        <f t="shared" si="8"/>
        <v>3000</v>
      </c>
      <c r="L163" s="69">
        <f>M162+L162*(1-TER_mensal-desconto_div_mensal)+Table20[[#This Row],[aportes]]*(1-custo_remessa)-comissao-Table20[[#This Row],[saques]]</f>
        <v>1393427.2156126564</v>
      </c>
      <c r="M163" s="67">
        <f>Table20[[#This Row],[riqueza]]*rendimento_hist_mensal</f>
        <v>7550.8106639763528</v>
      </c>
      <c r="N163" s="70">
        <f>((Table20[[#This Row],[riqueza]]*SWR)/12)*(1-imposto_GCAP)</f>
        <v>3948.043777569193</v>
      </c>
      <c r="O163" s="71">
        <f>Table20[[#This Row],[renda]]*cambio_hoje*(1-custo_repatriacao)</f>
        <v>22091.087082460832</v>
      </c>
    </row>
    <row r="164" spans="7:15" ht="20" customHeight="1" x14ac:dyDescent="0.6">
      <c r="G164" s="65">
        <v>161</v>
      </c>
      <c r="H164" s="65">
        <f ca="1">YEAR(TODAY())-YEAR(data_de_nascimento)+Table20[[#This Row],[meses]]/12</f>
        <v>50.416666666666664</v>
      </c>
      <c r="I164" s="66">
        <f t="shared" ca="1" si="7"/>
        <v>49453</v>
      </c>
      <c r="J164" s="68"/>
      <c r="K164" s="68">
        <f t="shared" si="8"/>
        <v>3000</v>
      </c>
      <c r="L164" s="69">
        <f>M163+L163*(1-TER_mensal-desconto_div_mensal)+Table20[[#This Row],[aportes]]*(1-custo_remessa)-comissao-Table20[[#This Row],[saques]]</f>
        <v>1397460.2426564011</v>
      </c>
      <c r="M164" s="67">
        <f>Table20[[#This Row],[riqueza]]*rendimento_hist_mensal</f>
        <v>7572.6651413891705</v>
      </c>
      <c r="N164" s="70">
        <f>((Table20[[#This Row],[riqueza]]*SWR)/12)*(1-imposto_GCAP)</f>
        <v>3959.4706875264701</v>
      </c>
      <c r="O164" s="71">
        <f>Table20[[#This Row],[renda]]*cambio_hoje*(1-custo_repatriacao)</f>
        <v>22155.025801778949</v>
      </c>
    </row>
    <row r="165" spans="7:15" ht="20" customHeight="1" x14ac:dyDescent="0.6">
      <c r="G165" s="65">
        <v>162</v>
      </c>
      <c r="H165" s="65">
        <f ca="1">YEAR(TODAY())-YEAR(data_de_nascimento)+Table20[[#This Row],[meses]]/12</f>
        <v>50.5</v>
      </c>
      <c r="I165" s="66">
        <f t="shared" ca="1" si="7"/>
        <v>49484</v>
      </c>
      <c r="J165" s="68"/>
      <c r="K165" s="68">
        <f t="shared" si="8"/>
        <v>3000</v>
      </c>
      <c r="L165" s="69">
        <f>M164+L164*(1-TER_mensal-desconto_div_mensal)+Table20[[#This Row],[aportes]]*(1-custo_remessa)-comissao-Table20[[#This Row],[saques]]</f>
        <v>1401513.6313336804</v>
      </c>
      <c r="M165" s="67">
        <f>Table20[[#This Row],[riqueza]]*rendimento_hist_mensal</f>
        <v>7594.6299559892532</v>
      </c>
      <c r="N165" s="70">
        <f>((Table20[[#This Row],[riqueza]]*SWR)/12)*(1-imposto_GCAP)</f>
        <v>3970.9552887787604</v>
      </c>
      <c r="O165" s="71">
        <f>Table20[[#This Row],[renda]]*cambio_hoje*(1-custo_repatriacao)</f>
        <v>22219.287329934519</v>
      </c>
    </row>
    <row r="166" spans="7:15" ht="20" customHeight="1" x14ac:dyDescent="0.6">
      <c r="G166" s="65">
        <v>163</v>
      </c>
      <c r="H166" s="65">
        <f ca="1">YEAR(TODAY())-YEAR(data_de_nascimento)+Table20[[#This Row],[meses]]/12</f>
        <v>50.583333333333336</v>
      </c>
      <c r="I166" s="66">
        <f t="shared" ca="1" si="7"/>
        <v>49514</v>
      </c>
      <c r="J166" s="68"/>
      <c r="K166" s="68">
        <f t="shared" si="8"/>
        <v>3000</v>
      </c>
      <c r="L166" s="69">
        <f>M165+L165*(1-TER_mensal-desconto_div_mensal)+Table20[[#This Row],[aportes]]*(1-custo_remessa)-comissao-Table20[[#This Row],[saques]]</f>
        <v>1405587.4844447267</v>
      </c>
      <c r="M166" s="67">
        <f>Table20[[#This Row],[riqueza]]*rendimento_hist_mensal</f>
        <v>7616.7056648384141</v>
      </c>
      <c r="N166" s="70">
        <f>((Table20[[#This Row],[riqueza]]*SWR)/12)*(1-imposto_GCAP)</f>
        <v>3982.497872593392</v>
      </c>
      <c r="O166" s="71">
        <f>Table20[[#This Row],[renda]]*cambio_hoje*(1-custo_repatriacao)</f>
        <v>22283.873296699716</v>
      </c>
    </row>
    <row r="167" spans="7:15" ht="20" customHeight="1" x14ac:dyDescent="0.6">
      <c r="G167" s="65">
        <v>164</v>
      </c>
      <c r="H167" s="65">
        <f ca="1">YEAR(TODAY())-YEAR(data_de_nascimento)+Table20[[#This Row],[meses]]/12</f>
        <v>50.666666666666664</v>
      </c>
      <c r="I167" s="66">
        <f t="shared" ca="1" si="7"/>
        <v>49545</v>
      </c>
      <c r="J167" s="68"/>
      <c r="K167" s="68">
        <f t="shared" si="8"/>
        <v>3000</v>
      </c>
      <c r="L167" s="69">
        <f>M166+L166*(1-TER_mensal-desconto_div_mensal)+Table20[[#This Row],[aportes]]*(1-custo_remessa)-comissao-Table20[[#This Row],[saques]]</f>
        <v>1409681.9053087833</v>
      </c>
      <c r="M167" s="67">
        <f>Table20[[#This Row],[riqueza]]*rendimento_hist_mensal</f>
        <v>7638.8928278109215</v>
      </c>
      <c r="N167" s="70">
        <f>((Table20[[#This Row],[riqueza]]*SWR)/12)*(1-imposto_GCAP)</f>
        <v>3994.098731708219</v>
      </c>
      <c r="O167" s="71">
        <f>Table20[[#This Row],[renda]]*cambio_hoje*(1-custo_repatriacao)</f>
        <v>22348.785340074981</v>
      </c>
    </row>
    <row r="168" spans="7:15" ht="20" customHeight="1" x14ac:dyDescent="0.6">
      <c r="G168" s="65">
        <v>165</v>
      </c>
      <c r="H168" s="65">
        <f ca="1">YEAR(TODAY())-YEAR(data_de_nascimento)+Table20[[#This Row],[meses]]/12</f>
        <v>50.75</v>
      </c>
      <c r="I168" s="66">
        <f t="shared" ca="1" si="7"/>
        <v>49576</v>
      </c>
      <c r="J168" s="68"/>
      <c r="K168" s="68">
        <f t="shared" si="8"/>
        <v>3000</v>
      </c>
      <c r="L168" s="69">
        <f>M167+L167*(1-TER_mensal-desconto_div_mensal)+Table20[[#This Row],[aportes]]*(1-custo_remessa)-comissao-Table20[[#This Row],[saques]]</f>
        <v>1413796.9977667232</v>
      </c>
      <c r="M168" s="67">
        <f>Table20[[#This Row],[riqueza]]*rendimento_hist_mensal</f>
        <v>7661.1920076076931</v>
      </c>
      <c r="N168" s="70">
        <f>((Table20[[#This Row],[riqueza]]*SWR)/12)*(1-imposto_GCAP)</f>
        <v>4005.758160339049</v>
      </c>
      <c r="O168" s="71">
        <f>Table20[[#This Row],[renda]]*cambio_hoje*(1-custo_repatriacao)</f>
        <v>22414.025106330555</v>
      </c>
    </row>
    <row r="169" spans="7:15" ht="20" customHeight="1" x14ac:dyDescent="0.6">
      <c r="G169" s="65">
        <v>166</v>
      </c>
      <c r="H169" s="65">
        <f ca="1">YEAR(TODAY())-YEAR(data_de_nascimento)+Table20[[#This Row],[meses]]/12</f>
        <v>50.833333333333336</v>
      </c>
      <c r="I169" s="66">
        <f t="shared" ca="1" si="7"/>
        <v>49606</v>
      </c>
      <c r="J169" s="68"/>
      <c r="K169" s="68">
        <f t="shared" si="8"/>
        <v>3000</v>
      </c>
      <c r="L169" s="69">
        <f>M168+L168*(1-TER_mensal-desconto_div_mensal)+Table20[[#This Row],[aportes]]*(1-custo_remessa)-comissao-Table20[[#This Row],[saques]]</f>
        <v>1417932.8661836833</v>
      </c>
      <c r="M169" s="67">
        <f>Table20[[#This Row],[riqueza]]*rendimento_hist_mensal</f>
        <v>7683.603769770566</v>
      </c>
      <c r="N169" s="70">
        <f>((Table20[[#This Row],[riqueza]]*SWR)/12)*(1-imposto_GCAP)</f>
        <v>4017.4764541871023</v>
      </c>
      <c r="O169" s="71">
        <f>Table20[[#This Row],[renda]]*cambio_hoje*(1-custo_repatriacao)</f>
        <v>22479.594250048256</v>
      </c>
    </row>
    <row r="170" spans="7:15" ht="20" customHeight="1" x14ac:dyDescent="0.6">
      <c r="G170" s="65">
        <v>167</v>
      </c>
      <c r="H170" s="65">
        <f ca="1">YEAR(TODAY())-YEAR(data_de_nascimento)+Table20[[#This Row],[meses]]/12</f>
        <v>50.916666666666664</v>
      </c>
      <c r="I170" s="66">
        <f t="shared" ca="1" si="7"/>
        <v>49637</v>
      </c>
      <c r="J170" s="68"/>
      <c r="K170" s="68">
        <f t="shared" si="8"/>
        <v>3000</v>
      </c>
      <c r="L170" s="69">
        <f>M169+L169*(1-TER_mensal-desconto_div_mensal)+Table20[[#This Row],[aportes]]*(1-custo_remessa)-comissao-Table20[[#This Row],[saques]]</f>
        <v>1422089.615451711</v>
      </c>
      <c r="M170" s="67">
        <f>Table20[[#This Row],[riqueza]]*rendimento_hist_mensal</f>
        <v>7706.1286826966416</v>
      </c>
      <c r="N170" s="70">
        <f>((Table20[[#This Row],[riqueza]]*SWR)/12)*(1-imposto_GCAP)</f>
        <v>4029.2539104465145</v>
      </c>
      <c r="O170" s="71">
        <f>Table20[[#This Row],[renda]]*cambio_hoje*(1-custo_repatriacao)</f>
        <v>22545.494434163425</v>
      </c>
    </row>
    <row r="171" spans="7:15" ht="20" customHeight="1" x14ac:dyDescent="0.6">
      <c r="G171" s="65">
        <v>168</v>
      </c>
      <c r="H171" s="65">
        <f ca="1">YEAR(TODAY())-YEAR(data_de_nascimento)+Table20[[#This Row],[meses]]/12</f>
        <v>51</v>
      </c>
      <c r="I171" s="66">
        <f t="shared" ca="1" si="7"/>
        <v>49667</v>
      </c>
      <c r="J171" s="68"/>
      <c r="K171" s="68">
        <f t="shared" si="8"/>
        <v>3000</v>
      </c>
      <c r="L171" s="69">
        <f>M170+L170*(1-TER_mensal-desconto_div_mensal)+Table20[[#This Row],[aportes]]*(1-custo_remessa)-comissao-Table20[[#This Row],[saques]]</f>
        <v>1426267.3509924244</v>
      </c>
      <c r="M171" s="67">
        <f>Table20[[#This Row],[riqueza]]*rendimento_hist_mensal</f>
        <v>7728.7673176527005</v>
      </c>
      <c r="N171" s="70">
        <f>((Table20[[#This Row],[riqueza]]*SWR)/12)*(1-imposto_GCAP)</f>
        <v>4041.0908278118695</v>
      </c>
      <c r="O171" s="71">
        <f>Table20[[#This Row],[renda]]*cambio_hoje*(1-custo_repatriacao)</f>
        <v>22611.727330007085</v>
      </c>
    </row>
    <row r="172" spans="7:15" ht="20" customHeight="1" x14ac:dyDescent="0.6">
      <c r="G172" s="65">
        <v>169</v>
      </c>
      <c r="H172" s="65">
        <f ca="1">YEAR(TODAY())-YEAR(data_de_nascimento)+Table20[[#This Row],[meses]]/12</f>
        <v>51.083333333333336</v>
      </c>
      <c r="I172" s="66">
        <f t="shared" ca="1" si="7"/>
        <v>49698</v>
      </c>
      <c r="J172" s="68"/>
      <c r="K172" s="68">
        <f t="shared" si="8"/>
        <v>3000</v>
      </c>
      <c r="L172" s="69">
        <f>M171+L171*(1-TER_mensal-desconto_div_mensal)+Table20[[#This Row],[aportes]]*(1-custo_remessa)-comissao-Table20[[#This Row],[saques]]</f>
        <v>1430466.1787596864</v>
      </c>
      <c r="M172" s="67">
        <f>Table20[[#This Row],[riqueza]]*rendimento_hist_mensal</f>
        <v>7751.5202487896904</v>
      </c>
      <c r="N172" s="70">
        <f>((Table20[[#This Row],[riqueza]]*SWR)/12)*(1-imposto_GCAP)</f>
        <v>4052.9875064857779</v>
      </c>
      <c r="O172" s="71">
        <f>Table20[[#This Row],[renda]]*cambio_hoje*(1-custo_repatriacao)</f>
        <v>22678.294617348354</v>
      </c>
    </row>
    <row r="173" spans="7:15" ht="20" customHeight="1" x14ac:dyDescent="0.6">
      <c r="G173" s="65">
        <v>170</v>
      </c>
      <c r="H173" s="65">
        <f ca="1">YEAR(TODAY())-YEAR(data_de_nascimento)+Table20[[#This Row],[meses]]/12</f>
        <v>51.166666666666664</v>
      </c>
      <c r="I173" s="66">
        <f t="shared" ca="1" si="7"/>
        <v>49729</v>
      </c>
      <c r="J173" s="68"/>
      <c r="K173" s="68">
        <f t="shared" si="8"/>
        <v>3000</v>
      </c>
      <c r="L173" s="69">
        <f>M172+L172*(1-TER_mensal-desconto_div_mensal)+Table20[[#This Row],[aportes]]*(1-custo_remessa)-comissao-Table20[[#This Row],[saques]]</f>
        <v>1434686.2052422913</v>
      </c>
      <c r="M173" s="67">
        <f>Table20[[#This Row],[riqueza]]*rendimento_hist_mensal</f>
        <v>7774.3880531572868</v>
      </c>
      <c r="N173" s="70">
        <f>((Table20[[#This Row],[riqueza]]*SWR)/12)*(1-imposto_GCAP)</f>
        <v>4064.9442481864921</v>
      </c>
      <c r="O173" s="71">
        <f>Table20[[#This Row],[renda]]*cambio_hoje*(1-custo_repatriacao)</f>
        <v>22745.197984437054</v>
      </c>
    </row>
    <row r="174" spans="7:15" ht="20" customHeight="1" x14ac:dyDescent="0.6">
      <c r="G174" s="65">
        <v>171</v>
      </c>
      <c r="H174" s="65">
        <f ca="1">YEAR(TODAY())-YEAR(data_de_nascimento)+Table20[[#This Row],[meses]]/12</f>
        <v>51.25</v>
      </c>
      <c r="I174" s="66">
        <f t="shared" ca="1" si="7"/>
        <v>49758</v>
      </c>
      <c r="J174" s="68"/>
      <c r="K174" s="68">
        <f t="shared" si="8"/>
        <v>3000</v>
      </c>
      <c r="L174" s="69">
        <f>M173+L173*(1-TER_mensal-desconto_div_mensal)+Table20[[#This Row],[aportes]]*(1-custo_remessa)-comissao-Table20[[#This Row],[saques]]</f>
        <v>1438927.5374666657</v>
      </c>
      <c r="M174" s="67">
        <f>Table20[[#This Row],[riqueza]]*rendimento_hist_mensal</f>
        <v>7797.3713107185313</v>
      </c>
      <c r="N174" s="70">
        <f>((Table20[[#This Row],[riqueza]]*SWR)/12)*(1-imposto_GCAP)</f>
        <v>4076.9613561555529</v>
      </c>
      <c r="O174" s="71">
        <f>Table20[[#This Row],[renda]]*cambio_hoje*(1-custo_repatriacao)</f>
        <v>22812.439128046484</v>
      </c>
    </row>
    <row r="175" spans="7:15" ht="20" customHeight="1" x14ac:dyDescent="0.6">
      <c r="G175" s="65">
        <v>172</v>
      </c>
      <c r="H175" s="65">
        <f ca="1">YEAR(TODAY())-YEAR(data_de_nascimento)+Table20[[#This Row],[meses]]/12</f>
        <v>51.333333333333336</v>
      </c>
      <c r="I175" s="66">
        <f t="shared" ca="1" si="7"/>
        <v>49789</v>
      </c>
      <c r="J175" s="68"/>
      <c r="K175" s="68">
        <f t="shared" si="8"/>
        <v>3000</v>
      </c>
      <c r="L175" s="69">
        <f>M174+L174*(1-TER_mensal-desconto_div_mensal)+Table20[[#This Row],[aportes]]*(1-custo_remessa)-comissao-Table20[[#This Row],[saques]]</f>
        <v>1443190.2829995831</v>
      </c>
      <c r="M175" s="67">
        <f>Table20[[#This Row],[riqueza]]*rendimento_hist_mensal</f>
        <v>7820.4706043645347</v>
      </c>
      <c r="N175" s="70">
        <f>((Table20[[#This Row],[riqueza]]*SWR)/12)*(1-imposto_GCAP)</f>
        <v>4089.0391351654853</v>
      </c>
      <c r="O175" s="71">
        <f>Table20[[#This Row],[renda]]*cambio_hoje*(1-custo_repatriacao)</f>
        <v>22880.019753516503</v>
      </c>
    </row>
    <row r="176" spans="7:15" ht="20" customHeight="1" x14ac:dyDescent="0.6">
      <c r="G176" s="65">
        <v>173</v>
      </c>
      <c r="H176" s="65">
        <f ca="1">YEAR(TODAY())-YEAR(data_de_nascimento)+Table20[[#This Row],[meses]]/12</f>
        <v>51.416666666666664</v>
      </c>
      <c r="I176" s="66">
        <f t="shared" ca="1" si="7"/>
        <v>49819</v>
      </c>
      <c r="J176" s="68"/>
      <c r="K176" s="68">
        <f t="shared" si="8"/>
        <v>3000</v>
      </c>
      <c r="L176" s="69">
        <f>M175+L175*(1-TER_mensal-desconto_div_mensal)+Table20[[#This Row],[aportes]]*(1-custo_remessa)-comissao-Table20[[#This Row],[saques]]</f>
        <v>1447474.5499508912</v>
      </c>
      <c r="M176" s="67">
        <f>Table20[[#This Row],[riqueza]]*rendimento_hist_mensal</f>
        <v>7843.6865199292633</v>
      </c>
      <c r="N176" s="70">
        <f>((Table20[[#This Row],[riqueza]]*SWR)/12)*(1-imposto_GCAP)</f>
        <v>4101.1778915275245</v>
      </c>
      <c r="O176" s="71">
        <f>Table20[[#This Row],[renda]]*cambio_hoje*(1-custo_repatriacao)</f>
        <v>22947.941574796736</v>
      </c>
    </row>
    <row r="177" spans="7:15" ht="20" customHeight="1" x14ac:dyDescent="0.6">
      <c r="G177" s="65">
        <v>174</v>
      </c>
      <c r="H177" s="65">
        <f ca="1">YEAR(TODAY())-YEAR(data_de_nascimento)+Table20[[#This Row],[meses]]/12</f>
        <v>51.5</v>
      </c>
      <c r="I177" s="66">
        <f t="shared" ca="1" si="7"/>
        <v>49850</v>
      </c>
      <c r="J177" s="68"/>
      <c r="K177" s="68">
        <f t="shared" si="8"/>
        <v>3000</v>
      </c>
      <c r="L177" s="69">
        <f>M176+L176*(1-TER_mensal-desconto_div_mensal)+Table20[[#This Row],[aportes]]*(1-custo_remessa)-comissao-Table20[[#This Row],[saques]]</f>
        <v>1451780.4469762552</v>
      </c>
      <c r="M177" s="67">
        <f>Table20[[#This Row],[riqueza]]*rendimento_hist_mensal</f>
        <v>7867.0196462044005</v>
      </c>
      <c r="N177" s="70">
        <f>((Table20[[#This Row],[riqueza]]*SWR)/12)*(1-imposto_GCAP)</f>
        <v>4113.3779330993893</v>
      </c>
      <c r="O177" s="71">
        <f>Table20[[#This Row],[renda]]*cambio_hoje*(1-custo_repatriacao)</f>
        <v>23016.206314490086</v>
      </c>
    </row>
    <row r="178" spans="7:15" ht="20" customHeight="1" x14ac:dyDescent="0.6">
      <c r="G178" s="65">
        <v>175</v>
      </c>
      <c r="H178" s="65">
        <f ca="1">YEAR(TODAY())-YEAR(data_de_nascimento)+Table20[[#This Row],[meses]]/12</f>
        <v>51.583333333333336</v>
      </c>
      <c r="I178" s="66">
        <f t="shared" ca="1" si="7"/>
        <v>49880</v>
      </c>
      <c r="J178" s="68"/>
      <c r="K178" s="68">
        <f t="shared" si="8"/>
        <v>3000</v>
      </c>
      <c r="L178" s="69">
        <f>M177+L177*(1-TER_mensal-desconto_div_mensal)+Table20[[#This Row],[aportes]]*(1-custo_remessa)-comissao-Table20[[#This Row],[saques]]</f>
        <v>1456108.0832799119</v>
      </c>
      <c r="M178" s="67">
        <f>Table20[[#This Row],[riqueza]]*rendimento_hist_mensal</f>
        <v>7890.4705749542709</v>
      </c>
      <c r="N178" s="70">
        <f>((Table20[[#This Row],[riqueza]]*SWR)/12)*(1-imposto_GCAP)</f>
        <v>4125.6395692930837</v>
      </c>
      <c r="O178" s="71">
        <f>Table20[[#This Row],[renda]]*cambio_hoje*(1-custo_repatriacao)</f>
        <v>23084.815703896384</v>
      </c>
    </row>
    <row r="179" spans="7:15" ht="20" customHeight="1" x14ac:dyDescent="0.6">
      <c r="G179" s="65">
        <v>176</v>
      </c>
      <c r="H179" s="65">
        <f ca="1">YEAR(TODAY())-YEAR(data_de_nascimento)+Table20[[#This Row],[meses]]/12</f>
        <v>51.666666666666664</v>
      </c>
      <c r="I179" s="66">
        <f t="shared" ca="1" si="7"/>
        <v>49911</v>
      </c>
      <c r="J179" s="68"/>
      <c r="K179" s="68">
        <f t="shared" si="8"/>
        <v>3000</v>
      </c>
      <c r="L179" s="69">
        <f>M178+L178*(1-TER_mensal-desconto_div_mensal)+Table20[[#This Row],[aportes]]*(1-custo_remessa)-comissao-Table20[[#This Row],[saques]]</f>
        <v>1460457.5686174405</v>
      </c>
      <c r="M179" s="67">
        <f>Table20[[#This Row],[riqueza]]*rendimento_hist_mensal</f>
        <v>7914.0399009308558</v>
      </c>
      <c r="N179" s="70">
        <f>((Table20[[#This Row],[riqueza]]*SWR)/12)*(1-imposto_GCAP)</f>
        <v>4137.9631110827477</v>
      </c>
      <c r="O179" s="71">
        <f>Table20[[#This Row],[renda]]*cambio_hoje*(1-custo_repatriacao)</f>
        <v>23153.771483056316</v>
      </c>
    </row>
    <row r="180" spans="7:15" ht="20" customHeight="1" x14ac:dyDescent="0.6">
      <c r="G180" s="65">
        <v>177</v>
      </c>
      <c r="H180" s="65">
        <f ca="1">YEAR(TODAY())-YEAR(data_de_nascimento)+Table20[[#This Row],[meses]]/12</f>
        <v>51.75</v>
      </c>
      <c r="I180" s="66">
        <f t="shared" ca="1" si="7"/>
        <v>49942</v>
      </c>
      <c r="J180" s="68"/>
      <c r="K180" s="68">
        <f t="shared" si="8"/>
        <v>3000</v>
      </c>
      <c r="L180" s="69">
        <f>M179+L179*(1-TER_mensal-desconto_div_mensal)+Table20[[#This Row],[aportes]]*(1-custo_remessa)-comissao-Table20[[#This Row],[saques]]</f>
        <v>1464829.013298545</v>
      </c>
      <c r="M180" s="67">
        <f>Table20[[#This Row],[riqueza]]*rendimento_hist_mensal</f>
        <v>7937.7282218888713</v>
      </c>
      <c r="N180" s="70">
        <f>((Table20[[#This Row],[riqueza]]*SWR)/12)*(1-imposto_GCAP)</f>
        <v>4150.3488710125439</v>
      </c>
      <c r="O180" s="71">
        <f>Table20[[#This Row],[renda]]*cambio_hoje*(1-custo_repatriacao)</f>
        <v>23223.075400795555</v>
      </c>
    </row>
    <row r="181" spans="7:15" ht="20" customHeight="1" x14ac:dyDescent="0.6">
      <c r="G181" s="65">
        <v>178</v>
      </c>
      <c r="H181" s="65">
        <f ca="1">YEAR(TODAY())-YEAR(data_de_nascimento)+Table20[[#This Row],[meses]]/12</f>
        <v>51.833333333333336</v>
      </c>
      <c r="I181" s="66">
        <f t="shared" ca="1" si="7"/>
        <v>49972</v>
      </c>
      <c r="J181" s="68"/>
      <c r="K181" s="68">
        <f t="shared" si="8"/>
        <v>3000</v>
      </c>
      <c r="L181" s="69">
        <f>M180+L180*(1-TER_mensal-desconto_div_mensal)+Table20[[#This Row],[aportes]]*(1-custo_remessa)-comissao-Table20[[#This Row],[saques]]</f>
        <v>1469222.5281898531</v>
      </c>
      <c r="M181" s="67">
        <f>Table20[[#This Row],[riqueza]]*rendimento_hist_mensal</f>
        <v>7961.5361386009336</v>
      </c>
      <c r="N181" s="70">
        <f>((Table20[[#This Row],[riqueza]]*SWR)/12)*(1-imposto_GCAP)</f>
        <v>4162.7971632045837</v>
      </c>
      <c r="O181" s="71">
        <f>Table20[[#This Row],[renda]]*cambio_hoje*(1-custo_repatriacao)</f>
        <v>23292.729214769119</v>
      </c>
    </row>
    <row r="182" spans="7:15" ht="20" customHeight="1" x14ac:dyDescent="0.6">
      <c r="G182" s="65">
        <v>179</v>
      </c>
      <c r="H182" s="65">
        <f ca="1">YEAR(TODAY())-YEAR(data_de_nascimento)+Table20[[#This Row],[meses]]/12</f>
        <v>51.916666666666664</v>
      </c>
      <c r="I182" s="66">
        <f t="shared" ca="1" si="7"/>
        <v>50003</v>
      </c>
      <c r="J182" s="68"/>
      <c r="K182" s="68">
        <f t="shared" si="8"/>
        <v>3000</v>
      </c>
      <c r="L182" s="69">
        <f>M181+L181*(1-TER_mensal-desconto_div_mensal)+Table20[[#This Row],[aportes]]*(1-custo_remessa)-comissao-Table20[[#This Row],[saques]]</f>
        <v>1473638.2247177269</v>
      </c>
      <c r="M182" s="67">
        <f>Table20[[#This Row],[riqueza]]*rendimento_hist_mensal</f>
        <v>7985.4642548727934</v>
      </c>
      <c r="N182" s="70">
        <f>((Table20[[#This Row],[riqueza]]*SWR)/12)*(1-imposto_GCAP)</f>
        <v>4175.3083033668927</v>
      </c>
      <c r="O182" s="71">
        <f>Table20[[#This Row],[renda]]*cambio_hoje*(1-custo_repatriacao)</f>
        <v>23362.734691505906</v>
      </c>
    </row>
    <row r="183" spans="7:15" ht="20" customHeight="1" x14ac:dyDescent="0.6">
      <c r="G183" s="65">
        <v>180</v>
      </c>
      <c r="H183" s="65">
        <f ca="1">YEAR(TODAY())-YEAR(data_de_nascimento)+Table20[[#This Row],[meses]]/12</f>
        <v>52</v>
      </c>
      <c r="I183" s="66">
        <f t="shared" ca="1" si="7"/>
        <v>50033</v>
      </c>
      <c r="J183" s="68"/>
      <c r="K183" s="68">
        <f t="shared" si="8"/>
        <v>3000</v>
      </c>
      <c r="L183" s="69">
        <f>M182+L182*(1-TER_mensal-desconto_div_mensal)+Table20[[#This Row],[aportes]]*(1-custo_remessa)-comissao-Table20[[#This Row],[saques]]</f>
        <v>1478076.2148710894</v>
      </c>
      <c r="M183" s="67">
        <f>Table20[[#This Row],[riqueza]]*rendimento_hist_mensal</f>
        <v>8009.513177558646</v>
      </c>
      <c r="N183" s="70">
        <f>((Table20[[#This Row],[riqueza]]*SWR)/12)*(1-imposto_GCAP)</f>
        <v>4187.8826088014202</v>
      </c>
      <c r="O183" s="71">
        <f>Table20[[#This Row],[renda]]*cambio_hoje*(1-custo_repatriacao)</f>
        <v>23433.093606453556</v>
      </c>
    </row>
    <row r="184" spans="7:15" ht="20" customHeight="1" x14ac:dyDescent="0.6">
      <c r="G184" s="65">
        <v>181</v>
      </c>
      <c r="H184" s="65">
        <f ca="1">YEAR(TODAY())-YEAR(data_de_nascimento)+Table20[[#This Row],[meses]]/12</f>
        <v>52.083333333333336</v>
      </c>
      <c r="I184" s="66">
        <f t="shared" ca="1" si="7"/>
        <v>50064</v>
      </c>
      <c r="J184" s="68"/>
      <c r="K184" s="68">
        <f t="shared" si="8"/>
        <v>3000</v>
      </c>
      <c r="L184" s="69">
        <f>M183+L183*(1-TER_mensal-desconto_div_mensal)+Table20[[#This Row],[aportes]]*(1-custo_remessa)-comissao-Table20[[#This Row],[saques]]</f>
        <v>1482536.6112042645</v>
      </c>
      <c r="M184" s="67">
        <f>Table20[[#This Row],[riqueza]]*rendimento_hist_mensal</f>
        <v>8033.6835165765269</v>
      </c>
      <c r="N184" s="70">
        <f>((Table20[[#This Row],[riqueza]]*SWR)/12)*(1-imposto_GCAP)</f>
        <v>4200.5203984120826</v>
      </c>
      <c r="O184" s="71">
        <f>Table20[[#This Row],[renda]]*cambio_hoje*(1-custo_repatriacao)</f>
        <v>23503.807744023445</v>
      </c>
    </row>
    <row r="185" spans="7:15" ht="20" customHeight="1" x14ac:dyDescent="0.6">
      <c r="G185" s="65">
        <v>182</v>
      </c>
      <c r="H185" s="65">
        <f ca="1">YEAR(TODAY())-YEAR(data_de_nascimento)+Table20[[#This Row],[meses]]/12</f>
        <v>52.166666666666664</v>
      </c>
      <c r="I185" s="66">
        <f t="shared" ca="1" si="7"/>
        <v>50095</v>
      </c>
      <c r="J185" s="68"/>
      <c r="K185" s="68">
        <f t="shared" si="8"/>
        <v>3000</v>
      </c>
      <c r="L185" s="69">
        <f>M184+L184*(1-TER_mensal-desconto_div_mensal)+Table20[[#This Row],[aportes]]*(1-custo_remessa)-comissao-Table20[[#This Row],[saques]]</f>
        <v>1487019.5268398314</v>
      </c>
      <c r="M185" s="67">
        <f>Table20[[#This Row],[riqueza]]*rendimento_hist_mensal</f>
        <v>8057.975884923776</v>
      </c>
      <c r="N185" s="70">
        <f>((Table20[[#This Row],[riqueza]]*SWR)/12)*(1-imposto_GCAP)</f>
        <v>4213.2219927128563</v>
      </c>
      <c r="O185" s="71">
        <f>Table20[[#This Row],[renda]]*cambio_hoje*(1-custo_repatriacao)</f>
        <v>23574.878897635943</v>
      </c>
    </row>
    <row r="186" spans="7:15" ht="20" customHeight="1" x14ac:dyDescent="0.6">
      <c r="G186" s="65">
        <v>183</v>
      </c>
      <c r="H186" s="65">
        <f ca="1">YEAR(TODAY())-YEAR(data_de_nascimento)+Table20[[#This Row],[meses]]/12</f>
        <v>52.25</v>
      </c>
      <c r="I186" s="66">
        <f t="shared" ca="1" si="7"/>
        <v>50123</v>
      </c>
      <c r="J186" s="68"/>
      <c r="K186" s="68">
        <f t="shared" si="8"/>
        <v>3000</v>
      </c>
      <c r="L186" s="69">
        <f>M185+L185*(1-TER_mensal-desconto_div_mensal)+Table20[[#This Row],[aportes]]*(1-custo_remessa)-comissao-Table20[[#This Row],[saques]]</f>
        <v>1491525.0754714943</v>
      </c>
      <c r="M186" s="67">
        <f>Table20[[#This Row],[riqueza]]*rendimento_hist_mensal</f>
        <v>8082.3908986925917</v>
      </c>
      <c r="N186" s="70">
        <f>((Table20[[#This Row],[riqueza]]*SWR)/12)*(1-imposto_GCAP)</f>
        <v>4225.9877138359006</v>
      </c>
      <c r="O186" s="71">
        <f>Table20[[#This Row],[renda]]*cambio_hoje*(1-custo_repatriacao)</f>
        <v>23646.30886976589</v>
      </c>
    </row>
    <row r="187" spans="7:15" ht="20" customHeight="1" x14ac:dyDescent="0.6">
      <c r="G187" s="65">
        <v>184</v>
      </c>
      <c r="H187" s="65">
        <f ca="1">YEAR(TODAY())-YEAR(data_de_nascimento)+Table20[[#This Row],[meses]]/12</f>
        <v>52.333333333333336</v>
      </c>
      <c r="I187" s="66">
        <f t="shared" ca="1" si="7"/>
        <v>50154</v>
      </c>
      <c r="J187" s="68"/>
      <c r="K187" s="68">
        <f t="shared" si="8"/>
        <v>3000</v>
      </c>
      <c r="L187" s="69">
        <f>M186+L186*(1-TER_mensal-desconto_div_mensal)+Table20[[#This Row],[aportes]]*(1-custo_remessa)-comissao-Table20[[#This Row],[saques]]</f>
        <v>1496053.3713669654</v>
      </c>
      <c r="M187" s="67">
        <f>Table20[[#This Row],[riqueza]]*rendimento_hist_mensal</f>
        <v>8106.9291770856462</v>
      </c>
      <c r="N187" s="70">
        <f>((Table20[[#This Row],[riqueza]]*SWR)/12)*(1-imposto_GCAP)</f>
        <v>4238.8178855397355</v>
      </c>
      <c r="O187" s="71">
        <f>Table20[[#This Row],[renda]]*cambio_hoje*(1-custo_repatriacao)</f>
        <v>23718.099471988353</v>
      </c>
    </row>
    <row r="188" spans="7:15" ht="20" customHeight="1" x14ac:dyDescent="0.6">
      <c r="G188" s="65">
        <v>185</v>
      </c>
      <c r="H188" s="65">
        <f ca="1">YEAR(TODAY())-YEAR(data_de_nascimento)+Table20[[#This Row],[meses]]/12</f>
        <v>52.416666666666664</v>
      </c>
      <c r="I188" s="66">
        <f t="shared" ca="1" si="7"/>
        <v>50184</v>
      </c>
      <c r="J188" s="68"/>
      <c r="K188" s="68">
        <f t="shared" si="8"/>
        <v>3000</v>
      </c>
      <c r="L188" s="69">
        <f>M187+L187*(1-TER_mensal-desconto_div_mensal)+Table20[[#This Row],[aportes]]*(1-custo_remessa)-comissao-Table20[[#This Row],[saques]]</f>
        <v>1500604.5293708621</v>
      </c>
      <c r="M188" s="67">
        <f>Table20[[#This Row],[riqueza]]*rendimento_hist_mensal</f>
        <v>8131.591342431796</v>
      </c>
      <c r="N188" s="70">
        <f>((Table20[[#This Row],[riqueza]]*SWR)/12)*(1-imposto_GCAP)</f>
        <v>4251.7128332174425</v>
      </c>
      <c r="O188" s="71">
        <f>Table20[[#This Row],[renda]]*cambio_hoje*(1-custo_repatriacao)</f>
        <v>23790.252525024505</v>
      </c>
    </row>
    <row r="189" spans="7:15" ht="20" customHeight="1" x14ac:dyDescent="0.6">
      <c r="G189" s="65">
        <v>186</v>
      </c>
      <c r="H189" s="65">
        <f ca="1">YEAR(TODAY())-YEAR(data_de_nascimento)+Table20[[#This Row],[meses]]/12</f>
        <v>52.5</v>
      </c>
      <c r="I189" s="66">
        <f t="shared" ca="1" si="7"/>
        <v>50215</v>
      </c>
      <c r="J189" s="68"/>
      <c r="K189" s="68">
        <f t="shared" si="8"/>
        <v>3000</v>
      </c>
      <c r="L189" s="69">
        <f>M188+L188*(1-TER_mensal-desconto_div_mensal)+Table20[[#This Row],[aportes]]*(1-custo_remessa)-comissao-Table20[[#This Row],[saques]]</f>
        <v>1505178.664907621</v>
      </c>
      <c r="M189" s="67">
        <f>Table20[[#This Row],[riqueza]]*rendimento_hist_mensal</f>
        <v>8156.3780202018634</v>
      </c>
      <c r="N189" s="70">
        <f>((Table20[[#This Row],[riqueza]]*SWR)/12)*(1-imposto_GCAP)</f>
        <v>4264.6728839049256</v>
      </c>
      <c r="O189" s="71">
        <f>Table20[[#This Row],[renda]]*cambio_hoje*(1-custo_repatriacao)</f>
        <v>23862.769858787855</v>
      </c>
    </row>
    <row r="190" spans="7:15" ht="20" customHeight="1" x14ac:dyDescent="0.6">
      <c r="G190" s="65">
        <v>187</v>
      </c>
      <c r="H190" s="65">
        <f ca="1">YEAR(TODAY())-YEAR(data_de_nascimento)+Table20[[#This Row],[meses]]/12</f>
        <v>52.583333333333336</v>
      </c>
      <c r="I190" s="66">
        <f t="shared" ca="1" si="7"/>
        <v>50245</v>
      </c>
      <c r="J190" s="68"/>
      <c r="K190" s="68">
        <f t="shared" si="8"/>
        <v>3000</v>
      </c>
      <c r="L190" s="69">
        <f>M189+L189*(1-TER_mensal-desconto_div_mensal)+Table20[[#This Row],[aportes]]*(1-custo_remessa)-comissao-Table20[[#This Row],[saques]]</f>
        <v>1509775.8939844244</v>
      </c>
      <c r="M190" s="67">
        <f>Table20[[#This Row],[riqueza]]*rendimento_hist_mensal</f>
        <v>8181.2898390244973</v>
      </c>
      <c r="N190" s="70">
        <f>((Table20[[#This Row],[riqueza]]*SWR)/12)*(1-imposto_GCAP)</f>
        <v>4277.6983662892026</v>
      </c>
      <c r="O190" s="71">
        <f>Table20[[#This Row],[renda]]*cambio_hoje*(1-custo_repatriacao)</f>
        <v>23935.65331243063</v>
      </c>
    </row>
    <row r="191" spans="7:15" ht="20" customHeight="1" x14ac:dyDescent="0.6">
      <c r="G191" s="65">
        <v>188</v>
      </c>
      <c r="H191" s="65">
        <f ca="1">YEAR(TODAY())-YEAR(data_de_nascimento)+Table20[[#This Row],[meses]]/12</f>
        <v>52.666666666666664</v>
      </c>
      <c r="I191" s="66">
        <f t="shared" ca="1" si="7"/>
        <v>50276</v>
      </c>
      <c r="J191" s="68"/>
      <c r="K191" s="68">
        <f t="shared" si="8"/>
        <v>3000</v>
      </c>
      <c r="L191" s="69">
        <f>M190+L190*(1-TER_mensal-desconto_div_mensal)+Table20[[#This Row],[aportes]]*(1-custo_remessa)-comissao-Table20[[#This Row],[saques]]</f>
        <v>1514396.3331941427</v>
      </c>
      <c r="M191" s="67">
        <f>Table20[[#This Row],[riqueza]]*rendimento_hist_mensal</f>
        <v>8206.3274307021184</v>
      </c>
      <c r="N191" s="70">
        <f>((Table20[[#This Row],[riqueza]]*SWR)/12)*(1-imposto_GCAP)</f>
        <v>4290.789610716738</v>
      </c>
      <c r="O191" s="71">
        <f>Table20[[#This Row],[renda]]*cambio_hoje*(1-custo_repatriacao)</f>
        <v>24008.904734390428</v>
      </c>
    </row>
    <row r="192" spans="7:15" ht="20" customHeight="1" x14ac:dyDescent="0.6">
      <c r="G192" s="65">
        <v>189</v>
      </c>
      <c r="H192" s="65">
        <f ca="1">YEAR(TODAY())-YEAR(data_de_nascimento)+Table20[[#This Row],[meses]]/12</f>
        <v>52.75</v>
      </c>
      <c r="I192" s="66">
        <f t="shared" ca="1" si="7"/>
        <v>50307</v>
      </c>
      <c r="J192" s="68"/>
      <c r="K192" s="68">
        <f t="shared" si="8"/>
        <v>3000</v>
      </c>
      <c r="L192" s="69">
        <f>M191+L191*(1-TER_mensal-desconto_div_mensal)+Table20[[#This Row],[aportes]]*(1-custo_remessa)-comissao-Table20[[#This Row],[saques]]</f>
        <v>1519040.0997182913</v>
      </c>
      <c r="M192" s="67">
        <f>Table20[[#This Row],[riqueza]]*rendimento_hist_mensal</f>
        <v>8231.4914302269462</v>
      </c>
      <c r="N192" s="70">
        <f>((Table20[[#This Row],[riqueza]]*SWR)/12)*(1-imposto_GCAP)</f>
        <v>4303.9469492018252</v>
      </c>
      <c r="O192" s="71">
        <f>Table20[[#This Row],[renda]]*cambio_hoje*(1-custo_repatriacao)</f>
        <v>24082.525982437084</v>
      </c>
    </row>
    <row r="193" spans="7:15" ht="20" customHeight="1" x14ac:dyDescent="0.6">
      <c r="G193" s="65">
        <v>190</v>
      </c>
      <c r="H193" s="65">
        <f ca="1">YEAR(TODAY())-YEAR(data_de_nascimento)+Table20[[#This Row],[meses]]/12</f>
        <v>52.833333333333336</v>
      </c>
      <c r="I193" s="66">
        <f t="shared" ca="1" si="7"/>
        <v>50337</v>
      </c>
      <c r="J193" s="68"/>
      <c r="K193" s="68">
        <f t="shared" si="8"/>
        <v>3000</v>
      </c>
      <c r="L193" s="69">
        <f>M192+L192*(1-TER_mensal-desconto_div_mensal)+Table20[[#This Row],[aportes]]*(1-custo_remessa)-comissao-Table20[[#This Row],[saques]]</f>
        <v>1523707.3113300025</v>
      </c>
      <c r="M193" s="67">
        <f>Table20[[#This Row],[riqueza]]*rendimento_hist_mensal</f>
        <v>8256.7824757970939</v>
      </c>
      <c r="N193" s="70">
        <f>((Table20[[#This Row],[riqueza]]*SWR)/12)*(1-imposto_GCAP)</f>
        <v>4317.170715435007</v>
      </c>
      <c r="O193" s="71">
        <f>Table20[[#This Row],[renda]]*cambio_hoje*(1-custo_repatriacao)</f>
        <v>24156.51892371981</v>
      </c>
    </row>
    <row r="194" spans="7:15" ht="20" customHeight="1" x14ac:dyDescent="0.6">
      <c r="G194" s="65">
        <v>191</v>
      </c>
      <c r="H194" s="65">
        <f ca="1">YEAR(TODAY())-YEAR(data_de_nascimento)+Table20[[#This Row],[meses]]/12</f>
        <v>52.916666666666664</v>
      </c>
      <c r="I194" s="66">
        <f t="shared" ca="1" si="7"/>
        <v>50368</v>
      </c>
      <c r="J194" s="68"/>
      <c r="K194" s="68">
        <f t="shared" si="8"/>
        <v>3000</v>
      </c>
      <c r="L194" s="69">
        <f>M193+L193*(1-TER_mensal-desconto_div_mensal)+Table20[[#This Row],[aportes]]*(1-custo_remessa)-comissao-Table20[[#This Row],[saques]]</f>
        <v>1528398.0863970125</v>
      </c>
      <c r="M194" s="67">
        <f>Table20[[#This Row],[riqueza]]*rendimento_hist_mensal</f>
        <v>8282.201208832761</v>
      </c>
      <c r="N194" s="70">
        <f>((Table20[[#This Row],[riqueza]]*SWR)/12)*(1-imposto_GCAP)</f>
        <v>4330.4612447915351</v>
      </c>
      <c r="O194" s="71">
        <f>Table20[[#This Row],[renda]]*cambio_hoje*(1-custo_repatriacao)</f>
        <v>24230.885434814536</v>
      </c>
    </row>
    <row r="195" spans="7:15" ht="20" customHeight="1" x14ac:dyDescent="0.6">
      <c r="G195" s="65">
        <v>192</v>
      </c>
      <c r="H195" s="65">
        <f ca="1">YEAR(TODAY())-YEAR(data_de_nascimento)+Table20[[#This Row],[meses]]/12</f>
        <v>53</v>
      </c>
      <c r="I195" s="66">
        <f t="shared" ca="1" si="7"/>
        <v>50398</v>
      </c>
      <c r="J195" s="68"/>
      <c r="K195" s="68">
        <f t="shared" si="8"/>
        <v>3000</v>
      </c>
      <c r="L195" s="69">
        <f>M194+L194*(1-TER_mensal-desconto_div_mensal)+Table20[[#This Row],[aportes]]*(1-custo_remessa)-comissao-Table20[[#This Row],[saques]]</f>
        <v>1533112.5438846634</v>
      </c>
      <c r="M195" s="67">
        <f>Table20[[#This Row],[riqueza]]*rendimento_hist_mensal</f>
        <v>8307.7482739925053</v>
      </c>
      <c r="N195" s="70">
        <f>((Table20[[#This Row],[riqueza]]*SWR)/12)*(1-imposto_GCAP)</f>
        <v>4343.8188743398796</v>
      </c>
      <c r="O195" s="71">
        <f>Table20[[#This Row],[renda]]*cambio_hoje*(1-custo_repatriacao)</f>
        <v>24305.627401771504</v>
      </c>
    </row>
    <row r="196" spans="7:15" ht="20" customHeight="1" x14ac:dyDescent="0.6">
      <c r="G196" s="65">
        <v>193</v>
      </c>
      <c r="H196" s="65">
        <f ca="1">YEAR(TODAY())-YEAR(data_de_nascimento)+Table20[[#This Row],[meses]]/12</f>
        <v>53.083333333333329</v>
      </c>
      <c r="I196" s="66">
        <f t="shared" ca="1" si="7"/>
        <v>50429</v>
      </c>
      <c r="J196" s="68"/>
      <c r="K196" s="68">
        <f t="shared" si="8"/>
        <v>3000</v>
      </c>
      <c r="L196" s="69">
        <f>M195+L195*(1-TER_mensal-desconto_div_mensal)+Table20[[#This Row],[aportes]]*(1-custo_remessa)-comissao-Table20[[#This Row],[saques]]</f>
        <v>1537850.8033589202</v>
      </c>
      <c r="M196" s="67">
        <f>Table20[[#This Row],[riqueza]]*rendimento_hist_mensal</f>
        <v>8333.4243191895803</v>
      </c>
      <c r="N196" s="70">
        <f>((Table20[[#This Row],[riqueza]]*SWR)/12)*(1-imposto_GCAP)</f>
        <v>4357.2439428502739</v>
      </c>
      <c r="O196" s="71">
        <f>Table20[[#This Row],[renda]]*cambio_hoje*(1-custo_repatriacao)</f>
        <v>24380.746720163086</v>
      </c>
    </row>
    <row r="197" spans="7:15" ht="20" customHeight="1" x14ac:dyDescent="0.6">
      <c r="G197" s="65">
        <v>194</v>
      </c>
      <c r="H197" s="65">
        <f ca="1">YEAR(TODAY())-YEAR(data_de_nascimento)+Table20[[#This Row],[meses]]/12</f>
        <v>53.166666666666671</v>
      </c>
      <c r="I197" s="66">
        <f t="shared" ca="1" si="7"/>
        <v>50460</v>
      </c>
      <c r="J197" s="68"/>
      <c r="K197" s="68">
        <f t="shared" si="8"/>
        <v>3000</v>
      </c>
      <c r="L197" s="69">
        <f>M196+L196*(1-TER_mensal-desconto_div_mensal)+Table20[[#This Row],[aportes]]*(1-custo_remessa)-comissao-Table20[[#This Row],[saques]]</f>
        <v>1542612.984989403</v>
      </c>
      <c r="M197" s="67">
        <f>Table20[[#This Row],[riqueza]]*rendimento_hist_mensal</f>
        <v>8359.2299956083752</v>
      </c>
      <c r="N197" s="70">
        <f>((Table20[[#This Row],[riqueza]]*SWR)/12)*(1-imposto_GCAP)</f>
        <v>4370.7367908033084</v>
      </c>
      <c r="O197" s="71">
        <f>Table20[[#This Row],[renda]]*cambio_hoje*(1-custo_repatriacao)</f>
        <v>24456.245295131881</v>
      </c>
    </row>
    <row r="198" spans="7:15" ht="20" customHeight="1" x14ac:dyDescent="0.6">
      <c r="G198" s="65">
        <v>195</v>
      </c>
      <c r="H198" s="65">
        <f ca="1">YEAR(TODAY())-YEAR(data_de_nascimento)+Table20[[#This Row],[meses]]/12</f>
        <v>53.25</v>
      </c>
      <c r="I198" s="66">
        <f t="shared" ref="I198:I261" ca="1" si="9">EDATE(I197,1)</f>
        <v>50488</v>
      </c>
      <c r="J198" s="68"/>
      <c r="K198" s="68">
        <f t="shared" si="8"/>
        <v>3000</v>
      </c>
      <c r="L198" s="69">
        <f>M197+L197*(1-TER_mensal-desconto_div_mensal)+Table20[[#This Row],[aportes]]*(1-custo_remessa)-comissao-Table20[[#This Row],[saques]]</f>
        <v>1547399.2095524354</v>
      </c>
      <c r="M198" s="67">
        <f>Table20[[#This Row],[riqueza]]*rendimento_hist_mensal</f>
        <v>8385.1659577209284</v>
      </c>
      <c r="N198" s="70">
        <f>((Table20[[#This Row],[riqueza]]*SWR)/12)*(1-imposto_GCAP)</f>
        <v>4384.2977603985673</v>
      </c>
      <c r="O198" s="71">
        <f>Table20[[#This Row],[renda]]*cambio_hoje*(1-custo_repatriacao)</f>
        <v>24532.125041439027</v>
      </c>
    </row>
    <row r="199" spans="7:15" ht="20" customHeight="1" x14ac:dyDescent="0.6">
      <c r="G199" s="65">
        <v>196</v>
      </c>
      <c r="H199" s="65">
        <f ca="1">YEAR(TODAY())-YEAR(data_de_nascimento)+Table20[[#This Row],[meses]]/12</f>
        <v>53.333333333333329</v>
      </c>
      <c r="I199" s="66">
        <f t="shared" ca="1" si="9"/>
        <v>50519</v>
      </c>
      <c r="J199" s="68"/>
      <c r="K199" s="68">
        <f t="shared" si="8"/>
        <v>3000</v>
      </c>
      <c r="L199" s="69">
        <f>M198+L198*(1-TER_mensal-desconto_div_mensal)+Table20[[#This Row],[aportes]]*(1-custo_remessa)-comissao-Table20[[#This Row],[saques]]</f>
        <v>1552209.5984341069</v>
      </c>
      <c r="M199" s="67">
        <f>Table20[[#This Row],[riqueza]]*rendimento_hist_mensal</f>
        <v>8411.2328633035286</v>
      </c>
      <c r="N199" s="70">
        <f>((Table20[[#This Row],[riqueza]]*SWR)/12)*(1-imposto_GCAP)</f>
        <v>4397.927195563303</v>
      </c>
      <c r="O199" s="71">
        <f>Table20[[#This Row],[renda]]*cambio_hoje*(1-custo_repatriacao)</f>
        <v>24608.387883512758</v>
      </c>
    </row>
    <row r="200" spans="7:15" ht="20" customHeight="1" x14ac:dyDescent="0.6">
      <c r="G200" s="65">
        <v>197</v>
      </c>
      <c r="H200" s="65">
        <f ca="1">YEAR(TODAY())-YEAR(data_de_nascimento)+Table20[[#This Row],[meses]]/12</f>
        <v>53.416666666666671</v>
      </c>
      <c r="I200" s="66">
        <f t="shared" ca="1" si="9"/>
        <v>50549</v>
      </c>
      <c r="J200" s="68"/>
      <c r="K200" s="68">
        <f t="shared" si="8"/>
        <v>3000</v>
      </c>
      <c r="L200" s="69">
        <f>M199+L199*(1-TER_mensal-desconto_div_mensal)+Table20[[#This Row],[aportes]]*(1-custo_remessa)-comissao-Table20[[#This Row],[saques]]</f>
        <v>1557044.2736333515</v>
      </c>
      <c r="M200" s="67">
        <f>Table20[[#This Row],[riqueza]]*rendimento_hist_mensal</f>
        <v>8437.431373453388</v>
      </c>
      <c r="N200" s="70">
        <f>((Table20[[#This Row],[riqueza]]*SWR)/12)*(1-imposto_GCAP)</f>
        <v>4411.6254419611632</v>
      </c>
      <c r="O200" s="71">
        <f>Table20[[#This Row],[renda]]*cambio_hoje*(1-custo_repatriacao)</f>
        <v>24685.035755497211</v>
      </c>
    </row>
    <row r="201" spans="7:15" ht="20" customHeight="1" x14ac:dyDescent="0.6">
      <c r="G201" s="65">
        <v>198</v>
      </c>
      <c r="H201" s="65">
        <f ca="1">YEAR(TODAY())-YEAR(data_de_nascimento)+Table20[[#This Row],[meses]]/12</f>
        <v>53.5</v>
      </c>
      <c r="I201" s="66">
        <f t="shared" ca="1" si="9"/>
        <v>50580</v>
      </c>
      <c r="J201" s="68"/>
      <c r="K201" s="68">
        <f t="shared" si="8"/>
        <v>3000</v>
      </c>
      <c r="L201" s="69">
        <f>M200+L200*(1-TER_mensal-desconto_div_mensal)+Table20[[#This Row],[aportes]]*(1-custo_remessa)-comissao-Table20[[#This Row],[saques]]</f>
        <v>1561903.3577650425</v>
      </c>
      <c r="M201" s="67">
        <f>Table20[[#This Row],[riqueza]]*rendimento_hist_mensal</f>
        <v>8463.7621526054209</v>
      </c>
      <c r="N201" s="70">
        <f>((Table20[[#This Row],[riqueza]]*SWR)/12)*(1-imposto_GCAP)</f>
        <v>4425.3928470009541</v>
      </c>
      <c r="O201" s="71">
        <f>Table20[[#This Row],[renda]]*cambio_hoje*(1-custo_repatriacao)</f>
        <v>24762.070601301471</v>
      </c>
    </row>
    <row r="202" spans="7:15" ht="20" customHeight="1" x14ac:dyDescent="0.6">
      <c r="G202" s="65">
        <v>199</v>
      </c>
      <c r="H202" s="65">
        <f ca="1">YEAR(TODAY())-YEAR(data_de_nascimento)+Table20[[#This Row],[meses]]/12</f>
        <v>53.583333333333329</v>
      </c>
      <c r="I202" s="66">
        <f t="shared" ca="1" si="9"/>
        <v>50610</v>
      </c>
      <c r="J202" s="68"/>
      <c r="K202" s="68">
        <f t="shared" si="8"/>
        <v>3000</v>
      </c>
      <c r="L202" s="69">
        <f>M201+L201*(1-TER_mensal-desconto_div_mensal)+Table20[[#This Row],[aportes]]*(1-custo_remessa)-comissao-Table20[[#This Row],[saques]]</f>
        <v>1566786.9740631008</v>
      </c>
      <c r="M202" s="67">
        <f>Table20[[#This Row],[riqueza]]*rendimento_hist_mensal</f>
        <v>8490.225868549087</v>
      </c>
      <c r="N202" s="70">
        <f>((Table20[[#This Row],[riqueza]]*SWR)/12)*(1-imposto_GCAP)</f>
        <v>4439.2297598454516</v>
      </c>
      <c r="O202" s="71">
        <f>Table20[[#This Row],[renda]]*cambio_hoje*(1-custo_repatriacao)</f>
        <v>24839.494374648893</v>
      </c>
    </row>
    <row r="203" spans="7:15" ht="20" customHeight="1" x14ac:dyDescent="0.6">
      <c r="G203" s="65">
        <v>200</v>
      </c>
      <c r="H203" s="65">
        <f ca="1">YEAR(TODAY())-YEAR(data_de_nascimento)+Table20[[#This Row],[meses]]/12</f>
        <v>53.666666666666671</v>
      </c>
      <c r="I203" s="66">
        <f t="shared" ca="1" si="9"/>
        <v>50641</v>
      </c>
      <c r="J203" s="68"/>
      <c r="K203" s="68">
        <f t="shared" si="8"/>
        <v>3000</v>
      </c>
      <c r="L203" s="69">
        <f>M202+L202*(1-TER_mensal-desconto_div_mensal)+Table20[[#This Row],[aportes]]*(1-custo_remessa)-comissao-Table20[[#This Row],[saques]]</f>
        <v>1571695.2463836216</v>
      </c>
      <c r="M203" s="67">
        <f>Table20[[#This Row],[riqueza]]*rendimento_hist_mensal</f>
        <v>8516.8231924453285</v>
      </c>
      <c r="N203" s="70">
        <f>((Table20[[#This Row],[riqueza]]*SWR)/12)*(1-imposto_GCAP)</f>
        <v>4453.1365314202612</v>
      </c>
      <c r="O203" s="71">
        <f>Table20[[#This Row],[renda]]*cambio_hoje*(1-custo_repatriacao)</f>
        <v>24917.309039126645</v>
      </c>
    </row>
    <row r="204" spans="7:15" ht="20" customHeight="1" x14ac:dyDescent="0.6">
      <c r="G204" s="65">
        <v>201</v>
      </c>
      <c r="H204" s="65">
        <f ca="1">YEAR(TODAY())-YEAR(data_de_nascimento)+Table20[[#This Row],[meses]]/12</f>
        <v>53.75</v>
      </c>
      <c r="I204" s="66">
        <f t="shared" ca="1" si="9"/>
        <v>50672</v>
      </c>
      <c r="J204" s="68"/>
      <c r="K204" s="68">
        <f t="shared" si="8"/>
        <v>3000</v>
      </c>
      <c r="L204" s="69">
        <f>M203+L203*(1-TER_mensal-desconto_div_mensal)+Table20[[#This Row],[aportes]]*(1-custo_remessa)-comissao-Table20[[#This Row],[saques]]</f>
        <v>1576628.2992080152</v>
      </c>
      <c r="M204" s="67">
        <f>Table20[[#This Row],[riqueza]]*rendimento_hist_mensal</f>
        <v>8543.5547988435956</v>
      </c>
      <c r="N204" s="70">
        <f>((Table20[[#This Row],[riqueza]]*SWR)/12)*(1-imposto_GCAP)</f>
        <v>4467.1135144227092</v>
      </c>
      <c r="O204" s="71">
        <f>Table20[[#This Row],[renda]]*cambio_hoje*(1-custo_repatriacao)</f>
        <v>24995.516568235471</v>
      </c>
    </row>
    <row r="205" spans="7:15" ht="20" customHeight="1" x14ac:dyDescent="0.6">
      <c r="G205" s="65">
        <v>202</v>
      </c>
      <c r="H205" s="65">
        <f ca="1">YEAR(TODAY())-YEAR(data_de_nascimento)+Table20[[#This Row],[meses]]/12</f>
        <v>53.833333333333329</v>
      </c>
      <c r="I205" s="66">
        <f t="shared" ca="1" si="9"/>
        <v>50702</v>
      </c>
      <c r="J205" s="68"/>
      <c r="K205" s="68">
        <f t="shared" si="8"/>
        <v>3000</v>
      </c>
      <c r="L205" s="69">
        <f>M204+L204*(1-TER_mensal-desconto_div_mensal)+Table20[[#This Row],[aportes]]*(1-custo_remessa)-comissao-Table20[[#This Row],[saques]]</f>
        <v>1581586.2576461637</v>
      </c>
      <c r="M205" s="67">
        <f>Table20[[#This Row],[riqueza]]*rendimento_hist_mensal</f>
        <v>8570.4213656989468</v>
      </c>
      <c r="N205" s="70">
        <f>((Table20[[#This Row],[riqueza]]*SWR)/12)*(1-imposto_GCAP)</f>
        <v>4481.1610633307973</v>
      </c>
      <c r="O205" s="71">
        <f>Table20[[#This Row],[renda]]*cambio_hoje*(1-custo_repatriacao)</f>
        <v>25074.118945439801</v>
      </c>
    </row>
    <row r="206" spans="7:15" ht="20" customHeight="1" x14ac:dyDescent="0.6">
      <c r="G206" s="65">
        <v>203</v>
      </c>
      <c r="H206" s="65">
        <f ca="1">YEAR(TODAY())-YEAR(data_de_nascimento)+Table20[[#This Row],[meses]]/12</f>
        <v>53.916666666666671</v>
      </c>
      <c r="I206" s="66">
        <f t="shared" ca="1" si="9"/>
        <v>50733</v>
      </c>
      <c r="J206" s="68"/>
      <c r="K206" s="68">
        <f t="shared" si="8"/>
        <v>3000</v>
      </c>
      <c r="L206" s="69">
        <f>M205+L205*(1-TER_mensal-desconto_div_mensal)+Table20[[#This Row],[aportes]]*(1-custo_remessa)-comissao-Table20[[#This Row],[saques]]</f>
        <v>1586569.2474395947</v>
      </c>
      <c r="M206" s="67">
        <f>Table20[[#This Row],[riqueza]]*rendimento_hist_mensal</f>
        <v>8597.4235743892532</v>
      </c>
      <c r="N206" s="70">
        <f>((Table20[[#This Row],[riqueza]]*SWR)/12)*(1-imposto_GCAP)</f>
        <v>4495.2795344121851</v>
      </c>
      <c r="O206" s="71">
        <f>Table20[[#This Row],[renda]]*cambio_hoje*(1-custo_repatriacao)</f>
        <v>25153.118164218009</v>
      </c>
    </row>
    <row r="207" spans="7:15" ht="20" customHeight="1" x14ac:dyDescent="0.6">
      <c r="G207" s="65">
        <v>204</v>
      </c>
      <c r="H207" s="65">
        <f ca="1">YEAR(TODAY())-YEAR(data_de_nascimento)+Table20[[#This Row],[meses]]/12</f>
        <v>54</v>
      </c>
      <c r="I207" s="66">
        <f t="shared" ca="1" si="9"/>
        <v>50763</v>
      </c>
      <c r="J207" s="68"/>
      <c r="K207" s="68">
        <f t="shared" si="8"/>
        <v>3000</v>
      </c>
      <c r="L207" s="69">
        <f>M206+L206*(1-TER_mensal-desconto_div_mensal)+Table20[[#This Row],[aportes]]*(1-custo_remessa)-comissao-Table20[[#This Row],[saques]]</f>
        <v>1591577.3949646694</v>
      </c>
      <c r="M207" s="67">
        <f>Table20[[#This Row],[riqueza]]*rendimento_hist_mensal</f>
        <v>8624.5621097324656</v>
      </c>
      <c r="N207" s="70">
        <f>((Table20[[#This Row],[riqueza]]*SWR)/12)*(1-imposto_GCAP)</f>
        <v>4509.4692857332302</v>
      </c>
      <c r="O207" s="71">
        <f>Table20[[#This Row],[renda]]*cambio_hoje*(1-custo_repatriacao)</f>
        <v>25232.516228113003</v>
      </c>
    </row>
    <row r="208" spans="7:15" ht="20" customHeight="1" x14ac:dyDescent="0.6">
      <c r="G208" s="65">
        <v>205</v>
      </c>
      <c r="H208" s="65">
        <f ca="1">YEAR(TODAY())-YEAR(data_de_nascimento)+Table20[[#This Row],[meses]]/12</f>
        <v>54.083333333333329</v>
      </c>
      <c r="I208" s="66">
        <f t="shared" ca="1" si="9"/>
        <v>50794</v>
      </c>
      <c r="J208" s="68"/>
      <c r="K208" s="68">
        <f t="shared" si="8"/>
        <v>3000</v>
      </c>
      <c r="L208" s="69">
        <f>M207+L207*(1-TER_mensal-desconto_div_mensal)+Table20[[#This Row],[aportes]]*(1-custo_remessa)-comissao-Table20[[#This Row],[saques]]</f>
        <v>1596610.8272357886</v>
      </c>
      <c r="M208" s="67">
        <f>Table20[[#This Row],[riqueza]]*rendimento_hist_mensal</f>
        <v>8651.8376600040028</v>
      </c>
      <c r="N208" s="70">
        <f>((Table20[[#This Row],[riqueza]]*SWR)/12)*(1-imposto_GCAP)</f>
        <v>4523.7306771680678</v>
      </c>
      <c r="O208" s="71">
        <f>Table20[[#This Row],[renda]]*cambio_hoje*(1-custo_repatriacao)</f>
        <v>25312.315150783012</v>
      </c>
    </row>
    <row r="209" spans="7:15" ht="20" customHeight="1" x14ac:dyDescent="0.6">
      <c r="G209" s="65">
        <v>206</v>
      </c>
      <c r="H209" s="65">
        <f ca="1">YEAR(TODAY())-YEAR(data_de_nascimento)+Table20[[#This Row],[meses]]/12</f>
        <v>54.166666666666671</v>
      </c>
      <c r="I209" s="66">
        <f t="shared" ca="1" si="9"/>
        <v>50825</v>
      </c>
      <c r="J209" s="68"/>
      <c r="K209" s="68">
        <f t="shared" si="8"/>
        <v>3000</v>
      </c>
      <c r="L209" s="69">
        <f>M208+L208*(1-TER_mensal-desconto_div_mensal)+Table20[[#This Row],[aportes]]*(1-custo_remessa)-comissao-Table20[[#This Row],[saques]]</f>
        <v>1601669.6719086128</v>
      </c>
      <c r="M209" s="67">
        <f>Table20[[#This Row],[riqueza]]*rendimento_hist_mensal</f>
        <v>8679.2509169541809</v>
      </c>
      <c r="N209" s="70">
        <f>((Table20[[#This Row],[riqueza]]*SWR)/12)*(1-imposto_GCAP)</f>
        <v>4538.0640704077359</v>
      </c>
      <c r="O209" s="71">
        <f>Table20[[#This Row],[renda]]*cambio_hoje*(1-custo_repatriacao)</f>
        <v>25392.516956052663</v>
      </c>
    </row>
    <row r="210" spans="7:15" ht="20" customHeight="1" x14ac:dyDescent="0.6">
      <c r="G210" s="65">
        <v>207</v>
      </c>
      <c r="H210" s="65">
        <f ca="1">YEAR(TODAY())-YEAR(data_de_nascimento)+Table20[[#This Row],[meses]]/12</f>
        <v>54.25</v>
      </c>
      <c r="I210" s="66">
        <f t="shared" ca="1" si="9"/>
        <v>50853</v>
      </c>
      <c r="J210" s="68"/>
      <c r="K210" s="68">
        <f t="shared" si="8"/>
        <v>3000</v>
      </c>
      <c r="L210" s="69">
        <f>M209+L209*(1-TER_mensal-desconto_div_mensal)+Table20[[#This Row],[aportes]]*(1-custo_remessa)-comissao-Table20[[#This Row],[saques]]</f>
        <v>1606754.0572833014</v>
      </c>
      <c r="M210" s="67">
        <f>Table20[[#This Row],[riqueza]]*rendimento_hist_mensal</f>
        <v>8706.8025758257809</v>
      </c>
      <c r="N210" s="70">
        <f>((Table20[[#This Row],[riqueza]]*SWR)/12)*(1-imposto_GCAP)</f>
        <v>4552.4698289693533</v>
      </c>
      <c r="O210" s="71">
        <f>Table20[[#This Row],[renda]]*cambio_hoje*(1-custo_repatriacao)</f>
        <v>25473.12367796433</v>
      </c>
    </row>
    <row r="211" spans="7:15" ht="20" customHeight="1" x14ac:dyDescent="0.6">
      <c r="G211" s="65">
        <v>208</v>
      </c>
      <c r="H211" s="65">
        <f ca="1">YEAR(TODAY())-YEAR(data_de_nascimento)+Table20[[#This Row],[meses]]/12</f>
        <v>54.333333333333329</v>
      </c>
      <c r="I211" s="66">
        <f t="shared" ca="1" si="9"/>
        <v>50884</v>
      </c>
      <c r="J211" s="68"/>
      <c r="K211" s="68">
        <f t="shared" si="8"/>
        <v>3000</v>
      </c>
      <c r="L211" s="69">
        <f>M210+L210*(1-TER_mensal-desconto_div_mensal)+Table20[[#This Row],[aportes]]*(1-custo_remessa)-comissao-Table20[[#This Row],[saques]]</f>
        <v>1611864.1123077648</v>
      </c>
      <c r="M211" s="67">
        <f>Table20[[#This Row],[riqueza]]*rendimento_hist_mensal</f>
        <v>8734.4933353716679</v>
      </c>
      <c r="N211" s="70">
        <f>((Table20[[#This Row],[riqueza]]*SWR)/12)*(1-imposto_GCAP)</f>
        <v>4566.9483182053336</v>
      </c>
      <c r="O211" s="71">
        <f>Table20[[#This Row],[renda]]*cambio_hoje*(1-custo_repatriacao)</f>
        <v>25554.137360829682</v>
      </c>
    </row>
    <row r="212" spans="7:15" ht="20" customHeight="1" x14ac:dyDescent="0.6">
      <c r="G212" s="65">
        <v>209</v>
      </c>
      <c r="H212" s="65">
        <f ca="1">YEAR(TODAY())-YEAR(data_de_nascimento)+Table20[[#This Row],[meses]]/12</f>
        <v>54.416666666666671</v>
      </c>
      <c r="I212" s="66">
        <f t="shared" ca="1" si="9"/>
        <v>50914</v>
      </c>
      <c r="J212" s="68"/>
      <c r="K212" s="68">
        <f t="shared" si="8"/>
        <v>3000</v>
      </c>
      <c r="L212" s="69">
        <f>M211+L211*(1-TER_mensal-desconto_div_mensal)+Table20[[#This Row],[aportes]]*(1-custo_remessa)-comissao-Table20[[#This Row],[saques]]</f>
        <v>1616999.9665809362</v>
      </c>
      <c r="M212" s="67">
        <f>Table20[[#This Row],[riqueza]]*rendimento_hist_mensal</f>
        <v>8762.3238978725167</v>
      </c>
      <c r="N212" s="70">
        <f>((Table20[[#This Row],[riqueza]]*SWR)/12)*(1-imposto_GCAP)</f>
        <v>4581.4999053126521</v>
      </c>
      <c r="O212" s="71">
        <f>Table20[[#This Row],[renda]]*cambio_hoje*(1-custo_repatriacao)</f>
        <v>25635.560059281546</v>
      </c>
    </row>
    <row r="213" spans="7:15" ht="20" customHeight="1" x14ac:dyDescent="0.6">
      <c r="G213" s="65">
        <v>210</v>
      </c>
      <c r="H213" s="65">
        <f ca="1">YEAR(TODAY())-YEAR(data_de_nascimento)+Table20[[#This Row],[meses]]/12</f>
        <v>54.5</v>
      </c>
      <c r="I213" s="66">
        <f t="shared" ca="1" si="9"/>
        <v>50945</v>
      </c>
      <c r="J213" s="68"/>
      <c r="K213" s="68">
        <f t="shared" si="8"/>
        <v>3000</v>
      </c>
      <c r="L213" s="69">
        <f>M212+L212*(1-TER_mensal-desconto_div_mensal)+Table20[[#This Row],[aportes]]*(1-custo_remessa)-comissao-Table20[[#This Row],[saques]]</f>
        <v>1622161.7503560579</v>
      </c>
      <c r="M213" s="67">
        <f>Table20[[#This Row],[riqueza]]*rendimento_hist_mensal</f>
        <v>8790.2949691546237</v>
      </c>
      <c r="N213" s="70">
        <f>((Table20[[#This Row],[riqueza]]*SWR)/12)*(1-imposto_GCAP)</f>
        <v>4596.1249593421644</v>
      </c>
      <c r="O213" s="71">
        <f>Table20[[#This Row],[renda]]*cambio_hoje*(1-custo_repatriacao)</f>
        <v>25717.393838326057</v>
      </c>
    </row>
    <row r="214" spans="7:15" ht="20" customHeight="1" x14ac:dyDescent="0.6">
      <c r="G214" s="65">
        <v>211</v>
      </c>
      <c r="H214" s="65">
        <f ca="1">YEAR(TODAY())-YEAR(data_de_nascimento)+Table20[[#This Row],[meses]]/12</f>
        <v>54.583333333333329</v>
      </c>
      <c r="I214" s="66">
        <f t="shared" ca="1" si="9"/>
        <v>50975</v>
      </c>
      <c r="J214" s="68"/>
      <c r="K214" s="68">
        <f t="shared" si="8"/>
        <v>3000</v>
      </c>
      <c r="L214" s="69">
        <f>M213+L213*(1-TER_mensal-desconto_div_mensal)+Table20[[#This Row],[aportes]]*(1-custo_remessa)-comissao-Table20[[#This Row],[saques]]</f>
        <v>1627349.5945439839</v>
      </c>
      <c r="M214" s="67">
        <f>Table20[[#This Row],[riqueza]]*rendimento_hist_mensal</f>
        <v>8818.4072586078019</v>
      </c>
      <c r="N214" s="70">
        <f>((Table20[[#This Row],[riqueza]]*SWR)/12)*(1-imposto_GCAP)</f>
        <v>4610.8238512079542</v>
      </c>
      <c r="O214" s="71">
        <f>Table20[[#This Row],[renda]]*cambio_hoje*(1-custo_repatriacao)</f>
        <v>25799.640773394938</v>
      </c>
    </row>
    <row r="215" spans="7:15" ht="20" customHeight="1" x14ac:dyDescent="0.6">
      <c r="G215" s="65">
        <v>212</v>
      </c>
      <c r="H215" s="65">
        <f ca="1">YEAR(TODAY())-YEAR(data_de_nascimento)+Table20[[#This Row],[meses]]/12</f>
        <v>54.666666666666671</v>
      </c>
      <c r="I215" s="66">
        <f t="shared" ca="1" si="9"/>
        <v>51006</v>
      </c>
      <c r="J215" s="68"/>
      <c r="K215" s="68">
        <f t="shared" si="8"/>
        <v>3000</v>
      </c>
      <c r="L215" s="69">
        <f>M214+L214*(1-TER_mensal-desconto_div_mensal)+Table20[[#This Row],[aportes]]*(1-custo_remessa)-comissao-Table20[[#This Row],[saques]]</f>
        <v>1632563.6307165017</v>
      </c>
      <c r="M215" s="67">
        <f>Table20[[#This Row],[riqueza]]*rendimento_hist_mensal</f>
        <v>8846.6614792033815</v>
      </c>
      <c r="N215" s="70">
        <f>((Table20[[#This Row],[riqueza]]*SWR)/12)*(1-imposto_GCAP)</f>
        <v>4625.596953696755</v>
      </c>
      <c r="O215" s="71">
        <f>Table20[[#This Row],[renda]]*cambio_hoje*(1-custo_repatriacao)</f>
        <v>25882.302950398243</v>
      </c>
    </row>
    <row r="216" spans="7:15" ht="20" customHeight="1" x14ac:dyDescent="0.6">
      <c r="G216" s="65">
        <v>213</v>
      </c>
      <c r="H216" s="65">
        <f ca="1">YEAR(TODAY())-YEAR(data_de_nascimento)+Table20[[#This Row],[meses]]/12</f>
        <v>54.75</v>
      </c>
      <c r="I216" s="66">
        <f t="shared" ca="1" si="9"/>
        <v>51037</v>
      </c>
      <c r="J216" s="68"/>
      <c r="K216" s="68">
        <f t="shared" si="8"/>
        <v>3000</v>
      </c>
      <c r="L216" s="69">
        <f>M215+L215*(1-TER_mensal-desconto_div_mensal)+Table20[[#This Row],[aportes]]*(1-custo_remessa)-comissao-Table20[[#This Row],[saques]]</f>
        <v>1637803.9911096676</v>
      </c>
      <c r="M216" s="67">
        <f>Table20[[#This Row],[riqueza]]*rendimento_hist_mensal</f>
        <v>8875.0583475122858</v>
      </c>
      <c r="N216" s="70">
        <f>((Table20[[#This Row],[riqueza]]*SWR)/12)*(1-imposto_GCAP)</f>
        <v>4640.4446414773911</v>
      </c>
      <c r="O216" s="71">
        <f>Table20[[#This Row],[renda]]*cambio_hoje*(1-custo_repatriacao)</f>
        <v>25965.382465777166</v>
      </c>
    </row>
    <row r="217" spans="7:15" ht="20" customHeight="1" x14ac:dyDescent="0.6">
      <c r="G217" s="65">
        <v>214</v>
      </c>
      <c r="H217" s="65">
        <f ca="1">YEAR(TODAY())-YEAR(data_de_nascimento)+Table20[[#This Row],[meses]]/12</f>
        <v>54.833333333333329</v>
      </c>
      <c r="I217" s="66">
        <f t="shared" ca="1" si="9"/>
        <v>51067</v>
      </c>
      <c r="J217" s="68"/>
      <c r="K217" s="68">
        <f t="shared" si="8"/>
        <v>3000</v>
      </c>
      <c r="L217" s="69">
        <f>M216+L216*(1-TER_mensal-desconto_div_mensal)+Table20[[#This Row],[aportes]]*(1-custo_remessa)-comissao-Table20[[#This Row],[saques]]</f>
        <v>1643070.8086271607</v>
      </c>
      <c r="M217" s="67">
        <f>Table20[[#This Row],[riqueza]]*rendimento_hist_mensal</f>
        <v>8903.5985837232038</v>
      </c>
      <c r="N217" s="70">
        <f>((Table20[[#This Row],[riqueza]]*SWR)/12)*(1-imposto_GCAP)</f>
        <v>4655.3672911102885</v>
      </c>
      <c r="O217" s="71">
        <f>Table20[[#This Row],[renda]]*cambio_hoje*(1-custo_repatriacao)</f>
        <v>26048.881426557273</v>
      </c>
    </row>
    <row r="218" spans="7:15" ht="20" customHeight="1" x14ac:dyDescent="0.6">
      <c r="G218" s="65">
        <v>215</v>
      </c>
      <c r="H218" s="65">
        <f ca="1">YEAR(TODAY())-YEAR(data_de_nascimento)+Table20[[#This Row],[meses]]/12</f>
        <v>54.916666666666671</v>
      </c>
      <c r="I218" s="66">
        <f t="shared" ca="1" si="9"/>
        <v>51098</v>
      </c>
      <c r="J218" s="68"/>
      <c r="K218" s="68">
        <f t="shared" si="8"/>
        <v>3000</v>
      </c>
      <c r="L218" s="69">
        <f>M217+L217*(1-TER_mensal-desconto_div_mensal)+Table20[[#This Row],[aportes]]*(1-custo_remessa)-comissao-Table20[[#This Row],[saques]]</f>
        <v>1648364.2168436549</v>
      </c>
      <c r="M218" s="67">
        <f>Table20[[#This Row],[riqueza]]*rendimento_hist_mensal</f>
        <v>8932.2829116608555</v>
      </c>
      <c r="N218" s="70">
        <f>((Table20[[#This Row],[riqueza]]*SWR)/12)*(1-imposto_GCAP)</f>
        <v>4670.365281057022</v>
      </c>
      <c r="O218" s="71">
        <f>Table20[[#This Row],[renda]]*cambio_hoje*(1-custo_repatriacao)</f>
        <v>26132.801950401907</v>
      </c>
    </row>
    <row r="219" spans="7:15" ht="20" customHeight="1" x14ac:dyDescent="0.6">
      <c r="G219" s="65">
        <v>216</v>
      </c>
      <c r="H219" s="65">
        <f ca="1">YEAR(TODAY())-YEAR(data_de_nascimento)+Table20[[#This Row],[meses]]/12</f>
        <v>55</v>
      </c>
      <c r="I219" s="66">
        <f t="shared" ca="1" si="9"/>
        <v>51128</v>
      </c>
      <c r="J219" s="68"/>
      <c r="K219" s="68">
        <f t="shared" si="8"/>
        <v>3000</v>
      </c>
      <c r="L219" s="69">
        <f>M218+L218*(1-TER_mensal-desconto_div_mensal)+Table20[[#This Row],[aportes]]*(1-custo_remessa)-comissao-Table20[[#This Row],[saques]]</f>
        <v>1653684.3500082048</v>
      </c>
      <c r="M219" s="67">
        <f>Table20[[#This Row],[riqueza]]*rendimento_hist_mensal</f>
        <v>8961.1120588043577</v>
      </c>
      <c r="N219" s="70">
        <f>((Table20[[#This Row],[riqueza]]*SWR)/12)*(1-imposto_GCAP)</f>
        <v>4685.4389916899145</v>
      </c>
      <c r="O219" s="71">
        <f>Table20[[#This Row],[renda]]*cambio_hoje*(1-custo_repatriacao)</f>
        <v>26217.146165665919</v>
      </c>
    </row>
    <row r="220" spans="7:15" ht="20" customHeight="1" x14ac:dyDescent="0.6">
      <c r="G220" s="65">
        <v>217</v>
      </c>
      <c r="H220" s="65">
        <f ca="1">YEAR(TODAY())-YEAR(data_de_nascimento)+Table20[[#This Row],[meses]]/12</f>
        <v>55.083333333333329</v>
      </c>
      <c r="I220" s="66">
        <f t="shared" ca="1" si="9"/>
        <v>51159</v>
      </c>
      <c r="J220" s="68"/>
      <c r="K220" s="68">
        <f t="shared" si="8"/>
        <v>3000</v>
      </c>
      <c r="L220" s="69">
        <f>M219+L219*(1-TER_mensal-desconto_div_mensal)+Table20[[#This Row],[aportes]]*(1-custo_remessa)-comissao-Table20[[#This Row],[saques]]</f>
        <v>1659031.3430476512</v>
      </c>
      <c r="M220" s="67">
        <f>Table20[[#This Row],[riqueza]]*rendimento_hist_mensal</f>
        <v>8990.0867563056618</v>
      </c>
      <c r="N220" s="70">
        <f>((Table20[[#This Row],[riqueza]]*SWR)/12)*(1-imposto_GCAP)</f>
        <v>4700.5888053016788</v>
      </c>
      <c r="O220" s="71">
        <f>Table20[[#This Row],[renda]]*cambio_hoje*(1-custo_repatriacao)</f>
        <v>26301.916211449607</v>
      </c>
    </row>
    <row r="221" spans="7:15" ht="20" customHeight="1" x14ac:dyDescent="0.6">
      <c r="G221" s="65">
        <v>218</v>
      </c>
      <c r="H221" s="65">
        <f ca="1">YEAR(TODAY())-YEAR(data_de_nascimento)+Table20[[#This Row],[meses]]/12</f>
        <v>55.166666666666671</v>
      </c>
      <c r="I221" s="66">
        <f t="shared" ca="1" si="9"/>
        <v>51190</v>
      </c>
      <c r="J221" s="68"/>
      <c r="K221" s="68">
        <f t="shared" si="8"/>
        <v>3000</v>
      </c>
      <c r="L221" s="69">
        <f>M220+L220*(1-TER_mensal-desconto_div_mensal)+Table20[[#This Row],[aportes]]*(1-custo_remessa)-comissao-Table20[[#This Row],[saques]]</f>
        <v>1664405.3315700437</v>
      </c>
      <c r="M221" s="67">
        <f>Table20[[#This Row],[riqueza]]*rendimento_hist_mensal</f>
        <v>9019.2077390081031</v>
      </c>
      <c r="N221" s="70">
        <f>((Table20[[#This Row],[riqueza]]*SWR)/12)*(1-imposto_GCAP)</f>
        <v>4715.8151061151229</v>
      </c>
      <c r="O221" s="71">
        <f>Table20[[#This Row],[renda]]*cambio_hoje*(1-custo_repatriacao)</f>
        <v>26387.114237653012</v>
      </c>
    </row>
    <row r="222" spans="7:15" ht="20" customHeight="1" x14ac:dyDescent="0.6">
      <c r="G222" s="65">
        <v>219</v>
      </c>
      <c r="H222" s="65">
        <f ca="1">YEAR(TODAY())-YEAR(data_de_nascimento)+Table20[[#This Row],[meses]]/12</f>
        <v>55.25</v>
      </c>
      <c r="I222" s="66">
        <f t="shared" ca="1" si="9"/>
        <v>51219</v>
      </c>
      <c r="J222" s="68"/>
      <c r="K222" s="68">
        <f t="shared" ref="K222:K285" si="10">saques</f>
        <v>3000</v>
      </c>
      <c r="L222" s="69">
        <f>M221+L221*(1-TER_mensal-desconto_div_mensal)+Table20[[#This Row],[aportes]]*(1-custo_remessa)-comissao-Table20[[#This Row],[saques]]</f>
        <v>1669806.4518680782</v>
      </c>
      <c r="M222" s="67">
        <f>Table20[[#This Row],[riqueza]]*rendimento_hist_mensal</f>
        <v>9048.4757454650353</v>
      </c>
      <c r="N222" s="70">
        <f>((Table20[[#This Row],[riqueza]]*SWR)/12)*(1-imposto_GCAP)</f>
        <v>4731.1182802928879</v>
      </c>
      <c r="O222" s="71">
        <f>Table20[[#This Row],[renda]]*cambio_hoje*(1-custo_repatriacao)</f>
        <v>26472.742405030433</v>
      </c>
    </row>
    <row r="223" spans="7:15" ht="20" customHeight="1" x14ac:dyDescent="0.6">
      <c r="G223" s="65">
        <v>220</v>
      </c>
      <c r="H223" s="65">
        <f ca="1">YEAR(TODAY())-YEAR(data_de_nascimento)+Table20[[#This Row],[meses]]/12</f>
        <v>55.333333333333329</v>
      </c>
      <c r="I223" s="66">
        <f t="shared" ca="1" si="9"/>
        <v>51250</v>
      </c>
      <c r="J223" s="68"/>
      <c r="K223" s="68">
        <f t="shared" si="10"/>
        <v>3000</v>
      </c>
      <c r="L223" s="69">
        <f>M222+L222*(1-TER_mensal-desconto_div_mensal)+Table20[[#This Row],[aportes]]*(1-custo_remessa)-comissao-Table20[[#This Row],[saques]]</f>
        <v>1675234.8409225557</v>
      </c>
      <c r="M223" s="67">
        <f>Table20[[#This Row],[riqueza]]*rendimento_hist_mensal</f>
        <v>9077.8915179585711</v>
      </c>
      <c r="N223" s="70">
        <f>((Table20[[#This Row],[riqueza]]*SWR)/12)*(1-imposto_GCAP)</f>
        <v>4746.4987159472412</v>
      </c>
      <c r="O223" s="71">
        <f>Table20[[#This Row],[renda]]*cambio_hoje*(1-custo_repatriacao)</f>
        <v>26558.802885245193</v>
      </c>
    </row>
    <row r="224" spans="7:15" ht="20" customHeight="1" x14ac:dyDescent="0.6">
      <c r="G224" s="65">
        <v>221</v>
      </c>
      <c r="H224" s="65">
        <f ca="1">YEAR(TODAY())-YEAR(data_de_nascimento)+Table20[[#This Row],[meses]]/12</f>
        <v>55.416666666666671</v>
      </c>
      <c r="I224" s="66">
        <f t="shared" ca="1" si="9"/>
        <v>51280</v>
      </c>
      <c r="J224" s="68"/>
      <c r="K224" s="68">
        <f t="shared" si="10"/>
        <v>3000</v>
      </c>
      <c r="L224" s="69">
        <f>M223+L223*(1-TER_mensal-desconto_div_mensal)+Table20[[#This Row],[aportes]]*(1-custo_remessa)-comissao-Table20[[#This Row],[saques]]</f>
        <v>1680690.636405854</v>
      </c>
      <c r="M224" s="67">
        <f>Table20[[#This Row],[riqueza]]*rendimento_hist_mensal</f>
        <v>9107.4558025183851</v>
      </c>
      <c r="N224" s="70">
        <f>((Table20[[#This Row],[riqueza]]*SWR)/12)*(1-imposto_GCAP)</f>
        <v>4761.9568031499202</v>
      </c>
      <c r="O224" s="71">
        <f>Table20[[#This Row],[renda]]*cambio_hoje*(1-custo_repatriacao)</f>
        <v>26645.297860924744</v>
      </c>
    </row>
    <row r="225" spans="7:15" ht="20" customHeight="1" x14ac:dyDescent="0.6">
      <c r="G225" s="65">
        <v>222</v>
      </c>
      <c r="H225" s="65">
        <f ca="1">YEAR(TODAY())-YEAR(data_de_nascimento)+Table20[[#This Row],[meses]]/12</f>
        <v>55.5</v>
      </c>
      <c r="I225" s="66">
        <f t="shared" ca="1" si="9"/>
        <v>51311</v>
      </c>
      <c r="J225" s="68"/>
      <c r="K225" s="68">
        <f t="shared" si="10"/>
        <v>3000</v>
      </c>
      <c r="L225" s="69">
        <f>M224+L224*(1-TER_mensal-desconto_div_mensal)+Table20[[#This Row],[aportes]]*(1-custo_remessa)-comissao-Table20[[#This Row],[saques]]</f>
        <v>1686173.9766854218</v>
      </c>
      <c r="M225" s="67">
        <f>Table20[[#This Row],[riqueza]]*rendimento_hist_mensal</f>
        <v>9137.1693489406625</v>
      </c>
      <c r="N225" s="70">
        <f>((Table20[[#This Row],[riqueza]]*SWR)/12)*(1-imposto_GCAP)</f>
        <v>4777.4929339420278</v>
      </c>
      <c r="O225" s="71">
        <f>Table20[[#This Row],[renda]]*cambio_hoje*(1-custo_repatriacao)</f>
        <v>26732.229525716026</v>
      </c>
    </row>
    <row r="226" spans="7:15" ht="20" customHeight="1" x14ac:dyDescent="0.6">
      <c r="G226" s="65">
        <v>223</v>
      </c>
      <c r="H226" s="65">
        <f ca="1">YEAR(TODAY())-YEAR(data_de_nascimento)+Table20[[#This Row],[meses]]/12</f>
        <v>55.583333333333329</v>
      </c>
      <c r="I226" s="66">
        <f t="shared" ca="1" si="9"/>
        <v>51341</v>
      </c>
      <c r="J226" s="68"/>
      <c r="K226" s="68">
        <f t="shared" si="10"/>
        <v>3000</v>
      </c>
      <c r="L226" s="69">
        <f>M225+L225*(1-TER_mensal-desconto_div_mensal)+Table20[[#This Row],[aportes]]*(1-custo_remessa)-comissao-Table20[[#This Row],[saques]]</f>
        <v>1691685.0008272857</v>
      </c>
      <c r="M226" s="67">
        <f>Table20[[#This Row],[riqueza]]*rendimento_hist_mensal</f>
        <v>9167.0329108070928</v>
      </c>
      <c r="N226" s="70">
        <f>((Table20[[#This Row],[riqueza]]*SWR)/12)*(1-imposto_GCAP)</f>
        <v>4793.1075023439762</v>
      </c>
      <c r="O226" s="71">
        <f>Table20[[#This Row],[renda]]*cambio_hoje*(1-custo_repatriacao)</f>
        <v>26819.600084341102</v>
      </c>
    </row>
    <row r="227" spans="7:15" ht="20" customHeight="1" x14ac:dyDescent="0.6">
      <c r="G227" s="65">
        <v>224</v>
      </c>
      <c r="H227" s="65">
        <f ca="1">YEAR(TODAY())-YEAR(data_de_nascimento)+Table20[[#This Row],[meses]]/12</f>
        <v>55.666666666666671</v>
      </c>
      <c r="I227" s="66">
        <f t="shared" ca="1" si="9"/>
        <v>51372</v>
      </c>
      <c r="J227" s="68"/>
      <c r="K227" s="68">
        <f t="shared" si="10"/>
        <v>3000</v>
      </c>
      <c r="L227" s="69">
        <f>M226+L226*(1-TER_mensal-desconto_div_mensal)+Table20[[#This Row],[aportes]]*(1-custo_remessa)-comissao-Table20[[#This Row],[saques]]</f>
        <v>1697223.8485995785</v>
      </c>
      <c r="M227" s="67">
        <f>Table20[[#This Row],[riqueza]]*rendimento_hist_mensal</f>
        <v>9197.0472455039944</v>
      </c>
      <c r="N227" s="70">
        <f>((Table20[[#This Row],[riqueza]]*SWR)/12)*(1-imposto_GCAP)</f>
        <v>4808.8009043654729</v>
      </c>
      <c r="O227" s="71">
        <f>Table20[[#This Row],[renda]]*cambio_hoje*(1-custo_repatriacao)</f>
        <v>26907.41175265305</v>
      </c>
    </row>
    <row r="228" spans="7:15" ht="20" customHeight="1" x14ac:dyDescent="0.6">
      <c r="G228" s="65">
        <v>225</v>
      </c>
      <c r="H228" s="65">
        <f ca="1">YEAR(TODAY())-YEAR(data_de_nascimento)+Table20[[#This Row],[meses]]/12</f>
        <v>55.75</v>
      </c>
      <c r="I228" s="66">
        <f t="shared" ca="1" si="9"/>
        <v>51403</v>
      </c>
      <c r="J228" s="68"/>
      <c r="K228" s="68">
        <f t="shared" si="10"/>
        <v>3000</v>
      </c>
      <c r="L228" s="69">
        <f>M227+L227*(1-TER_mensal-desconto_div_mensal)+Table20[[#This Row],[aportes]]*(1-custo_remessa)-comissao-Table20[[#This Row],[saques]]</f>
        <v>1702790.6604760834</v>
      </c>
      <c r="M228" s="67">
        <f>Table20[[#This Row],[riqueza]]*rendimento_hist_mensal</f>
        <v>9227.2131142415183</v>
      </c>
      <c r="N228" s="70">
        <f>((Table20[[#This Row],[riqueza]]*SWR)/12)*(1-imposto_GCAP)</f>
        <v>4824.5735380155702</v>
      </c>
      <c r="O228" s="71">
        <f>Table20[[#This Row],[renda]]*cambio_hoje*(1-custo_repatriacao)</f>
        <v>26995.666757692175</v>
      </c>
    </row>
    <row r="229" spans="7:15" ht="20" customHeight="1" x14ac:dyDescent="0.6">
      <c r="G229" s="65">
        <v>226</v>
      </c>
      <c r="H229" s="65">
        <f ca="1">YEAR(TODAY())-YEAR(data_de_nascimento)+Table20[[#This Row],[meses]]/12</f>
        <v>55.833333333333329</v>
      </c>
      <c r="I229" s="66">
        <f t="shared" ca="1" si="9"/>
        <v>51433</v>
      </c>
      <c r="J229" s="68"/>
      <c r="K229" s="68">
        <f t="shared" si="10"/>
        <v>3000</v>
      </c>
      <c r="L229" s="69">
        <f>M228+L228*(1-TER_mensal-desconto_div_mensal)+Table20[[#This Row],[aportes]]*(1-custo_remessa)-comissao-Table20[[#This Row],[saques]]</f>
        <v>1708385.5776397965</v>
      </c>
      <c r="M229" s="67">
        <f>Table20[[#This Row],[riqueza]]*rendimento_hist_mensal</f>
        <v>9257.5312820729505</v>
      </c>
      <c r="N229" s="70">
        <f>((Table20[[#This Row],[riqueza]]*SWR)/12)*(1-imposto_GCAP)</f>
        <v>4840.4258033127571</v>
      </c>
      <c r="O229" s="71">
        <f>Table20[[#This Row],[renda]]*cambio_hoje*(1-custo_repatriacao)</f>
        <v>27084.367337742489</v>
      </c>
    </row>
    <row r="230" spans="7:15" ht="20" customHeight="1" x14ac:dyDescent="0.6">
      <c r="G230" s="65">
        <v>227</v>
      </c>
      <c r="H230" s="65">
        <f ca="1">YEAR(TODAY())-YEAR(data_de_nascimento)+Table20[[#This Row],[meses]]/12</f>
        <v>55.916666666666671</v>
      </c>
      <c r="I230" s="66">
        <f t="shared" ca="1" si="9"/>
        <v>51464</v>
      </c>
      <c r="J230" s="68"/>
      <c r="K230" s="68">
        <f t="shared" si="10"/>
        <v>3000</v>
      </c>
      <c r="L230" s="69">
        <f>M229+L229*(1-TER_mensal-desconto_div_mensal)+Table20[[#This Row],[aportes]]*(1-custo_remessa)-comissao-Table20[[#This Row],[saques]]</f>
        <v>1714008.741986508</v>
      </c>
      <c r="M230" s="67">
        <f>Table20[[#This Row],[riqueza]]*rendimento_hist_mensal</f>
        <v>9288.002517914123</v>
      </c>
      <c r="N230" s="70">
        <f>((Table20[[#This Row],[riqueza]]*SWR)/12)*(1-imposto_GCAP)</f>
        <v>4856.3581022951066</v>
      </c>
      <c r="O230" s="71">
        <f>Table20[[#This Row],[renda]]*cambio_hoje*(1-custo_repatriacao)</f>
        <v>27173.515742388499</v>
      </c>
    </row>
    <row r="231" spans="7:15" ht="20" customHeight="1" x14ac:dyDescent="0.6">
      <c r="G231" s="65">
        <v>228</v>
      </c>
      <c r="H231" s="65">
        <f ca="1">YEAR(TODAY())-YEAR(data_de_nascimento)+Table20[[#This Row],[meses]]/12</f>
        <v>56</v>
      </c>
      <c r="I231" s="66">
        <f t="shared" ca="1" si="9"/>
        <v>51494</v>
      </c>
      <c r="J231" s="68"/>
      <c r="K231" s="68">
        <f t="shared" si="10"/>
        <v>3000</v>
      </c>
      <c r="L231" s="69">
        <f>M230+L230*(1-TER_mensal-desconto_div_mensal)+Table20[[#This Row],[aportes]]*(1-custo_remessa)-comissao-Table20[[#This Row],[saques]]</f>
        <v>1719660.2961284004</v>
      </c>
      <c r="M231" s="67">
        <f>Table20[[#This Row],[riqueza]]*rendimento_hist_mensal</f>
        <v>9318.6275945629077</v>
      </c>
      <c r="N231" s="70">
        <f>((Table20[[#This Row],[riqueza]]*SWR)/12)*(1-imposto_GCAP)</f>
        <v>4872.3708390304673</v>
      </c>
      <c r="O231" s="71">
        <f>Table20[[#This Row],[renda]]*cambio_hoje*(1-custo_repatriacao)</f>
        <v>27263.114232572203</v>
      </c>
    </row>
    <row r="232" spans="7:15" ht="20" customHeight="1" x14ac:dyDescent="0.6">
      <c r="G232" s="65">
        <v>229</v>
      </c>
      <c r="H232" s="65">
        <f ca="1">YEAR(TODAY())-YEAR(data_de_nascimento)+Table20[[#This Row],[meses]]/12</f>
        <v>56.083333333333329</v>
      </c>
      <c r="I232" s="66">
        <f t="shared" ca="1" si="9"/>
        <v>51525</v>
      </c>
      <c r="J232" s="68"/>
      <c r="K232" s="68">
        <f t="shared" si="10"/>
        <v>3000</v>
      </c>
      <c r="L232" s="69">
        <f>M231+L231*(1-TER_mensal-desconto_div_mensal)+Table20[[#This Row],[aportes]]*(1-custo_remessa)-comissao-Table20[[#This Row],[saques]]</f>
        <v>1725340.3833976651</v>
      </c>
      <c r="M232" s="67">
        <f>Table20[[#This Row],[riqueza]]*rendimento_hist_mensal</f>
        <v>9349.4072887188177</v>
      </c>
      <c r="N232" s="70">
        <f>((Table20[[#This Row],[riqueza]]*SWR)/12)*(1-imposto_GCAP)</f>
        <v>4888.4644196267182</v>
      </c>
      <c r="O232" s="71">
        <f>Table20[[#This Row],[renda]]*cambio_hoje*(1-custo_repatriacao)</f>
        <v>27353.165080650509</v>
      </c>
    </row>
    <row r="233" spans="7:15" ht="20" customHeight="1" x14ac:dyDescent="0.6">
      <c r="G233" s="65">
        <v>230</v>
      </c>
      <c r="H233" s="65">
        <f ca="1">YEAR(TODAY())-YEAR(data_de_nascimento)+Table20[[#This Row],[meses]]/12</f>
        <v>56.166666666666671</v>
      </c>
      <c r="I233" s="66">
        <f t="shared" ca="1" si="9"/>
        <v>51556</v>
      </c>
      <c r="J233" s="68"/>
      <c r="K233" s="68">
        <f t="shared" si="10"/>
        <v>3000</v>
      </c>
      <c r="L233" s="69">
        <f>M232+L232*(1-TER_mensal-desconto_div_mensal)+Table20[[#This Row],[aportes]]*(1-custo_remessa)-comissao-Table20[[#This Row],[saques]]</f>
        <v>1731049.1478501384</v>
      </c>
      <c r="M233" s="67">
        <f>Table20[[#This Row],[riqueza]]*rendimento_hist_mensal</f>
        <v>9380.3423810027107</v>
      </c>
      <c r="N233" s="70">
        <f>((Table20[[#This Row],[riqueza]]*SWR)/12)*(1-imposto_GCAP)</f>
        <v>4904.6392522420583</v>
      </c>
      <c r="O233" s="71">
        <f>Table20[[#This Row],[renda]]*cambio_hoje*(1-custo_repatriacao)</f>
        <v>27443.670570452781</v>
      </c>
    </row>
    <row r="234" spans="7:15" ht="20" customHeight="1" x14ac:dyDescent="0.6">
      <c r="G234" s="65">
        <v>231</v>
      </c>
      <c r="H234" s="65">
        <f ca="1">YEAR(TODAY())-YEAR(data_de_nascimento)+Table20[[#This Row],[meses]]/12</f>
        <v>56.25</v>
      </c>
      <c r="I234" s="66">
        <f t="shared" ca="1" si="9"/>
        <v>51584</v>
      </c>
      <c r="J234" s="68"/>
      <c r="K234" s="68">
        <f t="shared" si="10"/>
        <v>3000</v>
      </c>
      <c r="L234" s="69">
        <f>M233+L233*(1-TER_mensal-desconto_div_mensal)+Table20[[#This Row],[aportes]]*(1-custo_remessa)-comissao-Table20[[#This Row],[saques]]</f>
        <v>1736786.7342689545</v>
      </c>
      <c r="M234" s="67">
        <f>Table20[[#This Row],[riqueza]]*rendimento_hist_mensal</f>
        <v>9411.4336559765761</v>
      </c>
      <c r="N234" s="70">
        <f>((Table20[[#This Row],[riqueza]]*SWR)/12)*(1-imposto_GCAP)</f>
        <v>4920.8957470953701</v>
      </c>
      <c r="O234" s="71">
        <f>Table20[[#This Row],[renda]]*cambio_hoje*(1-custo_repatriacao)</f>
        <v>27534.632997338835</v>
      </c>
    </row>
    <row r="235" spans="7:15" ht="20" customHeight="1" x14ac:dyDescent="0.6">
      <c r="G235" s="65">
        <v>232</v>
      </c>
      <c r="H235" s="65">
        <f ca="1">YEAR(TODAY())-YEAR(data_de_nascimento)+Table20[[#This Row],[meses]]/12</f>
        <v>56.333333333333329</v>
      </c>
      <c r="I235" s="66">
        <f t="shared" ca="1" si="9"/>
        <v>51615</v>
      </c>
      <c r="J235" s="68"/>
      <c r="K235" s="68">
        <f t="shared" si="10"/>
        <v>3000</v>
      </c>
      <c r="L235" s="69">
        <f>M234+L234*(1-TER_mensal-desconto_div_mensal)+Table20[[#This Row],[aportes]]*(1-custo_remessa)-comissao-Table20[[#This Row],[saques]]</f>
        <v>1742553.2881682173</v>
      </c>
      <c r="M235" s="67">
        <f>Table20[[#This Row],[riqueza]]*rendimento_hist_mensal</f>
        <v>9442.6819021634456</v>
      </c>
      <c r="N235" s="70">
        <f>((Table20[[#This Row],[riqueza]]*SWR)/12)*(1-imposto_GCAP)</f>
        <v>4937.2343164766162</v>
      </c>
      <c r="O235" s="71">
        <f>Table20[[#This Row],[renda]]*cambio_hoje*(1-custo_repatriacao)</f>
        <v>27626.054668257126</v>
      </c>
    </row>
    <row r="236" spans="7:15" ht="20" customHeight="1" x14ac:dyDescent="0.6">
      <c r="G236" s="65">
        <v>233</v>
      </c>
      <c r="H236" s="65">
        <f ca="1">YEAR(TODAY())-YEAR(data_de_nascimento)+Table20[[#This Row],[meses]]/12</f>
        <v>56.416666666666671</v>
      </c>
      <c r="I236" s="66">
        <f t="shared" ca="1" si="9"/>
        <v>51645</v>
      </c>
      <c r="J236" s="68"/>
      <c r="K236" s="68">
        <f t="shared" si="10"/>
        <v>3000</v>
      </c>
      <c r="L236" s="69">
        <f>M235+L235*(1-TER_mensal-desconto_div_mensal)+Table20[[#This Row],[aportes]]*(1-custo_remessa)-comissao-Table20[[#This Row],[saques]]</f>
        <v>1748348.9557966911</v>
      </c>
      <c r="M236" s="67">
        <f>Table20[[#This Row],[riqueza]]*rendimento_hist_mensal</f>
        <v>9474.0879120673799</v>
      </c>
      <c r="N236" s="70">
        <f>((Table20[[#This Row],[riqueza]]*SWR)/12)*(1-imposto_GCAP)</f>
        <v>4953.6553747572907</v>
      </c>
      <c r="O236" s="71">
        <f>Table20[[#This Row],[renda]]*cambio_hoje*(1-custo_repatriacao)</f>
        <v>27717.937901803205</v>
      </c>
    </row>
    <row r="237" spans="7:15" ht="20" customHeight="1" x14ac:dyDescent="0.6">
      <c r="G237" s="65">
        <v>234</v>
      </c>
      <c r="H237" s="65">
        <f ca="1">YEAR(TODAY())-YEAR(data_de_nascimento)+Table20[[#This Row],[meses]]/12</f>
        <v>56.5</v>
      </c>
      <c r="I237" s="66">
        <f t="shared" ca="1" si="9"/>
        <v>51676</v>
      </c>
      <c r="J237" s="68"/>
      <c r="K237" s="68">
        <f t="shared" si="10"/>
        <v>3000</v>
      </c>
      <c r="L237" s="69">
        <f>M236+L236*(1-TER_mensal-desconto_div_mensal)+Table20[[#This Row],[aportes]]*(1-custo_remessa)-comissao-Table20[[#This Row],[saques]]</f>
        <v>1754173.8841415094</v>
      </c>
      <c r="M237" s="67">
        <f>Table20[[#This Row],[riqueza]]*rendimento_hist_mensal</f>
        <v>9505.6524821935745</v>
      </c>
      <c r="N237" s="70">
        <f>((Table20[[#This Row],[riqueza]]*SWR)/12)*(1-imposto_GCAP)</f>
        <v>4970.1593384009439</v>
      </c>
      <c r="O237" s="71">
        <f>Table20[[#This Row],[renda]]*cambio_hoje*(1-custo_repatriacao)</f>
        <v>27810.285028278635</v>
      </c>
    </row>
    <row r="238" spans="7:15" ht="20" customHeight="1" x14ac:dyDescent="0.6">
      <c r="G238" s="65">
        <v>235</v>
      </c>
      <c r="H238" s="65">
        <f ca="1">YEAR(TODAY())-YEAR(data_de_nascimento)+Table20[[#This Row],[meses]]/12</f>
        <v>56.583333333333329</v>
      </c>
      <c r="I238" s="66">
        <f t="shared" ca="1" si="9"/>
        <v>51706</v>
      </c>
      <c r="J238" s="68"/>
      <c r="K238" s="68">
        <f t="shared" si="10"/>
        <v>3000</v>
      </c>
      <c r="L238" s="69">
        <f>M237+L237*(1-TER_mensal-desconto_div_mensal)+Table20[[#This Row],[aportes]]*(1-custo_remessa)-comissao-Table20[[#This Row],[saques]]</f>
        <v>1760028.2209319035</v>
      </c>
      <c r="M238" s="67">
        <f>Table20[[#This Row],[riqueza]]*rendimento_hist_mensal</f>
        <v>9537.3764130685577</v>
      </c>
      <c r="N238" s="70">
        <f>((Table20[[#This Row],[riqueza]]*SWR)/12)*(1-imposto_GCAP)</f>
        <v>4986.7466259737266</v>
      </c>
      <c r="O238" s="71">
        <f>Table20[[#This Row],[renda]]*cambio_hoje*(1-custo_repatriacao)</f>
        <v>27903.098389749965</v>
      </c>
    </row>
    <row r="239" spans="7:15" ht="20" customHeight="1" x14ac:dyDescent="0.6">
      <c r="G239" s="65">
        <v>236</v>
      </c>
      <c r="H239" s="65">
        <f ca="1">YEAR(TODAY())-YEAR(data_de_nascimento)+Table20[[#This Row],[meses]]/12</f>
        <v>56.666666666666671</v>
      </c>
      <c r="I239" s="66">
        <f t="shared" ca="1" si="9"/>
        <v>51737</v>
      </c>
      <c r="J239" s="68"/>
      <c r="K239" s="68">
        <f t="shared" si="10"/>
        <v>3000</v>
      </c>
      <c r="L239" s="69">
        <f>M238+L238*(1-TER_mensal-desconto_div_mensal)+Table20[[#This Row],[aportes]]*(1-custo_remessa)-comissao-Table20[[#This Row],[saques]]</f>
        <v>1765912.1146429474</v>
      </c>
      <c r="M239" s="67">
        <f>Table20[[#This Row],[riqueza]]*rendimento_hist_mensal</f>
        <v>9569.2605092604917</v>
      </c>
      <c r="N239" s="70">
        <f>((Table20[[#This Row],[riqueza]]*SWR)/12)*(1-imposto_GCAP)</f>
        <v>5003.4176581550182</v>
      </c>
      <c r="O239" s="71">
        <f>Table20[[#This Row],[renda]]*cambio_hoje*(1-custo_repatriacao)</f>
        <v>27996.380340108219</v>
      </c>
    </row>
    <row r="240" spans="7:15" ht="20" customHeight="1" x14ac:dyDescent="0.6">
      <c r="G240" s="65">
        <v>237</v>
      </c>
      <c r="H240" s="65">
        <f ca="1">YEAR(TODAY())-YEAR(data_de_nascimento)+Table20[[#This Row],[meses]]/12</f>
        <v>56.75</v>
      </c>
      <c r="I240" s="66">
        <f t="shared" ca="1" si="9"/>
        <v>51768</v>
      </c>
      <c r="J240" s="68"/>
      <c r="K240" s="68">
        <f t="shared" si="10"/>
        <v>3000</v>
      </c>
      <c r="L240" s="69">
        <f>M239+L239*(1-TER_mensal-desconto_div_mensal)+Table20[[#This Row],[aportes]]*(1-custo_remessa)-comissao-Table20[[#This Row],[saques]]</f>
        <v>1771825.7144993257</v>
      </c>
      <c r="M240" s="67">
        <f>Table20[[#This Row],[riqueza]]*rendimento_hist_mensal</f>
        <v>9601.3055793995863</v>
      </c>
      <c r="N240" s="70">
        <f>((Table20[[#This Row],[riqueza]]*SWR)/12)*(1-imposto_GCAP)</f>
        <v>5020.1728577480899</v>
      </c>
      <c r="O240" s="71">
        <f>Table20[[#This Row],[renda]]*cambio_hoje*(1-custo_repatriacao)</f>
        <v>28090.133245128553</v>
      </c>
    </row>
    <row r="241" spans="7:15" ht="20" customHeight="1" x14ac:dyDescent="0.6">
      <c r="G241" s="65">
        <v>238</v>
      </c>
      <c r="H241" s="65">
        <f ca="1">YEAR(TODAY())-YEAR(data_de_nascimento)+Table20[[#This Row],[meses]]/12</f>
        <v>56.833333333333329</v>
      </c>
      <c r="I241" s="66">
        <f t="shared" ca="1" si="9"/>
        <v>51798</v>
      </c>
      <c r="J241" s="68"/>
      <c r="K241" s="68">
        <f t="shared" si="10"/>
        <v>3000</v>
      </c>
      <c r="L241" s="69">
        <f>M240+L240*(1-TER_mensal-desconto_div_mensal)+Table20[[#This Row],[aportes]]*(1-custo_remessa)-comissao-Table20[[#This Row],[saques]]</f>
        <v>1777769.1704791165</v>
      </c>
      <c r="M241" s="67">
        <f>Table20[[#This Row],[riqueza]]*rendimento_hist_mensal</f>
        <v>9633.5124361985945</v>
      </c>
      <c r="N241" s="70">
        <f>((Table20[[#This Row],[riqueza]]*SWR)/12)*(1-imposto_GCAP)</f>
        <v>5037.0126496908306</v>
      </c>
      <c r="O241" s="71">
        <f>Table20[[#This Row],[renda]]*cambio_hoje*(1-custo_repatriacao)</f>
        <v>28184.359482530268</v>
      </c>
    </row>
    <row r="242" spans="7:15" ht="20" customHeight="1" x14ac:dyDescent="0.6">
      <c r="G242" s="65">
        <v>239</v>
      </c>
      <c r="H242" s="65">
        <f ca="1">YEAR(TODAY())-YEAR(data_de_nascimento)+Table20[[#This Row],[meses]]/12</f>
        <v>56.916666666666671</v>
      </c>
      <c r="I242" s="66">
        <f t="shared" ca="1" si="9"/>
        <v>51829</v>
      </c>
      <c r="J242" s="68"/>
      <c r="K242" s="68">
        <f t="shared" si="10"/>
        <v>3000</v>
      </c>
      <c r="L242" s="69">
        <f>M241+L241*(1-TER_mensal-desconto_div_mensal)+Table20[[#This Row],[aportes]]*(1-custo_remessa)-comissao-Table20[[#This Row],[saques]]</f>
        <v>1783742.6333175953</v>
      </c>
      <c r="M242" s="67">
        <f>Table20[[#This Row],[riqueza]]*rendimento_hist_mensal</f>
        <v>9665.8818964734328</v>
      </c>
      <c r="N242" s="70">
        <f>((Table20[[#This Row],[riqueza]]*SWR)/12)*(1-imposto_GCAP)</f>
        <v>5053.93746106652</v>
      </c>
      <c r="O242" s="71">
        <f>Table20[[#This Row],[renda]]*cambio_hoje*(1-custo_repatriacao)</f>
        <v>28279.061442037106</v>
      </c>
    </row>
    <row r="243" spans="7:15" ht="20" customHeight="1" x14ac:dyDescent="0.6">
      <c r="G243" s="65">
        <v>240</v>
      </c>
      <c r="H243" s="65">
        <f ca="1">YEAR(TODAY())-YEAR(data_de_nascimento)+Table20[[#This Row],[meses]]/12</f>
        <v>57</v>
      </c>
      <c r="I243" s="66">
        <f t="shared" ca="1" si="9"/>
        <v>51859</v>
      </c>
      <c r="J243" s="68"/>
      <c r="K243" s="68">
        <f t="shared" si="10"/>
        <v>3000</v>
      </c>
      <c r="L243" s="69">
        <f>M242+L242*(1-TER_mensal-desconto_div_mensal)+Table20[[#This Row],[aportes]]*(1-custo_remessa)-comissao-Table20[[#This Row],[saques]]</f>
        <v>1789746.2545110588</v>
      </c>
      <c r="M243" s="67">
        <f>Table20[[#This Row],[riqueza]]*rendimento_hist_mensal</f>
        <v>9698.4147811638959</v>
      </c>
      <c r="N243" s="70">
        <f>((Table20[[#This Row],[riqueza]]*SWR)/12)*(1-imposto_GCAP)</f>
        <v>5070.9477211146668</v>
      </c>
      <c r="O243" s="71">
        <f>Table20[[#This Row],[renda]]*cambio_hoje*(1-custo_repatriacao)</f>
        <v>28374.241525437872</v>
      </c>
    </row>
    <row r="244" spans="7:15" ht="20" customHeight="1" x14ac:dyDescent="0.6">
      <c r="G244" s="65">
        <v>241</v>
      </c>
      <c r="H244" s="65">
        <f ca="1">YEAR(TODAY())-YEAR(data_de_nascimento)+Table20[[#This Row],[meses]]/12</f>
        <v>57.083333333333329</v>
      </c>
      <c r="I244" s="66">
        <f t="shared" ca="1" si="9"/>
        <v>51890</v>
      </c>
      <c r="J244" s="68"/>
      <c r="K244" s="68">
        <f t="shared" si="10"/>
        <v>3000</v>
      </c>
      <c r="L244" s="69">
        <f>M243+L243*(1-TER_mensal-desconto_div_mensal)+Table20[[#This Row],[aportes]]*(1-custo_remessa)-comissao-Table20[[#This Row],[saques]]</f>
        <v>1795780.1863206658</v>
      </c>
      <c r="M244" s="67">
        <f>Table20[[#This Row],[riqueza]]*rendimento_hist_mensal</f>
        <v>9731.1119153544714</v>
      </c>
      <c r="N244" s="70">
        <f>((Table20[[#This Row],[riqueza]]*SWR)/12)*(1-imposto_GCAP)</f>
        <v>5088.0438612418866</v>
      </c>
      <c r="O244" s="71">
        <f>Table20[[#This Row],[renda]]*cambio_hoje*(1-custo_repatriacao)</f>
        <v>28469.90214664732</v>
      </c>
    </row>
    <row r="245" spans="7:15" ht="20" customHeight="1" x14ac:dyDescent="0.6">
      <c r="G245" s="65">
        <v>242</v>
      </c>
      <c r="H245" s="65">
        <f ca="1">YEAR(TODAY())-YEAR(data_de_nascimento)+Table20[[#This Row],[meses]]/12</f>
        <v>57.166666666666671</v>
      </c>
      <c r="I245" s="66">
        <f t="shared" ca="1" si="9"/>
        <v>51921</v>
      </c>
      <c r="J245" s="68"/>
      <c r="K245" s="68">
        <f t="shared" si="10"/>
        <v>3000</v>
      </c>
      <c r="L245" s="69">
        <f>M244+L244*(1-TER_mensal-desconto_div_mensal)+Table20[[#This Row],[aportes]]*(1-custo_remessa)-comissao-Table20[[#This Row],[saques]]</f>
        <v>1801844.5817762995</v>
      </c>
      <c r="M245" s="67">
        <f>Table20[[#This Row],[riqueza]]*rendimento_hist_mensal</f>
        <v>9763.9741282952709</v>
      </c>
      <c r="N245" s="70">
        <f>((Table20[[#This Row],[riqueza]]*SWR)/12)*(1-imposto_GCAP)</f>
        <v>5105.226315032849</v>
      </c>
      <c r="O245" s="71">
        <f>Table20[[#This Row],[renda]]*cambio_hoje*(1-custo_repatriacao)</f>
        <v>28566.045731767397</v>
      </c>
    </row>
    <row r="246" spans="7:15" ht="20" customHeight="1" x14ac:dyDescent="0.6">
      <c r="G246" s="65">
        <v>243</v>
      </c>
      <c r="H246" s="65">
        <f ca="1">YEAR(TODAY())-YEAR(data_de_nascimento)+Table20[[#This Row],[meses]]/12</f>
        <v>57.25</v>
      </c>
      <c r="I246" s="66">
        <f t="shared" ca="1" si="9"/>
        <v>51949</v>
      </c>
      <c r="J246" s="68"/>
      <c r="K246" s="68">
        <f t="shared" si="10"/>
        <v>3000</v>
      </c>
      <c r="L246" s="69">
        <f>M245+L245*(1-TER_mensal-desconto_div_mensal)+Table20[[#This Row],[aportes]]*(1-custo_remessa)-comissao-Table20[[#This Row],[saques]]</f>
        <v>1807939.594680449</v>
      </c>
      <c r="M246" s="67">
        <f>Table20[[#This Row],[riqueza]]*rendimento_hist_mensal</f>
        <v>9797.0022534230629</v>
      </c>
      <c r="N246" s="70">
        <f>((Table20[[#This Row],[riqueza]]*SWR)/12)*(1-imposto_GCAP)</f>
        <v>5122.4955182612721</v>
      </c>
      <c r="O246" s="71">
        <f>Table20[[#This Row],[renda]]*cambio_hoje*(1-custo_repatriacao)</f>
        <v>28662.674719148759</v>
      </c>
    </row>
    <row r="247" spans="7:15" ht="20" customHeight="1" x14ac:dyDescent="0.6">
      <c r="G247" s="65">
        <v>244</v>
      </c>
      <c r="H247" s="65">
        <f ca="1">YEAR(TODAY())-YEAR(data_de_nascimento)+Table20[[#This Row],[meses]]/12</f>
        <v>57.333333333333329</v>
      </c>
      <c r="I247" s="66">
        <f t="shared" ca="1" si="9"/>
        <v>51980</v>
      </c>
      <c r="J247" s="68"/>
      <c r="K247" s="68">
        <f t="shared" si="10"/>
        <v>3000</v>
      </c>
      <c r="L247" s="69">
        <f>M246+L246*(1-TER_mensal-desconto_div_mensal)+Table20[[#This Row],[aportes]]*(1-custo_remessa)-comissao-Table20[[#This Row],[saques]]</f>
        <v>1814065.3796121089</v>
      </c>
      <c r="M247" s="67">
        <f>Table20[[#This Row],[riqueza]]*rendimento_hist_mensal</f>
        <v>9830.1971283824023</v>
      </c>
      <c r="N247" s="70">
        <f>((Table20[[#This Row],[riqueza]]*SWR)/12)*(1-imposto_GCAP)</f>
        <v>5139.8519089009751</v>
      </c>
      <c r="O247" s="71">
        <f>Table20[[#This Row],[renda]]*cambio_hoje*(1-custo_repatriacao)</f>
        <v>28759.791559452635</v>
      </c>
    </row>
    <row r="248" spans="7:15" ht="20" customHeight="1" x14ac:dyDescent="0.6">
      <c r="G248" s="65">
        <v>245</v>
      </c>
      <c r="H248" s="65">
        <f ca="1">YEAR(TODAY())-YEAR(data_de_nascimento)+Table20[[#This Row],[meses]]/12</f>
        <v>57.416666666666671</v>
      </c>
      <c r="I248" s="66">
        <f t="shared" ca="1" si="9"/>
        <v>52010</v>
      </c>
      <c r="J248" s="68"/>
      <c r="K248" s="68">
        <f t="shared" si="10"/>
        <v>3000</v>
      </c>
      <c r="L248" s="69">
        <f>M247+L247*(1-TER_mensal-desconto_div_mensal)+Table20[[#This Row],[aportes]]*(1-custo_remessa)-comissao-Table20[[#This Row],[saques]]</f>
        <v>1820222.0919307007</v>
      </c>
      <c r="M248" s="67">
        <f>Table20[[#This Row],[riqueza]]*rendimento_hist_mensal</f>
        <v>9863.5595950468833</v>
      </c>
      <c r="N248" s="70">
        <f>((Table20[[#This Row],[riqueza]]*SWR)/12)*(1-imposto_GCAP)</f>
        <v>5157.2959271369855</v>
      </c>
      <c r="O248" s="71">
        <f>Table20[[#This Row],[renda]]*cambio_hoje*(1-custo_repatriacao)</f>
        <v>28857.398715712945</v>
      </c>
    </row>
    <row r="249" spans="7:15" ht="20" customHeight="1" x14ac:dyDescent="0.6">
      <c r="G249" s="65">
        <v>246</v>
      </c>
      <c r="H249" s="65">
        <f ca="1">YEAR(TODAY())-YEAR(data_de_nascimento)+Table20[[#This Row],[meses]]/12</f>
        <v>57.5</v>
      </c>
      <c r="I249" s="66">
        <f t="shared" ca="1" si="9"/>
        <v>52041</v>
      </c>
      <c r="J249" s="68"/>
      <c r="K249" s="68">
        <f t="shared" si="10"/>
        <v>3000</v>
      </c>
      <c r="L249" s="69">
        <f>M248+L248*(1-TER_mensal-desconto_div_mensal)+Table20[[#This Row],[aportes]]*(1-custo_remessa)-comissao-Table20[[#This Row],[saques]]</f>
        <v>1826409.8877800119</v>
      </c>
      <c r="M249" s="67">
        <f>Table20[[#This Row],[riqueza]]*rendimento_hist_mensal</f>
        <v>9897.0904995404799</v>
      </c>
      <c r="N249" s="70">
        <f>((Table20[[#This Row],[riqueza]]*SWR)/12)*(1-imposto_GCAP)</f>
        <v>5174.8280153767009</v>
      </c>
      <c r="O249" s="71">
        <f>Table20[[#This Row],[renda]]*cambio_hoje*(1-custo_repatriacao)</f>
        <v>28955.498663398783</v>
      </c>
    </row>
    <row r="250" spans="7:15" ht="20" customHeight="1" x14ac:dyDescent="0.6">
      <c r="G250" s="65">
        <v>247</v>
      </c>
      <c r="H250" s="65">
        <f ca="1">YEAR(TODAY())-YEAR(data_de_nascimento)+Table20[[#This Row],[meses]]/12</f>
        <v>57.583333333333329</v>
      </c>
      <c r="I250" s="66">
        <f t="shared" ca="1" si="9"/>
        <v>52071</v>
      </c>
      <c r="J250" s="68"/>
      <c r="K250" s="68">
        <f t="shared" si="10"/>
        <v>3000</v>
      </c>
      <c r="L250" s="69">
        <f>M249+L249*(1-TER_mensal-desconto_div_mensal)+Table20[[#This Row],[aportes]]*(1-custo_remessa)-comissao-Table20[[#This Row],[saques]]</f>
        <v>1832628.924092157</v>
      </c>
      <c r="M250" s="67">
        <f>Table20[[#This Row],[riqueza]]*rendimento_hist_mensal</f>
        <v>9930.7906922590191</v>
      </c>
      <c r="N250" s="70">
        <f>((Table20[[#This Row],[riqueza]]*SWR)/12)*(1-imposto_GCAP)</f>
        <v>5192.4486182611117</v>
      </c>
      <c r="O250" s="71">
        <f>Table20[[#This Row],[renda]]*cambio_hoje*(1-custo_repatriacao)</f>
        <v>29054.093890477205</v>
      </c>
    </row>
    <row r="251" spans="7:15" ht="20" customHeight="1" x14ac:dyDescent="0.6">
      <c r="G251" s="65">
        <v>248</v>
      </c>
      <c r="H251" s="65">
        <f ca="1">YEAR(TODAY())-YEAR(data_de_nascimento)+Table20[[#This Row],[meses]]/12</f>
        <v>57.666666666666671</v>
      </c>
      <c r="I251" s="66">
        <f t="shared" ca="1" si="9"/>
        <v>52102</v>
      </c>
      <c r="J251" s="68"/>
      <c r="K251" s="68">
        <f t="shared" si="10"/>
        <v>3000</v>
      </c>
      <c r="L251" s="69">
        <f>M250+L250*(1-TER_mensal-desconto_div_mensal)+Table20[[#This Row],[aportes]]*(1-custo_remessa)-comissao-Table20[[#This Row],[saques]]</f>
        <v>1838879.358591557</v>
      </c>
      <c r="M251" s="67">
        <f>Table20[[#This Row],[riqueza]]*rendimento_hist_mensal</f>
        <v>9964.6610278917306</v>
      </c>
      <c r="N251" s="70">
        <f>((Table20[[#This Row],[riqueza]]*SWR)/12)*(1-imposto_GCAP)</f>
        <v>5210.1581826760776</v>
      </c>
      <c r="O251" s="71">
        <f>Table20[[#This Row],[renda]]*cambio_hoje*(1-custo_repatriacao)</f>
        <v>29153.186897476317</v>
      </c>
    </row>
    <row r="252" spans="7:15" ht="20" customHeight="1" x14ac:dyDescent="0.6">
      <c r="G252" s="65">
        <v>249</v>
      </c>
      <c r="H252" s="65">
        <f ca="1">YEAR(TODAY())-YEAR(data_de_nascimento)+Table20[[#This Row],[meses]]/12</f>
        <v>57.75</v>
      </c>
      <c r="I252" s="66">
        <f t="shared" ca="1" si="9"/>
        <v>52133</v>
      </c>
      <c r="J252" s="68"/>
      <c r="K252" s="68">
        <f t="shared" si="10"/>
        <v>3000</v>
      </c>
      <c r="L252" s="69">
        <f>M251+L251*(1-TER_mensal-desconto_div_mensal)+Table20[[#This Row],[aportes]]*(1-custo_remessa)-comissao-Table20[[#This Row],[saques]]</f>
        <v>1845161.3497989399</v>
      </c>
      <c r="M252" s="67">
        <f>Table20[[#This Row],[riqueza]]*rendimento_hist_mensal</f>
        <v>9998.7023654429395</v>
      </c>
      <c r="N252" s="70">
        <f>((Table20[[#This Row],[riqueza]]*SWR)/12)*(1-imposto_GCAP)</f>
        <v>5227.9571577636625</v>
      </c>
      <c r="O252" s="71">
        <f>Table20[[#This Row],[renda]]*cambio_hoje*(1-custo_repatriacao)</f>
        <v>29252.780197548709</v>
      </c>
    </row>
    <row r="253" spans="7:15" ht="20" customHeight="1" x14ac:dyDescent="0.6">
      <c r="G253" s="65">
        <v>250</v>
      </c>
      <c r="H253" s="65">
        <f ca="1">YEAR(TODAY())-YEAR(data_de_nascimento)+Table20[[#This Row],[meses]]/12</f>
        <v>57.833333333333329</v>
      </c>
      <c r="I253" s="66">
        <f t="shared" ca="1" si="9"/>
        <v>52163</v>
      </c>
      <c r="J253" s="68"/>
      <c r="K253" s="68">
        <f t="shared" si="10"/>
        <v>3000</v>
      </c>
      <c r="L253" s="69">
        <f>M252+L252*(1-TER_mensal-desconto_div_mensal)+Table20[[#This Row],[aportes]]*(1-custo_remessa)-comissao-Table20[[#This Row],[saques]]</f>
        <v>1851475.0570353605</v>
      </c>
      <c r="M253" s="67">
        <f>Table20[[#This Row],[riqueza]]*rendimento_hist_mensal</f>
        <v>10032.915568253844</v>
      </c>
      <c r="N253" s="70">
        <f>((Table20[[#This Row],[riqueza]]*SWR)/12)*(1-imposto_GCAP)</f>
        <v>5245.8459949335211</v>
      </c>
      <c r="O253" s="71">
        <f>Table20[[#This Row],[renda]]*cambio_hoje*(1-custo_repatriacao)</f>
        <v>29352.876316535167</v>
      </c>
    </row>
    <row r="254" spans="7:15" ht="20" customHeight="1" x14ac:dyDescent="0.6">
      <c r="G254" s="65">
        <v>251</v>
      </c>
      <c r="H254" s="65">
        <f ca="1">YEAR(TODAY())-YEAR(data_de_nascimento)+Table20[[#This Row],[meses]]/12</f>
        <v>57.916666666666671</v>
      </c>
      <c r="I254" s="66">
        <f t="shared" ca="1" si="9"/>
        <v>52194</v>
      </c>
      <c r="J254" s="68"/>
      <c r="K254" s="68">
        <f t="shared" si="10"/>
        <v>3000</v>
      </c>
      <c r="L254" s="69">
        <f>M253+L253*(1-TER_mensal-desconto_div_mensal)+Table20[[#This Row],[aportes]]*(1-custo_remessa)-comissao-Table20[[#This Row],[saques]]</f>
        <v>1857820.640426242</v>
      </c>
      <c r="M254" s="67">
        <f>Table20[[#This Row],[riqueza]]*rendimento_hist_mensal</f>
        <v>10067.301504024412</v>
      </c>
      <c r="N254" s="70">
        <f>((Table20[[#This Row],[riqueza]]*SWR)/12)*(1-imposto_GCAP)</f>
        <v>5263.8251478743532</v>
      </c>
      <c r="O254" s="71">
        <f>Table20[[#This Row],[renda]]*cambio_hoje*(1-custo_repatriacao)</f>
        <v>29453.477793028756</v>
      </c>
    </row>
    <row r="255" spans="7:15" ht="20" customHeight="1" x14ac:dyDescent="0.6">
      <c r="G255" s="65">
        <v>252</v>
      </c>
      <c r="H255" s="65">
        <f ca="1">YEAR(TODAY())-YEAR(data_de_nascimento)+Table20[[#This Row],[meses]]/12</f>
        <v>58</v>
      </c>
      <c r="I255" s="66">
        <f t="shared" ca="1" si="9"/>
        <v>52224</v>
      </c>
      <c r="J255" s="68"/>
      <c r="K255" s="68">
        <f t="shared" si="10"/>
        <v>3000</v>
      </c>
      <c r="L255" s="69">
        <f>M254+L254*(1-TER_mensal-desconto_div_mensal)+Table20[[#This Row],[aportes]]*(1-custo_remessa)-comissao-Table20[[#This Row],[saques]]</f>
        <v>1864198.2609054353</v>
      </c>
      <c r="M255" s="67">
        <f>Table20[[#This Row],[riqueza]]*rendimento_hist_mensal</f>
        <v>10101.861044835385</v>
      </c>
      <c r="N255" s="70">
        <f>((Table20[[#This Row],[riqueza]]*SWR)/12)*(1-imposto_GCAP)</f>
        <v>5281.8950725654004</v>
      </c>
      <c r="O255" s="71">
        <f>Table20[[#This Row],[renda]]*cambio_hoje*(1-custo_repatriacao)</f>
        <v>29554.587178439171</v>
      </c>
    </row>
    <row r="256" spans="7:15" ht="20" customHeight="1" x14ac:dyDescent="0.6">
      <c r="G256" s="65">
        <v>253</v>
      </c>
      <c r="H256" s="65">
        <f ca="1">YEAR(TODAY())-YEAR(data_de_nascimento)+Table20[[#This Row],[meses]]/12</f>
        <v>58.083333333333329</v>
      </c>
      <c r="I256" s="66">
        <f t="shared" ca="1" si="9"/>
        <v>52255</v>
      </c>
      <c r="J256" s="68"/>
      <c r="K256" s="68">
        <f t="shared" si="10"/>
        <v>3000</v>
      </c>
      <c r="L256" s="69">
        <f>M255+L255*(1-TER_mensal-desconto_div_mensal)+Table20[[#This Row],[aportes]]*(1-custo_remessa)-comissao-Table20[[#This Row],[saques]]</f>
        <v>1870608.0802193028</v>
      </c>
      <c r="M256" s="67">
        <f>Table20[[#This Row],[riqueza]]*rendimento_hist_mensal</f>
        <v>10136.595067170403</v>
      </c>
      <c r="N256" s="70">
        <f>((Table20[[#This Row],[riqueza]]*SWR)/12)*(1-imposto_GCAP)</f>
        <v>5300.0562272880243</v>
      </c>
      <c r="O256" s="71">
        <f>Table20[[#This Row],[renda]]*cambio_hoje*(1-custo_repatriacao)</f>
        <v>29656.207037057495</v>
      </c>
    </row>
    <row r="257" spans="7:15" ht="20" customHeight="1" x14ac:dyDescent="0.6">
      <c r="G257" s="65">
        <v>254</v>
      </c>
      <c r="H257" s="65">
        <f ca="1">YEAR(TODAY())-YEAR(data_de_nascimento)+Table20[[#This Row],[meses]]/12</f>
        <v>58.166666666666671</v>
      </c>
      <c r="I257" s="66">
        <f t="shared" ca="1" si="9"/>
        <v>52286</v>
      </c>
      <c r="J257" s="68"/>
      <c r="K257" s="68">
        <f t="shared" si="10"/>
        <v>3000</v>
      </c>
      <c r="L257" s="69">
        <f>M256+L256*(1-TER_mensal-desconto_div_mensal)+Table20[[#This Row],[aportes]]*(1-custo_remessa)-comissao-Table20[[#This Row],[saques]]</f>
        <v>1877050.2609308187</v>
      </c>
      <c r="M257" s="67">
        <f>Table20[[#This Row],[riqueza]]*rendimento_hist_mensal</f>
        <v>10171.504451938226</v>
      </c>
      <c r="N257" s="70">
        <f>((Table20[[#This Row],[riqueza]]*SWR)/12)*(1-imposto_GCAP)</f>
        <v>5318.3090726373193</v>
      </c>
      <c r="O257" s="71">
        <f>Table20[[#This Row],[renda]]*cambio_hoje*(1-custo_repatriacao)</f>
        <v>29758.339946121192</v>
      </c>
    </row>
    <row r="258" spans="7:15" ht="20" customHeight="1" x14ac:dyDescent="0.6">
      <c r="G258" s="65">
        <v>255</v>
      </c>
      <c r="H258" s="65">
        <f ca="1">YEAR(TODAY())-YEAR(data_de_nascimento)+Table20[[#This Row],[meses]]/12</f>
        <v>58.25</v>
      </c>
      <c r="I258" s="66">
        <f t="shared" ca="1" si="9"/>
        <v>52314</v>
      </c>
      <c r="J258" s="68"/>
      <c r="K258" s="68">
        <f t="shared" si="10"/>
        <v>3000</v>
      </c>
      <c r="L258" s="69">
        <f>M257+L257*(1-TER_mensal-desconto_div_mensal)+Table20[[#This Row],[aportes]]*(1-custo_remessa)-comissao-Table20[[#This Row],[saques]]</f>
        <v>1883524.9664236929</v>
      </c>
      <c r="M258" s="67">
        <f>Table20[[#This Row],[riqueza]]*rendimento_hist_mensal</f>
        <v>10206.590084495076</v>
      </c>
      <c r="N258" s="70">
        <f>((Table20[[#This Row],[riqueza]]*SWR)/12)*(1-imposto_GCAP)</f>
        <v>5336.6540715337969</v>
      </c>
      <c r="O258" s="71">
        <f>Table20[[#This Row],[renda]]*cambio_hoje*(1-custo_repatriacao)</f>
        <v>29860.988495879483</v>
      </c>
    </row>
    <row r="259" spans="7:15" ht="20" customHeight="1" x14ac:dyDescent="0.6">
      <c r="G259" s="65">
        <v>256</v>
      </c>
      <c r="H259" s="65">
        <f ca="1">YEAR(TODAY())-YEAR(data_de_nascimento)+Table20[[#This Row],[meses]]/12</f>
        <v>58.333333333333329</v>
      </c>
      <c r="I259" s="66">
        <f t="shared" ca="1" si="9"/>
        <v>52345</v>
      </c>
      <c r="J259" s="68"/>
      <c r="K259" s="68">
        <f t="shared" si="10"/>
        <v>3000</v>
      </c>
      <c r="L259" s="69">
        <f>M258+L258*(1-TER_mensal-desconto_div_mensal)+Table20[[#This Row],[aportes]]*(1-custo_remessa)-comissao-Table20[[#This Row],[saques]]</f>
        <v>1890032.3609065136</v>
      </c>
      <c r="M259" s="67">
        <f>Table20[[#This Row],[riqueza]]*rendimento_hist_mensal</f>
        <v>10241.852854667093</v>
      </c>
      <c r="N259" s="70">
        <f>((Table20[[#This Row],[riqueza]]*SWR)/12)*(1-imposto_GCAP)</f>
        <v>5355.0916892351215</v>
      </c>
      <c r="O259" s="71">
        <f>Table20[[#This Row],[renda]]*cambio_hoje*(1-custo_repatriacao)</f>
        <v>29964.155289659026</v>
      </c>
    </row>
    <row r="260" spans="7:15" ht="20" customHeight="1" x14ac:dyDescent="0.6">
      <c r="G260" s="65">
        <v>257</v>
      </c>
      <c r="H260" s="65">
        <f ca="1">YEAR(TODAY())-YEAR(data_de_nascimento)+Table20[[#This Row],[meses]]/12</f>
        <v>58.416666666666671</v>
      </c>
      <c r="I260" s="66">
        <f t="shared" ca="1" si="9"/>
        <v>52375</v>
      </c>
      <c r="J260" s="68"/>
      <c r="K260" s="68">
        <f t="shared" si="10"/>
        <v>3000</v>
      </c>
      <c r="L260" s="69">
        <f>M259+L259*(1-TER_mensal-desconto_div_mensal)+Table20[[#This Row],[aportes]]*(1-custo_remessa)-comissao-Table20[[#This Row],[saques]]</f>
        <v>1896572.6094169132</v>
      </c>
      <c r="M260" s="67">
        <f>Table20[[#This Row],[riqueza]]*rendimento_hist_mensal</f>
        <v>10277.293656772907</v>
      </c>
      <c r="N260" s="70">
        <f>((Table20[[#This Row],[riqueza]]*SWR)/12)*(1-imposto_GCAP)</f>
        <v>5373.6223933479205</v>
      </c>
      <c r="O260" s="71">
        <f>Table20[[#This Row],[renda]]*cambio_hoje*(1-custo_repatriacao)</f>
        <v>30067.842943929973</v>
      </c>
    </row>
    <row r="261" spans="7:15" ht="20" customHeight="1" x14ac:dyDescent="0.6">
      <c r="G261" s="65">
        <v>258</v>
      </c>
      <c r="H261" s="65">
        <f ca="1">YEAR(TODAY())-YEAR(data_de_nascimento)+Table20[[#This Row],[meses]]/12</f>
        <v>58.5</v>
      </c>
      <c r="I261" s="66">
        <f t="shared" ca="1" si="9"/>
        <v>52406</v>
      </c>
      <c r="J261" s="68"/>
      <c r="K261" s="68">
        <f t="shared" si="10"/>
        <v>3000</v>
      </c>
      <c r="L261" s="69">
        <f>M260+L260*(1-TER_mensal-desconto_div_mensal)+Table20[[#This Row],[aportes]]*(1-custo_remessa)-comissao-Table20[[#This Row],[saques]]</f>
        <v>1903145.8778257533</v>
      </c>
      <c r="M261" s="67">
        <f>Table20[[#This Row],[riqueza]]*rendimento_hist_mensal</f>
        <v>10312.913389646306</v>
      </c>
      <c r="N261" s="70">
        <f>((Table20[[#This Row],[riqueza]]*SWR)/12)*(1-imposto_GCAP)</f>
        <v>5392.2466538396347</v>
      </c>
      <c r="O261" s="71">
        <f>Table20[[#This Row],[renda]]*cambio_hoje*(1-custo_repatriacao)</f>
        <v>30172.054088372301</v>
      </c>
    </row>
    <row r="262" spans="7:15" ht="20" customHeight="1" x14ac:dyDescent="0.6">
      <c r="G262" s="65">
        <v>259</v>
      </c>
      <c r="H262" s="65">
        <f ca="1">YEAR(TODAY())-YEAR(data_de_nascimento)+Table20[[#This Row],[meses]]/12</f>
        <v>58.583333333333329</v>
      </c>
      <c r="I262" s="66">
        <f t="shared" ref="I262:I325" ca="1" si="11">EDATE(I261,1)</f>
        <v>52436</v>
      </c>
      <c r="J262" s="68"/>
      <c r="K262" s="68">
        <f t="shared" si="10"/>
        <v>3000</v>
      </c>
      <c r="L262" s="69">
        <f>M261+L261*(1-TER_mensal-desconto_div_mensal)+Table20[[#This Row],[aportes]]*(1-custo_remessa)-comissao-Table20[[#This Row],[saques]]</f>
        <v>1909752.3328413309</v>
      </c>
      <c r="M262" s="67">
        <f>Table20[[#This Row],[riqueza]]*rendimento_hist_mensal</f>
        <v>10348.712956659048</v>
      </c>
      <c r="N262" s="70">
        <f>((Table20[[#This Row],[riqueza]]*SWR)/12)*(1-imposto_GCAP)</f>
        <v>5410.9649430504378</v>
      </c>
      <c r="O262" s="71">
        <f>Table20[[#This Row],[renda]]*cambio_hoje*(1-custo_repatriacao)</f>
        <v>30276.791365942492</v>
      </c>
    </row>
    <row r="263" spans="7:15" ht="20" customHeight="1" x14ac:dyDescent="0.6">
      <c r="G263" s="65">
        <v>260</v>
      </c>
      <c r="H263" s="65">
        <f ca="1">YEAR(TODAY())-YEAR(data_de_nascimento)+Table20[[#This Row],[meses]]/12</f>
        <v>58.666666666666671</v>
      </c>
      <c r="I263" s="66">
        <f t="shared" ca="1" si="11"/>
        <v>52467</v>
      </c>
      <c r="J263" s="68"/>
      <c r="K263" s="68">
        <f t="shared" si="10"/>
        <v>3000</v>
      </c>
      <c r="L263" s="69">
        <f>M262+L262*(1-TER_mensal-desconto_div_mensal)+Table20[[#This Row],[aportes]]*(1-custo_remessa)-comissao-Table20[[#This Row],[saques]]</f>
        <v>1916392.1420136073</v>
      </c>
      <c r="M263" s="67">
        <f>Table20[[#This Row],[riqueza]]*rendimento_hist_mensal</f>
        <v>10384.693265743759</v>
      </c>
      <c r="N263" s="70">
        <f>((Table20[[#This Row],[riqueza]]*SWR)/12)*(1-imposto_GCAP)</f>
        <v>5429.77773570522</v>
      </c>
      <c r="O263" s="71">
        <f>Table20[[#This Row],[renda]]*cambio_hoje*(1-custo_repatriacao)</f>
        <v>30382.057432940604</v>
      </c>
    </row>
    <row r="264" spans="7:15" ht="20" customHeight="1" x14ac:dyDescent="0.6">
      <c r="G264" s="65">
        <v>261</v>
      </c>
      <c r="H264" s="65">
        <f ca="1">YEAR(TODAY())-YEAR(data_de_nascimento)+Table20[[#This Row],[meses]]/12</f>
        <v>58.75</v>
      </c>
      <c r="I264" s="66">
        <f t="shared" ca="1" si="11"/>
        <v>52498</v>
      </c>
      <c r="J264" s="68"/>
      <c r="K264" s="68">
        <f t="shared" si="10"/>
        <v>3000</v>
      </c>
      <c r="L264" s="69">
        <f>M263+L263*(1-TER_mensal-desconto_div_mensal)+Table20[[#This Row],[aportes]]*(1-custo_remessa)-comissao-Table20[[#This Row],[saques]]</f>
        <v>1923065.4737384568</v>
      </c>
      <c r="M264" s="67">
        <f>Table20[[#This Row],[riqueza]]*rendimento_hist_mensal</f>
        <v>10420.855229416968</v>
      </c>
      <c r="N264" s="70">
        <f>((Table20[[#This Row],[riqueza]]*SWR)/12)*(1-imposto_GCAP)</f>
        <v>5448.6855089256269</v>
      </c>
      <c r="O264" s="71">
        <f>Table20[[#This Row],[renda]]*cambio_hoje*(1-custo_repatriacao)</f>
        <v>30487.854959077609</v>
      </c>
    </row>
    <row r="265" spans="7:15" ht="20" customHeight="1" x14ac:dyDescent="0.6">
      <c r="G265" s="65">
        <v>262</v>
      </c>
      <c r="H265" s="65">
        <f ca="1">YEAR(TODAY())-YEAR(data_de_nascimento)+Table20[[#This Row],[meses]]/12</f>
        <v>58.833333333333329</v>
      </c>
      <c r="I265" s="66">
        <f t="shared" ca="1" si="11"/>
        <v>52528</v>
      </c>
      <c r="J265" s="68"/>
      <c r="K265" s="68">
        <f t="shared" si="10"/>
        <v>3000</v>
      </c>
      <c r="L265" s="69">
        <f>M264+L264*(1-TER_mensal-desconto_div_mensal)+Table20[[#This Row],[aportes]]*(1-custo_remessa)-comissao-Table20[[#This Row],[saques]]</f>
        <v>1929772.4972619379</v>
      </c>
      <c r="M265" s="67">
        <f>Table20[[#This Row],[riqueza]]*rendimento_hist_mensal</f>
        <v>10457.199764802244</v>
      </c>
      <c r="N265" s="70">
        <f>((Table20[[#This Row],[riqueza]]*SWR)/12)*(1-imposto_GCAP)</f>
        <v>5467.6887422421578</v>
      </c>
      <c r="O265" s="71">
        <f>Table20[[#This Row],[renda]]*cambio_hoje*(1-custo_repatriacao)</f>
        <v>30594.18662754312</v>
      </c>
    </row>
    <row r="266" spans="7:15" ht="20" customHeight="1" x14ac:dyDescent="0.6">
      <c r="G266" s="65">
        <v>263</v>
      </c>
      <c r="H266" s="65">
        <f ca="1">YEAR(TODAY())-YEAR(data_de_nascimento)+Table20[[#This Row],[meses]]/12</f>
        <v>58.916666666666671</v>
      </c>
      <c r="I266" s="66">
        <f t="shared" ca="1" si="11"/>
        <v>52559</v>
      </c>
      <c r="J266" s="68"/>
      <c r="K266" s="68">
        <f t="shared" si="10"/>
        <v>3000</v>
      </c>
      <c r="L266" s="69">
        <f>M265+L265*(1-TER_mensal-desconto_div_mensal)+Table20[[#This Row],[aportes]]*(1-custo_remessa)-comissao-Table20[[#This Row],[saques]]</f>
        <v>1936513.3826845856</v>
      </c>
      <c r="M266" s="67">
        <f>Table20[[#This Row],[riqueza]]*rendimento_hist_mensal</f>
        <v>10493.727793653463</v>
      </c>
      <c r="N266" s="70">
        <f>((Table20[[#This Row],[riqueza]]*SWR)/12)*(1-imposto_GCAP)</f>
        <v>5486.7879176063252</v>
      </c>
      <c r="O266" s="71">
        <f>Table20[[#This Row],[renda]]*cambio_hoje*(1-custo_repatriacao)</f>
        <v>30701.055135073395</v>
      </c>
    </row>
    <row r="267" spans="7:15" ht="20" customHeight="1" x14ac:dyDescent="0.6">
      <c r="G267" s="65">
        <v>264</v>
      </c>
      <c r="H267" s="65">
        <f ca="1">YEAR(TODAY())-YEAR(data_de_nascimento)+Table20[[#This Row],[meses]]/12</f>
        <v>59</v>
      </c>
      <c r="I267" s="66">
        <f t="shared" ca="1" si="11"/>
        <v>52589</v>
      </c>
      <c r="J267" s="68"/>
      <c r="K267" s="68">
        <f t="shared" si="10"/>
        <v>3000</v>
      </c>
      <c r="L267" s="69">
        <f>M266+L266*(1-TER_mensal-desconto_div_mensal)+Table20[[#This Row],[aportes]]*(1-custo_remessa)-comissao-Table20[[#This Row],[saques]]</f>
        <v>1943288.3009657247</v>
      </c>
      <c r="M267" s="67">
        <f>Table20[[#This Row],[riqueza]]*rendimento_hist_mensal</f>
        <v>10530.440242378172</v>
      </c>
      <c r="N267" s="70">
        <f>((Table20[[#This Row],[riqueza]]*SWR)/12)*(1-imposto_GCAP)</f>
        <v>5505.9835194028874</v>
      </c>
      <c r="O267" s="71">
        <f>Table20[[#This Row],[renda]]*cambio_hoje*(1-custo_repatriacao)</f>
        <v>30808.463192019812</v>
      </c>
    </row>
    <row r="268" spans="7:15" ht="20" customHeight="1" x14ac:dyDescent="0.6">
      <c r="G268" s="65">
        <v>265</v>
      </c>
      <c r="H268" s="65">
        <f ca="1">YEAR(TODAY())-YEAR(data_de_nascimento)+Table20[[#This Row],[meses]]/12</f>
        <v>59.083333333333329</v>
      </c>
      <c r="I268" s="66">
        <f t="shared" ca="1" si="11"/>
        <v>52620</v>
      </c>
      <c r="J268" s="68"/>
      <c r="K268" s="68">
        <f t="shared" si="10"/>
        <v>3000</v>
      </c>
      <c r="L268" s="69">
        <f>M267+L267*(1-TER_mensal-desconto_div_mensal)+Table20[[#This Row],[aportes]]*(1-custo_remessa)-comissao-Table20[[#This Row],[saques]]</f>
        <v>1950097.4239278066</v>
      </c>
      <c r="M268" s="67">
        <f>Table20[[#This Row],[riqueza]]*rendimento_hist_mensal</f>
        <v>10567.338042061097</v>
      </c>
      <c r="N268" s="70">
        <f>((Table20[[#This Row],[riqueza]]*SWR)/12)*(1-imposto_GCAP)</f>
        <v>5525.2760344621174</v>
      </c>
      <c r="O268" s="71">
        <f>Table20[[#This Row],[renda]]*cambio_hoje*(1-custo_repatriacao)</f>
        <v>30916.413522417501</v>
      </c>
    </row>
    <row r="269" spans="7:15" ht="20" customHeight="1" x14ac:dyDescent="0.6">
      <c r="G269" s="65">
        <v>266</v>
      </c>
      <c r="H269" s="65">
        <f ca="1">YEAR(TODAY())-YEAR(data_de_nascimento)+Table20[[#This Row],[meses]]/12</f>
        <v>59.166666666666671</v>
      </c>
      <c r="I269" s="66">
        <f t="shared" ca="1" si="11"/>
        <v>52651</v>
      </c>
      <c r="J269" s="68"/>
      <c r="K269" s="68">
        <f t="shared" si="10"/>
        <v>3000</v>
      </c>
      <c r="L269" s="69">
        <f>M268+L268*(1-TER_mensal-desconto_div_mensal)+Table20[[#This Row],[aportes]]*(1-custo_remessa)-comissao-Table20[[#This Row],[saques]]</f>
        <v>1956940.924260766</v>
      </c>
      <c r="M269" s="67">
        <f>Table20[[#This Row],[riqueza]]*rendimento_hist_mensal</f>
        <v>10604.422128487755</v>
      </c>
      <c r="N269" s="70">
        <f>((Table20[[#This Row],[riqueza]]*SWR)/12)*(1-imposto_GCAP)</f>
        <v>5544.6659520721696</v>
      </c>
      <c r="O269" s="71">
        <f>Table20[[#This Row],[renda]]*cambio_hoje*(1-custo_repatriacao)</f>
        <v>31024.908864054556</v>
      </c>
    </row>
    <row r="270" spans="7:15" ht="20" customHeight="1" x14ac:dyDescent="0.6">
      <c r="G270" s="65">
        <v>267</v>
      </c>
      <c r="H270" s="65">
        <f ca="1">YEAR(TODAY())-YEAR(data_de_nascimento)+Table20[[#This Row],[meses]]/12</f>
        <v>59.25</v>
      </c>
      <c r="I270" s="66">
        <f t="shared" ca="1" si="11"/>
        <v>52680</v>
      </c>
      <c r="J270" s="68"/>
      <c r="K270" s="68">
        <f t="shared" si="10"/>
        <v>3000</v>
      </c>
      <c r="L270" s="69">
        <f>M269+L269*(1-TER_mensal-desconto_div_mensal)+Table20[[#This Row],[aportes]]*(1-custo_remessa)-comissao-Table20[[#This Row],[saques]]</f>
        <v>1963818.9755264022</v>
      </c>
      <c r="M270" s="67">
        <f>Table20[[#This Row],[riqueza]]*rendimento_hist_mensal</f>
        <v>10641.69344216818</v>
      </c>
      <c r="N270" s="70">
        <f>((Table20[[#This Row],[riqueza]]*SWR)/12)*(1-imposto_GCAP)</f>
        <v>5564.1537639914723</v>
      </c>
      <c r="O270" s="71">
        <f>Table20[[#This Row],[renda]]*cambio_hoje*(1-custo_repatriacao)</f>
        <v>31133.951968541354</v>
      </c>
    </row>
    <row r="271" spans="7:15" ht="20" customHeight="1" x14ac:dyDescent="0.6">
      <c r="G271" s="65">
        <v>268</v>
      </c>
      <c r="H271" s="65">
        <f ca="1">YEAR(TODAY())-YEAR(data_de_nascimento)+Table20[[#This Row],[meses]]/12</f>
        <v>59.333333333333329</v>
      </c>
      <c r="I271" s="66">
        <f t="shared" ca="1" si="11"/>
        <v>52711</v>
      </c>
      <c r="J271" s="68"/>
      <c r="K271" s="68">
        <f t="shared" si="10"/>
        <v>3000</v>
      </c>
      <c r="L271" s="69">
        <f>M270+L270*(1-TER_mensal-desconto_div_mensal)+Table20[[#This Row],[aportes]]*(1-custo_remessa)-comissao-Table20[[#This Row],[saques]]</f>
        <v>1970731.7521627788</v>
      </c>
      <c r="M271" s="67">
        <f>Table20[[#This Row],[riqueza]]*rendimento_hist_mensal</f>
        <v>10679.152928360783</v>
      </c>
      <c r="N271" s="70">
        <f>((Table20[[#This Row],[riqueza]]*SWR)/12)*(1-imposto_GCAP)</f>
        <v>5583.7399644612069</v>
      </c>
      <c r="O271" s="71">
        <f>Table20[[#This Row],[renda]]*cambio_hoje*(1-custo_repatriacao)</f>
        <v>31243.545601380411</v>
      </c>
    </row>
    <row r="272" spans="7:15" ht="20" customHeight="1" x14ac:dyDescent="0.6">
      <c r="G272" s="65">
        <v>269</v>
      </c>
      <c r="H272" s="65">
        <f ca="1">YEAR(TODAY())-YEAR(data_de_nascimento)+Table20[[#This Row],[meses]]/12</f>
        <v>59.416666666666671</v>
      </c>
      <c r="I272" s="66">
        <f t="shared" ca="1" si="11"/>
        <v>52741</v>
      </c>
      <c r="J272" s="68"/>
      <c r="K272" s="68">
        <f t="shared" si="10"/>
        <v>3000</v>
      </c>
      <c r="L272" s="69">
        <f>M271+L271*(1-TER_mensal-desconto_div_mensal)+Table20[[#This Row],[aportes]]*(1-custo_remessa)-comissao-Table20[[#This Row],[saques]]</f>
        <v>1977679.4294886491</v>
      </c>
      <c r="M272" s="67">
        <f>Table20[[#This Row],[riqueza]]*rendimento_hist_mensal</f>
        <v>10716.801537096318</v>
      </c>
      <c r="N272" s="70">
        <f>((Table20[[#This Row],[riqueza]]*SWR)/12)*(1-imposto_GCAP)</f>
        <v>5603.4250502178393</v>
      </c>
      <c r="O272" s="71">
        <f>Table20[[#This Row],[renda]]*cambio_hoje*(1-custo_repatriacao)</f>
        <v>31353.692542036479</v>
      </c>
    </row>
    <row r="273" spans="7:15" ht="20" customHeight="1" x14ac:dyDescent="0.6">
      <c r="G273" s="65">
        <v>270</v>
      </c>
      <c r="H273" s="65">
        <f ca="1">YEAR(TODAY())-YEAR(data_de_nascimento)+Table20[[#This Row],[meses]]/12</f>
        <v>59.5</v>
      </c>
      <c r="I273" s="66">
        <f t="shared" ca="1" si="11"/>
        <v>52772</v>
      </c>
      <c r="J273" s="68"/>
      <c r="K273" s="68">
        <f t="shared" si="10"/>
        <v>3000</v>
      </c>
      <c r="L273" s="69">
        <f>M272+L272*(1-TER_mensal-desconto_div_mensal)+Table20[[#This Row],[aportes]]*(1-custo_remessa)-comissao-Table20[[#This Row],[saques]]</f>
        <v>1984662.1837079022</v>
      </c>
      <c r="M273" s="67">
        <f>Table20[[#This Row],[riqueza]]*rendimento_hist_mensal</f>
        <v>10754.640223201986</v>
      </c>
      <c r="N273" s="70">
        <f>((Table20[[#This Row],[riqueza]]*SWR)/12)*(1-imposto_GCAP)</f>
        <v>5623.209520505723</v>
      </c>
      <c r="O273" s="71">
        <f>Table20[[#This Row],[renda]]*cambio_hoje*(1-custo_repatriacao)</f>
        <v>31464.395584007078</v>
      </c>
    </row>
    <row r="274" spans="7:15" ht="20" customHeight="1" x14ac:dyDescent="0.6">
      <c r="G274" s="65">
        <v>271</v>
      </c>
      <c r="H274" s="65">
        <f ca="1">YEAR(TODAY())-YEAR(data_de_nascimento)+Table20[[#This Row],[meses]]/12</f>
        <v>59.583333333333329</v>
      </c>
      <c r="I274" s="66">
        <f t="shared" ca="1" si="11"/>
        <v>52802</v>
      </c>
      <c r="J274" s="68"/>
      <c r="K274" s="68">
        <f t="shared" si="10"/>
        <v>3000</v>
      </c>
      <c r="L274" s="69">
        <f>M273+L273*(1-TER_mensal-desconto_div_mensal)+Table20[[#This Row],[aportes]]*(1-custo_remessa)-comissao-Table20[[#This Row],[saques]]</f>
        <v>1991680.1919140317</v>
      </c>
      <c r="M274" s="67">
        <f>Table20[[#This Row],[riqueza]]*rendimento_hist_mensal</f>
        <v>10792.669946325643</v>
      </c>
      <c r="N274" s="70">
        <f>((Table20[[#This Row],[riqueza]]*SWR)/12)*(1-imposto_GCAP)</f>
        <v>5643.0938770897565</v>
      </c>
      <c r="O274" s="71">
        <f>Table20[[#This Row],[renda]]*cambio_hoje*(1-custo_repatriacao)</f>
        <v>31575.657534893307</v>
      </c>
    </row>
    <row r="275" spans="7:15" ht="20" customHeight="1" x14ac:dyDescent="0.6">
      <c r="G275" s="65">
        <v>272</v>
      </c>
      <c r="H275" s="65">
        <f ca="1">YEAR(TODAY())-YEAR(data_de_nascimento)+Table20[[#This Row],[meses]]/12</f>
        <v>59.666666666666671</v>
      </c>
      <c r="I275" s="66">
        <f t="shared" ca="1" si="11"/>
        <v>52833</v>
      </c>
      <c r="J275" s="68"/>
      <c r="K275" s="68">
        <f t="shared" si="10"/>
        <v>3000</v>
      </c>
      <c r="L275" s="69">
        <f>M274+L274*(1-TER_mensal-desconto_div_mensal)+Table20[[#This Row],[aportes]]*(1-custo_remessa)-comissao-Table20[[#This Row],[saques]]</f>
        <v>1998733.6320946268</v>
      </c>
      <c r="M275" s="67">
        <f>Table20[[#This Row],[riqueza]]*rendimento_hist_mensal</f>
        <v>10830.891670960136</v>
      </c>
      <c r="N275" s="70">
        <f>((Table20[[#This Row],[riqueza]]*SWR)/12)*(1-imposto_GCAP)</f>
        <v>5663.0786242681097</v>
      </c>
      <c r="O275" s="71">
        <f>Table20[[#This Row],[renda]]*cambio_hoje*(1-custo_repatriacao)</f>
        <v>31687.481216471071</v>
      </c>
    </row>
    <row r="276" spans="7:15" ht="20" customHeight="1" x14ac:dyDescent="0.6">
      <c r="G276" s="65">
        <v>273</v>
      </c>
      <c r="H276" s="65">
        <f ca="1">YEAR(TODAY())-YEAR(data_de_nascimento)+Table20[[#This Row],[meses]]/12</f>
        <v>59.75</v>
      </c>
      <c r="I276" s="66">
        <f t="shared" ca="1" si="11"/>
        <v>52864</v>
      </c>
      <c r="J276" s="68"/>
      <c r="K276" s="68">
        <f t="shared" si="10"/>
        <v>3000</v>
      </c>
      <c r="L276" s="69">
        <f>M275+L275*(1-TER_mensal-desconto_div_mensal)+Table20[[#This Row],[aportes]]*(1-custo_remessa)-comissao-Table20[[#This Row],[saques]]</f>
        <v>2005822.6831358869</v>
      </c>
      <c r="M276" s="67">
        <f>Table20[[#This Row],[riqueza]]*rendimento_hist_mensal</f>
        <v>10869.306366467777</v>
      </c>
      <c r="N276" s="70">
        <f>((Table20[[#This Row],[riqueza]]*SWR)/12)*(1-imposto_GCAP)</f>
        <v>5683.1642688850125</v>
      </c>
      <c r="O276" s="71">
        <f>Table20[[#This Row],[renda]]*cambio_hoje*(1-custo_repatriacao)</f>
        <v>31799.869464762622</v>
      </c>
    </row>
    <row r="277" spans="7:15" ht="20" customHeight="1" x14ac:dyDescent="0.6">
      <c r="G277" s="65">
        <v>274</v>
      </c>
      <c r="H277" s="65">
        <f ca="1">YEAR(TODAY())-YEAR(data_de_nascimento)+Table20[[#This Row],[meses]]/12</f>
        <v>59.833333333333329</v>
      </c>
      <c r="I277" s="66">
        <f t="shared" ca="1" si="11"/>
        <v>52894</v>
      </c>
      <c r="J277" s="68"/>
      <c r="K277" s="68">
        <f t="shared" si="10"/>
        <v>3000</v>
      </c>
      <c r="L277" s="69">
        <f>M276+L276*(1-TER_mensal-desconto_div_mensal)+Table20[[#This Row],[aportes]]*(1-custo_remessa)-comissao-Table20[[#This Row],[saques]]</f>
        <v>2012947.5248271581</v>
      </c>
      <c r="M277" s="67">
        <f>Table20[[#This Row],[riqueza]]*rendimento_hist_mensal</f>
        <v>10907.915007104913</v>
      </c>
      <c r="N277" s="70">
        <f>((Table20[[#This Row],[riqueza]]*SWR)/12)*(1-imposto_GCAP)</f>
        <v>5703.3513203436141</v>
      </c>
      <c r="O277" s="71">
        <f>Table20[[#This Row],[renda]]*cambio_hoje*(1-custo_repatriacao)</f>
        <v>31912.825130108526</v>
      </c>
    </row>
    <row r="278" spans="7:15" ht="20" customHeight="1" x14ac:dyDescent="0.6">
      <c r="G278" s="65">
        <v>275</v>
      </c>
      <c r="H278" s="65">
        <f ca="1">YEAR(TODAY())-YEAR(data_de_nascimento)+Table20[[#This Row],[meses]]/12</f>
        <v>59.916666666666671</v>
      </c>
      <c r="I278" s="66">
        <f t="shared" ca="1" si="11"/>
        <v>52925</v>
      </c>
      <c r="J278" s="68"/>
      <c r="K278" s="68">
        <f t="shared" si="10"/>
        <v>3000</v>
      </c>
      <c r="L278" s="69">
        <f>M277+L277*(1-TER_mensal-desconto_div_mensal)+Table20[[#This Row],[aportes]]*(1-custo_remessa)-comissao-Table20[[#This Row],[saques]]</f>
        <v>2020108.3378654926</v>
      </c>
      <c r="M278" s="67">
        <f>Table20[[#This Row],[riqueza]]*rendimento_hist_mensal</f>
        <v>10946.71857204664</v>
      </c>
      <c r="N278" s="70">
        <f>((Table20[[#This Row],[riqueza]]*SWR)/12)*(1-imposto_GCAP)</f>
        <v>5723.640290618896</v>
      </c>
      <c r="O278" s="71">
        <f>Table20[[#This Row],[renda]]*cambio_hoje*(1-custo_repatriacao)</f>
        <v>32026.35107723991</v>
      </c>
    </row>
    <row r="279" spans="7:15" ht="20" customHeight="1" x14ac:dyDescent="0.6">
      <c r="G279" s="65">
        <v>276</v>
      </c>
      <c r="H279" s="65">
        <f ca="1">YEAR(TODAY())-YEAR(data_de_nascimento)+Table20[[#This Row],[meses]]/12</f>
        <v>60</v>
      </c>
      <c r="I279" s="66">
        <f t="shared" ca="1" si="11"/>
        <v>52955</v>
      </c>
      <c r="J279" s="68"/>
      <c r="K279" s="68">
        <f t="shared" si="10"/>
        <v>3000</v>
      </c>
      <c r="L279" s="69">
        <f>M278+L278*(1-TER_mensal-desconto_div_mensal)+Table20[[#This Row],[aportes]]*(1-custo_remessa)-comissao-Table20[[#This Row],[saques]]</f>
        <v>2027305.3038602322</v>
      </c>
      <c r="M279" s="67">
        <f>Table20[[#This Row],[riqueza]]*rendimento_hist_mensal</f>
        <v>10985.718045411644</v>
      </c>
      <c r="N279" s="70">
        <f>((Table20[[#This Row],[riqueza]]*SWR)/12)*(1-imposto_GCAP)</f>
        <v>5744.0316942706586</v>
      </c>
      <c r="O279" s="71">
        <f>Table20[[#This Row],[renda]]*cambio_hoje*(1-custo_repatriacao)</f>
        <v>32140.450185351132</v>
      </c>
    </row>
    <row r="280" spans="7:15" ht="20" customHeight="1" x14ac:dyDescent="0.6">
      <c r="G280" s="65">
        <v>277</v>
      </c>
      <c r="H280" s="65">
        <f ca="1">YEAR(TODAY())-YEAR(data_de_nascimento)+Table20[[#This Row],[meses]]/12</f>
        <v>60.083333333333329</v>
      </c>
      <c r="I280" s="66">
        <f t="shared" ca="1" si="11"/>
        <v>52986</v>
      </c>
      <c r="J280" s="68"/>
      <c r="K280" s="68">
        <f t="shared" si="10"/>
        <v>3000</v>
      </c>
      <c r="L280" s="69">
        <f>M279+L279*(1-TER_mensal-desconto_div_mensal)+Table20[[#This Row],[aportes]]*(1-custo_remessa)-comissao-Table20[[#This Row],[saques]]</f>
        <v>2034538.605337614</v>
      </c>
      <c r="M280" s="67">
        <f>Table20[[#This Row],[riqueza]]*rendimento_hist_mensal</f>
        <v>11024.914416287145</v>
      </c>
      <c r="N280" s="70">
        <f>((Table20[[#This Row],[riqueza]]*SWR)/12)*(1-imposto_GCAP)</f>
        <v>5764.5260484565724</v>
      </c>
      <c r="O280" s="71">
        <f>Table20[[#This Row],[renda]]*cambio_hoje*(1-custo_repatriacao)</f>
        <v>32255.125348172798</v>
      </c>
    </row>
    <row r="281" spans="7:15" ht="20" customHeight="1" x14ac:dyDescent="0.6">
      <c r="G281" s="65">
        <v>278</v>
      </c>
      <c r="H281" s="65">
        <f ca="1">YEAR(TODAY())-YEAR(data_de_nascimento)+Table20[[#This Row],[meses]]/12</f>
        <v>60.166666666666671</v>
      </c>
      <c r="I281" s="66">
        <f t="shared" ca="1" si="11"/>
        <v>53017</v>
      </c>
      <c r="J281" s="68"/>
      <c r="K281" s="68">
        <f t="shared" si="10"/>
        <v>3000</v>
      </c>
      <c r="L281" s="69">
        <f>M280+L280*(1-TER_mensal-desconto_div_mensal)+Table20[[#This Row],[aportes]]*(1-custo_remessa)-comissao-Table20[[#This Row],[saques]]</f>
        <v>2041808.425745399</v>
      </c>
      <c r="M281" s="67">
        <f>Table20[[#This Row],[riqueza]]*rendimento_hist_mensal</f>
        <v>11064.308678753994</v>
      </c>
      <c r="N281" s="70">
        <f>((Table20[[#This Row],[riqueza]]*SWR)/12)*(1-imposto_GCAP)</f>
        <v>5785.1238729452971</v>
      </c>
      <c r="O281" s="71">
        <f>Table20[[#This Row],[renda]]*cambio_hoje*(1-custo_repatriacao)</f>
        <v>32370.379474045185</v>
      </c>
    </row>
    <row r="282" spans="7:15" ht="20" customHeight="1" x14ac:dyDescent="0.6">
      <c r="G282" s="65">
        <v>279</v>
      </c>
      <c r="H282" s="65">
        <f ca="1">YEAR(TODAY())-YEAR(data_de_nascimento)+Table20[[#This Row],[meses]]/12</f>
        <v>60.25</v>
      </c>
      <c r="I282" s="66">
        <f t="shared" ca="1" si="11"/>
        <v>53045</v>
      </c>
      <c r="J282" s="68"/>
      <c r="K282" s="68">
        <f t="shared" si="10"/>
        <v>3000</v>
      </c>
      <c r="L282" s="69">
        <f>M281+L281*(1-TER_mensal-desconto_div_mensal)+Table20[[#This Row],[aportes]]*(1-custo_remessa)-comissao-Table20[[#This Row],[saques]]</f>
        <v>2049114.949457525</v>
      </c>
      <c r="M282" s="67">
        <f>Table20[[#This Row],[riqueza]]*rendimento_hist_mensal</f>
        <v>11103.901831911879</v>
      </c>
      <c r="N282" s="70">
        <f>((Table20[[#This Row],[riqueza]]*SWR)/12)*(1-imposto_GCAP)</f>
        <v>5805.8256901296536</v>
      </c>
      <c r="O282" s="71">
        <f>Table20[[#This Row],[renda]]*cambio_hoje*(1-custo_repatriacao)</f>
        <v>32486.215485991936</v>
      </c>
    </row>
    <row r="283" spans="7:15" ht="20" customHeight="1" x14ac:dyDescent="0.6">
      <c r="G283" s="65">
        <v>280</v>
      </c>
      <c r="H283" s="65">
        <f ca="1">YEAR(TODAY())-YEAR(data_de_nascimento)+Table20[[#This Row],[meses]]/12</f>
        <v>60.333333333333329</v>
      </c>
      <c r="I283" s="66">
        <f t="shared" ca="1" si="11"/>
        <v>53076</v>
      </c>
      <c r="J283" s="68"/>
      <c r="K283" s="68">
        <f t="shared" si="10"/>
        <v>3000</v>
      </c>
      <c r="L283" s="69">
        <f>M282+L282*(1-TER_mensal-desconto_div_mensal)+Table20[[#This Row],[aportes]]*(1-custo_remessa)-comissao-Table20[[#This Row],[saques]]</f>
        <v>2056458.3617787831</v>
      </c>
      <c r="M283" s="67">
        <f>Table20[[#This Row],[riqueza]]*rendimento_hist_mensal</f>
        <v>11143.694879904668</v>
      </c>
      <c r="N283" s="70">
        <f>((Table20[[#This Row],[riqueza]]*SWR)/12)*(1-imposto_GCAP)</f>
        <v>5826.6320250398867</v>
      </c>
      <c r="O283" s="71">
        <f>Table20[[#This Row],[renda]]*cambio_hoje*(1-custo_repatriacao)</f>
        <v>32602.636321794267</v>
      </c>
    </row>
    <row r="284" spans="7:15" ht="20" customHeight="1" x14ac:dyDescent="0.6">
      <c r="G284" s="65">
        <v>281</v>
      </c>
      <c r="H284" s="65">
        <f ca="1">YEAR(TODAY())-YEAR(data_de_nascimento)+Table20[[#This Row],[meses]]/12</f>
        <v>60.416666666666671</v>
      </c>
      <c r="I284" s="66">
        <f t="shared" ca="1" si="11"/>
        <v>53106</v>
      </c>
      <c r="J284" s="68"/>
      <c r="K284" s="68">
        <f t="shared" si="10"/>
        <v>3000</v>
      </c>
      <c r="L284" s="69">
        <f>M283+L283*(1-TER_mensal-desconto_div_mensal)+Table20[[#This Row],[aportes]]*(1-custo_remessa)-comissao-Table20[[#This Row],[saques]]</f>
        <v>2063838.8489495164</v>
      </c>
      <c r="M284" s="67">
        <f>Table20[[#This Row],[riqueza]]*rendimento_hist_mensal</f>
        <v>11183.688831945865</v>
      </c>
      <c r="N284" s="70">
        <f>((Table20[[#This Row],[riqueza]]*SWR)/12)*(1-imposto_GCAP)</f>
        <v>5847.5434053569634</v>
      </c>
      <c r="O284" s="71">
        <f>Table20[[#This Row],[renda]]*cambio_hoje*(1-custo_repatriacao)</f>
        <v>32719.644934065393</v>
      </c>
    </row>
    <row r="285" spans="7:15" ht="20" customHeight="1" x14ac:dyDescent="0.6">
      <c r="G285" s="65">
        <v>282</v>
      </c>
      <c r="H285" s="65">
        <f ca="1">YEAR(TODAY())-YEAR(data_de_nascimento)+Table20[[#This Row],[meses]]/12</f>
        <v>60.5</v>
      </c>
      <c r="I285" s="66">
        <f t="shared" ca="1" si="11"/>
        <v>53137</v>
      </c>
      <c r="J285" s="68"/>
      <c r="K285" s="68">
        <f t="shared" si="10"/>
        <v>3000</v>
      </c>
      <c r="L285" s="69">
        <f>M284+L284*(1-TER_mensal-desconto_div_mensal)+Table20[[#This Row],[aportes]]*(1-custo_remessa)-comissao-Table20[[#This Row],[saques]]</f>
        <v>2071256.5981503439</v>
      </c>
      <c r="M285" s="67">
        <f>Table20[[#This Row],[riqueza]]*rendimento_hist_mensal</f>
        <v>11223.884702344223</v>
      </c>
      <c r="N285" s="70">
        <f>((Table20[[#This Row],[riqueza]]*SWR)/12)*(1-imposto_GCAP)</f>
        <v>5868.5603614259735</v>
      </c>
      <c r="O285" s="71">
        <f>Table20[[#This Row],[renda]]*cambio_hoje*(1-custo_repatriacao)</f>
        <v>32837.244290325471</v>
      </c>
    </row>
    <row r="286" spans="7:15" ht="20" customHeight="1" x14ac:dyDescent="0.6">
      <c r="G286" s="65">
        <v>283</v>
      </c>
      <c r="H286" s="65">
        <f ca="1">YEAR(TODAY())-YEAR(data_de_nascimento)+Table20[[#This Row],[meses]]/12</f>
        <v>60.583333333333329</v>
      </c>
      <c r="I286" s="66">
        <f t="shared" ca="1" si="11"/>
        <v>53167</v>
      </c>
      <c r="J286" s="68"/>
      <c r="K286" s="68">
        <f t="shared" ref="K286:K349" si="12">saques</f>
        <v>3000</v>
      </c>
      <c r="L286" s="69">
        <f>M285+L285*(1-TER_mensal-desconto_div_mensal)+Table20[[#This Row],[aportes]]*(1-custo_remessa)-comissao-Table20[[#This Row],[saques]]</f>
        <v>2078711.7975069073</v>
      </c>
      <c r="M286" s="67">
        <f>Table20[[#This Row],[riqueza]]*rendimento_hist_mensal</f>
        <v>11264.283510529447</v>
      </c>
      <c r="N286" s="70">
        <f>((Table20[[#This Row],[riqueza]]*SWR)/12)*(1-imposto_GCAP)</f>
        <v>5889.6834262695702</v>
      </c>
      <c r="O286" s="71">
        <f>Table20[[#This Row],[renda]]*cambio_hoje*(1-custo_repatriacao)</f>
        <v>32955.437373076864</v>
      </c>
    </row>
    <row r="287" spans="7:15" ht="20" customHeight="1" x14ac:dyDescent="0.6">
      <c r="G287" s="65">
        <v>284</v>
      </c>
      <c r="H287" s="65">
        <f ca="1">YEAR(TODAY())-YEAR(data_de_nascimento)+Table20[[#This Row],[meses]]/12</f>
        <v>60.666666666666671</v>
      </c>
      <c r="I287" s="66">
        <f t="shared" ca="1" si="11"/>
        <v>53198</v>
      </c>
      <c r="J287" s="68"/>
      <c r="K287" s="68">
        <f t="shared" si="12"/>
        <v>3000</v>
      </c>
      <c r="L287" s="69">
        <f>M286+L286*(1-TER_mensal-desconto_div_mensal)+Table20[[#This Row],[aportes]]*(1-custo_remessa)-comissao-Table20[[#This Row],[saques]]</f>
        <v>2086204.6360946428</v>
      </c>
      <c r="M287" s="67">
        <f>Table20[[#This Row],[riqueza]]*rendimento_hist_mensal</f>
        <v>11304.88628107807</v>
      </c>
      <c r="N287" s="70">
        <f>((Table20[[#This Row],[riqueza]]*SWR)/12)*(1-imposto_GCAP)</f>
        <v>5910.9131356014877</v>
      </c>
      <c r="O287" s="71">
        <f>Table20[[#This Row],[renda]]*cambio_hoje*(1-custo_repatriacao)</f>
        <v>33074.227179879737</v>
      </c>
    </row>
    <row r="288" spans="7:15" ht="20" customHeight="1" x14ac:dyDescent="0.6">
      <c r="G288" s="65">
        <v>285</v>
      </c>
      <c r="H288" s="65">
        <f ca="1">YEAR(TODAY())-YEAR(data_de_nascimento)+Table20[[#This Row],[meses]]/12</f>
        <v>60.75</v>
      </c>
      <c r="I288" s="66">
        <f t="shared" ca="1" si="11"/>
        <v>53229</v>
      </c>
      <c r="J288" s="68"/>
      <c r="K288" s="68">
        <f t="shared" si="12"/>
        <v>3000</v>
      </c>
      <c r="L288" s="69">
        <f>M287+L287*(1-TER_mensal-desconto_div_mensal)+Table20[[#This Row],[aportes]]*(1-custo_remessa)-comissao-Table20[[#This Row],[saques]]</f>
        <v>2093735.3039435758</v>
      </c>
      <c r="M288" s="67">
        <f>Table20[[#This Row],[riqueza]]*rendimento_hist_mensal</f>
        <v>11345.694043739421</v>
      </c>
      <c r="N288" s="70">
        <f>((Table20[[#This Row],[riqueza]]*SWR)/12)*(1-imposto_GCAP)</f>
        <v>5932.2500278401312</v>
      </c>
      <c r="O288" s="71">
        <f>Table20[[#This Row],[renda]]*cambio_hoje*(1-custo_repatriacao)</f>
        <v>33193.616723428102</v>
      </c>
    </row>
    <row r="289" spans="7:15" ht="20" customHeight="1" x14ac:dyDescent="0.6">
      <c r="G289" s="65">
        <v>286</v>
      </c>
      <c r="H289" s="65">
        <f ca="1">YEAR(TODAY())-YEAR(data_de_nascimento)+Table20[[#This Row],[meses]]/12</f>
        <v>60.833333333333329</v>
      </c>
      <c r="I289" s="66">
        <f t="shared" ca="1" si="11"/>
        <v>53259</v>
      </c>
      <c r="J289" s="68"/>
      <c r="K289" s="68">
        <f t="shared" si="12"/>
        <v>3000</v>
      </c>
      <c r="L289" s="69">
        <f>M288+L288*(1-TER_mensal-desconto_div_mensal)+Table20[[#This Row],[aportes]]*(1-custo_remessa)-comissao-Table20[[#This Row],[saques]]</f>
        <v>2101303.9920431408</v>
      </c>
      <c r="M289" s="67">
        <f>Table20[[#This Row],[riqueza]]*rendimento_hist_mensal</f>
        <v>11386.707833461749</v>
      </c>
      <c r="N289" s="70">
        <f>((Table20[[#This Row],[riqueza]]*SWR)/12)*(1-imposto_GCAP)</f>
        <v>5953.6946441222317</v>
      </c>
      <c r="O289" s="71">
        <f>Table20[[#This Row],[renda]]*cambio_hoje*(1-custo_repatriacao)</f>
        <v>33313.609031626242</v>
      </c>
    </row>
    <row r="290" spans="7:15" ht="20" customHeight="1" x14ac:dyDescent="0.6">
      <c r="G290" s="65">
        <v>287</v>
      </c>
      <c r="H290" s="65">
        <f ca="1">YEAR(TODAY())-YEAR(data_de_nascimento)+Table20[[#This Row],[meses]]/12</f>
        <v>60.916666666666671</v>
      </c>
      <c r="I290" s="66">
        <f t="shared" ca="1" si="11"/>
        <v>53290</v>
      </c>
      <c r="J290" s="68"/>
      <c r="K290" s="68">
        <f t="shared" si="12"/>
        <v>3000</v>
      </c>
      <c r="L290" s="69">
        <f>M289+L289*(1-TER_mensal-desconto_div_mensal)+Table20[[#This Row],[aportes]]*(1-custo_remessa)-comissao-Table20[[#This Row],[saques]]</f>
        <v>2108910.8923470243</v>
      </c>
      <c r="M290" s="67">
        <f>Table20[[#This Row],[riqueza]]*rendimento_hist_mensal</f>
        <v>11427.928690418468</v>
      </c>
      <c r="N290" s="70">
        <f>((Table20[[#This Row],[riqueza]]*SWR)/12)*(1-imposto_GCAP)</f>
        <v>5975.2475283165695</v>
      </c>
      <c r="O290" s="71">
        <f>Table20[[#This Row],[renda]]*cambio_hoje*(1-custo_repatriacao)</f>
        <v>33434.207147665482</v>
      </c>
    </row>
    <row r="291" spans="7:15" ht="20" customHeight="1" x14ac:dyDescent="0.6">
      <c r="G291" s="65">
        <v>288</v>
      </c>
      <c r="H291" s="65">
        <f ca="1">YEAR(TODAY())-YEAR(data_de_nascimento)+Table20[[#This Row],[meses]]/12</f>
        <v>61</v>
      </c>
      <c r="I291" s="66">
        <f t="shared" ca="1" si="11"/>
        <v>53320</v>
      </c>
      <c r="J291" s="68"/>
      <c r="K291" s="68">
        <f t="shared" si="12"/>
        <v>3000</v>
      </c>
      <c r="L291" s="69">
        <f>M290+L290*(1-TER_mensal-desconto_div_mensal)+Table20[[#This Row],[aportes]]*(1-custo_remessa)-comissao-Table20[[#This Row],[saques]]</f>
        <v>2116556.197778034</v>
      </c>
      <c r="M291" s="67">
        <f>Table20[[#This Row],[riqueza]]*rendimento_hist_mensal</f>
        <v>11469.35766003454</v>
      </c>
      <c r="N291" s="70">
        <f>((Table20[[#This Row],[riqueza]]*SWR)/12)*(1-imposto_GCAP)</f>
        <v>5996.9092270377632</v>
      </c>
      <c r="O291" s="71">
        <f>Table20[[#This Row],[renda]]*cambio_hoje*(1-custo_repatriacao)</f>
        <v>33555.414130101366</v>
      </c>
    </row>
    <row r="292" spans="7:15" ht="20" customHeight="1" x14ac:dyDescent="0.6">
      <c r="G292" s="65">
        <v>289</v>
      </c>
      <c r="H292" s="65">
        <f ca="1">YEAR(TODAY())-YEAR(data_de_nascimento)+Table20[[#This Row],[meses]]/12</f>
        <v>61.083333333333329</v>
      </c>
      <c r="I292" s="66">
        <f t="shared" ca="1" si="11"/>
        <v>53351</v>
      </c>
      <c r="J292" s="68"/>
      <c r="K292" s="68">
        <f t="shared" si="12"/>
        <v>3000</v>
      </c>
      <c r="L292" s="69">
        <f>M291+L291*(1-TER_mensal-desconto_div_mensal)+Table20[[#This Row],[aportes]]*(1-custo_remessa)-comissao-Table20[[#This Row],[saques]]</f>
        <v>2124240.1022329917</v>
      </c>
      <c r="M292" s="67">
        <f>Table20[[#This Row],[riqueza]]*rendimento_hist_mensal</f>
        <v>11510.995793012989</v>
      </c>
      <c r="N292" s="70">
        <f>((Table20[[#This Row],[riqueza]]*SWR)/12)*(1-imposto_GCAP)</f>
        <v>6018.6802896601439</v>
      </c>
      <c r="O292" s="71">
        <f>Table20[[#This Row],[renda]]*cambio_hoje*(1-custo_repatriacao)</f>
        <v>33677.233052931253</v>
      </c>
    </row>
    <row r="293" spans="7:15" ht="20" customHeight="1" x14ac:dyDescent="0.6">
      <c r="G293" s="65">
        <v>290</v>
      </c>
      <c r="H293" s="65">
        <f ca="1">YEAR(TODAY())-YEAR(data_de_nascimento)+Table20[[#This Row],[meses]]/12</f>
        <v>61.166666666666671</v>
      </c>
      <c r="I293" s="66">
        <f t="shared" ca="1" si="11"/>
        <v>53382</v>
      </c>
      <c r="J293" s="68"/>
      <c r="K293" s="68">
        <f t="shared" si="12"/>
        <v>3000</v>
      </c>
      <c r="L293" s="69">
        <f>M292+L292*(1-TER_mensal-desconto_div_mensal)+Table20[[#This Row],[aportes]]*(1-custo_remessa)-comissao-Table20[[#This Row],[saques]]</f>
        <v>2131962.8005876495</v>
      </c>
      <c r="M293" s="67">
        <f>Table20[[#This Row],[riqueza]]*rendimento_hist_mensal</f>
        <v>11552.844145361543</v>
      </c>
      <c r="N293" s="70">
        <f>((Table20[[#This Row],[riqueza]]*SWR)/12)*(1-imposto_GCAP)</f>
        <v>6040.5612683316731</v>
      </c>
      <c r="O293" s="71">
        <f>Table20[[#This Row],[renda]]*cambio_hoje*(1-custo_repatriacao)</f>
        <v>33799.667005672236</v>
      </c>
    </row>
    <row r="294" spans="7:15" ht="20" customHeight="1" x14ac:dyDescent="0.6">
      <c r="G294" s="65">
        <v>291</v>
      </c>
      <c r="H294" s="65">
        <f ca="1">YEAR(TODAY())-YEAR(data_de_nascimento)+Table20[[#This Row],[meses]]/12</f>
        <v>61.25</v>
      </c>
      <c r="I294" s="66">
        <f t="shared" ca="1" si="11"/>
        <v>53410</v>
      </c>
      <c r="J294" s="68"/>
      <c r="K294" s="68">
        <f t="shared" si="12"/>
        <v>3000</v>
      </c>
      <c r="L294" s="69">
        <f>M293+L293*(1-TER_mensal-desconto_div_mensal)+Table20[[#This Row],[aportes]]*(1-custo_remessa)-comissao-Table20[[#This Row],[saques]]</f>
        <v>2139724.4887016336</v>
      </c>
      <c r="M294" s="67">
        <f>Table20[[#This Row],[riqueza]]*rendimento_hist_mensal</f>
        <v>11594.903778419421</v>
      </c>
      <c r="N294" s="70">
        <f>((Table20[[#This Row],[riqueza]]*SWR)/12)*(1-imposto_GCAP)</f>
        <v>6062.5527179879618</v>
      </c>
      <c r="O294" s="71">
        <f>Table20[[#This Row],[renda]]*cambio_hoje*(1-custo_repatriacao)</f>
        <v>33922.719093439548</v>
      </c>
    </row>
    <row r="295" spans="7:15" ht="20" customHeight="1" x14ac:dyDescent="0.6">
      <c r="G295" s="65">
        <v>292</v>
      </c>
      <c r="H295" s="65">
        <f ca="1">YEAR(TODAY())-YEAR(data_de_nascimento)+Table20[[#This Row],[meses]]/12</f>
        <v>61.333333333333329</v>
      </c>
      <c r="I295" s="66">
        <f t="shared" ca="1" si="11"/>
        <v>53441</v>
      </c>
      <c r="J295" s="68"/>
      <c r="K295" s="68">
        <f t="shared" si="12"/>
        <v>3000</v>
      </c>
      <c r="L295" s="69">
        <f>M294+L294*(1-TER_mensal-desconto_div_mensal)+Table20[[#This Row],[aportes]]*(1-custo_remessa)-comissao-Table20[[#This Row],[saques]]</f>
        <v>2147525.3634234113</v>
      </c>
      <c r="M295" s="67">
        <f>Table20[[#This Row],[riqueza]]*rendimento_hist_mensal</f>
        <v>11637.175758884252</v>
      </c>
      <c r="N295" s="70">
        <f>((Table20[[#This Row],[riqueza]]*SWR)/12)*(1-imposto_GCAP)</f>
        <v>6084.6551963663314</v>
      </c>
      <c r="O295" s="71">
        <f>Table20[[#This Row],[renda]]*cambio_hoje*(1-custo_repatriacao)</f>
        <v>34046.392437025264</v>
      </c>
    </row>
    <row r="296" spans="7:15" ht="20" customHeight="1" x14ac:dyDescent="0.6">
      <c r="G296" s="65">
        <v>293</v>
      </c>
      <c r="H296" s="65">
        <f ca="1">YEAR(TODAY())-YEAR(data_de_nascimento)+Table20[[#This Row],[meses]]/12</f>
        <v>61.416666666666671</v>
      </c>
      <c r="I296" s="66">
        <f t="shared" ca="1" si="11"/>
        <v>53471</v>
      </c>
      <c r="J296" s="68"/>
      <c r="K296" s="68">
        <f t="shared" si="12"/>
        <v>3000</v>
      </c>
      <c r="L296" s="69">
        <f>M295+L295*(1-TER_mensal-desconto_div_mensal)+Table20[[#This Row],[aportes]]*(1-custo_remessa)-comissao-Table20[[#This Row],[saques]]</f>
        <v>2155365.6225952827</v>
      </c>
      <c r="M296" s="67">
        <f>Table20[[#This Row],[riqueza]]*rendimento_hist_mensal</f>
        <v>11679.661158839122</v>
      </c>
      <c r="N296" s="70">
        <f>((Table20[[#This Row],[riqueza]]*SWR)/12)*(1-imposto_GCAP)</f>
        <v>6106.8692640199679</v>
      </c>
      <c r="O296" s="71">
        <f>Table20[[#This Row],[renda]]*cambio_hoje*(1-custo_repatriacao)</f>
        <v>34170.690172977498</v>
      </c>
    </row>
    <row r="297" spans="7:15" ht="20" customHeight="1" x14ac:dyDescent="0.6">
      <c r="G297" s="65">
        <v>294</v>
      </c>
      <c r="H297" s="65">
        <f ca="1">YEAR(TODAY())-YEAR(data_de_nascimento)+Table20[[#This Row],[meses]]/12</f>
        <v>61.5</v>
      </c>
      <c r="I297" s="66">
        <f t="shared" ca="1" si="11"/>
        <v>53502</v>
      </c>
      <c r="J297" s="68"/>
      <c r="K297" s="68">
        <f t="shared" si="12"/>
        <v>3000</v>
      </c>
      <c r="L297" s="69">
        <f>M296+L296*(1-TER_mensal-desconto_div_mensal)+Table20[[#This Row],[aportes]]*(1-custo_remessa)-comissao-Table20[[#This Row],[saques]]</f>
        <v>2163245.4650583994</v>
      </c>
      <c r="M297" s="67">
        <f>Table20[[#This Row],[riqueza]]*rendimento_hist_mensal</f>
        <v>11722.361055779771</v>
      </c>
      <c r="N297" s="70">
        <f>((Table20[[#This Row],[riqueza]]*SWR)/12)*(1-imposto_GCAP)</f>
        <v>6129.1954843321309</v>
      </c>
      <c r="O297" s="71">
        <f>Table20[[#This Row],[renda]]*cambio_hoje*(1-custo_repatriacao)</f>
        <v>34295.6154536799</v>
      </c>
    </row>
    <row r="298" spans="7:15" ht="20" customHeight="1" x14ac:dyDescent="0.6">
      <c r="G298" s="65">
        <v>295</v>
      </c>
      <c r="H298" s="65">
        <f ca="1">YEAR(TODAY())-YEAR(data_de_nascimento)+Table20[[#This Row],[meses]]/12</f>
        <v>61.583333333333329</v>
      </c>
      <c r="I298" s="66">
        <f t="shared" ca="1" si="11"/>
        <v>53532</v>
      </c>
      <c r="J298" s="68"/>
      <c r="K298" s="68">
        <f t="shared" si="12"/>
        <v>3000</v>
      </c>
      <c r="L298" s="69">
        <f>M297+L297*(1-TER_mensal-desconto_div_mensal)+Table20[[#This Row],[aportes]]*(1-custo_remessa)-comissao-Table20[[#This Row],[saques]]</f>
        <v>2171165.0906578056</v>
      </c>
      <c r="M298" s="67">
        <f>Table20[[#This Row],[riqueza]]*rendimento_hist_mensal</f>
        <v>11765.276532641908</v>
      </c>
      <c r="N298" s="70">
        <f>((Table20[[#This Row],[riqueza]]*SWR)/12)*(1-imposto_GCAP)</f>
        <v>6151.6344235304496</v>
      </c>
      <c r="O298" s="71">
        <f>Table20[[#This Row],[renda]]*cambio_hoje*(1-custo_repatriacao)</f>
        <v>34421.171447431647</v>
      </c>
    </row>
    <row r="299" spans="7:15" ht="20" customHeight="1" x14ac:dyDescent="0.6">
      <c r="G299" s="65">
        <v>296</v>
      </c>
      <c r="H299" s="65">
        <f ca="1">YEAR(TODAY())-YEAR(data_de_nascimento)+Table20[[#This Row],[meses]]/12</f>
        <v>61.666666666666671</v>
      </c>
      <c r="I299" s="66">
        <f t="shared" ca="1" si="11"/>
        <v>53563</v>
      </c>
      <c r="J299" s="68"/>
      <c r="K299" s="68">
        <f t="shared" si="12"/>
        <v>3000</v>
      </c>
      <c r="L299" s="69">
        <f>M298+L298*(1-TER_mensal-desconto_div_mensal)+Table20[[#This Row],[aportes]]*(1-custo_remessa)-comissao-Table20[[#This Row],[saques]]</f>
        <v>2179124.7002475085</v>
      </c>
      <c r="M299" s="67">
        <f>Table20[[#This Row],[riqueza]]*rendimento_hist_mensal</f>
        <v>11808.408677828689</v>
      </c>
      <c r="N299" s="70">
        <f>((Table20[[#This Row],[riqueza]]*SWR)/12)*(1-imposto_GCAP)</f>
        <v>6174.1866507012737</v>
      </c>
      <c r="O299" s="71">
        <f>Table20[[#This Row],[renda]]*cambio_hoje*(1-custo_repatriacao)</f>
        <v>34547.361338527757</v>
      </c>
    </row>
    <row r="300" spans="7:15" ht="20" customHeight="1" x14ac:dyDescent="0.6">
      <c r="G300" s="65">
        <v>297</v>
      </c>
      <c r="H300" s="65">
        <f ca="1">YEAR(TODAY())-YEAR(data_de_nascimento)+Table20[[#This Row],[meses]]/12</f>
        <v>61.75</v>
      </c>
      <c r="I300" s="66">
        <f t="shared" ca="1" si="11"/>
        <v>53594</v>
      </c>
      <c r="J300" s="68"/>
      <c r="K300" s="68">
        <f t="shared" si="12"/>
        <v>3000</v>
      </c>
      <c r="L300" s="69">
        <f>M299+L299*(1-TER_mensal-desconto_div_mensal)+Table20[[#This Row],[aportes]]*(1-custo_remessa)-comissao-Table20[[#This Row],[saques]]</f>
        <v>2187124.4956955709</v>
      </c>
      <c r="M300" s="67">
        <f>Table20[[#This Row],[riqueza]]*rendimento_hist_mensal</f>
        <v>11851.758585238313</v>
      </c>
      <c r="N300" s="70">
        <f>((Table20[[#This Row],[riqueza]]*SWR)/12)*(1-imposto_GCAP)</f>
        <v>6196.8527378041181</v>
      </c>
      <c r="O300" s="71">
        <f>Table20[[#This Row],[renda]]*cambio_hoje*(1-custo_repatriacao)</f>
        <v>34674.188327339885</v>
      </c>
    </row>
    <row r="301" spans="7:15" ht="20" customHeight="1" x14ac:dyDescent="0.6">
      <c r="G301" s="65">
        <v>298</v>
      </c>
      <c r="H301" s="65">
        <f ca="1">YEAR(TODAY())-YEAR(data_de_nascimento)+Table20[[#This Row],[meses]]/12</f>
        <v>61.833333333333329</v>
      </c>
      <c r="I301" s="66">
        <f t="shared" ca="1" si="11"/>
        <v>53624</v>
      </c>
      <c r="J301" s="68"/>
      <c r="K301" s="68">
        <f t="shared" si="12"/>
        <v>3000</v>
      </c>
      <c r="L301" s="69">
        <f>M300+L300*(1-TER_mensal-desconto_div_mensal)+Table20[[#This Row],[aportes]]*(1-custo_remessa)-comissao-Table20[[#This Row],[saques]]</f>
        <v>2195164.6798892319</v>
      </c>
      <c r="M301" s="67">
        <f>Table20[[#This Row],[riqueza]]*rendimento_hist_mensal</f>
        <v>11895.32735429177</v>
      </c>
      <c r="N301" s="70">
        <f>((Table20[[#This Row],[riqueza]]*SWR)/12)*(1-imposto_GCAP)</f>
        <v>6219.6332596861575</v>
      </c>
      <c r="O301" s="71">
        <f>Table20[[#This Row],[renda]]*cambio_hoje*(1-custo_repatriacao)</f>
        <v>34801.655630397472</v>
      </c>
    </row>
    <row r="302" spans="7:15" ht="20" customHeight="1" x14ac:dyDescent="0.6">
      <c r="G302" s="65">
        <v>299</v>
      </c>
      <c r="H302" s="65">
        <f ca="1">YEAR(TODAY())-YEAR(data_de_nascimento)+Table20[[#This Row],[meses]]/12</f>
        <v>61.916666666666671</v>
      </c>
      <c r="I302" s="66">
        <f t="shared" ca="1" si="11"/>
        <v>53655</v>
      </c>
      <c r="J302" s="68"/>
      <c r="K302" s="68">
        <f t="shared" si="12"/>
        <v>3000</v>
      </c>
      <c r="L302" s="69">
        <f>M301+L301*(1-TER_mensal-desconto_div_mensal)+Table20[[#This Row],[aportes]]*(1-custo_remessa)-comissao-Table20[[#This Row],[saques]]</f>
        <v>2203245.456740052</v>
      </c>
      <c r="M302" s="67">
        <f>Table20[[#This Row],[riqueza]]*rendimento_hist_mensal</f>
        <v>11939.116089960722</v>
      </c>
      <c r="N302" s="70">
        <f>((Table20[[#This Row],[riqueza]]*SWR)/12)*(1-imposto_GCAP)</f>
        <v>6242.5287940968137</v>
      </c>
      <c r="O302" s="71">
        <f>Table20[[#This Row],[renda]]*cambio_hoje*(1-custo_repatriacao)</f>
        <v>34929.766480469334</v>
      </c>
    </row>
    <row r="303" spans="7:15" ht="20" customHeight="1" x14ac:dyDescent="0.6">
      <c r="G303" s="65">
        <v>300</v>
      </c>
      <c r="H303" s="65">
        <f ca="1">YEAR(TODAY())-YEAR(data_de_nascimento)+Table20[[#This Row],[meses]]/12</f>
        <v>62</v>
      </c>
      <c r="I303" s="66">
        <f t="shared" ca="1" si="11"/>
        <v>53685</v>
      </c>
      <c r="J303" s="68"/>
      <c r="K303" s="68">
        <f t="shared" si="12"/>
        <v>3000</v>
      </c>
      <c r="L303" s="69">
        <f>M302+L302*(1-TER_mensal-desconto_div_mensal)+Table20[[#This Row],[aportes]]*(1-custo_remessa)-comissao-Table20[[#This Row],[saques]]</f>
        <v>2211367.0311890836</v>
      </c>
      <c r="M303" s="67">
        <f>Table20[[#This Row],[riqueza]]*rendimento_hist_mensal</f>
        <v>11983.125902795518</v>
      </c>
      <c r="N303" s="70">
        <f>((Table20[[#This Row],[riqueza]]*SWR)/12)*(1-imposto_GCAP)</f>
        <v>6265.5399217024042</v>
      </c>
      <c r="O303" s="71">
        <f>Table20[[#This Row],[renda]]*cambio_hoje*(1-custo_repatriacao)</f>
        <v>35058.524126645607</v>
      </c>
    </row>
    <row r="304" spans="7:15" ht="20" customHeight="1" x14ac:dyDescent="0.6">
      <c r="G304" s="65">
        <v>301</v>
      </c>
      <c r="H304" s="65">
        <f ca="1">YEAR(TODAY())-YEAR(data_de_nascimento)+Table20[[#This Row],[meses]]/12</f>
        <v>62.083333333333329</v>
      </c>
      <c r="I304" s="66">
        <f t="shared" ca="1" si="11"/>
        <v>53716</v>
      </c>
      <c r="J304" s="68"/>
      <c r="K304" s="68">
        <f t="shared" si="12"/>
        <v>3000</v>
      </c>
      <c r="L304" s="69">
        <f>M303+L303*(1-TER_mensal-desconto_div_mensal)+Table20[[#This Row],[aportes]]*(1-custo_remessa)-comissao-Table20[[#This Row],[saques]]</f>
        <v>2219529.6092120707</v>
      </c>
      <c r="M304" s="67">
        <f>Table20[[#This Row],[riqueza]]*rendimento_hist_mensal</f>
        <v>12027.35790895338</v>
      </c>
      <c r="N304" s="70">
        <f>((Table20[[#This Row],[riqueza]]*SWR)/12)*(1-imposto_GCAP)</f>
        <v>6288.6672261008671</v>
      </c>
      <c r="O304" s="71">
        <f>Table20[[#This Row],[renda]]*cambio_hoje*(1-custo_repatriacao)</f>
        <v>35187.931834420218</v>
      </c>
    </row>
    <row r="305" spans="7:15" ht="20" customHeight="1" x14ac:dyDescent="0.6">
      <c r="G305" s="65">
        <v>302</v>
      </c>
      <c r="H305" s="65">
        <f ca="1">YEAR(TODAY())-YEAR(data_de_nascimento)+Table20[[#This Row],[meses]]/12</f>
        <v>62.166666666666671</v>
      </c>
      <c r="I305" s="66">
        <f t="shared" ca="1" si="11"/>
        <v>53747</v>
      </c>
      <c r="J305" s="68"/>
      <c r="K305" s="68">
        <f t="shared" si="12"/>
        <v>3000</v>
      </c>
      <c r="L305" s="69">
        <f>M304+L304*(1-TER_mensal-desconto_div_mensal)+Table20[[#This Row],[aportes]]*(1-custo_remessa)-comissao-Table20[[#This Row],[saques]]</f>
        <v>2227733.3978246711</v>
      </c>
      <c r="M305" s="67">
        <f>Table20[[#This Row],[riqueza]]*rendimento_hist_mensal</f>
        <v>12071.813230226688</v>
      </c>
      <c r="N305" s="70">
        <f>((Table20[[#This Row],[riqueza]]*SWR)/12)*(1-imposto_GCAP)</f>
        <v>6311.9112938365679</v>
      </c>
      <c r="O305" s="71">
        <f>Table20[[#This Row],[renda]]*cambio_hoje*(1-custo_repatriacao)</f>
        <v>35317.992885773638</v>
      </c>
    </row>
    <row r="306" spans="7:15" ht="20" customHeight="1" x14ac:dyDescent="0.6">
      <c r="G306" s="65">
        <v>303</v>
      </c>
      <c r="H306" s="65">
        <f ca="1">YEAR(TODAY())-YEAR(data_de_nascimento)+Table20[[#This Row],[meses]]/12</f>
        <v>62.25</v>
      </c>
      <c r="I306" s="66">
        <f t="shared" ca="1" si="11"/>
        <v>53775</v>
      </c>
      <c r="J306" s="68"/>
      <c r="K306" s="68">
        <f t="shared" si="12"/>
        <v>3000</v>
      </c>
      <c r="L306" s="69">
        <f>M305+L305*(1-TER_mensal-desconto_div_mensal)+Table20[[#This Row],[aportes]]*(1-custo_remessa)-comissao-Table20[[#This Row],[saques]]</f>
        <v>2235978.6050877068</v>
      </c>
      <c r="M306" s="67">
        <f>Table20[[#This Row],[riqueza]]*rendimento_hist_mensal</f>
        <v>12116.492994071441</v>
      </c>
      <c r="N306" s="70">
        <f>((Table20[[#This Row],[riqueza]]*SWR)/12)*(1-imposto_GCAP)</f>
        <v>6335.2727144151695</v>
      </c>
      <c r="O306" s="71">
        <f>Table20[[#This Row],[renda]]*cambio_hoje*(1-custo_repatriacao)</f>
        <v>35448.710579256156</v>
      </c>
    </row>
    <row r="307" spans="7:15" ht="20" customHeight="1" x14ac:dyDescent="0.6">
      <c r="G307" s="65">
        <v>304</v>
      </c>
      <c r="H307" s="65">
        <f ca="1">YEAR(TODAY())-YEAR(data_de_nascimento)+Table20[[#This Row],[meses]]/12</f>
        <v>62.333333333333329</v>
      </c>
      <c r="I307" s="66">
        <f t="shared" ca="1" si="11"/>
        <v>53806</v>
      </c>
      <c r="J307" s="68"/>
      <c r="K307" s="68">
        <f t="shared" si="12"/>
        <v>3000</v>
      </c>
      <c r="L307" s="69">
        <f>M306+L306*(1-TER_mensal-desconto_div_mensal)+Table20[[#This Row],[aportes]]*(1-custo_remessa)-comissao-Table20[[#This Row],[saques]]</f>
        <v>2244265.4401124418</v>
      </c>
      <c r="M307" s="67">
        <f>Table20[[#This Row],[riqueza]]*rendimento_hist_mensal</f>
        <v>12161.398333635854</v>
      </c>
      <c r="N307" s="70">
        <f>((Table20[[#This Row],[riqueza]]*SWR)/12)*(1-imposto_GCAP)</f>
        <v>6358.7520803185853</v>
      </c>
      <c r="O307" s="71">
        <f>Table20[[#This Row],[renda]]*cambio_hoje*(1-custo_repatriacao)</f>
        <v>35580.088230071538</v>
      </c>
    </row>
    <row r="308" spans="7:15" ht="20" customHeight="1" x14ac:dyDescent="0.6">
      <c r="G308" s="65">
        <v>305</v>
      </c>
      <c r="H308" s="65">
        <f ca="1">YEAR(TODAY())-YEAR(data_de_nascimento)+Table20[[#This Row],[meses]]/12</f>
        <v>62.416666666666671</v>
      </c>
      <c r="I308" s="66">
        <f t="shared" ca="1" si="11"/>
        <v>53836</v>
      </c>
      <c r="J308" s="68"/>
      <c r="K308" s="68">
        <f t="shared" si="12"/>
        <v>3000</v>
      </c>
      <c r="L308" s="69">
        <f>M307+L307*(1-TER_mensal-desconto_div_mensal)+Table20[[#This Row],[aportes]]*(1-custo_remessa)-comissao-Table20[[#This Row],[saques]]</f>
        <v>2252594.113065884</v>
      </c>
      <c r="M308" s="67">
        <f>Table20[[#This Row],[riqueza]]*rendimento_hist_mensal</f>
        <v>12206.530387789089</v>
      </c>
      <c r="N308" s="70">
        <f>((Table20[[#This Row],[riqueza]]*SWR)/12)*(1-imposto_GCAP)</f>
        <v>6382.3499870200048</v>
      </c>
      <c r="O308" s="71">
        <f>Table20[[#This Row],[renda]]*cambio_hoje*(1-custo_repatriacao)</f>
        <v>35712.129170161068</v>
      </c>
    </row>
    <row r="309" spans="7:15" ht="20" customHeight="1" x14ac:dyDescent="0.6">
      <c r="G309" s="65">
        <v>306</v>
      </c>
      <c r="H309" s="65">
        <f ca="1">YEAR(TODAY())-YEAR(data_de_nascimento)+Table20[[#This Row],[meses]]/12</f>
        <v>62.5</v>
      </c>
      <c r="I309" s="66">
        <f t="shared" ca="1" si="11"/>
        <v>53867</v>
      </c>
      <c r="J309" s="68"/>
      <c r="K309" s="68">
        <f t="shared" si="12"/>
        <v>3000</v>
      </c>
      <c r="L309" s="69">
        <f>M308+L308*(1-TER_mensal-desconto_div_mensal)+Table20[[#This Row],[aportes]]*(1-custo_remessa)-comissao-Table20[[#This Row],[saques]]</f>
        <v>2260964.8351761173</v>
      </c>
      <c r="M309" s="67">
        <f>Table20[[#This Row],[riqueza]]*rendimento_hist_mensal</f>
        <v>12251.890301150148</v>
      </c>
      <c r="N309" s="70">
        <f>((Table20[[#This Row],[riqueza]]*SWR)/12)*(1-imposto_GCAP)</f>
        <v>6406.0670329989998</v>
      </c>
      <c r="O309" s="71">
        <f>Table20[[#This Row],[renda]]*cambio_hoje*(1-custo_repatriacao)</f>
        <v>35844.8367482881</v>
      </c>
    </row>
    <row r="310" spans="7:15" ht="20" customHeight="1" x14ac:dyDescent="0.6">
      <c r="G310" s="65">
        <v>307</v>
      </c>
      <c r="H310" s="65">
        <f ca="1">YEAR(TODAY())-YEAR(data_de_nascimento)+Table20[[#This Row],[meses]]/12</f>
        <v>62.583333333333329</v>
      </c>
      <c r="I310" s="66">
        <f t="shared" ca="1" si="11"/>
        <v>53897</v>
      </c>
      <c r="J310" s="68"/>
      <c r="K310" s="68">
        <f t="shared" si="12"/>
        <v>3000</v>
      </c>
      <c r="L310" s="69">
        <f>M309+L309*(1-TER_mensal-desconto_div_mensal)+Table20[[#This Row],[aportes]]*(1-custo_remessa)-comissao-Table20[[#This Row],[saques]]</f>
        <v>2269377.8187376568</v>
      </c>
      <c r="M310" s="67">
        <f>Table20[[#This Row],[riqueza]]*rendimento_hist_mensal</f>
        <v>12297.479224116893</v>
      </c>
      <c r="N310" s="70">
        <f>((Table20[[#This Row],[riqueza]]*SWR)/12)*(1-imposto_GCAP)</f>
        <v>6429.9038197566933</v>
      </c>
      <c r="O310" s="71">
        <f>Table20[[#This Row],[renda]]*cambio_hoje*(1-custo_repatriacao)</f>
        <v>35978.214330122937</v>
      </c>
    </row>
    <row r="311" spans="7:15" ht="20" customHeight="1" x14ac:dyDescent="0.6">
      <c r="G311" s="65">
        <v>308</v>
      </c>
      <c r="H311" s="65">
        <f ca="1">YEAR(TODAY())-YEAR(data_de_nascimento)+Table20[[#This Row],[meses]]/12</f>
        <v>62.666666666666671</v>
      </c>
      <c r="I311" s="66">
        <f t="shared" ca="1" si="11"/>
        <v>53928</v>
      </c>
      <c r="J311" s="68"/>
      <c r="K311" s="68">
        <f t="shared" si="12"/>
        <v>3000</v>
      </c>
      <c r="L311" s="69">
        <f>M310+L310*(1-TER_mensal-desconto_div_mensal)+Table20[[#This Row],[aportes]]*(1-custo_remessa)-comissao-Table20[[#This Row],[saques]]</f>
        <v>2277833.2771168337</v>
      </c>
      <c r="M311" s="67">
        <f>Table20[[#This Row],[riqueza]]*rendimento_hist_mensal</f>
        <v>12343.298312895224</v>
      </c>
      <c r="N311" s="70">
        <f>((Table20[[#This Row],[riqueza]]*SWR)/12)*(1-imposto_GCAP)</f>
        <v>6453.8609518310295</v>
      </c>
      <c r="O311" s="71">
        <f>Table20[[#This Row],[renda]]*cambio_hoje*(1-custo_repatriacao)</f>
        <v>36112.265298328261</v>
      </c>
    </row>
    <row r="312" spans="7:15" ht="20" customHeight="1" x14ac:dyDescent="0.6">
      <c r="G312" s="65">
        <v>309</v>
      </c>
      <c r="H312" s="65">
        <f ca="1">YEAR(TODAY())-YEAR(data_de_nascimento)+Table20[[#This Row],[meses]]/12</f>
        <v>62.75</v>
      </c>
      <c r="I312" s="66">
        <f t="shared" ca="1" si="11"/>
        <v>53959</v>
      </c>
      <c r="J312" s="68"/>
      <c r="K312" s="68">
        <f t="shared" si="12"/>
        <v>3000</v>
      </c>
      <c r="L312" s="69">
        <f>M311+L311*(1-TER_mensal-desconto_div_mensal)+Table20[[#This Row],[aportes]]*(1-custo_remessa)-comissao-Table20[[#This Row],[saques]]</f>
        <v>2286331.4247572063</v>
      </c>
      <c r="M312" s="67">
        <f>Table20[[#This Row],[riqueza]]*rendimento_hist_mensal</f>
        <v>12389.348729528399</v>
      </c>
      <c r="N312" s="70">
        <f>((Table20[[#This Row],[riqueza]]*SWR)/12)*(1-imposto_GCAP)</f>
        <v>6477.9390368120839</v>
      </c>
      <c r="O312" s="71">
        <f>Table20[[#This Row],[renda]]*cambio_hoje*(1-custo_repatriacao)</f>
        <v>36246.993052644822</v>
      </c>
    </row>
    <row r="313" spans="7:15" ht="20" customHeight="1" x14ac:dyDescent="0.6">
      <c r="G313" s="65">
        <v>310</v>
      </c>
      <c r="H313" s="65">
        <f ca="1">YEAR(TODAY())-YEAR(data_de_nascimento)+Table20[[#This Row],[meses]]/12</f>
        <v>62.833333333333329</v>
      </c>
      <c r="I313" s="66">
        <f t="shared" ca="1" si="11"/>
        <v>53989</v>
      </c>
      <c r="J313" s="68"/>
      <c r="K313" s="68">
        <f t="shared" si="12"/>
        <v>3000</v>
      </c>
      <c r="L313" s="69">
        <f>M312+L312*(1-TER_mensal-desconto_div_mensal)+Table20[[#This Row],[aportes]]*(1-custo_remessa)-comissao-Table20[[#This Row],[saques]]</f>
        <v>2294872.4771849997</v>
      </c>
      <c r="M313" s="67">
        <f>Table20[[#This Row],[riqueza]]*rendimento_hist_mensal</f>
        <v>12435.631641926526</v>
      </c>
      <c r="N313" s="70">
        <f>((Table20[[#This Row],[riqueza]]*SWR)/12)*(1-imposto_GCAP)</f>
        <v>6502.1386853574995</v>
      </c>
      <c r="O313" s="71">
        <f>Table20[[#This Row],[renda]]*cambio_hoje*(1-custo_repatriacao)</f>
        <v>36382.401009977781</v>
      </c>
    </row>
    <row r="314" spans="7:15" ht="20" customHeight="1" x14ac:dyDescent="0.6">
      <c r="G314" s="65">
        <v>311</v>
      </c>
      <c r="H314" s="65">
        <f ca="1">YEAR(TODAY())-YEAR(data_de_nascimento)+Table20[[#This Row],[meses]]/12</f>
        <v>62.916666666666671</v>
      </c>
      <c r="I314" s="66">
        <f t="shared" ca="1" si="11"/>
        <v>54020</v>
      </c>
      <c r="J314" s="68"/>
      <c r="K314" s="68">
        <f t="shared" si="12"/>
        <v>3000</v>
      </c>
      <c r="L314" s="69">
        <f>M313+L313*(1-TER_mensal-desconto_div_mensal)+Table20[[#This Row],[aportes]]*(1-custo_remessa)-comissao-Table20[[#This Row],[saques]]</f>
        <v>2303456.6510145701</v>
      </c>
      <c r="M314" s="67">
        <f>Table20[[#This Row],[riqueza]]*rendimento_hist_mensal</f>
        <v>12482.148223896145</v>
      </c>
      <c r="N314" s="70">
        <f>((Table20[[#This Row],[riqueza]]*SWR)/12)*(1-imposto_GCAP)</f>
        <v>6526.4605112079489</v>
      </c>
      <c r="O314" s="71">
        <f>Table20[[#This Row],[renda]]*cambio_hoje*(1-custo_repatriacao)</f>
        <v>36518.492604483232</v>
      </c>
    </row>
    <row r="315" spans="7:15" ht="20" customHeight="1" x14ac:dyDescent="0.6">
      <c r="G315" s="65">
        <v>312</v>
      </c>
      <c r="H315" s="65">
        <f ca="1">YEAR(TODAY())-YEAR(data_de_nascimento)+Table20[[#This Row],[meses]]/12</f>
        <v>63</v>
      </c>
      <c r="I315" s="66">
        <f t="shared" ca="1" si="11"/>
        <v>54050</v>
      </c>
      <c r="J315" s="68"/>
      <c r="K315" s="68">
        <f t="shared" si="12"/>
        <v>3000</v>
      </c>
      <c r="L315" s="69">
        <f>M314+L314*(1-TER_mensal-desconto_div_mensal)+Table20[[#This Row],[aportes]]*(1-custo_remessa)-comissao-Table20[[#This Row],[saques]]</f>
        <v>2312084.1639538999</v>
      </c>
      <c r="M315" s="67">
        <f>Table20[[#This Row],[riqueza]]*rendimento_hist_mensal</f>
        <v>12528.899655170037</v>
      </c>
      <c r="N315" s="70">
        <f>((Table20[[#This Row],[riqueza]]*SWR)/12)*(1-imposto_GCAP)</f>
        <v>6550.9051312027159</v>
      </c>
      <c r="O315" s="71">
        <f>Table20[[#This Row],[renda]]*cambio_hoje*(1-custo_repatriacao)</f>
        <v>36655.271287655421</v>
      </c>
    </row>
    <row r="316" spans="7:15" ht="20" customHeight="1" x14ac:dyDescent="0.6">
      <c r="G316" s="65">
        <v>313</v>
      </c>
      <c r="H316" s="65">
        <f ca="1">YEAR(TODAY())-YEAR(data_de_nascimento)+Table20[[#This Row],[meses]]/12</f>
        <v>63.083333333333329</v>
      </c>
      <c r="I316" s="66">
        <f t="shared" ca="1" si="11"/>
        <v>54081</v>
      </c>
      <c r="J316" s="68"/>
      <c r="K316" s="68">
        <f t="shared" si="12"/>
        <v>3000</v>
      </c>
      <c r="L316" s="69">
        <f>M315+L315*(1-TER_mensal-desconto_div_mensal)+Table20[[#This Row],[aportes]]*(1-custo_remessa)-comissao-Table20[[#This Row],[saques]]</f>
        <v>2320755.2348101181</v>
      </c>
      <c r="M316" s="67">
        <f>Table20[[#This Row],[riqueza]]*rendimento_hist_mensal</f>
        <v>12575.887121437116</v>
      </c>
      <c r="N316" s="70">
        <f>((Table20[[#This Row],[riqueza]]*SWR)/12)*(1-imposto_GCAP)</f>
        <v>6575.4731652953342</v>
      </c>
      <c r="O316" s="71">
        <f>Table20[[#This Row],[renda]]*cambio_hoje*(1-custo_repatriacao)</f>
        <v>36792.740528414208</v>
      </c>
    </row>
    <row r="317" spans="7:15" ht="20" customHeight="1" x14ac:dyDescent="0.6">
      <c r="G317" s="65">
        <v>314</v>
      </c>
      <c r="H317" s="65">
        <f ca="1">YEAR(TODAY())-YEAR(data_de_nascimento)+Table20[[#This Row],[meses]]/12</f>
        <v>63.166666666666671</v>
      </c>
      <c r="I317" s="66">
        <f t="shared" ca="1" si="11"/>
        <v>54112</v>
      </c>
      <c r="J317" s="68"/>
      <c r="K317" s="68">
        <f t="shared" si="12"/>
        <v>3000</v>
      </c>
      <c r="L317" s="69">
        <f>M316+L316*(1-TER_mensal-desconto_div_mensal)+Table20[[#This Row],[aportes]]*(1-custo_remessa)-comissao-Table20[[#This Row],[saques]]</f>
        <v>2329470.0834950516</v>
      </c>
      <c r="M317" s="67">
        <f>Table20[[#This Row],[riqueza]]*rendimento_hist_mensal</f>
        <v>12623.111814372514</v>
      </c>
      <c r="N317" s="70">
        <f>((Table20[[#This Row],[riqueza]]*SWR)/12)*(1-imposto_GCAP)</f>
        <v>6600.1652365693126</v>
      </c>
      <c r="O317" s="71">
        <f>Table20[[#This Row],[renda]]*cambio_hoje*(1-custo_repatriacao)</f>
        <v>36930.903813193094</v>
      </c>
    </row>
    <row r="318" spans="7:15" ht="20" customHeight="1" x14ac:dyDescent="0.6">
      <c r="G318" s="65">
        <v>315</v>
      </c>
      <c r="H318" s="65">
        <f ca="1">YEAR(TODAY())-YEAR(data_de_nascimento)+Table20[[#This Row],[meses]]/12</f>
        <v>63.25</v>
      </c>
      <c r="I318" s="66">
        <f t="shared" ca="1" si="11"/>
        <v>54141</v>
      </c>
      <c r="J318" s="68"/>
      <c r="K318" s="68">
        <f t="shared" si="12"/>
        <v>3000</v>
      </c>
      <c r="L318" s="69">
        <f>M317+L317*(1-TER_mensal-desconto_div_mensal)+Table20[[#This Row],[aportes]]*(1-custo_remessa)-comissao-Table20[[#This Row],[saques]]</f>
        <v>2338228.9310307996</v>
      </c>
      <c r="M318" s="67">
        <f>Table20[[#This Row],[riqueza]]*rendimento_hist_mensal</f>
        <v>12670.574931667801</v>
      </c>
      <c r="N318" s="70">
        <f>((Table20[[#This Row],[riqueza]]*SWR)/12)*(1-imposto_GCAP)</f>
        <v>6624.9819712539311</v>
      </c>
      <c r="O318" s="71">
        <f>Table20[[#This Row],[renda]]*cambio_hoje*(1-custo_repatriacao)</f>
        <v>37069.764646027572</v>
      </c>
    </row>
    <row r="319" spans="7:15" ht="20" customHeight="1" x14ac:dyDescent="0.6">
      <c r="G319" s="65">
        <v>316</v>
      </c>
      <c r="H319" s="65">
        <f ca="1">YEAR(TODAY())-YEAR(data_de_nascimento)+Table20[[#This Row],[meses]]/12</f>
        <v>63.333333333333329</v>
      </c>
      <c r="I319" s="66">
        <f t="shared" ca="1" si="11"/>
        <v>54172</v>
      </c>
      <c r="J319" s="68"/>
      <c r="K319" s="68">
        <f t="shared" si="12"/>
        <v>3000</v>
      </c>
      <c r="L319" s="69">
        <f>M318+L318*(1-TER_mensal-desconto_div_mensal)+Table20[[#This Row],[aportes]]*(1-custo_remessa)-comissao-Table20[[#This Row],[saques]]</f>
        <v>2347031.999555341</v>
      </c>
      <c r="M319" s="67">
        <f>Table20[[#This Row],[riqueza]]*rendimento_hist_mensal</f>
        <v>12718.277677061356</v>
      </c>
      <c r="N319" s="70">
        <f>((Table20[[#This Row],[riqueza]]*SWR)/12)*(1-imposto_GCAP)</f>
        <v>6649.9239987401324</v>
      </c>
      <c r="O319" s="71">
        <f>Table20[[#This Row],[renda]]*cambio_hoje*(1-custo_repatriacao)</f>
        <v>37209.326548644072</v>
      </c>
    </row>
    <row r="320" spans="7:15" ht="20" customHeight="1" x14ac:dyDescent="0.6">
      <c r="G320" s="65">
        <v>317</v>
      </c>
      <c r="H320" s="65">
        <f ca="1">YEAR(TODAY())-YEAR(data_de_nascimento)+Table20[[#This Row],[meses]]/12</f>
        <v>63.416666666666671</v>
      </c>
      <c r="I320" s="66">
        <f t="shared" ca="1" si="11"/>
        <v>54202</v>
      </c>
      <c r="J320" s="68"/>
      <c r="K320" s="68">
        <f t="shared" si="12"/>
        <v>3000</v>
      </c>
      <c r="L320" s="69">
        <f>M319+L319*(1-TER_mensal-desconto_div_mensal)+Table20[[#This Row],[aportes]]*(1-custo_remessa)-comissao-Table20[[#This Row],[saques]]</f>
        <v>2355879.5123281679</v>
      </c>
      <c r="M320" s="67">
        <f>Table20[[#This Row],[riqueza]]*rendimento_hist_mensal</f>
        <v>12766.221260368904</v>
      </c>
      <c r="N320" s="70">
        <f>((Table20[[#This Row],[riqueza]]*SWR)/12)*(1-imposto_GCAP)</f>
        <v>6674.9919515964757</v>
      </c>
      <c r="O320" s="71">
        <f>Table20[[#This Row],[renda]]*cambio_hoje*(1-custo_repatriacao)</f>
        <v>37349.593060549232</v>
      </c>
    </row>
    <row r="321" spans="7:15" ht="20" customHeight="1" x14ac:dyDescent="0.6">
      <c r="G321" s="65">
        <v>318</v>
      </c>
      <c r="H321" s="65">
        <f ca="1">YEAR(TODAY())-YEAR(data_de_nascimento)+Table20[[#This Row],[meses]]/12</f>
        <v>63.5</v>
      </c>
      <c r="I321" s="66">
        <f t="shared" ca="1" si="11"/>
        <v>54233</v>
      </c>
      <c r="J321" s="68"/>
      <c r="K321" s="68">
        <f t="shared" si="12"/>
        <v>3000</v>
      </c>
      <c r="L321" s="69">
        <f>M320+L320*(1-TER_mensal-desconto_div_mensal)+Table20[[#This Row],[aportes]]*(1-custo_remessa)-comissao-Table20[[#This Row],[saques]]</f>
        <v>2364771.6937359469</v>
      </c>
      <c r="M321" s="67">
        <f>Table20[[#This Row],[riqueza]]*rendimento_hist_mensal</f>
        <v>12814.406897514184</v>
      </c>
      <c r="N321" s="70">
        <f>((Table20[[#This Row],[riqueza]]*SWR)/12)*(1-imposto_GCAP)</f>
        <v>6700.1864655851832</v>
      </c>
      <c r="O321" s="71">
        <f>Table20[[#This Row],[renda]]*cambio_hoje*(1-custo_repatriacao)</f>
        <v>37490.567739119666</v>
      </c>
    </row>
    <row r="322" spans="7:15" ht="20" customHeight="1" x14ac:dyDescent="0.6">
      <c r="G322" s="65">
        <v>319</v>
      </c>
      <c r="H322" s="65">
        <f ca="1">YEAR(TODAY())-YEAR(data_de_nascimento)+Table20[[#This Row],[meses]]/12</f>
        <v>63.583333333333329</v>
      </c>
      <c r="I322" s="66">
        <f t="shared" ca="1" si="11"/>
        <v>54263</v>
      </c>
      <c r="J322" s="68"/>
      <c r="K322" s="68">
        <f t="shared" si="12"/>
        <v>3000</v>
      </c>
      <c r="L322" s="69">
        <f>M321+L321*(1-TER_mensal-desconto_div_mensal)+Table20[[#This Row],[aportes]]*(1-custo_remessa)-comissao-Table20[[#This Row],[saques]]</f>
        <v>2373708.7692982107</v>
      </c>
      <c r="M322" s="67">
        <f>Table20[[#This Row],[riqueza]]*rendimento_hist_mensal</f>
        <v>12862.835810559804</v>
      </c>
      <c r="N322" s="70">
        <f>((Table20[[#This Row],[riqueza]]*SWR)/12)*(1-imposto_GCAP)</f>
        <v>6725.5081796782633</v>
      </c>
      <c r="O322" s="71">
        <f>Table20[[#This Row],[renda]]*cambio_hoje*(1-custo_repatriacao)</f>
        <v>37632.254159692195</v>
      </c>
    </row>
    <row r="323" spans="7:15" ht="20" customHeight="1" x14ac:dyDescent="0.6">
      <c r="G323" s="65">
        <v>320</v>
      </c>
      <c r="H323" s="65">
        <f ca="1">YEAR(TODAY())-YEAR(data_de_nascimento)+Table20[[#This Row],[meses]]/12</f>
        <v>63.666666666666671</v>
      </c>
      <c r="I323" s="66">
        <f t="shared" ca="1" si="11"/>
        <v>54294</v>
      </c>
      <c r="J323" s="68"/>
      <c r="K323" s="68">
        <f t="shared" si="12"/>
        <v>3000</v>
      </c>
      <c r="L323" s="69">
        <f>M322+L322*(1-TER_mensal-desconto_div_mensal)+Table20[[#This Row],[aportes]]*(1-custo_remessa)-comissao-Table20[[#This Row],[saques]]</f>
        <v>2382690.9656730783</v>
      </c>
      <c r="M323" s="67">
        <f>Table20[[#This Row],[riqueza]]*rendimento_hist_mensal</f>
        <v>12911.509227738225</v>
      </c>
      <c r="N323" s="70">
        <f>((Table20[[#This Row],[riqueza]]*SWR)/12)*(1-imposto_GCAP)</f>
        <v>6750.9577360737212</v>
      </c>
      <c r="O323" s="71">
        <f>Table20[[#This Row],[renda]]*cambio_hoje*(1-custo_repatriacao)</f>
        <v>37774.655915654534</v>
      </c>
    </row>
    <row r="324" spans="7:15" ht="20" customHeight="1" x14ac:dyDescent="0.6">
      <c r="G324" s="65">
        <v>321</v>
      </c>
      <c r="H324" s="65">
        <f ca="1">YEAR(TODAY())-YEAR(data_de_nascimento)+Table20[[#This Row],[meses]]/12</f>
        <v>63.75</v>
      </c>
      <c r="I324" s="66">
        <f t="shared" ca="1" si="11"/>
        <v>54325</v>
      </c>
      <c r="J324" s="68"/>
      <c r="K324" s="68">
        <f t="shared" si="12"/>
        <v>3000</v>
      </c>
      <c r="L324" s="69">
        <f>M323+L323*(1-TER_mensal-desconto_div_mensal)+Table20[[#This Row],[aportes]]*(1-custo_remessa)-comissao-Table20[[#This Row],[saques]]</f>
        <v>2391718.5106630023</v>
      </c>
      <c r="M324" s="67">
        <f>Table20[[#This Row],[riqueza]]*rendimento_hist_mensal</f>
        <v>12960.428383482913</v>
      </c>
      <c r="N324" s="70">
        <f>((Table20[[#This Row],[riqueza]]*SWR)/12)*(1-imposto_GCAP)</f>
        <v>6776.5357802118397</v>
      </c>
      <c r="O324" s="71">
        <f>Table20[[#This Row],[renda]]*cambio_hoje*(1-custo_repatriacao)</f>
        <v>37917.776618536431</v>
      </c>
    </row>
    <row r="325" spans="7:15" ht="20" customHeight="1" x14ac:dyDescent="0.6">
      <c r="G325" s="65">
        <v>322</v>
      </c>
      <c r="H325" s="65">
        <f ca="1">YEAR(TODAY())-YEAR(data_de_nascimento)+Table20[[#This Row],[meses]]/12</f>
        <v>63.833333333333329</v>
      </c>
      <c r="I325" s="66">
        <f t="shared" ca="1" si="11"/>
        <v>54355</v>
      </c>
      <c r="J325" s="68"/>
      <c r="K325" s="68">
        <f t="shared" si="12"/>
        <v>3000</v>
      </c>
      <c r="L325" s="69">
        <f>M324+L324*(1-TER_mensal-desconto_div_mensal)+Table20[[#This Row],[aportes]]*(1-custo_remessa)-comissao-Table20[[#This Row],[saques]]</f>
        <v>2400791.6332205459</v>
      </c>
      <c r="M325" s="67">
        <f>Table20[[#This Row],[riqueza]]*rendimento_hist_mensal</f>
        <v>13009.594518459646</v>
      </c>
      <c r="N325" s="70">
        <f>((Table20[[#This Row],[riqueza]]*SWR)/12)*(1-imposto_GCAP)</f>
        <v>6802.2429607915465</v>
      </c>
      <c r="O325" s="71">
        <f>Table20[[#This Row],[renda]]*cambio_hoje*(1-custo_repatriacao)</f>
        <v>38061.619898101206</v>
      </c>
    </row>
    <row r="326" spans="7:15" ht="20" customHeight="1" x14ac:dyDescent="0.6">
      <c r="G326" s="65">
        <v>323</v>
      </c>
      <c r="H326" s="65">
        <f ca="1">YEAR(TODAY())-YEAR(data_de_nascimento)+Table20[[#This Row],[meses]]/12</f>
        <v>63.916666666666671</v>
      </c>
      <c r="I326" s="66">
        <f t="shared" ref="I326:I389" ca="1" si="13">EDATE(I325,1)</f>
        <v>54386</v>
      </c>
      <c r="J326" s="68"/>
      <c r="K326" s="68">
        <f t="shared" si="12"/>
        <v>3000</v>
      </c>
      <c r="L326" s="69">
        <f>M325+L325*(1-TER_mensal-desconto_div_mensal)+Table20[[#This Row],[aportes]]*(1-custo_remessa)-comissao-Table20[[#This Row],[saques]]</f>
        <v>2409910.5634541912</v>
      </c>
      <c r="M326" s="67">
        <f>Table20[[#This Row],[riqueza]]*rendimento_hist_mensal</f>
        <v>13059.008879597979</v>
      </c>
      <c r="N326" s="70">
        <f>((Table20[[#This Row],[riqueza]]*SWR)/12)*(1-imposto_GCAP)</f>
        <v>6828.0799297868753</v>
      </c>
      <c r="O326" s="71">
        <f>Table20[[#This Row],[renda]]*cambio_hoje*(1-custo_repatriacao)</f>
        <v>38206.189402437871</v>
      </c>
    </row>
    <row r="327" spans="7:15" ht="20" customHeight="1" x14ac:dyDescent="0.6">
      <c r="G327" s="65">
        <v>324</v>
      </c>
      <c r="H327" s="65">
        <f ca="1">YEAR(TODAY())-YEAR(data_de_nascimento)+Table20[[#This Row],[meses]]/12</f>
        <v>64</v>
      </c>
      <c r="I327" s="66">
        <f t="shared" ca="1" si="13"/>
        <v>54416</v>
      </c>
      <c r="J327" s="68"/>
      <c r="K327" s="68">
        <f t="shared" si="12"/>
        <v>3000</v>
      </c>
      <c r="L327" s="69">
        <f>M326+L326*(1-TER_mensal-desconto_div_mensal)+Table20[[#This Row],[aportes]]*(1-custo_remessa)-comissao-Table20[[#This Row],[saques]]</f>
        <v>2419075.5326341726</v>
      </c>
      <c r="M327" s="67">
        <f>Table20[[#This Row],[riqueza]]*rendimento_hist_mensal</f>
        <v>13108.67272012286</v>
      </c>
      <c r="N327" s="70">
        <f>((Table20[[#This Row],[riqueza]]*SWR)/12)*(1-imposto_GCAP)</f>
        <v>6854.0473424634883</v>
      </c>
      <c r="O327" s="71">
        <f>Table20[[#This Row],[renda]]*cambio_hoje*(1-custo_repatriacao)</f>
        <v>38351.488798053608</v>
      </c>
    </row>
    <row r="328" spans="7:15" ht="20" customHeight="1" x14ac:dyDescent="0.6">
      <c r="G328" s="65">
        <v>325</v>
      </c>
      <c r="H328" s="65">
        <f ca="1">YEAR(TODAY())-YEAR(data_de_nascimento)+Table20[[#This Row],[meses]]/12</f>
        <v>64.083333333333329</v>
      </c>
      <c r="I328" s="66">
        <f t="shared" ca="1" si="13"/>
        <v>54447</v>
      </c>
      <c r="J328" s="68"/>
      <c r="K328" s="68">
        <f t="shared" si="12"/>
        <v>3000</v>
      </c>
      <c r="L328" s="69">
        <f>M327+L327*(1-TER_mensal-desconto_div_mensal)+Table20[[#This Row],[aportes]]*(1-custo_remessa)-comissao-Table20[[#This Row],[saques]]</f>
        <v>2428286.7731983457</v>
      </c>
      <c r="M328" s="67">
        <f>Table20[[#This Row],[riqueza]]*rendimento_hist_mensal</f>
        <v>13158.587299586439</v>
      </c>
      <c r="N328" s="70">
        <f>((Table20[[#This Row],[riqueza]]*SWR)/12)*(1-imposto_GCAP)</f>
        <v>6880.1458573953123</v>
      </c>
      <c r="O328" s="71">
        <f>Table20[[#This Row],[renda]]*cambio_hoje*(1-custo_repatriacao)</f>
        <v>38497.521769966799</v>
      </c>
    </row>
    <row r="329" spans="7:15" ht="20" customHeight="1" x14ac:dyDescent="0.6">
      <c r="G329" s="65">
        <v>326</v>
      </c>
      <c r="H329" s="65">
        <f ca="1">YEAR(TODAY())-YEAR(data_de_nascimento)+Table20[[#This Row],[meses]]/12</f>
        <v>64.166666666666671</v>
      </c>
      <c r="I329" s="66">
        <f t="shared" ca="1" si="13"/>
        <v>54478</v>
      </c>
      <c r="J329" s="68"/>
      <c r="K329" s="68">
        <f t="shared" si="12"/>
        <v>3000</v>
      </c>
      <c r="L329" s="69">
        <f>M328+L328*(1-TER_mensal-desconto_div_mensal)+Table20[[#This Row],[aportes]]*(1-custo_remessa)-comissao-Table20[[#This Row],[saques]]</f>
        <v>2437544.5187580786</v>
      </c>
      <c r="M329" s="67">
        <f>Table20[[#This Row],[riqueza]]*rendimento_hist_mensal</f>
        <v>13208.753883899977</v>
      </c>
      <c r="N329" s="70">
        <f>((Table20[[#This Row],[riqueza]]*SWR)/12)*(1-imposto_GCAP)</f>
        <v>6906.3761364812226</v>
      </c>
      <c r="O329" s="71">
        <f>Table20[[#This Row],[renda]]*cambio_hoje*(1-custo_repatriacao)</f>
        <v>38644.292021800451</v>
      </c>
    </row>
    <row r="330" spans="7:15" ht="20" customHeight="1" x14ac:dyDescent="0.6">
      <c r="G330" s="65">
        <v>327</v>
      </c>
      <c r="H330" s="65">
        <f ca="1">YEAR(TODAY())-YEAR(data_de_nascimento)+Table20[[#This Row],[meses]]/12</f>
        <v>64.25</v>
      </c>
      <c r="I330" s="66">
        <f t="shared" ca="1" si="13"/>
        <v>54506</v>
      </c>
      <c r="J330" s="68"/>
      <c r="K330" s="68">
        <f t="shared" si="12"/>
        <v>3000</v>
      </c>
      <c r="L330" s="69">
        <f>M329+L329*(1-TER_mensal-desconto_div_mensal)+Table20[[#This Row],[aportes]]*(1-custo_remessa)-comissao-Table20[[#This Row],[saques]]</f>
        <v>2446849.0041041793</v>
      </c>
      <c r="M330" s="67">
        <f>Table20[[#This Row],[riqueza]]*rendimento_hist_mensal</f>
        <v>13259.173745365981</v>
      </c>
      <c r="N330" s="70">
        <f>((Table20[[#This Row],[riqueza]]*SWR)/12)*(1-imposto_GCAP)</f>
        <v>6932.7388449618411</v>
      </c>
      <c r="O330" s="71">
        <f>Table20[[#This Row],[renda]]*cambio_hoje*(1-custo_repatriacao)</f>
        <v>38791.803275876118</v>
      </c>
    </row>
    <row r="331" spans="7:15" ht="20" customHeight="1" x14ac:dyDescent="0.6">
      <c r="G331" s="65">
        <v>328</v>
      </c>
      <c r="H331" s="65">
        <f ca="1">YEAR(TODAY())-YEAR(data_de_nascimento)+Table20[[#This Row],[meses]]/12</f>
        <v>64.333333333333329</v>
      </c>
      <c r="I331" s="66">
        <f t="shared" ca="1" si="13"/>
        <v>54537</v>
      </c>
      <c r="J331" s="68"/>
      <c r="K331" s="68">
        <f t="shared" si="12"/>
        <v>3000</v>
      </c>
      <c r="L331" s="69">
        <f>M330+L330*(1-TER_mensal-desconto_div_mensal)+Table20[[#This Row],[aportes]]*(1-custo_remessa)-comissao-Table20[[#This Row],[saques]]</f>
        <v>2456200.465212849</v>
      </c>
      <c r="M331" s="67">
        <f>Table20[[#This Row],[riqueza]]*rendimento_hist_mensal</f>
        <v>13309.848162710454</v>
      </c>
      <c r="N331" s="70">
        <f>((Table20[[#This Row],[riqueza]]*SWR)/12)*(1-imposto_GCAP)</f>
        <v>6959.2346514364053</v>
      </c>
      <c r="O331" s="71">
        <f>Table20[[#This Row],[renda]]*cambio_hoje*(1-custo_repatriacao)</f>
        <v>38940.059273308347</v>
      </c>
    </row>
    <row r="332" spans="7:15" ht="20" customHeight="1" x14ac:dyDescent="0.6">
      <c r="G332" s="65">
        <v>329</v>
      </c>
      <c r="H332" s="65">
        <f ca="1">YEAR(TODAY())-YEAR(data_de_nascimento)+Table20[[#This Row],[meses]]/12</f>
        <v>64.416666666666671</v>
      </c>
      <c r="I332" s="66">
        <f t="shared" ca="1" si="13"/>
        <v>54567</v>
      </c>
      <c r="J332" s="68"/>
      <c r="K332" s="68">
        <f t="shared" si="12"/>
        <v>3000</v>
      </c>
      <c r="L332" s="69">
        <f>M331+L331*(1-TER_mensal-desconto_div_mensal)+Table20[[#This Row],[aportes]]*(1-custo_remessa)-comissao-Table20[[#This Row],[saques]]</f>
        <v>2465599.139251668</v>
      </c>
      <c r="M332" s="67">
        <f>Table20[[#This Row],[riqueza]]*rendimento_hist_mensal</f>
        <v>13360.778421115339</v>
      </c>
      <c r="N332" s="70">
        <f>((Table20[[#This Row],[riqueza]]*SWR)/12)*(1-imposto_GCAP)</f>
        <v>6985.8642278797261</v>
      </c>
      <c r="O332" s="71">
        <f>Table20[[#This Row],[renda]]*cambio_hoje*(1-custo_repatriacao)</f>
        <v>39089.063774099537</v>
      </c>
    </row>
    <row r="333" spans="7:15" ht="20" customHeight="1" x14ac:dyDescent="0.6">
      <c r="G333" s="65">
        <v>330</v>
      </c>
      <c r="H333" s="65">
        <f ca="1">YEAR(TODAY())-YEAR(data_de_nascimento)+Table20[[#This Row],[meses]]/12</f>
        <v>64.5</v>
      </c>
      <c r="I333" s="66">
        <f t="shared" ca="1" si="13"/>
        <v>54598</v>
      </c>
      <c r="J333" s="68"/>
      <c r="K333" s="68">
        <f t="shared" si="12"/>
        <v>3000</v>
      </c>
      <c r="L333" s="69">
        <f>M332+L332*(1-TER_mensal-desconto_div_mensal)+Table20[[#This Row],[aportes]]*(1-custo_remessa)-comissao-Table20[[#This Row],[saques]]</f>
        <v>2475045.2645856082</v>
      </c>
      <c r="M333" s="67">
        <f>Table20[[#This Row],[riqueza]]*rendimento_hist_mensal</f>
        <v>13411.965812251095</v>
      </c>
      <c r="N333" s="70">
        <f>((Table20[[#This Row],[riqueza]]*SWR)/12)*(1-imposto_GCAP)</f>
        <v>7012.628249659223</v>
      </c>
      <c r="O333" s="71">
        <f>Table20[[#This Row],[renda]]*cambio_hoje*(1-custo_repatriacao)</f>
        <v>39238.820557235253</v>
      </c>
    </row>
    <row r="334" spans="7:15" ht="20" customHeight="1" x14ac:dyDescent="0.6">
      <c r="G334" s="65">
        <v>331</v>
      </c>
      <c r="H334" s="65">
        <f ca="1">YEAR(TODAY())-YEAR(data_de_nascimento)+Table20[[#This Row],[meses]]/12</f>
        <v>64.583333333333329</v>
      </c>
      <c r="I334" s="66">
        <f t="shared" ca="1" si="13"/>
        <v>54628</v>
      </c>
      <c r="J334" s="68"/>
      <c r="K334" s="68">
        <f t="shared" si="12"/>
        <v>3000</v>
      </c>
      <c r="L334" s="69">
        <f>M333+L333*(1-TER_mensal-desconto_div_mensal)+Table20[[#This Row],[aportes]]*(1-custo_remessa)-comissao-Table20[[#This Row],[saques]]</f>
        <v>2484539.0807830812</v>
      </c>
      <c r="M334" s="67">
        <f>Table20[[#This Row],[riqueza]]*rendimento_hist_mensal</f>
        <v>13463.411634309474</v>
      </c>
      <c r="N334" s="70">
        <f>((Table20[[#This Row],[riqueza]]*SWR)/12)*(1-imposto_GCAP)</f>
        <v>7039.5273955520634</v>
      </c>
      <c r="O334" s="71">
        <f>Table20[[#This Row],[renda]]*cambio_hoje*(1-custo_repatriacao)</f>
        <v>39389.333420780153</v>
      </c>
    </row>
    <row r="335" spans="7:15" ht="20" customHeight="1" x14ac:dyDescent="0.6">
      <c r="G335" s="65">
        <v>332</v>
      </c>
      <c r="H335" s="65">
        <f ca="1">YEAR(TODAY())-YEAR(data_de_nascimento)+Table20[[#This Row],[meses]]/12</f>
        <v>64.666666666666671</v>
      </c>
      <c r="I335" s="66">
        <f t="shared" ca="1" si="13"/>
        <v>54659</v>
      </c>
      <c r="J335" s="68"/>
      <c r="K335" s="68">
        <f t="shared" si="12"/>
        <v>3000</v>
      </c>
      <c r="L335" s="69">
        <f>M334+L334*(1-TER_mensal-desconto_div_mensal)+Table20[[#This Row],[aportes]]*(1-custo_remessa)-comissao-Table20[[#This Row],[saques]]</f>
        <v>2494080.8286220133</v>
      </c>
      <c r="M335" s="67">
        <f>Table20[[#This Row],[riqueza]]*rendimento_hist_mensal</f>
        <v>13515.117192036438</v>
      </c>
      <c r="N335" s="70">
        <f>((Table20[[#This Row],[riqueza]]*SWR)/12)*(1-imposto_GCAP)</f>
        <v>7066.5623477623712</v>
      </c>
      <c r="O335" s="71">
        <f>Table20[[#This Row],[renda]]*cambio_hoje*(1-custo_repatriacao)</f>
        <v>39540.606181974246</v>
      </c>
    </row>
    <row r="336" spans="7:15" ht="20" customHeight="1" x14ac:dyDescent="0.6">
      <c r="G336" s="65">
        <v>333</v>
      </c>
      <c r="H336" s="65">
        <f ca="1">YEAR(TODAY())-YEAR(data_de_nascimento)+Table20[[#This Row],[meses]]/12</f>
        <v>64.75</v>
      </c>
      <c r="I336" s="66">
        <f t="shared" ca="1" si="13"/>
        <v>54690</v>
      </c>
      <c r="J336" s="68"/>
      <c r="K336" s="68">
        <f t="shared" si="12"/>
        <v>3000</v>
      </c>
      <c r="L336" s="69">
        <f>M335+L335*(1-TER_mensal-desconto_div_mensal)+Table20[[#This Row],[aportes]]*(1-custo_remessa)-comissao-Table20[[#This Row],[saques]]</f>
        <v>2503670.7500959504</v>
      </c>
      <c r="M336" s="67">
        <f>Table20[[#This Row],[riqueza]]*rendimento_hist_mensal</f>
        <v>13567.083796765241</v>
      </c>
      <c r="N336" s="70">
        <f>((Table20[[#This Row],[riqueza]]*SWR)/12)*(1-imposto_GCAP)</f>
        <v>7093.7337919385272</v>
      </c>
      <c r="O336" s="71">
        <f>Table20[[#This Row],[renda]]*cambio_hoje*(1-custo_repatriacao)</f>
        <v>39692.642677329743</v>
      </c>
    </row>
    <row r="337" spans="7:15" ht="20" customHeight="1" x14ac:dyDescent="0.6">
      <c r="G337" s="65">
        <v>334</v>
      </c>
      <c r="H337" s="65">
        <f ca="1">YEAR(TODAY())-YEAR(data_de_nascimento)+Table20[[#This Row],[meses]]/12</f>
        <v>64.833333333333329</v>
      </c>
      <c r="I337" s="66">
        <f t="shared" ca="1" si="13"/>
        <v>54720</v>
      </c>
      <c r="J337" s="68"/>
      <c r="K337" s="68">
        <f t="shared" si="12"/>
        <v>3000</v>
      </c>
      <c r="L337" s="69">
        <f>M336+L336*(1-TER_mensal-desconto_div_mensal)+Table20[[#This Row],[aportes]]*(1-custo_remessa)-comissao-Table20[[#This Row],[saques]]</f>
        <v>2513309.0884201978</v>
      </c>
      <c r="M337" s="67">
        <f>Table20[[#This Row],[riqueza]]*rendimento_hist_mensal</f>
        <v>13619.312766449704</v>
      </c>
      <c r="N337" s="70">
        <f>((Table20[[#This Row],[riqueza]]*SWR)/12)*(1-imposto_GCAP)</f>
        <v>7121.0424171905606</v>
      </c>
      <c r="O337" s="71">
        <f>Table20[[#This Row],[renda]]*cambio_hoje*(1-custo_repatriacao)</f>
        <v>39845.446762728308</v>
      </c>
    </row>
    <row r="338" spans="7:15" ht="20" customHeight="1" x14ac:dyDescent="0.6">
      <c r="G338" s="65">
        <v>335</v>
      </c>
      <c r="H338" s="65">
        <f ca="1">YEAR(TODAY())-YEAR(data_de_nascimento)+Table20[[#This Row],[meses]]/12</f>
        <v>64.916666666666671</v>
      </c>
      <c r="I338" s="66">
        <f t="shared" ca="1" si="13"/>
        <v>54751</v>
      </c>
      <c r="J338" s="68"/>
      <c r="K338" s="68">
        <f t="shared" si="12"/>
        <v>3000</v>
      </c>
      <c r="L338" s="69">
        <f>M337+L337*(1-TER_mensal-desconto_div_mensal)+Table20[[#This Row],[aportes]]*(1-custo_remessa)-comissao-Table20[[#This Row],[saques]]</f>
        <v>2522996.0880379868</v>
      </c>
      <c r="M338" s="67">
        <f>Table20[[#This Row],[riqueza]]*rendimento_hist_mensal</f>
        <v>13671.805425697625</v>
      </c>
      <c r="N338" s="70">
        <f>((Table20[[#This Row],[riqueza]]*SWR)/12)*(1-imposto_GCAP)</f>
        <v>7148.4889161076298</v>
      </c>
      <c r="O338" s="71">
        <f>Table20[[#This Row],[renda]]*cambio_hoje*(1-custo_repatriacao)</f>
        <v>39999.022313518923</v>
      </c>
    </row>
    <row r="339" spans="7:15" ht="20" customHeight="1" x14ac:dyDescent="0.6">
      <c r="G339" s="65">
        <v>336</v>
      </c>
      <c r="H339" s="65">
        <f ca="1">YEAR(TODAY())-YEAR(data_de_nascimento)+Table20[[#This Row],[meses]]/12</f>
        <v>65</v>
      </c>
      <c r="I339" s="66">
        <f t="shared" ca="1" si="13"/>
        <v>54781</v>
      </c>
      <c r="J339" s="68"/>
      <c r="K339" s="68">
        <f t="shared" si="12"/>
        <v>3000</v>
      </c>
      <c r="L339" s="69">
        <f>M338+L338*(1-TER_mensal-desconto_div_mensal)+Table20[[#This Row],[aportes]]*(1-custo_remessa)-comissao-Table20[[#This Row],[saques]]</f>
        <v>2532731.9946266748</v>
      </c>
      <c r="M339" s="67">
        <f>Table20[[#This Row],[riqueza]]*rendimento_hist_mensal</f>
        <v>13724.563105804384</v>
      </c>
      <c r="N339" s="70">
        <f>((Table20[[#This Row],[riqueza]]*SWR)/12)*(1-imposto_GCAP)</f>
        <v>7176.0739847755785</v>
      </c>
      <c r="O339" s="71">
        <f>Table20[[#This Row],[renda]]*cambio_hoje*(1-custo_repatriacao)</f>
        <v>40153.373224616094</v>
      </c>
    </row>
    <row r="340" spans="7:15" ht="20" customHeight="1" x14ac:dyDescent="0.6">
      <c r="G340" s="65">
        <v>337</v>
      </c>
      <c r="H340" s="65">
        <f ca="1">YEAR(TODAY())-YEAR(data_de_nascimento)+Table20[[#This Row],[meses]]/12</f>
        <v>65.083333333333329</v>
      </c>
      <c r="I340" s="66">
        <f t="shared" ca="1" si="13"/>
        <v>54812</v>
      </c>
      <c r="J340" s="68"/>
      <c r="K340" s="68">
        <f t="shared" si="12"/>
        <v>3000</v>
      </c>
      <c r="L340" s="69">
        <f>M339+L339*(1-TER_mensal-desconto_div_mensal)+Table20[[#This Row],[aportes]]*(1-custo_remessa)-comissao-Table20[[#This Row],[saques]]</f>
        <v>2542517.0551039763</v>
      </c>
      <c r="M340" s="67">
        <f>Table20[[#This Row],[riqueza]]*rendimento_hist_mensal</f>
        <v>13777.587144786696</v>
      </c>
      <c r="N340" s="70">
        <f>((Table20[[#This Row],[riqueza]]*SWR)/12)*(1-imposto_GCAP)</f>
        <v>7203.7983227945988</v>
      </c>
      <c r="O340" s="71">
        <f>Table20[[#This Row],[renda]]*cambio_hoje*(1-custo_repatriacao)</f>
        <v>40308.503410598692</v>
      </c>
    </row>
    <row r="341" spans="7:15" ht="20" customHeight="1" x14ac:dyDescent="0.6">
      <c r="G341" s="65">
        <v>338</v>
      </c>
      <c r="H341" s="65">
        <f ca="1">YEAR(TODAY())-YEAR(data_de_nascimento)+Table20[[#This Row],[meses]]/12</f>
        <v>65.166666666666671</v>
      </c>
      <c r="I341" s="66">
        <f t="shared" ca="1" si="13"/>
        <v>54843</v>
      </c>
      <c r="J341" s="68"/>
      <c r="K341" s="68">
        <f t="shared" si="12"/>
        <v>3000</v>
      </c>
      <c r="L341" s="69">
        <f>M340+L340*(1-TER_mensal-desconto_div_mensal)+Table20[[#This Row],[aportes]]*(1-custo_remessa)-comissao-Table20[[#This Row],[saques]]</f>
        <v>2552351.5176342237</v>
      </c>
      <c r="M341" s="67">
        <f>Table20[[#This Row],[riqueza]]*rendimento_hist_mensal</f>
        <v>13830.878887416553</v>
      </c>
      <c r="N341" s="70">
        <f>((Table20[[#This Row],[riqueza]]*SWR)/12)*(1-imposto_GCAP)</f>
        <v>7231.6626332969672</v>
      </c>
      <c r="O341" s="71">
        <f>Table20[[#This Row],[renda]]*cambio_hoje*(1-custo_repatriacao)</f>
        <v>40464.416805809204</v>
      </c>
    </row>
    <row r="342" spans="7:15" ht="20" customHeight="1" x14ac:dyDescent="0.6">
      <c r="G342" s="65">
        <v>339</v>
      </c>
      <c r="H342" s="65">
        <f ca="1">YEAR(TODAY())-YEAR(data_de_nascimento)+Table20[[#This Row],[meses]]/12</f>
        <v>65.25</v>
      </c>
      <c r="I342" s="66">
        <f t="shared" ca="1" si="13"/>
        <v>54871</v>
      </c>
      <c r="J342" s="68"/>
      <c r="K342" s="68">
        <f t="shared" si="12"/>
        <v>3000</v>
      </c>
      <c r="L342" s="69">
        <f>M341+L341*(1-TER_mensal-desconto_div_mensal)+Table20[[#This Row],[aportes]]*(1-custo_remessa)-comissao-Table20[[#This Row],[saques]]</f>
        <v>2562235.6316346633</v>
      </c>
      <c r="M342" s="67">
        <f>Table20[[#This Row],[riqueza]]*rendimento_hist_mensal</f>
        <v>13884.439685255329</v>
      </c>
      <c r="N342" s="70">
        <f>((Table20[[#This Row],[riqueza]]*SWR)/12)*(1-imposto_GCAP)</f>
        <v>7259.6676229648801</v>
      </c>
      <c r="O342" s="71">
        <f>Table20[[#This Row],[renda]]*cambio_hoje*(1-custo_repatriacao)</f>
        <v>40621.117364453516</v>
      </c>
    </row>
    <row r="343" spans="7:15" ht="20" customHeight="1" x14ac:dyDescent="0.6">
      <c r="G343" s="65">
        <v>340</v>
      </c>
      <c r="H343" s="65">
        <f ca="1">YEAR(TODAY())-YEAR(data_de_nascimento)+Table20[[#This Row],[meses]]/12</f>
        <v>65.333333333333329</v>
      </c>
      <c r="I343" s="66">
        <f t="shared" ca="1" si="13"/>
        <v>54902</v>
      </c>
      <c r="J343" s="68"/>
      <c r="K343" s="68">
        <f t="shared" si="12"/>
        <v>3000</v>
      </c>
      <c r="L343" s="69">
        <f>M342+L342*(1-TER_mensal-desconto_div_mensal)+Table20[[#This Row],[aportes]]*(1-custo_remessa)-comissao-Table20[[#This Row],[saques]]</f>
        <v>2572169.6477817795</v>
      </c>
      <c r="M343" s="67">
        <f>Table20[[#This Row],[riqueza]]*rendimento_hist_mensal</f>
        <v>13938.270896688055</v>
      </c>
      <c r="N343" s="70">
        <f>((Table20[[#This Row],[riqueza]]*SWR)/12)*(1-imposto_GCAP)</f>
        <v>7287.8140020483761</v>
      </c>
      <c r="O343" s="71">
        <f>Table20[[#This Row],[renda]]*cambio_hoje*(1-custo_repatriacao)</f>
        <v>40778.609060701187</v>
      </c>
    </row>
    <row r="344" spans="7:15" ht="20" customHeight="1" x14ac:dyDescent="0.6">
      <c r="G344" s="65">
        <v>341</v>
      </c>
      <c r="H344" s="65">
        <f ca="1">YEAR(TODAY())-YEAR(data_de_nascimento)+Table20[[#This Row],[meses]]/12</f>
        <v>65.416666666666671</v>
      </c>
      <c r="I344" s="66">
        <f t="shared" ca="1" si="13"/>
        <v>54932</v>
      </c>
      <c r="J344" s="68"/>
      <c r="K344" s="68">
        <f t="shared" si="12"/>
        <v>3000</v>
      </c>
      <c r="L344" s="69">
        <f>M343+L343*(1-TER_mensal-desconto_div_mensal)+Table20[[#This Row],[aportes]]*(1-custo_remessa)-comissao-Table20[[#This Row],[saques]]</f>
        <v>2582153.8180176527</v>
      </c>
      <c r="M344" s="67">
        <f>Table20[[#This Row],[riqueza]]*rendimento_hist_mensal</f>
        <v>13992.373886957868</v>
      </c>
      <c r="N344" s="70">
        <f>((Table20[[#This Row],[riqueza]]*SWR)/12)*(1-imposto_GCAP)</f>
        <v>7316.1024843833493</v>
      </c>
      <c r="O344" s="71">
        <f>Table20[[#This Row],[renda]]*cambio_hoje*(1-custo_repatriacao)</f>
        <v>40936.89588878629</v>
      </c>
    </row>
    <row r="345" spans="7:15" ht="20" customHeight="1" x14ac:dyDescent="0.6">
      <c r="G345" s="65">
        <v>342</v>
      </c>
      <c r="H345" s="65">
        <f ca="1">YEAR(TODAY())-YEAR(data_de_nascimento)+Table20[[#This Row],[meses]]/12</f>
        <v>65.5</v>
      </c>
      <c r="I345" s="66">
        <f t="shared" ca="1" si="13"/>
        <v>54963</v>
      </c>
      <c r="J345" s="68"/>
      <c r="K345" s="68">
        <f t="shared" si="12"/>
        <v>3000</v>
      </c>
      <c r="L345" s="69">
        <f>M344+L344*(1-TER_mensal-desconto_div_mensal)+Table20[[#This Row],[aportes]]*(1-custo_remessa)-comissao-Table20[[#This Row],[saques]]</f>
        <v>2592188.3955563484</v>
      </c>
      <c r="M345" s="67">
        <f>Table20[[#This Row],[riqueza]]*rendimento_hist_mensal</f>
        <v>14046.750028200644</v>
      </c>
      <c r="N345" s="70">
        <f>((Table20[[#This Row],[riqueza]]*SWR)/12)*(1-imposto_GCAP)</f>
        <v>7344.533787409654</v>
      </c>
      <c r="O345" s="71">
        <f>Table20[[#This Row],[renda]]*cambio_hoje*(1-custo_repatriacao)</f>
        <v>41095.981863108653</v>
      </c>
    </row>
    <row r="346" spans="7:15" ht="20" customHeight="1" x14ac:dyDescent="0.6">
      <c r="G346" s="65">
        <v>343</v>
      </c>
      <c r="H346" s="65">
        <f ca="1">YEAR(TODAY())-YEAR(data_de_nascimento)+Table20[[#This Row],[meses]]/12</f>
        <v>65.583333333333329</v>
      </c>
      <c r="I346" s="66">
        <f t="shared" ca="1" si="13"/>
        <v>54993</v>
      </c>
      <c r="J346" s="68"/>
      <c r="K346" s="68">
        <f t="shared" si="12"/>
        <v>3000</v>
      </c>
      <c r="L346" s="69">
        <f>M345+L345*(1-TER_mensal-desconto_div_mensal)+Table20[[#This Row],[aportes]]*(1-custo_remessa)-comissao-Table20[[#This Row],[saques]]</f>
        <v>2602273.6348903398</v>
      </c>
      <c r="M346" s="67">
        <f>Table20[[#This Row],[riqueza]]*rendimento_hist_mensal</f>
        <v>14101.400699479786</v>
      </c>
      <c r="N346" s="70">
        <f>((Table20[[#This Row],[riqueza]]*SWR)/12)*(1-imposto_GCAP)</f>
        <v>7373.1086321892972</v>
      </c>
      <c r="O346" s="71">
        <f>Table20[[#This Row],[renda]]*cambio_hoje*(1-custo_repatriacao)</f>
        <v>41255.871018335682</v>
      </c>
    </row>
    <row r="347" spans="7:15" ht="20" customHeight="1" x14ac:dyDescent="0.6">
      <c r="G347" s="65">
        <v>344</v>
      </c>
      <c r="H347" s="65">
        <f ca="1">YEAR(TODAY())-YEAR(data_de_nascimento)+Table20[[#This Row],[meses]]/12</f>
        <v>65.666666666666671</v>
      </c>
      <c r="I347" s="66">
        <f t="shared" ca="1" si="13"/>
        <v>55024</v>
      </c>
      <c r="J347" s="68"/>
      <c r="K347" s="68">
        <f t="shared" si="12"/>
        <v>3000</v>
      </c>
      <c r="L347" s="69">
        <f>M346+L346*(1-TER_mensal-desconto_div_mensal)+Table20[[#This Row],[aportes]]*(1-custo_remessa)-comissao-Table20[[#This Row],[saques]]</f>
        <v>2612409.7917969632</v>
      </c>
      <c r="M347" s="67">
        <f>Table20[[#This Row],[riqueza]]*rendimento_hist_mensal</f>
        <v>14156.327286821212</v>
      </c>
      <c r="N347" s="70">
        <f>((Table20[[#This Row],[riqueza]]*SWR)/12)*(1-imposto_GCAP)</f>
        <v>7401.8277434247293</v>
      </c>
      <c r="O347" s="71">
        <f>Table20[[#This Row],[renda]]*cambio_hoje*(1-custo_repatriacao)</f>
        <v>41416.567409504736</v>
      </c>
    </row>
    <row r="348" spans="7:15" ht="20" customHeight="1" x14ac:dyDescent="0.6">
      <c r="G348" s="65">
        <v>345</v>
      </c>
      <c r="H348" s="65">
        <f ca="1">YEAR(TODAY())-YEAR(data_de_nascimento)+Table20[[#This Row],[meses]]/12</f>
        <v>65.75</v>
      </c>
      <c r="I348" s="66">
        <f t="shared" ca="1" si="13"/>
        <v>55055</v>
      </c>
      <c r="J348" s="68"/>
      <c r="K348" s="68">
        <f t="shared" si="12"/>
        <v>3000</v>
      </c>
      <c r="L348" s="69">
        <f>M347+L347*(1-TER_mensal-desconto_div_mensal)+Table20[[#This Row],[aportes]]*(1-custo_remessa)-comissao-Table20[[#This Row],[saques]]</f>
        <v>2622597.1233449015</v>
      </c>
      <c r="M348" s="67">
        <f>Table20[[#This Row],[riqueza]]*rendimento_hist_mensal</f>
        <v>14211.531183248493</v>
      </c>
      <c r="N348" s="70">
        <f>((Table20[[#This Row],[riqueza]]*SWR)/12)*(1-imposto_GCAP)</f>
        <v>7430.6918494772199</v>
      </c>
      <c r="O348" s="71">
        <f>Table20[[#This Row],[renda]]*cambio_hoje*(1-custo_repatriacao)</f>
        <v>41578.075112125902</v>
      </c>
    </row>
    <row r="349" spans="7:15" ht="20" customHeight="1" x14ac:dyDescent="0.6">
      <c r="G349" s="65">
        <v>346</v>
      </c>
      <c r="H349" s="65">
        <f ca="1">YEAR(TODAY())-YEAR(data_de_nascimento)+Table20[[#This Row],[meses]]/12</f>
        <v>65.833333333333329</v>
      </c>
      <c r="I349" s="66">
        <f t="shared" ca="1" si="13"/>
        <v>55085</v>
      </c>
      <c r="J349" s="68"/>
      <c r="K349" s="68">
        <f t="shared" si="12"/>
        <v>3000</v>
      </c>
      <c r="L349" s="69">
        <f>M348+L348*(1-TER_mensal-desconto_div_mensal)+Table20[[#This Row],[aportes]]*(1-custo_remessa)-comissao-Table20[[#This Row],[saques]]</f>
        <v>2632835.8879007068</v>
      </c>
      <c r="M349" s="67">
        <f>Table20[[#This Row],[riqueza]]*rendimento_hist_mensal</f>
        <v>14267.013788818189</v>
      </c>
      <c r="N349" s="70">
        <f>((Table20[[#This Row],[riqueza]]*SWR)/12)*(1-imposto_GCAP)</f>
        <v>7459.7016823853355</v>
      </c>
      <c r="O349" s="71">
        <f>Table20[[#This Row],[renda]]*cambio_hoje*(1-custo_repatriacao)</f>
        <v>41740.398222285381</v>
      </c>
    </row>
    <row r="350" spans="7:15" ht="20" customHeight="1" x14ac:dyDescent="0.6">
      <c r="G350" s="65">
        <v>347</v>
      </c>
      <c r="H350" s="65">
        <f ca="1">YEAR(TODAY())-YEAR(data_de_nascimento)+Table20[[#This Row],[meses]]/12</f>
        <v>65.916666666666671</v>
      </c>
      <c r="I350" s="66">
        <f t="shared" ca="1" si="13"/>
        <v>55116</v>
      </c>
      <c r="J350" s="68"/>
      <c r="K350" s="68">
        <f t="shared" ref="K350:K413" si="14">saques</f>
        <v>3000</v>
      </c>
      <c r="L350" s="69">
        <f>M349+L349*(1-TER_mensal-desconto_div_mensal)+Table20[[#This Row],[aportes]]*(1-custo_remessa)-comissao-Table20[[#This Row],[saques]]</f>
        <v>2643126.3451353535</v>
      </c>
      <c r="M350" s="67">
        <f>Table20[[#This Row],[riqueza]]*rendimento_hist_mensal</f>
        <v>14322.776510655369</v>
      </c>
      <c r="N350" s="70">
        <f>((Table20[[#This Row],[riqueza]]*SWR)/12)*(1-imposto_GCAP)</f>
        <v>7488.8579778835019</v>
      </c>
      <c r="O350" s="71">
        <f>Table20[[#This Row],[renda]]*cambio_hoje*(1-custo_repatriacao)</f>
        <v>41903.540856749409</v>
      </c>
    </row>
    <row r="351" spans="7:15" ht="20" customHeight="1" x14ac:dyDescent="0.6">
      <c r="G351" s="65">
        <v>348</v>
      </c>
      <c r="H351" s="65">
        <f ca="1">YEAR(TODAY())-YEAR(data_de_nascimento)+Table20[[#This Row],[meses]]/12</f>
        <v>66</v>
      </c>
      <c r="I351" s="66">
        <f t="shared" ca="1" si="13"/>
        <v>55146</v>
      </c>
      <c r="J351" s="68"/>
      <c r="K351" s="68">
        <f t="shared" si="14"/>
        <v>3000</v>
      </c>
      <c r="L351" s="69">
        <f>M350+L350*(1-TER_mensal-desconto_div_mensal)+Table20[[#This Row],[aportes]]*(1-custo_remessa)-comissao-Table20[[#This Row],[saques]]</f>
        <v>2653468.7560308208</v>
      </c>
      <c r="M351" s="67">
        <f>Table20[[#This Row],[riqueza]]*rendimento_hist_mensal</f>
        <v>14378.820762989268</v>
      </c>
      <c r="N351" s="70">
        <f>((Table20[[#This Row],[riqueza]]*SWR)/12)*(1-imposto_GCAP)</f>
        <v>7518.1614754206594</v>
      </c>
      <c r="O351" s="71">
        <f>Table20[[#This Row],[renda]]*cambio_hoje*(1-custo_repatriacao)</f>
        <v>42067.507153068596</v>
      </c>
    </row>
    <row r="352" spans="7:15" ht="20" customHeight="1" x14ac:dyDescent="0.6">
      <c r="G352" s="65">
        <v>349</v>
      </c>
      <c r="H352" s="65">
        <f ca="1">YEAR(TODAY())-YEAR(data_de_nascimento)+Table20[[#This Row],[meses]]/12</f>
        <v>66.083333333333329</v>
      </c>
      <c r="I352" s="66">
        <f t="shared" ca="1" si="13"/>
        <v>55177</v>
      </c>
      <c r="J352" s="68"/>
      <c r="K352" s="68">
        <f t="shared" si="14"/>
        <v>3000</v>
      </c>
      <c r="L352" s="69">
        <f>M351+L351*(1-TER_mensal-desconto_div_mensal)+Table20[[#This Row],[aportes]]*(1-custo_remessa)-comissao-Table20[[#This Row],[saques]]</f>
        <v>2663863.3828867138</v>
      </c>
      <c r="M352" s="67">
        <f>Table20[[#This Row],[riqueza]]*rendimento_hist_mensal</f>
        <v>14435.147967189183</v>
      </c>
      <c r="N352" s="70">
        <f>((Table20[[#This Row],[riqueza]]*SWR)/12)*(1-imposto_GCAP)</f>
        <v>7547.6129181790229</v>
      </c>
      <c r="O352" s="71">
        <f>Table20[[#This Row],[renda]]*cambio_hoje*(1-custo_repatriacao)</f>
        <v>42232.301269682903</v>
      </c>
    </row>
    <row r="353" spans="7:15" ht="20" customHeight="1" x14ac:dyDescent="0.6">
      <c r="G353" s="65">
        <v>350</v>
      </c>
      <c r="H353" s="65">
        <f ca="1">YEAR(TODAY())-YEAR(data_de_nascimento)+Table20[[#This Row],[meses]]/12</f>
        <v>66.166666666666671</v>
      </c>
      <c r="I353" s="66">
        <f t="shared" ca="1" si="13"/>
        <v>55208</v>
      </c>
      <c r="J353" s="68"/>
      <c r="K353" s="68">
        <f t="shared" si="14"/>
        <v>3000</v>
      </c>
      <c r="L353" s="69">
        <f>M352+L352*(1-TER_mensal-desconto_div_mensal)+Table20[[#This Row],[aportes]]*(1-custo_remessa)-comissao-Table20[[#This Row],[saques]]</f>
        <v>2674310.4893269162</v>
      </c>
      <c r="M353" s="67">
        <f>Table20[[#This Row],[riqueza]]*rendimento_hist_mensal</f>
        <v>14491.759551800506</v>
      </c>
      <c r="N353" s="70">
        <f>((Table20[[#This Row],[riqueza]]*SWR)/12)*(1-imposto_GCAP)</f>
        <v>7577.2130530929289</v>
      </c>
      <c r="O353" s="71">
        <f>Table20[[#This Row],[renda]]*cambio_hoje*(1-custo_repatriacao)</f>
        <v>42397.927386027106</v>
      </c>
    </row>
    <row r="354" spans="7:15" ht="20" customHeight="1" x14ac:dyDescent="0.6">
      <c r="G354" s="65">
        <v>351</v>
      </c>
      <c r="H354" s="65">
        <f ca="1">YEAR(TODAY())-YEAR(data_de_nascimento)+Table20[[#This Row],[meses]]/12</f>
        <v>66.25</v>
      </c>
      <c r="I354" s="66">
        <f t="shared" ca="1" si="13"/>
        <v>55236</v>
      </c>
      <c r="J354" s="68"/>
      <c r="K354" s="68">
        <f t="shared" si="14"/>
        <v>3000</v>
      </c>
      <c r="L354" s="69">
        <f>M353+L353*(1-TER_mensal-desconto_div_mensal)+Table20[[#This Row],[aportes]]*(1-custo_remessa)-comissao-Table20[[#This Row],[saques]]</f>
        <v>2684810.3403062751</v>
      </c>
      <c r="M354" s="67">
        <f>Table20[[#This Row],[riqueza]]*rendimento_hist_mensal</f>
        <v>14548.656952580959</v>
      </c>
      <c r="N354" s="70">
        <f>((Table20[[#This Row],[riqueza]]*SWR)/12)*(1-imposto_GCAP)</f>
        <v>7606.9626308677789</v>
      </c>
      <c r="O354" s="71">
        <f>Table20[[#This Row],[renda]]*cambio_hoje*(1-custo_repatriacao)</f>
        <v>42564.389702636799</v>
      </c>
    </row>
    <row r="355" spans="7:15" ht="20" customHeight="1" x14ac:dyDescent="0.6">
      <c r="G355" s="65">
        <v>352</v>
      </c>
      <c r="H355" s="65">
        <f ca="1">YEAR(TODAY())-YEAR(data_de_nascimento)+Table20[[#This Row],[meses]]/12</f>
        <v>66.333333333333329</v>
      </c>
      <c r="I355" s="66">
        <f t="shared" ca="1" si="13"/>
        <v>55267</v>
      </c>
      <c r="J355" s="68"/>
      <c r="K355" s="68">
        <f t="shared" si="14"/>
        <v>3000</v>
      </c>
      <c r="L355" s="69">
        <f>M354+L354*(1-TER_mensal-desconto_div_mensal)+Table20[[#This Row],[aportes]]*(1-custo_remessa)-comissao-Table20[[#This Row],[saques]]</f>
        <v>2695363.2021173211</v>
      </c>
      <c r="M355" s="67">
        <f>Table20[[#This Row],[riqueza]]*rendimento_hist_mensal</f>
        <v>14605.841612537009</v>
      </c>
      <c r="N355" s="70">
        <f>((Table20[[#This Row],[riqueza]]*SWR)/12)*(1-imposto_GCAP)</f>
        <v>7636.8624059990761</v>
      </c>
      <c r="O355" s="71">
        <f>Table20[[#This Row],[renda]]*cambio_hoje*(1-custo_repatriacao)</f>
        <v>42731.692441254898</v>
      </c>
    </row>
    <row r="356" spans="7:15" ht="20" customHeight="1" x14ac:dyDescent="0.6">
      <c r="G356" s="65">
        <v>353</v>
      </c>
      <c r="H356" s="65">
        <f ca="1">YEAR(TODAY())-YEAR(data_de_nascimento)+Table20[[#This Row],[meses]]/12</f>
        <v>66.416666666666671</v>
      </c>
      <c r="I356" s="66">
        <f t="shared" ca="1" si="13"/>
        <v>55297</v>
      </c>
      <c r="J356" s="68"/>
      <c r="K356" s="68">
        <f t="shared" si="14"/>
        <v>3000</v>
      </c>
      <c r="L356" s="69">
        <f>M355+L355*(1-TER_mensal-desconto_div_mensal)+Table20[[#This Row],[aportes]]*(1-custo_remessa)-comissao-Table20[[#This Row],[saques]]</f>
        <v>2705969.3423970221</v>
      </c>
      <c r="M356" s="67">
        <f>Table20[[#This Row],[riqueza]]*rendimento_hist_mensal</f>
        <v>14663.314981960459</v>
      </c>
      <c r="N356" s="70">
        <f>((Table20[[#This Row],[riqueza]]*SWR)/12)*(1-imposto_GCAP)</f>
        <v>7666.9131367915625</v>
      </c>
      <c r="O356" s="71">
        <f>Table20[[#This Row],[renda]]*cambio_hoje*(1-custo_repatriacao)</f>
        <v>42899.839844938739</v>
      </c>
    </row>
    <row r="357" spans="7:15" ht="20" customHeight="1" x14ac:dyDescent="0.6">
      <c r="G357" s="65">
        <v>354</v>
      </c>
      <c r="H357" s="65">
        <f ca="1">YEAR(TODAY())-YEAR(data_de_nascimento)+Table20[[#This Row],[meses]]/12</f>
        <v>66.5</v>
      </c>
      <c r="I357" s="66">
        <f t="shared" ca="1" si="13"/>
        <v>55328</v>
      </c>
      <c r="J357" s="68"/>
      <c r="K357" s="68">
        <f t="shared" si="14"/>
        <v>3000</v>
      </c>
      <c r="L357" s="69">
        <f>M356+L356*(1-TER_mensal-desconto_div_mensal)+Table20[[#This Row],[aportes]]*(1-custo_remessa)-comissao-Table20[[#This Row],[saques]]</f>
        <v>2716629.0301335696</v>
      </c>
      <c r="M357" s="67">
        <f>Table20[[#This Row],[riqueza]]*rendimento_hist_mensal</f>
        <v>14721.078518465229</v>
      </c>
      <c r="N357" s="70">
        <f>((Table20[[#This Row],[riqueza]]*SWR)/12)*(1-imposto_GCAP)</f>
        <v>7697.1155853784467</v>
      </c>
      <c r="O357" s="71">
        <f>Table20[[#This Row],[renda]]*cambio_hoje*(1-custo_repatriacao)</f>
        <v>43068.836178167643</v>
      </c>
    </row>
    <row r="358" spans="7:15" ht="20" customHeight="1" x14ac:dyDescent="0.6">
      <c r="G358" s="65">
        <v>355</v>
      </c>
      <c r="H358" s="65">
        <f ca="1">YEAR(TODAY())-YEAR(data_de_nascimento)+Table20[[#This Row],[meses]]/12</f>
        <v>66.583333333333329</v>
      </c>
      <c r="I358" s="66">
        <f t="shared" ca="1" si="13"/>
        <v>55358</v>
      </c>
      <c r="J358" s="68"/>
      <c r="K358" s="68">
        <f t="shared" si="14"/>
        <v>3000</v>
      </c>
      <c r="L358" s="69">
        <f>M357+L357*(1-TER_mensal-desconto_div_mensal)+Table20[[#This Row],[aportes]]*(1-custo_remessa)-comissao-Table20[[#This Row],[saques]]</f>
        <v>2727342.5356732034</v>
      </c>
      <c r="M358" s="67">
        <f>Table20[[#This Row],[riqueza]]*rendimento_hist_mensal</f>
        <v>14779.133687024334</v>
      </c>
      <c r="N358" s="70">
        <f>((Table20[[#This Row],[riqueza]]*SWR)/12)*(1-imposto_GCAP)</f>
        <v>7727.4705177407432</v>
      </c>
      <c r="O358" s="71">
        <f>Table20[[#This Row],[renda]]*cambio_hoje*(1-custo_repatriacao)</f>
        <v>43238.685726951167</v>
      </c>
    </row>
    <row r="359" spans="7:15" ht="20" customHeight="1" x14ac:dyDescent="0.6">
      <c r="G359" s="65">
        <v>356</v>
      </c>
      <c r="H359" s="65">
        <f ca="1">YEAR(TODAY())-YEAR(data_de_nascimento)+Table20[[#This Row],[meses]]/12</f>
        <v>66.666666666666671</v>
      </c>
      <c r="I359" s="66">
        <f t="shared" ca="1" si="13"/>
        <v>55389</v>
      </c>
      <c r="J359" s="68"/>
      <c r="K359" s="68">
        <f t="shared" si="14"/>
        <v>3000</v>
      </c>
      <c r="L359" s="69">
        <f>M358+L358*(1-TER_mensal-desconto_div_mensal)+Table20[[#This Row],[aportes]]*(1-custo_remessa)-comissao-Table20[[#This Row],[saques]]</f>
        <v>2738110.1307270657</v>
      </c>
      <c r="M359" s="67">
        <f>Table20[[#This Row],[riqueza]]*rendimento_hist_mensal</f>
        <v>14837.481960007028</v>
      </c>
      <c r="N359" s="70">
        <f>((Table20[[#This Row],[riqueza]]*SWR)/12)*(1-imposto_GCAP)</f>
        <v>7757.9787037266869</v>
      </c>
      <c r="O359" s="71">
        <f>Table20[[#This Row],[renda]]*cambio_hoje*(1-custo_repatriacao)</f>
        <v>43409.392798937675</v>
      </c>
    </row>
    <row r="360" spans="7:15" ht="20" customHeight="1" x14ac:dyDescent="0.6">
      <c r="G360" s="65">
        <v>357</v>
      </c>
      <c r="H360" s="65">
        <f ca="1">YEAR(TODAY())-YEAR(data_de_nascimento)+Table20[[#This Row],[meses]]/12</f>
        <v>66.75</v>
      </c>
      <c r="I360" s="66">
        <f t="shared" ca="1" si="13"/>
        <v>55420</v>
      </c>
      <c r="J360" s="68"/>
      <c r="K360" s="68">
        <f t="shared" si="14"/>
        <v>3000</v>
      </c>
      <c r="L360" s="69">
        <f>M359+L359*(1-TER_mensal-desconto_div_mensal)+Table20[[#This Row],[aportes]]*(1-custo_remessa)-comissao-Table20[[#This Row],[saques]]</f>
        <v>2748932.0883780918</v>
      </c>
      <c r="M360" s="67">
        <f>Table20[[#This Row],[riqueza]]*rendimento_hist_mensal</f>
        <v>14896.124817216143</v>
      </c>
      <c r="N360" s="70">
        <f>((Table20[[#This Row],[riqueza]]*SWR)/12)*(1-imposto_GCAP)</f>
        <v>7788.6409170712595</v>
      </c>
      <c r="O360" s="71">
        <f>Table20[[#This Row],[renda]]*cambio_hoje*(1-custo_repatriacao)</f>
        <v>43580.961723523666</v>
      </c>
    </row>
    <row r="361" spans="7:15" ht="20" customHeight="1" x14ac:dyDescent="0.6">
      <c r="G361" s="65">
        <v>358</v>
      </c>
      <c r="H361" s="65">
        <f ca="1">YEAR(TODAY())-YEAR(data_de_nascimento)+Table20[[#This Row],[meses]]/12</f>
        <v>66.833333333333329</v>
      </c>
      <c r="I361" s="66">
        <f t="shared" ca="1" si="13"/>
        <v>55450</v>
      </c>
      <c r="J361" s="68"/>
      <c r="K361" s="68">
        <f t="shared" si="14"/>
        <v>3000</v>
      </c>
      <c r="L361" s="69">
        <f>M360+L360*(1-TER_mensal-desconto_div_mensal)+Table20[[#This Row],[aportes]]*(1-custo_remessa)-comissao-Table20[[#This Row],[saques]]</f>
        <v>2759808.6830879385</v>
      </c>
      <c r="M361" s="67">
        <f>Table20[[#This Row],[riqueza]]*rendimento_hist_mensal</f>
        <v>14955.063745925634</v>
      </c>
      <c r="N361" s="70">
        <f>((Table20[[#This Row],[riqueza]]*SWR)/12)*(1-imposto_GCAP)</f>
        <v>7819.4579354158259</v>
      </c>
      <c r="O361" s="71">
        <f>Table20[[#This Row],[renda]]*cambio_hoje*(1-custo_repatriacao)</f>
        <v>43753.396851963589</v>
      </c>
    </row>
    <row r="362" spans="7:15" ht="20" customHeight="1" x14ac:dyDescent="0.6">
      <c r="G362" s="65">
        <v>359</v>
      </c>
      <c r="H362" s="65">
        <f ca="1">YEAR(TODAY())-YEAR(data_de_nascimento)+Table20[[#This Row],[meses]]/12</f>
        <v>66.916666666666671</v>
      </c>
      <c r="I362" s="66">
        <f t="shared" ca="1" si="13"/>
        <v>55481</v>
      </c>
      <c r="J362" s="68"/>
      <c r="K362" s="68">
        <f t="shared" si="14"/>
        <v>3000</v>
      </c>
      <c r="L362" s="69">
        <f>M361+L361*(1-TER_mensal-desconto_div_mensal)+Table20[[#This Row],[aportes]]*(1-custo_remessa)-comissao-Table20[[#This Row],[saques]]</f>
        <v>2770740.190703942</v>
      </c>
      <c r="M362" s="67">
        <f>Table20[[#This Row],[riqueza]]*rendimento_hist_mensal</f>
        <v>15014.300240918281</v>
      </c>
      <c r="N362" s="70">
        <f>((Table20[[#This Row],[riqueza]]*SWR)/12)*(1-imposto_GCAP)</f>
        <v>7850.4305403278358</v>
      </c>
      <c r="O362" s="71">
        <f>Table20[[#This Row],[renda]]*cambio_hoje*(1-custo_repatriacao)</f>
        <v>43926.702557480145</v>
      </c>
    </row>
    <row r="363" spans="7:15" ht="20" customHeight="1" x14ac:dyDescent="0.6">
      <c r="G363" s="65">
        <v>360</v>
      </c>
      <c r="H363" s="65">
        <f ca="1">YEAR(TODAY())-YEAR(data_de_nascimento)+Table20[[#This Row],[meses]]/12</f>
        <v>67</v>
      </c>
      <c r="I363" s="66">
        <f t="shared" ca="1" si="13"/>
        <v>55511</v>
      </c>
      <c r="J363" s="68"/>
      <c r="K363" s="68">
        <f t="shared" si="14"/>
        <v>3000</v>
      </c>
      <c r="L363" s="69">
        <f>M362+L362*(1-TER_mensal-desconto_div_mensal)+Table20[[#This Row],[aportes]]*(1-custo_remessa)-comissao-Table20[[#This Row],[saques]]</f>
        <v>2781726.8884661156</v>
      </c>
      <c r="M363" s="67">
        <f>Table20[[#This Row],[riqueza]]*rendimento_hist_mensal</f>
        <v>15073.835804523611</v>
      </c>
      <c r="N363" s="70">
        <f>((Table20[[#This Row],[riqueza]]*SWR)/12)*(1-imposto_GCAP)</f>
        <v>7881.5595173206611</v>
      </c>
      <c r="O363" s="71">
        <f>Table20[[#This Row],[renda]]*cambio_hoje*(1-custo_repatriacao)</f>
        <v>44100.883235375215</v>
      </c>
    </row>
    <row r="364" spans="7:15" ht="20" customHeight="1" x14ac:dyDescent="0.6">
      <c r="G364" s="65">
        <v>361</v>
      </c>
      <c r="H364" s="65">
        <f ca="1">YEAR(TODAY())-YEAR(data_de_nascimento)+Table20[[#This Row],[meses]]/12</f>
        <v>67.083333333333329</v>
      </c>
      <c r="I364" s="66">
        <f t="shared" ca="1" si="13"/>
        <v>55542</v>
      </c>
      <c r="J364" s="68"/>
      <c r="K364" s="68">
        <f t="shared" si="14"/>
        <v>3000</v>
      </c>
      <c r="L364" s="69">
        <f>M363+L363*(1-TER_mensal-desconto_div_mensal)+Table20[[#This Row],[aportes]]*(1-custo_remessa)-comissao-Table20[[#This Row],[saques]]</f>
        <v>2792769.055014181</v>
      </c>
      <c r="M364" s="67">
        <f>Table20[[#This Row],[riqueza]]*rendimento_hist_mensal</f>
        <v>15133.671946655999</v>
      </c>
      <c r="N364" s="70">
        <f>((Table20[[#This Row],[riqueza]]*SWR)/12)*(1-imposto_GCAP)</f>
        <v>7912.8456558735124</v>
      </c>
      <c r="O364" s="71">
        <f>Table20[[#This Row],[renda]]*cambio_hoje*(1-custo_repatriacao)</f>
        <v>44275.943303141365</v>
      </c>
    </row>
    <row r="365" spans="7:15" ht="20" customHeight="1" x14ac:dyDescent="0.6">
      <c r="G365" s="65">
        <v>362</v>
      </c>
      <c r="H365" s="65">
        <f ca="1">YEAR(TODAY())-YEAR(data_de_nascimento)+Table20[[#This Row],[meses]]/12</f>
        <v>67.166666666666671</v>
      </c>
      <c r="I365" s="66">
        <f t="shared" ca="1" si="13"/>
        <v>55573</v>
      </c>
      <c r="J365" s="68"/>
      <c r="K365" s="68">
        <f t="shared" si="14"/>
        <v>3000</v>
      </c>
      <c r="L365" s="69">
        <f>M364+L364*(1-TER_mensal-desconto_div_mensal)+Table20[[#This Row],[aportes]]*(1-custo_remessa)-comissao-Table20[[#This Row],[saques]]</f>
        <v>2803866.9703946337</v>
      </c>
      <c r="M365" s="67">
        <f>Table20[[#This Row],[riqueza]]*rendimento_hist_mensal</f>
        <v>15193.810184852951</v>
      </c>
      <c r="N365" s="70">
        <f>((Table20[[#This Row],[riqueza]]*SWR)/12)*(1-imposto_GCAP)</f>
        <v>7944.2897494514609</v>
      </c>
      <c r="O365" s="71">
        <f>Table20[[#This Row],[renda]]*cambio_hoje*(1-custo_repatriacao)</f>
        <v>44451.88720057383</v>
      </c>
    </row>
    <row r="366" spans="7:15" ht="20" customHeight="1" x14ac:dyDescent="0.6">
      <c r="G366" s="65">
        <v>363</v>
      </c>
      <c r="H366" s="65">
        <f ca="1">YEAR(TODAY())-YEAR(data_de_nascimento)+Table20[[#This Row],[meses]]/12</f>
        <v>67.25</v>
      </c>
      <c r="I366" s="66">
        <f t="shared" ca="1" si="13"/>
        <v>55602</v>
      </c>
      <c r="J366" s="68"/>
      <c r="K366" s="68">
        <f t="shared" si="14"/>
        <v>3000</v>
      </c>
      <c r="L366" s="69">
        <f>M365+L365*(1-TER_mensal-desconto_div_mensal)+Table20[[#This Row],[aportes]]*(1-custo_remessa)-comissao-Table20[[#This Row],[saques]]</f>
        <v>2815020.9160678471</v>
      </c>
      <c r="M366" s="67">
        <f>Table20[[#This Row],[riqueza]]*rendimento_hist_mensal</f>
        <v>15254.252044313605</v>
      </c>
      <c r="N366" s="70">
        <f>((Table20[[#This Row],[riqueza]]*SWR)/12)*(1-imposto_GCAP)</f>
        <v>7975.8925955255663</v>
      </c>
      <c r="O366" s="71">
        <f>Table20[[#This Row],[renda]]*cambio_hoje*(1-custo_repatriacao)</f>
        <v>44628.719389883161</v>
      </c>
    </row>
    <row r="367" spans="7:15" ht="20" customHeight="1" x14ac:dyDescent="0.6">
      <c r="G367" s="65">
        <v>364</v>
      </c>
      <c r="H367" s="65">
        <f ca="1">YEAR(TODAY())-YEAR(data_de_nascimento)+Table20[[#This Row],[meses]]/12</f>
        <v>67.333333333333329</v>
      </c>
      <c r="I367" s="66">
        <f t="shared" ca="1" si="13"/>
        <v>55633</v>
      </c>
      <c r="J367" s="68"/>
      <c r="K367" s="68">
        <f t="shared" si="14"/>
        <v>3000</v>
      </c>
      <c r="L367" s="69">
        <f>M366+L366*(1-TER_mensal-desconto_div_mensal)+Table20[[#This Row],[aportes]]*(1-custo_remessa)-comissao-Table20[[#This Row],[saques]]</f>
        <v>2826231.174915208</v>
      </c>
      <c r="M367" s="67">
        <f>Table20[[#This Row],[riqueza]]*rendimento_hist_mensal</f>
        <v>15314.999057937401</v>
      </c>
      <c r="N367" s="70">
        <f>((Table20[[#This Row],[riqueza]]*SWR)/12)*(1-imposto_GCAP)</f>
        <v>8007.6549955930905</v>
      </c>
      <c r="O367" s="71">
        <f>Table20[[#This Row],[renda]]*cambio_hoje*(1-custo_repatriacao)</f>
        <v>44806.444355808351</v>
      </c>
    </row>
    <row r="368" spans="7:15" ht="20" customHeight="1" x14ac:dyDescent="0.6">
      <c r="G368" s="65">
        <v>365</v>
      </c>
      <c r="H368" s="65">
        <f ca="1">YEAR(TODAY())-YEAR(data_de_nascimento)+Table20[[#This Row],[meses]]/12</f>
        <v>67.416666666666671</v>
      </c>
      <c r="I368" s="66">
        <f t="shared" ca="1" si="13"/>
        <v>55663</v>
      </c>
      <c r="J368" s="68"/>
      <c r="K368" s="68">
        <f t="shared" si="14"/>
        <v>3000</v>
      </c>
      <c r="L368" s="69">
        <f>M367+L367*(1-TER_mensal-desconto_div_mensal)+Table20[[#This Row],[aportes]]*(1-custo_remessa)-comissao-Table20[[#This Row],[saques]]</f>
        <v>2837498.0312462947</v>
      </c>
      <c r="M368" s="67">
        <f>Table20[[#This Row],[riqueza]]*rendimento_hist_mensal</f>
        <v>15376.052766362964</v>
      </c>
      <c r="N368" s="70">
        <f>((Table20[[#This Row],[riqueza]]*SWR)/12)*(1-imposto_GCAP)</f>
        <v>8039.5777551978344</v>
      </c>
      <c r="O368" s="71">
        <f>Table20[[#This Row],[renda]]*cambio_hoje*(1-custo_repatriacao)</f>
        <v>44985.066605730579</v>
      </c>
    </row>
    <row r="369" spans="7:15" ht="20" customHeight="1" x14ac:dyDescent="0.6">
      <c r="G369" s="65">
        <v>366</v>
      </c>
      <c r="H369" s="65">
        <f ca="1">YEAR(TODAY())-YEAR(data_de_nascimento)+Table20[[#This Row],[meses]]/12</f>
        <v>67.5</v>
      </c>
      <c r="I369" s="66">
        <f t="shared" ca="1" si="13"/>
        <v>55694</v>
      </c>
      <c r="J369" s="68"/>
      <c r="K369" s="68">
        <f t="shared" si="14"/>
        <v>3000</v>
      </c>
      <c r="L369" s="69">
        <f>M368+L368*(1-TER_mensal-desconto_div_mensal)+Table20[[#This Row],[aportes]]*(1-custo_remessa)-comissao-Table20[[#This Row],[saques]]</f>
        <v>2848821.7708060853</v>
      </c>
      <c r="M369" s="67">
        <f>Table20[[#This Row],[riqueza]]*rendimento_hist_mensal</f>
        <v>15437.41471800718</v>
      </c>
      <c r="N369" s="70">
        <f>((Table20[[#This Row],[riqueza]]*SWR)/12)*(1-imposto_GCAP)</f>
        <v>8071.6616839505741</v>
      </c>
      <c r="O369" s="71">
        <f>Table20[[#This Row],[renda]]*cambio_hoje*(1-custo_repatriacao)</f>
        <v>45164.590669787598</v>
      </c>
    </row>
    <row r="370" spans="7:15" ht="20" customHeight="1" x14ac:dyDescent="0.6">
      <c r="G370" s="65">
        <v>367</v>
      </c>
      <c r="H370" s="65">
        <f ca="1">YEAR(TODAY())-YEAR(data_de_nascimento)+Table20[[#This Row],[meses]]/12</f>
        <v>67.583333333333329</v>
      </c>
      <c r="I370" s="66">
        <f t="shared" ca="1" si="13"/>
        <v>55724</v>
      </c>
      <c r="J370" s="68"/>
      <c r="K370" s="68">
        <f t="shared" si="14"/>
        <v>3000</v>
      </c>
      <c r="L370" s="69">
        <f>M369+L369*(1-TER_mensal-desconto_div_mensal)+Table20[[#This Row],[aportes]]*(1-custo_remessa)-comissao-Table20[[#This Row],[saques]]</f>
        <v>2860202.6807822036</v>
      </c>
      <c r="M370" s="67">
        <f>Table20[[#This Row],[riqueza]]*rendimento_hist_mensal</f>
        <v>15499.086469104452</v>
      </c>
      <c r="N370" s="70">
        <f>((Table20[[#This Row],[riqueza]]*SWR)/12)*(1-imposto_GCAP)</f>
        <v>8103.9075955495773</v>
      </c>
      <c r="O370" s="71">
        <f>Table20[[#This Row],[renda]]*cambio_hoje*(1-custo_repatriacao)</f>
        <v>45345.021100988517</v>
      </c>
    </row>
    <row r="371" spans="7:15" ht="20" customHeight="1" x14ac:dyDescent="0.6">
      <c r="G371" s="65">
        <v>368</v>
      </c>
      <c r="H371" s="65">
        <f ca="1">YEAR(TODAY())-YEAR(data_de_nascimento)+Table20[[#This Row],[meses]]/12</f>
        <v>67.666666666666671</v>
      </c>
      <c r="I371" s="66">
        <f t="shared" ca="1" si="13"/>
        <v>55755</v>
      </c>
      <c r="J371" s="68"/>
      <c r="K371" s="68">
        <f t="shared" si="14"/>
        <v>3000</v>
      </c>
      <c r="L371" s="69">
        <f>M370+L370*(1-TER_mensal-desconto_div_mensal)+Table20[[#This Row],[aportes]]*(1-custo_remessa)-comissao-Table20[[#This Row],[saques]]</f>
        <v>2871641.0498122051</v>
      </c>
      <c r="M371" s="67">
        <f>Table20[[#This Row],[riqueza]]*rendimento_hist_mensal</f>
        <v>15561.069583746186</v>
      </c>
      <c r="N371" s="70">
        <f>((Table20[[#This Row],[riqueza]]*SWR)/12)*(1-imposto_GCAP)</f>
        <v>8136.3163078012476</v>
      </c>
      <c r="O371" s="71">
        <f>Table20[[#This Row],[renda]]*cambio_hoje*(1-custo_repatriacao)</f>
        <v>45526.362475329326</v>
      </c>
    </row>
    <row r="372" spans="7:15" ht="20" customHeight="1" x14ac:dyDescent="0.6">
      <c r="G372" s="65">
        <v>369</v>
      </c>
      <c r="H372" s="65">
        <f ca="1">YEAR(TODAY())-YEAR(data_de_nascimento)+Table20[[#This Row],[meses]]/12</f>
        <v>67.75</v>
      </c>
      <c r="I372" s="66">
        <f t="shared" ca="1" si="13"/>
        <v>55786</v>
      </c>
      <c r="J372" s="68"/>
      <c r="K372" s="68">
        <f t="shared" si="14"/>
        <v>3000</v>
      </c>
      <c r="L372" s="69">
        <f>M371+L371*(1-TER_mensal-desconto_div_mensal)+Table20[[#This Row],[aportes]]*(1-custo_remessa)-comissao-Table20[[#This Row],[saques]]</f>
        <v>2883137.1679908964</v>
      </c>
      <c r="M372" s="67">
        <f>Table20[[#This Row],[riqueza]]*rendimento_hist_mensal</f>
        <v>15623.365633920452</v>
      </c>
      <c r="N372" s="70">
        <f>((Table20[[#This Row],[riqueza]]*SWR)/12)*(1-imposto_GCAP)</f>
        <v>8168.8886426408726</v>
      </c>
      <c r="O372" s="71">
        <f>Table20[[#This Row],[renda]]*cambio_hoje*(1-custo_repatriacao)</f>
        <v>45708.619391908971</v>
      </c>
    </row>
    <row r="373" spans="7:15" ht="20" customHeight="1" x14ac:dyDescent="0.6">
      <c r="G373" s="65">
        <v>370</v>
      </c>
      <c r="H373" s="65">
        <f ca="1">YEAR(TODAY())-YEAR(data_de_nascimento)+Table20[[#This Row],[meses]]/12</f>
        <v>67.833333333333329</v>
      </c>
      <c r="I373" s="66">
        <f t="shared" ca="1" si="13"/>
        <v>55816</v>
      </c>
      <c r="J373" s="68"/>
      <c r="K373" s="68">
        <f t="shared" si="14"/>
        <v>3000</v>
      </c>
      <c r="L373" s="69">
        <f>M372+L372*(1-TER_mensal-desconto_div_mensal)+Table20[[#This Row],[aportes]]*(1-custo_remessa)-comissao-Table20[[#This Row],[saques]]</f>
        <v>2894691.3268776913</v>
      </c>
      <c r="M373" s="67">
        <f>Table20[[#This Row],[riqueza]]*rendimento_hist_mensal</f>
        <v>15685.976199551847</v>
      </c>
      <c r="N373" s="70">
        <f>((Table20[[#This Row],[riqueza]]*SWR)/12)*(1-imposto_GCAP)</f>
        <v>8201.6254261534577</v>
      </c>
      <c r="O373" s="71">
        <f>Table20[[#This Row],[renda]]*cambio_hoje*(1-custo_repatriacao)</f>
        <v>45891.796473045957</v>
      </c>
    </row>
    <row r="374" spans="7:15" ht="20" customHeight="1" x14ac:dyDescent="0.6">
      <c r="G374" s="65">
        <v>371</v>
      </c>
      <c r="H374" s="65">
        <f ca="1">YEAR(TODAY())-YEAR(data_de_nascimento)+Table20[[#This Row],[meses]]/12</f>
        <v>67.916666666666671</v>
      </c>
      <c r="I374" s="66">
        <f t="shared" ca="1" si="13"/>
        <v>55847</v>
      </c>
      <c r="J374" s="68"/>
      <c r="K374" s="68">
        <f t="shared" si="14"/>
        <v>3000</v>
      </c>
      <c r="L374" s="69">
        <f>M373+L373*(1-TER_mensal-desconto_div_mensal)+Table20[[#This Row],[aportes]]*(1-custo_remessa)-comissao-Table20[[#This Row],[saques]]</f>
        <v>2906303.8195040068</v>
      </c>
      <c r="M374" s="67">
        <f>Table20[[#This Row],[riqueza]]*rendimento_hist_mensal</f>
        <v>15748.902868541571</v>
      </c>
      <c r="N374" s="70">
        <f>((Table20[[#This Row],[riqueza]]*SWR)/12)*(1-imposto_GCAP)</f>
        <v>8234.5274885946874</v>
      </c>
      <c r="O374" s="71">
        <f>Table20[[#This Row],[renda]]*cambio_hoje*(1-custo_repatriacao)</f>
        <v>46075.898364395631</v>
      </c>
    </row>
    <row r="375" spans="7:15" ht="20" customHeight="1" x14ac:dyDescent="0.6">
      <c r="G375" s="65">
        <v>372</v>
      </c>
      <c r="H375" s="65">
        <f ca="1">YEAR(TODAY())-YEAR(data_de_nascimento)+Table20[[#This Row],[meses]]/12</f>
        <v>68</v>
      </c>
      <c r="I375" s="66">
        <f t="shared" ca="1" si="13"/>
        <v>55877</v>
      </c>
      <c r="J375" s="68"/>
      <c r="K375" s="68">
        <f t="shared" si="14"/>
        <v>3000</v>
      </c>
      <c r="L375" s="69">
        <f>M374+L374*(1-TER_mensal-desconto_div_mensal)+Table20[[#This Row],[aportes]]*(1-custo_remessa)-comissao-Table20[[#This Row],[saques]]</f>
        <v>2917974.9403806934</v>
      </c>
      <c r="M375" s="67">
        <f>Table20[[#This Row],[riqueza]]*rendimento_hist_mensal</f>
        <v>15812.147236807692</v>
      </c>
      <c r="N375" s="70">
        <f>((Table20[[#This Row],[riqueza]]*SWR)/12)*(1-imposto_GCAP)</f>
        <v>8267.5956644119651</v>
      </c>
      <c r="O375" s="71">
        <f>Table20[[#This Row],[renda]]*cambio_hoje*(1-custo_repatriacao)</f>
        <v>46260.929735067861</v>
      </c>
    </row>
    <row r="376" spans="7:15" ht="20" customHeight="1" x14ac:dyDescent="0.6">
      <c r="G376" s="65">
        <v>373</v>
      </c>
      <c r="H376" s="65">
        <f ca="1">YEAR(TODAY())-YEAR(data_de_nascimento)+Table20[[#This Row],[meses]]/12</f>
        <v>68.083333333333329</v>
      </c>
      <c r="I376" s="66">
        <f t="shared" ca="1" si="13"/>
        <v>55908</v>
      </c>
      <c r="J376" s="68"/>
      <c r="K376" s="68">
        <f t="shared" si="14"/>
        <v>3000</v>
      </c>
      <c r="L376" s="69">
        <f>M375+L375*(1-TER_mensal-desconto_div_mensal)+Table20[[#This Row],[aportes]]*(1-custo_remessa)-comissao-Table20[[#This Row],[saques]]</f>
        <v>2929704.9855055064</v>
      </c>
      <c r="M376" s="67">
        <f>Table20[[#This Row],[riqueza]]*rendimento_hist_mensal</f>
        <v>15875.710908325633</v>
      </c>
      <c r="N376" s="70">
        <f>((Table20[[#This Row],[riqueza]]*SWR)/12)*(1-imposto_GCAP)</f>
        <v>8300.8307922656004</v>
      </c>
      <c r="O376" s="71">
        <f>Table20[[#This Row],[renda]]*cambio_hoje*(1-custo_repatriacao)</f>
        <v>46446.895277745658</v>
      </c>
    </row>
    <row r="377" spans="7:15" ht="20" customHeight="1" x14ac:dyDescent="0.6">
      <c r="G377" s="65">
        <v>374</v>
      </c>
      <c r="H377" s="65">
        <f ca="1">YEAR(TODAY())-YEAR(data_de_nascimento)+Table20[[#This Row],[meses]]/12</f>
        <v>68.166666666666671</v>
      </c>
      <c r="I377" s="66">
        <f t="shared" ca="1" si="13"/>
        <v>55939</v>
      </c>
      <c r="J377" s="68"/>
      <c r="K377" s="68">
        <f t="shared" si="14"/>
        <v>3000</v>
      </c>
      <c r="L377" s="69">
        <f>M376+L376*(1-TER_mensal-desconto_div_mensal)+Table20[[#This Row],[aportes]]*(1-custo_remessa)-comissao-Table20[[#This Row],[saques]]</f>
        <v>2941494.2523706104</v>
      </c>
      <c r="M377" s="67">
        <f>Table20[[#This Row],[riqueza]]*rendimento_hist_mensal</f>
        <v>15939.595495168836</v>
      </c>
      <c r="N377" s="70">
        <f>((Table20[[#This Row],[riqueza]]*SWR)/12)*(1-imposto_GCAP)</f>
        <v>8334.2337150500625</v>
      </c>
      <c r="O377" s="71">
        <f>Table20[[#This Row],[renda]]*cambio_hoje*(1-custo_repatriacao)</f>
        <v>46633.799708804079</v>
      </c>
    </row>
    <row r="378" spans="7:15" ht="20" customHeight="1" x14ac:dyDescent="0.6">
      <c r="G378" s="65">
        <v>375</v>
      </c>
      <c r="H378" s="65">
        <f ca="1">YEAR(TODAY())-YEAR(data_de_nascimento)+Table20[[#This Row],[meses]]/12</f>
        <v>68.25</v>
      </c>
      <c r="I378" s="66">
        <f t="shared" ca="1" si="13"/>
        <v>55967</v>
      </c>
      <c r="J378" s="68"/>
      <c r="K378" s="68">
        <f t="shared" si="14"/>
        <v>3000</v>
      </c>
      <c r="L378" s="69">
        <f>M377+L377*(1-TER_mensal-desconto_div_mensal)+Table20[[#This Row],[aportes]]*(1-custo_remessa)-comissao-Table20[[#This Row],[saques]]</f>
        <v>2953343.0399701255</v>
      </c>
      <c r="M378" s="67">
        <f>Table20[[#This Row],[riqueza]]*rendimento_hist_mensal</f>
        <v>16003.802617549658</v>
      </c>
      <c r="N378" s="70">
        <f>((Table20[[#This Row],[riqueza]]*SWR)/12)*(1-imposto_GCAP)</f>
        <v>8367.8052799153575</v>
      </c>
      <c r="O378" s="71">
        <f>Table20[[#This Row],[renda]]*cambio_hoje*(1-custo_repatriacao)</f>
        <v>46821.647768429779</v>
      </c>
    </row>
    <row r="379" spans="7:15" ht="20" customHeight="1" x14ac:dyDescent="0.6">
      <c r="G379" s="65">
        <v>376</v>
      </c>
      <c r="H379" s="65">
        <f ca="1">YEAR(TODAY())-YEAR(data_de_nascimento)+Table20[[#This Row],[meses]]/12</f>
        <v>68.333333333333329</v>
      </c>
      <c r="I379" s="66">
        <f t="shared" ca="1" si="13"/>
        <v>55998</v>
      </c>
      <c r="J379" s="68"/>
      <c r="K379" s="68">
        <f t="shared" si="14"/>
        <v>3000</v>
      </c>
      <c r="L379" s="69">
        <f>M378+L378*(1-TER_mensal-desconto_div_mensal)+Table20[[#This Row],[aportes]]*(1-custo_remessa)-comissao-Table20[[#This Row],[saques]]</f>
        <v>2965251.6488077105</v>
      </c>
      <c r="M379" s="67">
        <f>Table20[[#This Row],[riqueza]]*rendimento_hist_mensal</f>
        <v>16068.333903860457</v>
      </c>
      <c r="N379" s="70">
        <f>((Table20[[#This Row],[riqueza]]*SWR)/12)*(1-imposto_GCAP)</f>
        <v>8401.5463382885118</v>
      </c>
      <c r="O379" s="71">
        <f>Table20[[#This Row],[renda]]*cambio_hoje*(1-custo_repatriacao)</f>
        <v>47010.444220741323</v>
      </c>
    </row>
    <row r="380" spans="7:15" ht="20" customHeight="1" x14ac:dyDescent="0.6">
      <c r="G380" s="65">
        <v>377</v>
      </c>
      <c r="H380" s="65">
        <f ca="1">YEAR(TODAY())-YEAR(data_de_nascimento)+Table20[[#This Row],[meses]]/12</f>
        <v>68.416666666666671</v>
      </c>
      <c r="I380" s="66">
        <f t="shared" ca="1" si="13"/>
        <v>56028</v>
      </c>
      <c r="J380" s="68"/>
      <c r="K380" s="68">
        <f t="shared" si="14"/>
        <v>3000</v>
      </c>
      <c r="L380" s="69">
        <f>M379+L379*(1-TER_mensal-desconto_div_mensal)+Table20[[#This Row],[aportes]]*(1-custo_remessa)-comissao-Table20[[#This Row],[saques]]</f>
        <v>2977220.3809041833</v>
      </c>
      <c r="M380" s="67">
        <f>Table20[[#This Row],[riqueza]]*rendimento_hist_mensal</f>
        <v>16133.190990714891</v>
      </c>
      <c r="N380" s="70">
        <f>((Table20[[#This Row],[riqueza]]*SWR)/12)*(1-imposto_GCAP)</f>
        <v>8435.4577458951862</v>
      </c>
      <c r="O380" s="71">
        <f>Table20[[#This Row],[renda]]*cambio_hoje*(1-custo_repatriacao)</f>
        <v>47200.193853910067</v>
      </c>
    </row>
    <row r="381" spans="7:15" ht="20" customHeight="1" x14ac:dyDescent="0.6">
      <c r="G381" s="65">
        <v>378</v>
      </c>
      <c r="H381" s="65">
        <f ca="1">YEAR(TODAY())-YEAR(data_de_nascimento)+Table20[[#This Row],[meses]]/12</f>
        <v>68.5</v>
      </c>
      <c r="I381" s="66">
        <f t="shared" ca="1" si="13"/>
        <v>56059</v>
      </c>
      <c r="J381" s="68"/>
      <c r="K381" s="68">
        <f t="shared" si="14"/>
        <v>3000</v>
      </c>
      <c r="L381" s="69">
        <f>M380+L380*(1-TER_mensal-desconto_div_mensal)+Table20[[#This Row],[aportes]]*(1-custo_remessa)-comissao-Table20[[#This Row],[saques]]</f>
        <v>2989249.5398051813</v>
      </c>
      <c r="M381" s="67">
        <f>Table20[[#This Row],[riqueza]]*rendimento_hist_mensal</f>
        <v>16198.375522989429</v>
      </c>
      <c r="N381" s="70">
        <f>((Table20[[#This Row],[riqueza]]*SWR)/12)*(1-imposto_GCAP)</f>
        <v>8469.5403627813466</v>
      </c>
      <c r="O381" s="71">
        <f>Table20[[#This Row],[renda]]*cambio_hoje*(1-custo_repatriacao)</f>
        <v>47390.901480281391</v>
      </c>
    </row>
    <row r="382" spans="7:15" ht="20" customHeight="1" x14ac:dyDescent="0.6">
      <c r="G382" s="65">
        <v>379</v>
      </c>
      <c r="H382" s="65">
        <f ca="1">YEAR(TODAY())-YEAR(data_de_nascimento)+Table20[[#This Row],[meses]]/12</f>
        <v>68.583333333333329</v>
      </c>
      <c r="I382" s="66">
        <f t="shared" ca="1" si="13"/>
        <v>56089</v>
      </c>
      <c r="J382" s="68"/>
      <c r="K382" s="68">
        <f t="shared" si="14"/>
        <v>3000</v>
      </c>
      <c r="L382" s="69">
        <f>M381+L381*(1-TER_mensal-desconto_div_mensal)+Table20[[#This Row],[aportes]]*(1-custo_remessa)-comissao-Table20[[#This Row],[saques]]</f>
        <v>3001339.4305888596</v>
      </c>
      <c r="M382" s="67">
        <f>Table20[[#This Row],[riqueza]]*rendimento_hist_mensal</f>
        <v>16263.889153865061</v>
      </c>
      <c r="N382" s="70">
        <f>((Table20[[#This Row],[riqueza]]*SWR)/12)*(1-imposto_GCAP)</f>
        <v>8503.7950533351013</v>
      </c>
      <c r="O382" s="71">
        <f>Table20[[#This Row],[renda]]*cambio_hoje*(1-custo_repatriacao)</f>
        <v>47582.57193649697</v>
      </c>
    </row>
    <row r="383" spans="7:15" ht="20" customHeight="1" x14ac:dyDescent="0.6">
      <c r="G383" s="65">
        <v>380</v>
      </c>
      <c r="H383" s="65">
        <f ca="1">YEAR(TODAY())-YEAR(data_de_nascimento)+Table20[[#This Row],[meses]]/12</f>
        <v>68.666666666666671</v>
      </c>
      <c r="I383" s="66">
        <f t="shared" ca="1" si="13"/>
        <v>56120</v>
      </c>
      <c r="J383" s="68"/>
      <c r="K383" s="68">
        <f t="shared" si="14"/>
        <v>3000</v>
      </c>
      <c r="L383" s="69">
        <f>M382+L382*(1-TER_mensal-desconto_div_mensal)+Table20[[#This Row],[aportes]]*(1-custo_remessa)-comissao-Table20[[#This Row],[saques]]</f>
        <v>3013490.3598736282</v>
      </c>
      <c r="M383" s="67">
        <f>Table20[[#This Row],[riqueza]]*rendimento_hist_mensal</f>
        <v>16329.733544869232</v>
      </c>
      <c r="N383" s="70">
        <f>((Table20[[#This Row],[riqueza]]*SWR)/12)*(1-imposto_GCAP)</f>
        <v>8538.2226863086144</v>
      </c>
      <c r="O383" s="71">
        <f>Table20[[#This Row],[renda]]*cambio_hoje*(1-custo_repatriacao)</f>
        <v>47775.210083617298</v>
      </c>
    </row>
    <row r="384" spans="7:15" ht="20" customHeight="1" x14ac:dyDescent="0.6">
      <c r="G384" s="65">
        <v>381</v>
      </c>
      <c r="H384" s="65">
        <f ca="1">YEAR(TODAY())-YEAR(data_de_nascimento)+Table20[[#This Row],[meses]]/12</f>
        <v>68.75</v>
      </c>
      <c r="I384" s="66">
        <f t="shared" ca="1" si="13"/>
        <v>56151</v>
      </c>
      <c r="J384" s="68"/>
      <c r="K384" s="68">
        <f t="shared" si="14"/>
        <v>3000</v>
      </c>
      <c r="L384" s="69">
        <f>M383+L383*(1-TER_mensal-desconto_div_mensal)+Table20[[#This Row],[aportes]]*(1-custo_remessa)-comissao-Table20[[#This Row],[saques]]</f>
        <v>3025702.6358259278</v>
      </c>
      <c r="M384" s="67">
        <f>Table20[[#This Row],[riqueza]]*rendimento_hist_mensal</f>
        <v>16395.910365917975</v>
      </c>
      <c r="N384" s="70">
        <f>((Table20[[#This Row],[riqueza]]*SWR)/12)*(1-imposto_GCAP)</f>
        <v>8572.824134840128</v>
      </c>
      <c r="O384" s="71">
        <f>Table20[[#This Row],[renda]]*cambio_hoje*(1-custo_repatriacao)</f>
        <v>47968.820807244978</v>
      </c>
    </row>
    <row r="385" spans="7:15" ht="20" customHeight="1" x14ac:dyDescent="0.6">
      <c r="G385" s="65">
        <v>382</v>
      </c>
      <c r="H385" s="65">
        <f ca="1">YEAR(TODAY())-YEAR(data_de_nascimento)+Table20[[#This Row],[meses]]/12</f>
        <v>68.833333333333329</v>
      </c>
      <c r="I385" s="66">
        <f t="shared" ca="1" si="13"/>
        <v>56181</v>
      </c>
      <c r="J385" s="68"/>
      <c r="K385" s="68">
        <f t="shared" si="14"/>
        <v>3000</v>
      </c>
      <c r="L385" s="69">
        <f>M384+L384*(1-TER_mensal-desconto_div_mensal)+Table20[[#This Row],[aportes]]*(1-custo_remessa)-comissao-Table20[[#This Row],[saques]]</f>
        <v>3037976.5681680464</v>
      </c>
      <c r="M385" s="67">
        <f>Table20[[#This Row],[riqueza]]*rendimento_hist_mensal</f>
        <v>16462.421295358265</v>
      </c>
      <c r="N385" s="70">
        <f>((Table20[[#This Row],[riqueza]]*SWR)/12)*(1-imposto_GCAP)</f>
        <v>8607.6002764761324</v>
      </c>
      <c r="O385" s="71">
        <f>Table20[[#This Row],[renda]]*cambio_hoje*(1-custo_repatriacao)</f>
        <v>48163.409017648759</v>
      </c>
    </row>
    <row r="386" spans="7:15" ht="20" customHeight="1" x14ac:dyDescent="0.6">
      <c r="G386" s="65">
        <v>383</v>
      </c>
      <c r="H386" s="65">
        <f ca="1">YEAR(TODAY())-YEAR(data_de_nascimento)+Table20[[#This Row],[meses]]/12</f>
        <v>68.916666666666671</v>
      </c>
      <c r="I386" s="66">
        <f t="shared" ca="1" si="13"/>
        <v>56212</v>
      </c>
      <c r="J386" s="68"/>
      <c r="K386" s="68">
        <f t="shared" si="14"/>
        <v>3000</v>
      </c>
      <c r="L386" s="69">
        <f>M385+L385*(1-TER_mensal-desconto_div_mensal)+Table20[[#This Row],[aportes]]*(1-custo_remessa)-comissao-Table20[[#This Row],[saques]]</f>
        <v>3050312.4681859738</v>
      </c>
      <c r="M386" s="67">
        <f>Table20[[#This Row],[riqueza]]*rendimento_hist_mensal</f>
        <v>16529.268020010586</v>
      </c>
      <c r="N386" s="70">
        <f>((Table20[[#This Row],[riqueza]]*SWR)/12)*(1-imposto_GCAP)</f>
        <v>8642.5519931935924</v>
      </c>
      <c r="O386" s="71">
        <f>Table20[[#This Row],[renda]]*cambio_hoje*(1-custo_repatriacao)</f>
        <v>48358.979649887879</v>
      </c>
    </row>
    <row r="387" spans="7:15" ht="20" customHeight="1" x14ac:dyDescent="0.6">
      <c r="G387" s="65">
        <v>384</v>
      </c>
      <c r="H387" s="65">
        <f ca="1">YEAR(TODAY())-YEAR(data_de_nascimento)+Table20[[#This Row],[meses]]/12</f>
        <v>69</v>
      </c>
      <c r="I387" s="66">
        <f t="shared" ca="1" si="13"/>
        <v>56242</v>
      </c>
      <c r="J387" s="68"/>
      <c r="K387" s="68">
        <f t="shared" si="14"/>
        <v>3000</v>
      </c>
      <c r="L387" s="69">
        <f>M386+L386*(1-TER_mensal-desconto_div_mensal)+Table20[[#This Row],[aportes]]*(1-custo_remessa)-comissao-Table20[[#This Row],[saques]]</f>
        <v>3062710.6487372955</v>
      </c>
      <c r="M387" s="67">
        <f>Table20[[#This Row],[riqueza]]*rendimento_hist_mensal</f>
        <v>16596.452235211713</v>
      </c>
      <c r="N387" s="70">
        <f>((Table20[[#This Row],[riqueza]]*SWR)/12)*(1-imposto_GCAP)</f>
        <v>8677.6801714223384</v>
      </c>
      <c r="O387" s="71">
        <f>Table20[[#This Row],[renda]]*cambio_hoje*(1-custo_repatriacao)</f>
        <v>48555.537663937364</v>
      </c>
    </row>
    <row r="388" spans="7:15" ht="20" customHeight="1" x14ac:dyDescent="0.6">
      <c r="G388" s="65">
        <v>385</v>
      </c>
      <c r="H388" s="65">
        <f ca="1">YEAR(TODAY())-YEAR(data_de_nascimento)+Table20[[#This Row],[meses]]/12</f>
        <v>69.083333333333343</v>
      </c>
      <c r="I388" s="66">
        <f t="shared" ca="1" si="13"/>
        <v>56273</v>
      </c>
      <c r="J388" s="68"/>
      <c r="K388" s="68">
        <f t="shared" si="14"/>
        <v>3000</v>
      </c>
      <c r="L388" s="69">
        <f>M387+L387*(1-TER_mensal-desconto_div_mensal)+Table20[[#This Row],[aportes]]*(1-custo_remessa)-comissao-Table20[[#This Row],[saques]]</f>
        <v>3075171.424259129</v>
      </c>
      <c r="M388" s="67">
        <f>Table20[[#This Row],[riqueza]]*rendimento_hist_mensal</f>
        <v>16663.975644857695</v>
      </c>
      <c r="N388" s="70">
        <f>((Table20[[#This Row],[riqueza]]*SWR)/12)*(1-imposto_GCAP)</f>
        <v>8712.9857020675317</v>
      </c>
      <c r="O388" s="71">
        <f>Table20[[#This Row],[renda]]*cambio_hoje*(1-custo_repatriacao)</f>
        <v>48753.088044813754</v>
      </c>
    </row>
    <row r="389" spans="7:15" ht="20" customHeight="1" x14ac:dyDescent="0.6">
      <c r="G389" s="65">
        <v>386</v>
      </c>
      <c r="H389" s="65">
        <f ca="1">YEAR(TODAY())-YEAR(data_de_nascimento)+Table20[[#This Row],[meses]]/12</f>
        <v>69.166666666666657</v>
      </c>
      <c r="I389" s="66">
        <f t="shared" ca="1" si="13"/>
        <v>56304</v>
      </c>
      <c r="J389" s="68"/>
      <c r="K389" s="68">
        <f t="shared" si="14"/>
        <v>3000</v>
      </c>
      <c r="L389" s="69">
        <f>M388+L388*(1-TER_mensal-desconto_div_mensal)+Table20[[#This Row],[aportes]]*(1-custo_remessa)-comissao-Table20[[#This Row],[saques]]</f>
        <v>3087695.1107760975</v>
      </c>
      <c r="M389" s="67">
        <f>Table20[[#This Row],[riqueza]]*rendimento_hist_mensal</f>
        <v>16731.839961447095</v>
      </c>
      <c r="N389" s="70">
        <f>((Table20[[#This Row],[riqueza]]*SWR)/12)*(1-imposto_GCAP)</f>
        <v>8748.4694805322761</v>
      </c>
      <c r="O389" s="71">
        <f>Table20[[#This Row],[renda]]*cambio_hoje*(1-custo_repatriacao)</f>
        <v>48951.635802701596</v>
      </c>
    </row>
    <row r="390" spans="7:15" ht="20" customHeight="1" x14ac:dyDescent="0.6">
      <c r="G390" s="65">
        <v>387</v>
      </c>
      <c r="H390" s="65">
        <f ca="1">YEAR(TODAY())-YEAR(data_de_nascimento)+Table20[[#This Row],[meses]]/12</f>
        <v>69.25</v>
      </c>
      <c r="I390" s="66">
        <f t="shared" ref="I390:I453" ca="1" si="15">EDATE(I389,1)</f>
        <v>56332</v>
      </c>
      <c r="J390" s="68"/>
      <c r="K390" s="68">
        <f t="shared" si="14"/>
        <v>3000</v>
      </c>
      <c r="L390" s="69">
        <f>M389+L389*(1-TER_mensal-desconto_div_mensal)+Table20[[#This Row],[aportes]]*(1-custo_remessa)-comissao-Table20[[#This Row],[saques]]</f>
        <v>3100282.0259083444</v>
      </c>
      <c r="M390" s="67">
        <f>Table20[[#This Row],[riqueza]]*rendimento_hist_mensal</f>
        <v>16800.046906124393</v>
      </c>
      <c r="N390" s="70">
        <f>((Table20[[#This Row],[riqueza]]*SWR)/12)*(1-imposto_GCAP)</f>
        <v>8784.1324067403093</v>
      </c>
      <c r="O390" s="71">
        <f>Table20[[#This Row],[renda]]*cambio_hoje*(1-custo_repatriacao)</f>
        <v>49151.185973080435</v>
      </c>
    </row>
    <row r="391" spans="7:15" ht="20" customHeight="1" x14ac:dyDescent="0.6">
      <c r="G391" s="65">
        <v>388</v>
      </c>
      <c r="H391" s="65">
        <f ca="1">YEAR(TODAY())-YEAR(data_de_nascimento)+Table20[[#This Row],[meses]]/12</f>
        <v>69.333333333333343</v>
      </c>
      <c r="I391" s="66">
        <f t="shared" ca="1" si="15"/>
        <v>56363</v>
      </c>
      <c r="J391" s="68"/>
      <c r="K391" s="68">
        <f t="shared" si="14"/>
        <v>3000</v>
      </c>
      <c r="L391" s="69">
        <f>M390+L390*(1-TER_mensal-desconto_div_mensal)+Table20[[#This Row],[aportes]]*(1-custo_remessa)-comissao-Table20[[#This Row],[saques]]</f>
        <v>3112932.4888795889</v>
      </c>
      <c r="M391" s="67">
        <f>Table20[[#This Row],[riqueza]]*rendimento_hist_mensal</f>
        <v>16868.598208723655</v>
      </c>
      <c r="N391" s="70">
        <f>((Table20[[#This Row],[riqueza]]*SWR)/12)*(1-imposto_GCAP)</f>
        <v>8819.9753851588357</v>
      </c>
      <c r="O391" s="71">
        <f>Table20[[#This Row],[renda]]*cambio_hoje*(1-custo_repatriacao)</f>
        <v>49351.743616852546</v>
      </c>
    </row>
    <row r="392" spans="7:15" ht="20" customHeight="1" x14ac:dyDescent="0.6">
      <c r="G392" s="65">
        <v>389</v>
      </c>
      <c r="H392" s="65">
        <f ca="1">YEAR(TODAY())-YEAR(data_de_nascimento)+Table20[[#This Row],[meses]]/12</f>
        <v>69.416666666666657</v>
      </c>
      <c r="I392" s="66">
        <f t="shared" ca="1" si="15"/>
        <v>56393</v>
      </c>
      <c r="J392" s="68"/>
      <c r="K392" s="68">
        <f t="shared" si="14"/>
        <v>3000</v>
      </c>
      <c r="L392" s="69">
        <f>M391+L391*(1-TER_mensal-desconto_div_mensal)+Table20[[#This Row],[aportes]]*(1-custo_remessa)-comissao-Table20[[#This Row],[saques]]</f>
        <v>3125646.820525222</v>
      </c>
      <c r="M392" s="67">
        <f>Table20[[#This Row],[riqueza]]*rendimento_hist_mensal</f>
        <v>16937.495607812398</v>
      </c>
      <c r="N392" s="70">
        <f>((Table20[[#This Row],[riqueza]]*SWR)/12)*(1-imposto_GCAP)</f>
        <v>8855.9993248214614</v>
      </c>
      <c r="O392" s="71">
        <f>Table20[[#This Row],[renda]]*cambio_hoje*(1-custo_repatriacao)</f>
        <v>49553.313820471296</v>
      </c>
    </row>
    <row r="393" spans="7:15" ht="20" customHeight="1" x14ac:dyDescent="0.6">
      <c r="G393" s="65">
        <v>390</v>
      </c>
      <c r="H393" s="65">
        <f ca="1">YEAR(TODAY())-YEAR(data_de_nascimento)+Table20[[#This Row],[meses]]/12</f>
        <v>69.5</v>
      </c>
      <c r="I393" s="66">
        <f t="shared" ca="1" si="15"/>
        <v>56424</v>
      </c>
      <c r="J393" s="68"/>
      <c r="K393" s="68">
        <f t="shared" si="14"/>
        <v>3000</v>
      </c>
      <c r="L393" s="69">
        <f>M392+L392*(1-TER_mensal-desconto_div_mensal)+Table20[[#This Row],[aportes]]*(1-custo_remessa)-comissao-Table20[[#This Row],[saques]]</f>
        <v>3138425.3433004445</v>
      </c>
      <c r="M393" s="67">
        <f>Table20[[#This Row],[riqueza]]*rendimento_hist_mensal</f>
        <v>17006.740850735681</v>
      </c>
      <c r="N393" s="70">
        <f>((Table20[[#This Row],[riqueza]]*SWR)/12)*(1-imposto_GCAP)</f>
        <v>8892.2051393512593</v>
      </c>
      <c r="O393" s="71">
        <f>Table20[[#This Row],[renda]]*cambio_hoje*(1-custo_repatriacao)</f>
        <v>49755.901696070192</v>
      </c>
    </row>
    <row r="394" spans="7:15" ht="20" customHeight="1" x14ac:dyDescent="0.6">
      <c r="G394" s="65">
        <v>391</v>
      </c>
      <c r="H394" s="65">
        <f ca="1">YEAR(TODAY())-YEAR(data_de_nascimento)+Table20[[#This Row],[meses]]/12</f>
        <v>69.583333333333343</v>
      </c>
      <c r="I394" s="66">
        <f t="shared" ca="1" si="15"/>
        <v>56454</v>
      </c>
      <c r="J394" s="68"/>
      <c r="K394" s="68">
        <f t="shared" si="14"/>
        <v>3000</v>
      </c>
      <c r="L394" s="69">
        <f>M393+L393*(1-TER_mensal-desconto_div_mensal)+Table20[[#This Row],[aportes]]*(1-custo_remessa)-comissao-Table20[[#This Row],[saques]]</f>
        <v>3151268.3812884423</v>
      </c>
      <c r="M394" s="67">
        <f>Table20[[#This Row],[riqueza]]*rendimento_hist_mensal</f>
        <v>17076.335693660425</v>
      </c>
      <c r="N394" s="70">
        <f>((Table20[[#This Row],[riqueza]]*SWR)/12)*(1-imposto_GCAP)</f>
        <v>8928.5937469839209</v>
      </c>
      <c r="O394" s="71">
        <f>Table20[[#This Row],[renda]]*cambio_hoje*(1-custo_repatriacao)</f>
        <v>49959.512381592431</v>
      </c>
    </row>
    <row r="395" spans="7:15" ht="20" customHeight="1" x14ac:dyDescent="0.6">
      <c r="G395" s="65">
        <v>392</v>
      </c>
      <c r="H395" s="65">
        <f ca="1">YEAR(TODAY())-YEAR(data_de_nascimento)+Table20[[#This Row],[meses]]/12</f>
        <v>69.666666666666657</v>
      </c>
      <c r="I395" s="66">
        <f t="shared" ca="1" si="15"/>
        <v>56485</v>
      </c>
      <c r="J395" s="68"/>
      <c r="K395" s="68">
        <f t="shared" si="14"/>
        <v>3000</v>
      </c>
      <c r="L395" s="69">
        <f>M394+L394*(1-TER_mensal-desconto_div_mensal)+Table20[[#This Row],[aportes]]*(1-custo_remessa)-comissao-Table20[[#This Row],[saques]]</f>
        <v>3164176.2602086086</v>
      </c>
      <c r="M395" s="67">
        <f>Table20[[#This Row],[riqueza]]*rendimento_hist_mensal</f>
        <v>17146.281901619954</v>
      </c>
      <c r="N395" s="70">
        <f>((Table20[[#This Row],[riqueza]]*SWR)/12)*(1-imposto_GCAP)</f>
        <v>8965.1660705910581</v>
      </c>
      <c r="O395" s="71">
        <f>Table20[[#This Row],[renda]]*cambio_hoje*(1-custo_repatriacao)</f>
        <v>50164.151040921235</v>
      </c>
    </row>
    <row r="396" spans="7:15" ht="20" customHeight="1" x14ac:dyDescent="0.6">
      <c r="G396" s="65">
        <v>393</v>
      </c>
      <c r="H396" s="65">
        <f ca="1">YEAR(TODAY())-YEAR(data_de_nascimento)+Table20[[#This Row],[meses]]/12</f>
        <v>69.75</v>
      </c>
      <c r="I396" s="66">
        <f t="shared" ca="1" si="15"/>
        <v>56516</v>
      </c>
      <c r="J396" s="68"/>
      <c r="K396" s="68">
        <f t="shared" si="14"/>
        <v>3000</v>
      </c>
      <c r="L396" s="69">
        <f>M395+L395*(1-TER_mensal-desconto_div_mensal)+Table20[[#This Row],[aportes]]*(1-custo_remessa)-comissao-Table20[[#This Row],[saques]]</f>
        <v>3177149.3074248033</v>
      </c>
      <c r="M396" s="67">
        <f>Table20[[#This Row],[riqueza]]*rendimento_hist_mensal</f>
        <v>17216.581248558748</v>
      </c>
      <c r="N396" s="70">
        <f>((Table20[[#This Row],[riqueza]]*SWR)/12)*(1-imposto_GCAP)</f>
        <v>9001.9230377036092</v>
      </c>
      <c r="O396" s="71">
        <f>Table20[[#This Row],[renda]]*cambio_hoje*(1-custo_repatriacao)</f>
        <v>50369.822864010916</v>
      </c>
    </row>
    <row r="397" spans="7:15" ht="20" customHeight="1" x14ac:dyDescent="0.6">
      <c r="G397" s="65">
        <v>394</v>
      </c>
      <c r="H397" s="65">
        <f ca="1">YEAR(TODAY())-YEAR(data_de_nascimento)+Table20[[#This Row],[meses]]/12</f>
        <v>69.833333333333343</v>
      </c>
      <c r="I397" s="66">
        <f t="shared" ca="1" si="15"/>
        <v>56546</v>
      </c>
      <c r="J397" s="68"/>
      <c r="K397" s="68">
        <f t="shared" si="14"/>
        <v>3000</v>
      </c>
      <c r="L397" s="69">
        <f>M396+L396*(1-TER_mensal-desconto_div_mensal)+Table20[[#This Row],[aportes]]*(1-custo_remessa)-comissao-Table20[[#This Row],[saques]]</f>
        <v>3190187.851953655</v>
      </c>
      <c r="M397" s="67">
        <f>Table20[[#This Row],[riqueza]]*rendimento_hist_mensal</f>
        <v>17287.235517377445</v>
      </c>
      <c r="N397" s="70">
        <f>((Table20[[#This Row],[riqueza]]*SWR)/12)*(1-imposto_GCAP)</f>
        <v>9038.8655805353574</v>
      </c>
      <c r="O397" s="71">
        <f>Table20[[#This Row],[renda]]*cambio_hoje*(1-custo_repatriacao)</f>
        <v>50576.533067018376</v>
      </c>
    </row>
    <row r="398" spans="7:15" ht="20" customHeight="1" x14ac:dyDescent="0.6">
      <c r="G398" s="65">
        <v>395</v>
      </c>
      <c r="H398" s="65">
        <f ca="1">YEAR(TODAY())-YEAR(data_de_nascimento)+Table20[[#This Row],[meses]]/12</f>
        <v>69.916666666666657</v>
      </c>
      <c r="I398" s="66">
        <f t="shared" ca="1" si="15"/>
        <v>56577</v>
      </c>
      <c r="J398" s="68"/>
      <c r="K398" s="68">
        <f t="shared" si="14"/>
        <v>3000</v>
      </c>
      <c r="L398" s="69">
        <f>M397+L397*(1-TER_mensal-desconto_div_mensal)+Table20[[#This Row],[aportes]]*(1-custo_remessa)-comissao-Table20[[#This Row],[saques]]</f>
        <v>3203292.2244729064</v>
      </c>
      <c r="M398" s="67">
        <f>Table20[[#This Row],[riqueza]]*rendimento_hist_mensal</f>
        <v>17358.24649997805</v>
      </c>
      <c r="N398" s="70">
        <f>((Table20[[#This Row],[riqueza]]*SWR)/12)*(1-imposto_GCAP)</f>
        <v>9075.9946360065678</v>
      </c>
      <c r="O398" s="71">
        <f>Table20[[#This Row],[renda]]*cambio_hoje*(1-custo_repatriacao)</f>
        <v>50784.286892435441</v>
      </c>
    </row>
    <row r="399" spans="7:15" ht="20" customHeight="1" x14ac:dyDescent="0.6">
      <c r="G399" s="65">
        <v>396</v>
      </c>
      <c r="H399" s="65">
        <f ca="1">YEAR(TODAY())-YEAR(data_de_nascimento)+Table20[[#This Row],[meses]]/12</f>
        <v>70</v>
      </c>
      <c r="I399" s="66">
        <f t="shared" ca="1" si="15"/>
        <v>56607</v>
      </c>
      <c r="J399" s="68"/>
      <c r="K399" s="68">
        <f t="shared" si="14"/>
        <v>3000</v>
      </c>
      <c r="L399" s="69">
        <f>M398+L398*(1-TER_mensal-desconto_div_mensal)+Table20[[#This Row],[aportes]]*(1-custo_remessa)-comissao-Table20[[#This Row],[saques]]</f>
        <v>3216462.7573297992</v>
      </c>
      <c r="M399" s="67">
        <f>Table20[[#This Row],[riqueza]]*rendimento_hist_mensal</f>
        <v>17429.615997309385</v>
      </c>
      <c r="N399" s="70">
        <f>((Table20[[#This Row],[riqueza]]*SWR)/12)*(1-imposto_GCAP)</f>
        <v>9113.3111457677642</v>
      </c>
      <c r="O399" s="71">
        <f>Table20[[#This Row],[renda]]*cambio_hoje*(1-custo_repatriacao)</f>
        <v>50993.089609221839</v>
      </c>
    </row>
    <row r="400" spans="7:15" ht="20" customHeight="1" x14ac:dyDescent="0.6">
      <c r="G400" s="65">
        <v>397</v>
      </c>
      <c r="H400" s="65">
        <f ca="1">YEAR(TODAY())-YEAR(data_de_nascimento)+Table20[[#This Row],[meses]]/12</f>
        <v>70.083333333333343</v>
      </c>
      <c r="I400" s="66">
        <f t="shared" ca="1" si="15"/>
        <v>56638</v>
      </c>
      <c r="J400" s="68"/>
      <c r="K400" s="68">
        <f t="shared" si="14"/>
        <v>3000</v>
      </c>
      <c r="L400" s="69">
        <f>M399+L399*(1-TER_mensal-desconto_div_mensal)+Table20[[#This Row],[aportes]]*(1-custo_remessa)-comissao-Table20[[#This Row],[saques]]</f>
        <v>3229699.7845495054</v>
      </c>
      <c r="M400" s="67">
        <f>Table20[[#This Row],[riqueza]]*rendimento_hist_mensal</f>
        <v>17501.345819412763</v>
      </c>
      <c r="N400" s="70">
        <f>((Table20[[#This Row],[riqueza]]*SWR)/12)*(1-imposto_GCAP)</f>
        <v>9150.8160562235989</v>
      </c>
      <c r="O400" s="71">
        <f>Table20[[#This Row],[renda]]*cambio_hoje*(1-custo_repatriacao)</f>
        <v>51202.946512938812</v>
      </c>
    </row>
    <row r="401" spans="7:15" ht="20" customHeight="1" x14ac:dyDescent="0.6">
      <c r="G401" s="65">
        <v>398</v>
      </c>
      <c r="H401" s="65">
        <f ca="1">YEAR(TODAY())-YEAR(data_de_nascimento)+Table20[[#This Row],[meses]]/12</f>
        <v>70.166666666666657</v>
      </c>
      <c r="I401" s="66">
        <f t="shared" ca="1" si="15"/>
        <v>56669</v>
      </c>
      <c r="J401" s="68"/>
      <c r="K401" s="68">
        <f t="shared" si="14"/>
        <v>3000</v>
      </c>
      <c r="L401" s="69">
        <f>M400+L400*(1-TER_mensal-desconto_div_mensal)+Table20[[#This Row],[aportes]]*(1-custo_remessa)-comissao-Table20[[#This Row],[saques]]</f>
        <v>3243003.6418435965</v>
      </c>
      <c r="M401" s="67">
        <f>Table20[[#This Row],[riqueza]]*rendimento_hist_mensal</f>
        <v>17573.437785467893</v>
      </c>
      <c r="N401" s="70">
        <f>((Table20[[#This Row],[riqueza]]*SWR)/12)*(1-imposto_GCAP)</f>
        <v>9188.5103185568569</v>
      </c>
      <c r="O401" s="71">
        <f>Table20[[#This Row],[renda]]*cambio_hoje*(1-custo_repatriacao)</f>
        <v>51413.862925883412</v>
      </c>
    </row>
    <row r="402" spans="7:15" ht="20" customHeight="1" x14ac:dyDescent="0.6">
      <c r="G402" s="65">
        <v>399</v>
      </c>
      <c r="H402" s="65">
        <f ca="1">YEAR(TODAY())-YEAR(data_de_nascimento)+Table20[[#This Row],[meses]]/12</f>
        <v>70.25</v>
      </c>
      <c r="I402" s="66">
        <f t="shared" ca="1" si="15"/>
        <v>56697</v>
      </c>
      <c r="J402" s="68"/>
      <c r="K402" s="68">
        <f t="shared" si="14"/>
        <v>3000</v>
      </c>
      <c r="L402" s="69">
        <f>M401+L401*(1-TER_mensal-desconto_div_mensal)+Table20[[#This Row],[aportes]]*(1-custo_remessa)-comissao-Table20[[#This Row],[saques]]</f>
        <v>3256374.666618559</v>
      </c>
      <c r="M402" s="67">
        <f>Table20[[#This Row],[riqueza]]*rendimento_hist_mensal</f>
        <v>17645.893723839021</v>
      </c>
      <c r="N402" s="70">
        <f>((Table20[[#This Row],[riqueza]]*SWR)/12)*(1-imposto_GCAP)</f>
        <v>9226.3948887525839</v>
      </c>
      <c r="O402" s="71">
        <f>Table20[[#This Row],[renda]]*cambio_hoje*(1-custo_repatriacao)</f>
        <v>51625.844197223487</v>
      </c>
    </row>
    <row r="403" spans="7:15" ht="20" customHeight="1" x14ac:dyDescent="0.6">
      <c r="G403" s="65">
        <v>400</v>
      </c>
      <c r="H403" s="65">
        <f ca="1">YEAR(TODAY())-YEAR(data_de_nascimento)+Table20[[#This Row],[meses]]/12</f>
        <v>70.333333333333343</v>
      </c>
      <c r="I403" s="66">
        <f t="shared" ca="1" si="15"/>
        <v>56728</v>
      </c>
      <c r="J403" s="68"/>
      <c r="K403" s="68">
        <f t="shared" si="14"/>
        <v>3000</v>
      </c>
      <c r="L403" s="69">
        <f>M402+L402*(1-TER_mensal-desconto_div_mensal)+Table20[[#This Row],[aportes]]*(1-custo_remessa)-comissao-Table20[[#This Row],[saques]]</f>
        <v>3269813.1979843504</v>
      </c>
      <c r="M403" s="67">
        <f>Table20[[#This Row],[riqueza]]*rendimento_hist_mensal</f>
        <v>17718.715472121283</v>
      </c>
      <c r="N403" s="70">
        <f>((Table20[[#This Row],[riqueza]]*SWR)/12)*(1-imposto_GCAP)</f>
        <v>9264.4707276223271</v>
      </c>
      <c r="O403" s="71">
        <f>Table20[[#This Row],[renda]]*cambio_hoje*(1-custo_repatriacao)</f>
        <v>51838.895703133363</v>
      </c>
    </row>
    <row r="404" spans="7:15" ht="20" customHeight="1" x14ac:dyDescent="0.6">
      <c r="G404" s="65">
        <v>401</v>
      </c>
      <c r="H404" s="65">
        <f ca="1">YEAR(TODAY())-YEAR(data_de_nascimento)+Table20[[#This Row],[meses]]/12</f>
        <v>70.416666666666657</v>
      </c>
      <c r="I404" s="66">
        <f t="shared" ca="1" si="15"/>
        <v>56758</v>
      </c>
      <c r="J404" s="68"/>
      <c r="K404" s="68">
        <f t="shared" si="14"/>
        <v>3000</v>
      </c>
      <c r="L404" s="69">
        <f>M403+L403*(1-TER_mensal-desconto_div_mensal)+Table20[[#This Row],[aportes]]*(1-custo_remessa)-comissao-Table20[[#This Row],[saques]]</f>
        <v>3283319.5767630008</v>
      </c>
      <c r="M404" s="67">
        <f>Table20[[#This Row],[riqueza]]*rendimento_hist_mensal</f>
        <v>17791.904877187335</v>
      </c>
      <c r="N404" s="70">
        <f>((Table20[[#This Row],[riqueza]]*SWR)/12)*(1-imposto_GCAP)</f>
        <v>9302.7388008285016</v>
      </c>
      <c r="O404" s="71">
        <f>Table20[[#This Row],[renda]]*cambio_hoje*(1-custo_repatriacao)</f>
        <v>52053.022846930158</v>
      </c>
    </row>
    <row r="405" spans="7:15" ht="20" customHeight="1" x14ac:dyDescent="0.6">
      <c r="G405" s="65">
        <v>402</v>
      </c>
      <c r="H405" s="65">
        <f ca="1">YEAR(TODAY())-YEAR(data_de_nascimento)+Table20[[#This Row],[meses]]/12</f>
        <v>70.5</v>
      </c>
      <c r="I405" s="66">
        <f t="shared" ca="1" si="15"/>
        <v>56789</v>
      </c>
      <c r="J405" s="68"/>
      <c r="K405" s="68">
        <f t="shared" si="14"/>
        <v>3000</v>
      </c>
      <c r="L405" s="69">
        <f>M404+L404*(1-TER_mensal-desconto_div_mensal)+Table20[[#This Row],[aportes]]*(1-custo_remessa)-comissao-Table20[[#This Row],[saques]]</f>
        <v>3296894.1454972555</v>
      </c>
      <c r="M405" s="67">
        <f>Table20[[#This Row],[riqueza]]*rendimento_hist_mensal</f>
        <v>17865.463795234176</v>
      </c>
      <c r="N405" s="70">
        <f>((Table20[[#This Row],[riqueza]]*SWR)/12)*(1-imposto_GCAP)</f>
        <v>9341.2000789088906</v>
      </c>
      <c r="O405" s="71">
        <f>Table20[[#This Row],[renda]]*cambio_hoje*(1-custo_repatriacao)</f>
        <v>52268.231059210862</v>
      </c>
    </row>
    <row r="406" spans="7:15" ht="20" customHeight="1" x14ac:dyDescent="0.6">
      <c r="G406" s="65">
        <v>403</v>
      </c>
      <c r="H406" s="65">
        <f ca="1">YEAR(TODAY())-YEAR(data_de_nascimento)+Table20[[#This Row],[meses]]/12</f>
        <v>70.583333333333343</v>
      </c>
      <c r="I406" s="66">
        <f t="shared" ca="1" si="15"/>
        <v>56819</v>
      </c>
      <c r="J406" s="68"/>
      <c r="K406" s="68">
        <f t="shared" si="14"/>
        <v>3000</v>
      </c>
      <c r="L406" s="69">
        <f>M405+L405*(1-TER_mensal-desconto_div_mensal)+Table20[[#This Row],[aportes]]*(1-custo_remessa)-comissao-Table20[[#This Row],[saques]]</f>
        <v>3310537.2484592637</v>
      </c>
      <c r="M406" s="67">
        <f>Table20[[#This Row],[riqueza]]*rendimento_hist_mensal</f>
        <v>17939.394091830232</v>
      </c>
      <c r="N406" s="70">
        <f>((Table20[[#This Row],[riqueza]]*SWR)/12)*(1-imposto_GCAP)</f>
        <v>9379.8555373012478</v>
      </c>
      <c r="O406" s="71">
        <f>Table20[[#This Row],[renda]]*cambio_hoje*(1-custo_repatriacao)</f>
        <v>52484.52579799002</v>
      </c>
    </row>
    <row r="407" spans="7:15" ht="20" customHeight="1" x14ac:dyDescent="0.6">
      <c r="G407" s="65">
        <v>404</v>
      </c>
      <c r="H407" s="65">
        <f ca="1">YEAR(TODAY())-YEAR(data_de_nascimento)+Table20[[#This Row],[meses]]/12</f>
        <v>70.666666666666657</v>
      </c>
      <c r="I407" s="66">
        <f t="shared" ca="1" si="15"/>
        <v>56850</v>
      </c>
      <c r="J407" s="68"/>
      <c r="K407" s="68">
        <f t="shared" si="14"/>
        <v>3000</v>
      </c>
      <c r="L407" s="69">
        <f>M406+L406*(1-TER_mensal-desconto_div_mensal)+Table20[[#This Row],[aportes]]*(1-custo_remessa)-comissao-Table20[[#This Row],[saques]]</f>
        <v>3324249.231659309</v>
      </c>
      <c r="M407" s="67">
        <f>Table20[[#This Row],[riqueza]]*rendimento_hist_mensal</f>
        <v>18013.697641962663</v>
      </c>
      <c r="N407" s="70">
        <f>((Table20[[#This Row],[riqueza]]*SWR)/12)*(1-imposto_GCAP)</f>
        <v>9418.7061563680418</v>
      </c>
      <c r="O407" s="71">
        <f>Table20[[#This Row],[renda]]*cambio_hoje*(1-custo_repatriacao)</f>
        <v>52701.912548838183</v>
      </c>
    </row>
    <row r="408" spans="7:15" ht="20" customHeight="1" x14ac:dyDescent="0.6">
      <c r="G408" s="65">
        <v>405</v>
      </c>
      <c r="H408" s="65">
        <f ca="1">YEAR(TODAY())-YEAR(data_de_nascimento)+Table20[[#This Row],[meses]]/12</f>
        <v>70.75</v>
      </c>
      <c r="I408" s="66">
        <f t="shared" ca="1" si="15"/>
        <v>56881</v>
      </c>
      <c r="J408" s="68"/>
      <c r="K408" s="68">
        <f t="shared" si="14"/>
        <v>3000</v>
      </c>
      <c r="L408" s="69">
        <f>M407+L407*(1-TER_mensal-desconto_div_mensal)+Table20[[#This Row],[aportes]]*(1-custo_remessa)-comissao-Table20[[#This Row],[saques]]</f>
        <v>3338030.4428545842</v>
      </c>
      <c r="M408" s="67">
        <f>Table20[[#This Row],[riqueza]]*rendimento_hist_mensal</f>
        <v>18088.376330084913</v>
      </c>
      <c r="N408" s="70">
        <f>((Table20[[#This Row],[riqueza]]*SWR)/12)*(1-imposto_GCAP)</f>
        <v>9457.7529214213228</v>
      </c>
      <c r="O408" s="71">
        <f>Table20[[#This Row],[renda]]*cambio_hoje*(1-custo_repatriacao)</f>
        <v>52920.396825021031</v>
      </c>
    </row>
    <row r="409" spans="7:15" ht="20" customHeight="1" x14ac:dyDescent="0.6">
      <c r="G409" s="65">
        <v>406</v>
      </c>
      <c r="H409" s="65">
        <f ca="1">YEAR(TODAY())-YEAR(data_de_nascimento)+Table20[[#This Row],[meses]]/12</f>
        <v>70.833333333333343</v>
      </c>
      <c r="I409" s="66">
        <f t="shared" ca="1" si="15"/>
        <v>56911</v>
      </c>
      <c r="J409" s="68"/>
      <c r="K409" s="68">
        <f t="shared" si="14"/>
        <v>3000</v>
      </c>
      <c r="L409" s="69">
        <f>M408+L408*(1-TER_mensal-desconto_div_mensal)+Table20[[#This Row],[aportes]]*(1-custo_remessa)-comissao-Table20[[#This Row],[saques]]</f>
        <v>3351881.2315580123</v>
      </c>
      <c r="M409" s="67">
        <f>Table20[[#This Row],[riqueza]]*rendimento_hist_mensal</f>
        <v>18163.43205016452</v>
      </c>
      <c r="N409" s="70">
        <f>((Table20[[#This Row],[riqueza]]*SWR)/12)*(1-imposto_GCAP)</f>
        <v>9496.9968227477002</v>
      </c>
      <c r="O409" s="71">
        <f>Table20[[#This Row],[renda]]*cambio_hoje*(1-custo_repatriacao)</f>
        <v>53139.984167639173</v>
      </c>
    </row>
    <row r="410" spans="7:15" ht="20" customHeight="1" x14ac:dyDescent="0.6">
      <c r="G410" s="65">
        <v>407</v>
      </c>
      <c r="H410" s="65">
        <f ca="1">YEAR(TODAY())-YEAR(data_de_nascimento)+Table20[[#This Row],[meses]]/12</f>
        <v>70.916666666666657</v>
      </c>
      <c r="I410" s="66">
        <f t="shared" ca="1" si="15"/>
        <v>56942</v>
      </c>
      <c r="J410" s="68"/>
      <c r="K410" s="68">
        <f t="shared" si="14"/>
        <v>3000</v>
      </c>
      <c r="L410" s="69">
        <f>M409+L409*(1-TER_mensal-desconto_div_mensal)+Table20[[#This Row],[aportes]]*(1-custo_remessa)-comissao-Table20[[#This Row],[saques]]</f>
        <v>3365801.9490471086</v>
      </c>
      <c r="M410" s="67">
        <f>Table20[[#This Row],[riqueza]]*rendimento_hist_mensal</f>
        <v>18238.866705731121</v>
      </c>
      <c r="N410" s="70">
        <f>((Table20[[#This Row],[riqueza]]*SWR)/12)*(1-imposto_GCAP)</f>
        <v>9536.4388556334743</v>
      </c>
      <c r="O410" s="71">
        <f>Table20[[#This Row],[renda]]*cambio_hoje*(1-custo_repatriacao)</f>
        <v>53360.680145768718</v>
      </c>
    </row>
    <row r="411" spans="7:15" ht="20" customHeight="1" x14ac:dyDescent="0.6">
      <c r="G411" s="65">
        <v>408</v>
      </c>
      <c r="H411" s="65">
        <f ca="1">YEAR(TODAY())-YEAR(data_de_nascimento)+Table20[[#This Row],[meses]]/12</f>
        <v>71</v>
      </c>
      <c r="I411" s="66">
        <f t="shared" ca="1" si="15"/>
        <v>56972</v>
      </c>
      <c r="J411" s="68"/>
      <c r="K411" s="68">
        <f t="shared" si="14"/>
        <v>3000</v>
      </c>
      <c r="L411" s="69">
        <f>M410+L410*(1-TER_mensal-desconto_div_mensal)+Table20[[#This Row],[aportes]]*(1-custo_remessa)-comissao-Table20[[#This Row],[saques]]</f>
        <v>3379792.948372893</v>
      </c>
      <c r="M411" s="67">
        <f>Table20[[#This Row],[riqueza]]*rendimento_hist_mensal</f>
        <v>18314.682209924766</v>
      </c>
      <c r="N411" s="70">
        <f>((Table20[[#This Row],[riqueza]]*SWR)/12)*(1-imposto_GCAP)</f>
        <v>9576.0800203898634</v>
      </c>
      <c r="O411" s="71">
        <f>Table20[[#This Row],[renda]]*cambio_hoje*(1-custo_repatriacao)</f>
        <v>53582.490356602488</v>
      </c>
    </row>
    <row r="412" spans="7:15" ht="20" customHeight="1" x14ac:dyDescent="0.6">
      <c r="G412" s="65">
        <v>409</v>
      </c>
      <c r="H412" s="65">
        <f ca="1">YEAR(TODAY())-YEAR(data_de_nascimento)+Table20[[#This Row],[meses]]/12</f>
        <v>71.083333333333343</v>
      </c>
      <c r="I412" s="66">
        <f t="shared" ca="1" si="15"/>
        <v>57003</v>
      </c>
      <c r="J412" s="68"/>
      <c r="K412" s="68">
        <f t="shared" si="14"/>
        <v>3000</v>
      </c>
      <c r="L412" s="69">
        <f>M411+L411*(1-TER_mensal-desconto_div_mensal)+Table20[[#This Row],[aportes]]*(1-custo_remessa)-comissao-Table20[[#This Row],[saques]]</f>
        <v>3393854.5843688408</v>
      </c>
      <c r="M412" s="67">
        <f>Table20[[#This Row],[riqueza]]*rendimento_hist_mensal</f>
        <v>18390.880485544403</v>
      </c>
      <c r="N412" s="70">
        <f>((Table20[[#This Row],[riqueza]]*SWR)/12)*(1-imposto_GCAP)</f>
        <v>9615.9213223783827</v>
      </c>
      <c r="O412" s="71">
        <f>Table20[[#This Row],[renda]]*cambio_hoje*(1-custo_repatriacao)</f>
        <v>53805.420425591976</v>
      </c>
    </row>
    <row r="413" spans="7:15" ht="20" customHeight="1" x14ac:dyDescent="0.6">
      <c r="G413" s="65">
        <v>410</v>
      </c>
      <c r="H413" s="65">
        <f ca="1">YEAR(TODAY())-YEAR(data_de_nascimento)+Table20[[#This Row],[meses]]/12</f>
        <v>71.166666666666657</v>
      </c>
      <c r="I413" s="66">
        <f t="shared" ca="1" si="15"/>
        <v>57034</v>
      </c>
      <c r="J413" s="68"/>
      <c r="K413" s="68">
        <f t="shared" si="14"/>
        <v>3000</v>
      </c>
      <c r="L413" s="69">
        <f>M412+L412*(1-TER_mensal-desconto_div_mensal)+Table20[[#This Row],[aportes]]*(1-custo_remessa)-comissao-Table20[[#This Row],[saques]]</f>
        <v>3407987.2136598835</v>
      </c>
      <c r="M413" s="67">
        <f>Table20[[#This Row],[riqueza]]*rendimento_hist_mensal</f>
        <v>18467.463465096665</v>
      </c>
      <c r="N413" s="70">
        <f>((Table20[[#This Row],[riqueza]]*SWR)/12)*(1-imposto_GCAP)</f>
        <v>9655.9637720363371</v>
      </c>
      <c r="O413" s="71">
        <f>Table20[[#This Row],[renda]]*cambio_hoje*(1-custo_repatriacao)</f>
        <v>54029.476006590005</v>
      </c>
    </row>
    <row r="414" spans="7:15" ht="20" customHeight="1" x14ac:dyDescent="0.6">
      <c r="G414" s="65">
        <v>411</v>
      </c>
      <c r="H414" s="65">
        <f ca="1">YEAR(TODAY())-YEAR(data_de_nascimento)+Table20[[#This Row],[meses]]/12</f>
        <v>71.25</v>
      </c>
      <c r="I414" s="66">
        <f t="shared" ca="1" si="15"/>
        <v>57063</v>
      </c>
      <c r="J414" s="68"/>
      <c r="K414" s="68">
        <f t="shared" ref="K414:K477" si="16">saques</f>
        <v>3000</v>
      </c>
      <c r="L414" s="69">
        <f>M413+L413*(1-TER_mensal-desconto_div_mensal)+Table20[[#This Row],[aportes]]*(1-custo_remessa)-comissao-Table20[[#This Row],[saques]]</f>
        <v>3422191.194671452</v>
      </c>
      <c r="M414" s="67">
        <f>Table20[[#This Row],[riqueza]]*rendimento_hist_mensal</f>
        <v>18544.433090844868</v>
      </c>
      <c r="N414" s="70">
        <f>((Table20[[#This Row],[riqueza]]*SWR)/12)*(1-imposto_GCAP)</f>
        <v>9696.2083849024475</v>
      </c>
      <c r="O414" s="71">
        <f>Table20[[#This Row],[renda]]*cambio_hoje*(1-custo_repatriacao)</f>
        <v>54254.662781994135</v>
      </c>
    </row>
    <row r="415" spans="7:15" ht="20" customHeight="1" x14ac:dyDescent="0.6">
      <c r="G415" s="65">
        <v>412</v>
      </c>
      <c r="H415" s="65">
        <f ca="1">YEAR(TODAY())-YEAR(data_de_nascimento)+Table20[[#This Row],[meses]]/12</f>
        <v>71.333333333333343</v>
      </c>
      <c r="I415" s="66">
        <f t="shared" ca="1" si="15"/>
        <v>57094</v>
      </c>
      <c r="J415" s="68"/>
      <c r="K415" s="68">
        <f t="shared" si="16"/>
        <v>3000</v>
      </c>
      <c r="L415" s="69">
        <f>M414+L414*(1-TER_mensal-desconto_div_mensal)+Table20[[#This Row],[aportes]]*(1-custo_remessa)-comissao-Table20[[#This Row],[saques]]</f>
        <v>3436466.8876385679</v>
      </c>
      <c r="M415" s="67">
        <f>Table20[[#This Row],[riqueza]]*rendimento_hist_mensal</f>
        <v>18621.791314858281</v>
      </c>
      <c r="N415" s="70">
        <f>((Table20[[#This Row],[riqueza]]*SWR)/12)*(1-imposto_GCAP)</f>
        <v>9736.6561816426092</v>
      </c>
      <c r="O415" s="71">
        <f>Table20[[#This Row],[renda]]*cambio_hoje*(1-custo_repatriacao)</f>
        <v>54480.986462890789</v>
      </c>
    </row>
    <row r="416" spans="7:15" ht="20" customHeight="1" x14ac:dyDescent="0.6">
      <c r="G416" s="65">
        <v>413</v>
      </c>
      <c r="H416" s="65">
        <f ca="1">YEAR(TODAY())-YEAR(data_de_nascimento)+Table20[[#This Row],[meses]]/12</f>
        <v>71.416666666666657</v>
      </c>
      <c r="I416" s="66">
        <f t="shared" ca="1" si="15"/>
        <v>57124</v>
      </c>
      <c r="J416" s="68"/>
      <c r="K416" s="68">
        <f t="shared" si="16"/>
        <v>3000</v>
      </c>
      <c r="L416" s="69">
        <f>M415+L415*(1-TER_mensal-desconto_div_mensal)+Table20[[#This Row],[aportes]]*(1-custo_remessa)-comissao-Table20[[#This Row],[saques]]</f>
        <v>3450814.6546149808</v>
      </c>
      <c r="M416" s="67">
        <f>Table20[[#This Row],[riqueza]]*rendimento_hist_mensal</f>
        <v>18699.540099061633</v>
      </c>
      <c r="N416" s="70">
        <f>((Table20[[#This Row],[riqueza]]*SWR)/12)*(1-imposto_GCAP)</f>
        <v>9777.30818807578</v>
      </c>
      <c r="O416" s="71">
        <f>Table20[[#This Row],[renda]]*cambio_hoje*(1-custo_repatriacao)</f>
        <v>54708.452789200084</v>
      </c>
    </row>
    <row r="417" spans="7:15" ht="20" customHeight="1" x14ac:dyDescent="0.6">
      <c r="G417" s="65">
        <v>414</v>
      </c>
      <c r="H417" s="65">
        <f ca="1">YEAR(TODAY())-YEAR(data_de_nascimento)+Table20[[#This Row],[meses]]/12</f>
        <v>71.5</v>
      </c>
      <c r="I417" s="66">
        <f t="shared" ca="1" si="15"/>
        <v>57155</v>
      </c>
      <c r="J417" s="68"/>
      <c r="K417" s="68">
        <f t="shared" si="16"/>
        <v>3000</v>
      </c>
      <c r="L417" s="69">
        <f>M416+L416*(1-TER_mensal-desconto_div_mensal)+Table20[[#This Row],[aportes]]*(1-custo_remessa)-comissao-Table20[[#This Row],[saques]]</f>
        <v>3465234.859482347</v>
      </c>
      <c r="M417" s="67">
        <f>Table20[[#This Row],[riqueza]]*rendimento_hist_mensal</f>
        <v>18777.681415284856</v>
      </c>
      <c r="N417" s="70">
        <f>((Table20[[#This Row],[riqueza]]*SWR)/12)*(1-imposto_GCAP)</f>
        <v>9818.1654351999841</v>
      </c>
      <c r="O417" s="71">
        <f>Table20[[#This Row],[renda]]*cambio_hoje*(1-custo_repatriacao)</f>
        <v>54937.067529821361</v>
      </c>
    </row>
    <row r="418" spans="7:15" ht="20" customHeight="1" x14ac:dyDescent="0.6">
      <c r="G418" s="65">
        <v>415</v>
      </c>
      <c r="H418" s="65">
        <f ca="1">YEAR(TODAY())-YEAR(data_de_nascimento)+Table20[[#This Row],[meses]]/12</f>
        <v>71.583333333333343</v>
      </c>
      <c r="I418" s="66">
        <f t="shared" ca="1" si="15"/>
        <v>57185</v>
      </c>
      <c r="J418" s="68"/>
      <c r="K418" s="68">
        <f t="shared" si="16"/>
        <v>3000</v>
      </c>
      <c r="L418" s="69">
        <f>M417+L417*(1-TER_mensal-desconto_div_mensal)+Table20[[#This Row],[aportes]]*(1-custo_remessa)-comissao-Table20[[#This Row],[saques]]</f>
        <v>3479727.8679594621</v>
      </c>
      <c r="M418" s="67">
        <f>Table20[[#This Row],[riqueza]]*rendimento_hist_mensal</f>
        <v>18856.21724531311</v>
      </c>
      <c r="N418" s="70">
        <f>((Table20[[#This Row],[riqueza]]*SWR)/12)*(1-imposto_GCAP)</f>
        <v>9859.2289592184752</v>
      </c>
      <c r="O418" s="71">
        <f>Table20[[#This Row],[renda]]*cambio_hoje*(1-custo_repatriacao)</f>
        <v>55166.836482779559</v>
      </c>
    </row>
    <row r="419" spans="7:15" ht="20" customHeight="1" x14ac:dyDescent="0.6">
      <c r="G419" s="65">
        <v>416</v>
      </c>
      <c r="H419" s="65">
        <f ca="1">YEAR(TODAY())-YEAR(data_de_nascimento)+Table20[[#This Row],[meses]]/12</f>
        <v>71.666666666666657</v>
      </c>
      <c r="I419" s="66">
        <f t="shared" ca="1" si="15"/>
        <v>57216</v>
      </c>
      <c r="J419" s="68"/>
      <c r="K419" s="68">
        <f t="shared" si="16"/>
        <v>3000</v>
      </c>
      <c r="L419" s="69">
        <f>M418+L418*(1-TER_mensal-desconto_div_mensal)+Table20[[#This Row],[aportes]]*(1-custo_remessa)-comissao-Table20[[#This Row],[saques]]</f>
        <v>3494294.0476115327</v>
      </c>
      <c r="M419" s="67">
        <f>Table20[[#This Row],[riqueza]]*rendimento_hist_mensal</f>
        <v>18935.149580937035</v>
      </c>
      <c r="N419" s="70">
        <f>((Table20[[#This Row],[riqueza]]*SWR)/12)*(1-imposto_GCAP)</f>
        <v>9900.4998015660094</v>
      </c>
      <c r="O419" s="71">
        <f>Table20[[#This Row],[renda]]*cambio_hoje*(1-custo_repatriacao)</f>
        <v>55397.765475372245</v>
      </c>
    </row>
    <row r="420" spans="7:15" ht="20" customHeight="1" x14ac:dyDescent="0.6">
      <c r="G420" s="65">
        <v>417</v>
      </c>
      <c r="H420" s="65">
        <f ca="1">YEAR(TODAY())-YEAR(data_de_nascimento)+Table20[[#This Row],[meses]]/12</f>
        <v>71.75</v>
      </c>
      <c r="I420" s="66">
        <f t="shared" ca="1" si="15"/>
        <v>57247</v>
      </c>
      <c r="J420" s="68"/>
      <c r="K420" s="68">
        <f t="shared" si="16"/>
        <v>3000</v>
      </c>
      <c r="L420" s="69">
        <f>M419+L419*(1-TER_mensal-desconto_div_mensal)+Table20[[#This Row],[aportes]]*(1-custo_remessa)-comissao-Table20[[#This Row],[saques]]</f>
        <v>3508933.7678595008</v>
      </c>
      <c r="M420" s="67">
        <f>Table20[[#This Row],[riqueza]]*rendimento_hist_mensal</f>
        <v>19014.480424003272</v>
      </c>
      <c r="N420" s="70">
        <f>((Table20[[#This Row],[riqueza]]*SWR)/12)*(1-imposto_GCAP)</f>
        <v>9941.9790089352537</v>
      </c>
      <c r="O420" s="71">
        <f>Table20[[#This Row],[renda]]*cambio_hoje*(1-custo_repatriacao)</f>
        <v>55629.860364317377</v>
      </c>
    </row>
    <row r="421" spans="7:15" ht="20" customHeight="1" x14ac:dyDescent="0.6">
      <c r="G421" s="65">
        <v>418</v>
      </c>
      <c r="H421" s="65">
        <f ca="1">YEAR(TODAY())-YEAR(data_de_nascimento)+Table20[[#This Row],[meses]]/12</f>
        <v>71.833333333333343</v>
      </c>
      <c r="I421" s="66">
        <f t="shared" ca="1" si="15"/>
        <v>57277</v>
      </c>
      <c r="J421" s="68"/>
      <c r="K421" s="68">
        <f t="shared" si="16"/>
        <v>3000</v>
      </c>
      <c r="L421" s="69">
        <f>M420+L420*(1-TER_mensal-desconto_div_mensal)+Table20[[#This Row],[aportes]]*(1-custo_remessa)-comissao-Table20[[#This Row],[saques]]</f>
        <v>3523647.3999894126</v>
      </c>
      <c r="M421" s="67">
        <f>Table20[[#This Row],[riqueza]]*rendimento_hist_mensal</f>
        <v>19094.211786465225</v>
      </c>
      <c r="N421" s="70">
        <f>((Table20[[#This Row],[riqueza]]*SWR)/12)*(1-imposto_GCAP)</f>
        <v>9983.6676333033356</v>
      </c>
      <c r="O421" s="71">
        <f>Table20[[#This Row],[renda]]*cambio_hoje*(1-custo_repatriacao)</f>
        <v>55863.127035901838</v>
      </c>
    </row>
    <row r="422" spans="7:15" ht="20" customHeight="1" x14ac:dyDescent="0.6">
      <c r="G422" s="65">
        <v>419</v>
      </c>
      <c r="H422" s="65">
        <f ca="1">YEAR(TODAY())-YEAR(data_de_nascimento)+Table20[[#This Row],[meses]]/12</f>
        <v>71.916666666666657</v>
      </c>
      <c r="I422" s="66">
        <f t="shared" ca="1" si="15"/>
        <v>57308</v>
      </c>
      <c r="J422" s="68"/>
      <c r="K422" s="68">
        <f t="shared" si="16"/>
        <v>3000</v>
      </c>
      <c r="L422" s="69">
        <f>M421+L421*(1-TER_mensal-desconto_div_mensal)+Table20[[#This Row],[aportes]]*(1-custo_remessa)-comissao-Table20[[#This Row],[saques]]</f>
        <v>3538435.3171618339</v>
      </c>
      <c r="M422" s="67">
        <f>Table20[[#This Row],[riqueza]]*rendimento_hist_mensal</f>
        <v>19174.345690434096</v>
      </c>
      <c r="N422" s="70">
        <f>((Table20[[#This Row],[riqueza]]*SWR)/12)*(1-imposto_GCAP)</f>
        <v>10025.56673195853</v>
      </c>
      <c r="O422" s="71">
        <f>Table20[[#This Row],[renda]]*cambio_hoje*(1-custo_repatriacao)</f>
        <v>56097.571406130781</v>
      </c>
    </row>
    <row r="423" spans="7:15" ht="20" customHeight="1" x14ac:dyDescent="0.6">
      <c r="G423" s="65">
        <v>420</v>
      </c>
      <c r="H423" s="65">
        <f ca="1">YEAR(TODAY())-YEAR(data_de_nascimento)+Table20[[#This Row],[meses]]/12</f>
        <v>72</v>
      </c>
      <c r="I423" s="66">
        <f t="shared" ca="1" si="15"/>
        <v>57338</v>
      </c>
      <c r="J423" s="68"/>
      <c r="K423" s="68">
        <f t="shared" si="16"/>
        <v>3000</v>
      </c>
      <c r="L423" s="69">
        <f>M422+L422*(1-TER_mensal-desconto_div_mensal)+Table20[[#This Row],[aportes]]*(1-custo_remessa)-comissao-Table20[[#This Row],[saques]]</f>
        <v>3553297.8944213144</v>
      </c>
      <c r="M423" s="67">
        <f>Table20[[#This Row],[riqueza]]*rendimento_hist_mensal</f>
        <v>19254.884168230165</v>
      </c>
      <c r="N423" s="70">
        <f>((Table20[[#This Row],[riqueza]]*SWR)/12)*(1-imposto_GCAP)</f>
        <v>10067.677367527058</v>
      </c>
      <c r="O423" s="71">
        <f>Table20[[#This Row],[renda]]*cambio_hoje*(1-custo_repatriacao)</f>
        <v>56333.199420877594</v>
      </c>
    </row>
    <row r="424" spans="7:15" ht="20" customHeight="1" x14ac:dyDescent="0.6">
      <c r="G424" s="65">
        <v>421</v>
      </c>
      <c r="H424" s="65">
        <f ca="1">YEAR(TODAY())-YEAR(data_de_nascimento)+Table20[[#This Row],[meses]]/12</f>
        <v>72.083333333333343</v>
      </c>
      <c r="I424" s="66">
        <f t="shared" ca="1" si="15"/>
        <v>57369</v>
      </c>
      <c r="J424" s="68"/>
      <c r="K424" s="68">
        <f t="shared" si="16"/>
        <v>3000</v>
      </c>
      <c r="L424" s="69">
        <f>M423+L423*(1-TER_mensal-desconto_div_mensal)+Table20[[#This Row],[aportes]]*(1-custo_remessa)-comissao-Table20[[#This Row],[saques]]</f>
        <v>3568235.5087059001</v>
      </c>
      <c r="M424" s="67">
        <f>Table20[[#This Row],[riqueza]]*rendimento_hist_mensal</f>
        <v>19335.82926243433</v>
      </c>
      <c r="N424" s="70">
        <f>((Table20[[#This Row],[riqueza]]*SWR)/12)*(1-imposto_GCAP)</f>
        <v>10110.000608000051</v>
      </c>
      <c r="O424" s="71">
        <f>Table20[[#This Row],[renda]]*cambio_hoje*(1-custo_repatriacao)</f>
        <v>56570.01705603474</v>
      </c>
    </row>
    <row r="425" spans="7:15" ht="20" customHeight="1" x14ac:dyDescent="0.6">
      <c r="G425" s="65">
        <v>422</v>
      </c>
      <c r="H425" s="65">
        <f ca="1">YEAR(TODAY())-YEAR(data_de_nascimento)+Table20[[#This Row],[meses]]/12</f>
        <v>72.166666666666657</v>
      </c>
      <c r="I425" s="66">
        <f t="shared" ca="1" si="15"/>
        <v>57400</v>
      </c>
      <c r="J425" s="68"/>
      <c r="K425" s="68">
        <f t="shared" si="16"/>
        <v>3000</v>
      </c>
      <c r="L425" s="69">
        <f>M424+L424*(1-TER_mensal-desconto_div_mensal)+Table20[[#This Row],[aportes]]*(1-custo_remessa)-comissao-Table20[[#This Row],[saques]]</f>
        <v>3583248.5388566926</v>
      </c>
      <c r="M425" s="67">
        <f>Table20[[#This Row],[riqueza]]*rendimento_hist_mensal</f>
        <v>19417.183025939921</v>
      </c>
      <c r="N425" s="70">
        <f>((Table20[[#This Row],[riqueza]]*SWR)/12)*(1-imposto_GCAP)</f>
        <v>10152.53752676063</v>
      </c>
      <c r="O425" s="71">
        <f>Table20[[#This Row],[renda]]*cambio_hoje*(1-custo_repatriacao)</f>
        <v>56808.030317665303</v>
      </c>
    </row>
    <row r="426" spans="7:15" ht="20" customHeight="1" x14ac:dyDescent="0.6">
      <c r="G426" s="65">
        <v>423</v>
      </c>
      <c r="H426" s="65">
        <f ca="1">YEAR(TODAY())-YEAR(data_de_nascimento)+Table20[[#This Row],[meses]]/12</f>
        <v>72.25</v>
      </c>
      <c r="I426" s="66">
        <f t="shared" ca="1" si="15"/>
        <v>57428</v>
      </c>
      <c r="J426" s="68"/>
      <c r="K426" s="68">
        <f t="shared" si="16"/>
        <v>3000</v>
      </c>
      <c r="L426" s="69">
        <f>M425+L425*(1-TER_mensal-desconto_div_mensal)+Table20[[#This Row],[aportes]]*(1-custo_remessa)-comissao-Table20[[#This Row],[saques]]</f>
        <v>3598337.3656274565</v>
      </c>
      <c r="M426" s="67">
        <f>Table20[[#This Row],[riqueza]]*rendimento_hist_mensal</f>
        <v>19498.947522004742</v>
      </c>
      <c r="N426" s="70">
        <f>((Table20[[#This Row],[riqueza]]*SWR)/12)*(1-imposto_GCAP)</f>
        <v>10195.289202611128</v>
      </c>
      <c r="O426" s="71">
        <f>Table20[[#This Row],[renda]]*cambio_hoje*(1-custo_repatriacao)</f>
        <v>57047.245242155317</v>
      </c>
    </row>
    <row r="427" spans="7:15" ht="20" customHeight="1" x14ac:dyDescent="0.6">
      <c r="G427" s="65">
        <v>424</v>
      </c>
      <c r="H427" s="65">
        <f ca="1">YEAR(TODAY())-YEAR(data_de_nascimento)+Table20[[#This Row],[meses]]/12</f>
        <v>72.333333333333343</v>
      </c>
      <c r="I427" s="66">
        <f t="shared" ca="1" si="15"/>
        <v>57459</v>
      </c>
      <c r="J427" s="68"/>
      <c r="K427" s="68">
        <f t="shared" si="16"/>
        <v>3000</v>
      </c>
      <c r="L427" s="69">
        <f>M426+L426*(1-TER_mensal-desconto_div_mensal)+Table20[[#This Row],[aportes]]*(1-custo_remessa)-comissao-Table20[[#This Row],[saques]]</f>
        <v>3613502.3716942761</v>
      </c>
      <c r="M427" s="67">
        <f>Table20[[#This Row],[riqueza]]*rendimento_hist_mensal</f>
        <v>19581.124824303421</v>
      </c>
      <c r="N427" s="70">
        <f>((Table20[[#This Row],[riqueza]]*SWR)/12)*(1-imposto_GCAP)</f>
        <v>10238.256719800449</v>
      </c>
      <c r="O427" s="71">
        <f>Table20[[#This Row],[renda]]*cambio_hoje*(1-custo_repatriacao)</f>
        <v>57287.667896366831</v>
      </c>
    </row>
    <row r="428" spans="7:15" ht="20" customHeight="1" x14ac:dyDescent="0.6">
      <c r="G428" s="65">
        <v>425</v>
      </c>
      <c r="H428" s="65">
        <f ca="1">YEAR(TODAY())-YEAR(data_de_nascimento)+Table20[[#This Row],[meses]]/12</f>
        <v>72.416666666666657</v>
      </c>
      <c r="I428" s="66">
        <f t="shared" ca="1" si="15"/>
        <v>57489</v>
      </c>
      <c r="J428" s="68"/>
      <c r="K428" s="68">
        <f t="shared" si="16"/>
        <v>3000</v>
      </c>
      <c r="L428" s="69">
        <f>M427+L427*(1-TER_mensal-desconto_div_mensal)+Table20[[#This Row],[aportes]]*(1-custo_remessa)-comissao-Table20[[#This Row],[saques]]</f>
        <v>3628743.941665262</v>
      </c>
      <c r="M428" s="67">
        <f>Table20[[#This Row],[riqueza]]*rendimento_hist_mensal</f>
        <v>19663.717016979994</v>
      </c>
      <c r="N428" s="70">
        <f>((Table20[[#This Row],[riqueza]]*SWR)/12)*(1-imposto_GCAP)</f>
        <v>10281.441168051575</v>
      </c>
      <c r="O428" s="71">
        <f>Table20[[#This Row],[renda]]*cambio_hoje*(1-custo_repatriacao)</f>
        <v>57529.304377791821</v>
      </c>
    </row>
    <row r="429" spans="7:15" ht="20" customHeight="1" x14ac:dyDescent="0.6">
      <c r="G429" s="65">
        <v>426</v>
      </c>
      <c r="H429" s="65">
        <f ca="1">YEAR(TODAY())-YEAR(data_de_nascimento)+Table20[[#This Row],[meses]]/12</f>
        <v>72.5</v>
      </c>
      <c r="I429" s="66">
        <f t="shared" ca="1" si="15"/>
        <v>57520</v>
      </c>
      <c r="J429" s="68"/>
      <c r="K429" s="68">
        <f t="shared" si="16"/>
        <v>3000</v>
      </c>
      <c r="L429" s="69">
        <f>M428+L428*(1-TER_mensal-desconto_div_mensal)+Table20[[#This Row],[aportes]]*(1-custo_remessa)-comissao-Table20[[#This Row],[saques]]</f>
        <v>3644062.4620903037</v>
      </c>
      <c r="M429" s="67">
        <f>Table20[[#This Row],[riqueza]]*rendimento_hist_mensal</f>
        <v>19746.726194700761</v>
      </c>
      <c r="N429" s="70">
        <f>((Table20[[#This Row],[riqueza]]*SWR)/12)*(1-imposto_GCAP)</f>
        <v>10324.843642589194</v>
      </c>
      <c r="O429" s="71">
        <f>Table20[[#This Row],[renda]]*cambio_hoje*(1-custo_repatriacao)</f>
        <v>57772.160814706804</v>
      </c>
    </row>
    <row r="430" spans="7:15" ht="20" customHeight="1" x14ac:dyDescent="0.6">
      <c r="G430" s="65">
        <v>427</v>
      </c>
      <c r="H430" s="65">
        <f ca="1">YEAR(TODAY())-YEAR(data_de_nascimento)+Table20[[#This Row],[meses]]/12</f>
        <v>72.583333333333343</v>
      </c>
      <c r="I430" s="66">
        <f t="shared" ca="1" si="15"/>
        <v>57550</v>
      </c>
      <c r="J430" s="68"/>
      <c r="K430" s="68">
        <f t="shared" si="16"/>
        <v>3000</v>
      </c>
      <c r="L430" s="69">
        <f>M429+L429*(1-TER_mensal-desconto_div_mensal)+Table20[[#This Row],[aportes]]*(1-custo_remessa)-comissao-Table20[[#This Row],[saques]]</f>
        <v>3659458.3214708734</v>
      </c>
      <c r="M430" s="67">
        <f>Table20[[#This Row],[riqueza]]*rendimento_hist_mensal</f>
        <v>19830.154462707407</v>
      </c>
      <c r="N430" s="70">
        <f>((Table20[[#This Row],[riqueza]]*SWR)/12)*(1-imposto_GCAP)</f>
        <v>10368.465244167475</v>
      </c>
      <c r="O430" s="71">
        <f>Table20[[#This Row],[renda]]*cambio_hoje*(1-custo_repatriacao)</f>
        <v>58016.243366328243</v>
      </c>
    </row>
    <row r="431" spans="7:15" ht="20" customHeight="1" x14ac:dyDescent="0.6">
      <c r="G431" s="65">
        <v>428</v>
      </c>
      <c r="H431" s="65">
        <f ca="1">YEAR(TODAY())-YEAR(data_de_nascimento)+Table20[[#This Row],[meses]]/12</f>
        <v>72.666666666666657</v>
      </c>
      <c r="I431" s="66">
        <f t="shared" ca="1" si="15"/>
        <v>57581</v>
      </c>
      <c r="J431" s="68"/>
      <c r="K431" s="68">
        <f t="shared" si="16"/>
        <v>3000</v>
      </c>
      <c r="L431" s="69">
        <f>M430+L430*(1-TER_mensal-desconto_div_mensal)+Table20[[#This Row],[aportes]]*(1-custo_remessa)-comissao-Table20[[#This Row],[saques]]</f>
        <v>3674931.9102698802</v>
      </c>
      <c r="M431" s="67">
        <f>Table20[[#This Row],[riqueza]]*rendimento_hist_mensal</f>
        <v>19914.003936870398</v>
      </c>
      <c r="N431" s="70">
        <f>((Table20[[#This Row],[riqueza]]*SWR)/12)*(1-imposto_GCAP)</f>
        <v>10412.307079097995</v>
      </c>
      <c r="O431" s="71">
        <f>Table20[[#This Row],[renda]]*cambio_hoje*(1-custo_repatriacao)</f>
        <v>58261.558222968779</v>
      </c>
    </row>
    <row r="432" spans="7:15" ht="20" customHeight="1" x14ac:dyDescent="0.6">
      <c r="G432" s="65">
        <v>429</v>
      </c>
      <c r="H432" s="65">
        <f ca="1">YEAR(TODAY())-YEAR(data_de_nascimento)+Table20[[#This Row],[meses]]/12</f>
        <v>72.75</v>
      </c>
      <c r="I432" s="66">
        <f t="shared" ca="1" si="15"/>
        <v>57612</v>
      </c>
      <c r="J432" s="68"/>
      <c r="K432" s="68">
        <f t="shared" si="16"/>
        <v>3000</v>
      </c>
      <c r="L432" s="69">
        <f>M431+L431*(1-TER_mensal-desconto_div_mensal)+Table20[[#This Row],[aportes]]*(1-custo_remessa)-comissao-Table20[[#This Row],[saques]]</f>
        <v>3690483.6209215722</v>
      </c>
      <c r="M432" s="67">
        <f>Table20[[#This Row],[riqueza]]*rendimento_hist_mensal</f>
        <v>19998.276743742656</v>
      </c>
      <c r="N432" s="70">
        <f>((Table20[[#This Row],[riqueza]]*SWR)/12)*(1-imposto_GCAP)</f>
        <v>10456.37025927779</v>
      </c>
      <c r="O432" s="71">
        <f>Table20[[#This Row],[renda]]*cambio_hoje*(1-custo_repatriacao)</f>
        <v>58508.111606194274</v>
      </c>
    </row>
    <row r="433" spans="7:15" ht="20" customHeight="1" x14ac:dyDescent="0.6">
      <c r="G433" s="65">
        <v>430</v>
      </c>
      <c r="H433" s="65">
        <f ca="1">YEAR(TODAY())-YEAR(data_de_nascimento)+Table20[[#This Row],[meses]]/12</f>
        <v>72.833333333333343</v>
      </c>
      <c r="I433" s="66">
        <f t="shared" ca="1" si="15"/>
        <v>57642</v>
      </c>
      <c r="J433" s="68"/>
      <c r="K433" s="68">
        <f t="shared" si="16"/>
        <v>3000</v>
      </c>
      <c r="L433" s="69">
        <f>M432+L432*(1-TER_mensal-desconto_div_mensal)+Table20[[#This Row],[aportes]]*(1-custo_remessa)-comissao-Table20[[#This Row],[saques]]</f>
        <v>3706113.8478414877</v>
      </c>
      <c r="M433" s="67">
        <f>Table20[[#This Row],[riqueza]]*rendimento_hist_mensal</f>
        <v>20082.975020613456</v>
      </c>
      <c r="N433" s="70">
        <f>((Table20[[#This Row],[riqueza]]*SWR)/12)*(1-imposto_GCAP)</f>
        <v>10500.655902217548</v>
      </c>
      <c r="O433" s="71">
        <f>Table20[[#This Row],[renda]]*cambio_hoje*(1-custo_repatriacao)</f>
        <v>58755.909768981444</v>
      </c>
    </row>
    <row r="434" spans="7:15" ht="20" customHeight="1" x14ac:dyDescent="0.6">
      <c r="G434" s="65">
        <v>431</v>
      </c>
      <c r="H434" s="65">
        <f ca="1">YEAR(TODAY())-YEAR(data_de_nascimento)+Table20[[#This Row],[meses]]/12</f>
        <v>72.916666666666657</v>
      </c>
      <c r="I434" s="66">
        <f t="shared" ca="1" si="15"/>
        <v>57673</v>
      </c>
      <c r="J434" s="68"/>
      <c r="K434" s="68">
        <f t="shared" si="16"/>
        <v>3000</v>
      </c>
      <c r="L434" s="69">
        <f>M433+L433*(1-TER_mensal-desconto_div_mensal)+Table20[[#This Row],[aportes]]*(1-custo_remessa)-comissao-Table20[[#This Row],[saques]]</f>
        <v>3721822.9874364603</v>
      </c>
      <c r="M434" s="67">
        <f>Table20[[#This Row],[riqueza]]*rendimento_hist_mensal</f>
        <v>20168.100915562663</v>
      </c>
      <c r="N434" s="70">
        <f>((Table20[[#This Row],[riqueza]]*SWR)/12)*(1-imposto_GCAP)</f>
        <v>10545.165131069969</v>
      </c>
      <c r="O434" s="71">
        <f>Table20[[#This Row],[renda]]*cambio_hoje*(1-custo_repatriacao)</f>
        <v>59004.958995876637</v>
      </c>
    </row>
    <row r="435" spans="7:15" ht="20" customHeight="1" x14ac:dyDescent="0.6">
      <c r="G435" s="65">
        <v>432</v>
      </c>
      <c r="H435" s="65">
        <f ca="1">YEAR(TODAY())-YEAR(data_de_nascimento)+Table20[[#This Row],[meses]]/12</f>
        <v>73</v>
      </c>
      <c r="I435" s="66">
        <f t="shared" ca="1" si="15"/>
        <v>57703</v>
      </c>
      <c r="J435" s="68"/>
      <c r="K435" s="68">
        <f t="shared" si="16"/>
        <v>3000</v>
      </c>
      <c r="L435" s="69">
        <f>M434+L434*(1-TER_mensal-desconto_div_mensal)+Table20[[#This Row],[aportes]]*(1-custo_remessa)-comissao-Table20[[#This Row],[saques]]</f>
        <v>3737611.438114672</v>
      </c>
      <c r="M435" s="67">
        <f>Table20[[#This Row],[riqueza]]*rendimento_hist_mensal</f>
        <v>20253.656587515212</v>
      </c>
      <c r="N435" s="70">
        <f>((Table20[[#This Row],[riqueza]]*SWR)/12)*(1-imposto_GCAP)</f>
        <v>10589.899074658237</v>
      </c>
      <c r="O435" s="71">
        <f>Table20[[#This Row],[renda]]*cambio_hoje*(1-custo_repatriacao)</f>
        <v>59255.265603155138</v>
      </c>
    </row>
    <row r="436" spans="7:15" ht="20" customHeight="1" x14ac:dyDescent="0.6">
      <c r="G436" s="65">
        <v>433</v>
      </c>
      <c r="H436" s="65">
        <f ca="1">YEAR(TODAY())-YEAR(data_de_nascimento)+Table20[[#This Row],[meses]]/12</f>
        <v>73.083333333333343</v>
      </c>
      <c r="I436" s="66">
        <f t="shared" ca="1" si="15"/>
        <v>57734</v>
      </c>
      <c r="J436" s="68"/>
      <c r="K436" s="68">
        <f t="shared" si="16"/>
        <v>3000</v>
      </c>
      <c r="L436" s="69">
        <f>M435+L435*(1-TER_mensal-desconto_div_mensal)+Table20[[#This Row],[aportes]]*(1-custo_remessa)-comissao-Table20[[#This Row],[saques]]</f>
        <v>3753479.6002957555</v>
      </c>
      <c r="M436" s="67">
        <f>Table20[[#This Row],[riqueza]]*rendimento_hist_mensal</f>
        <v>20339.644206295823</v>
      </c>
      <c r="N436" s="70">
        <f>((Table20[[#This Row],[riqueza]]*SWR)/12)*(1-imposto_GCAP)</f>
        <v>10634.858867504641</v>
      </c>
      <c r="O436" s="71">
        <f>Table20[[#This Row],[renda]]*cambio_hoje*(1-custo_repatriacao)</f>
        <v>59506.835938981254</v>
      </c>
    </row>
    <row r="437" spans="7:15" ht="20" customHeight="1" x14ac:dyDescent="0.6">
      <c r="G437" s="65">
        <v>434</v>
      </c>
      <c r="H437" s="65">
        <f ca="1">YEAR(TODAY())-YEAR(data_de_nascimento)+Table20[[#This Row],[meses]]/12</f>
        <v>73.166666666666657</v>
      </c>
      <c r="I437" s="66">
        <f t="shared" ca="1" si="15"/>
        <v>57765</v>
      </c>
      <c r="J437" s="68"/>
      <c r="K437" s="68">
        <f t="shared" si="16"/>
        <v>3000</v>
      </c>
      <c r="L437" s="69">
        <f>M436+L436*(1-TER_mensal-desconto_div_mensal)+Table20[[#This Row],[aportes]]*(1-custo_remessa)-comissao-Table20[[#This Row],[saques]]</f>
        <v>3769427.8764209533</v>
      </c>
      <c r="M437" s="67">
        <f>Table20[[#This Row],[riqueza]]*rendimento_hist_mensal</f>
        <v>20426.065952684086</v>
      </c>
      <c r="N437" s="70">
        <f>((Table20[[#This Row],[riqueza]]*SWR)/12)*(1-imposto_GCAP)</f>
        <v>10680.045649859367</v>
      </c>
      <c r="O437" s="71">
        <f>Table20[[#This Row],[renda]]*cambio_hoje*(1-custo_repatriacao)</f>
        <v>59759.676383569502</v>
      </c>
    </row>
    <row r="438" spans="7:15" ht="20" customHeight="1" x14ac:dyDescent="0.6">
      <c r="G438" s="65">
        <v>435</v>
      </c>
      <c r="H438" s="65">
        <f ca="1">YEAR(TODAY())-YEAR(data_de_nascimento)+Table20[[#This Row],[meses]]/12</f>
        <v>73.25</v>
      </c>
      <c r="I438" s="66">
        <f t="shared" ca="1" si="15"/>
        <v>57793</v>
      </c>
      <c r="J438" s="68"/>
      <c r="K438" s="68">
        <f t="shared" si="16"/>
        <v>3000</v>
      </c>
      <c r="L438" s="69">
        <f>M437+L437*(1-TER_mensal-desconto_div_mensal)+Table20[[#This Row],[aportes]]*(1-custo_remessa)-comissao-Table20[[#This Row],[saques]]</f>
        <v>3785456.6709633209</v>
      </c>
      <c r="M438" s="67">
        <f>Table20[[#This Row],[riqueza]]*rendimento_hist_mensal</f>
        <v>20512.924018469734</v>
      </c>
      <c r="N438" s="70">
        <f>((Table20[[#This Row],[riqueza]]*SWR)/12)*(1-imposto_GCAP)</f>
        <v>10725.460567729409</v>
      </c>
      <c r="O438" s="71">
        <f>Table20[[#This Row],[renda]]*cambio_hoje*(1-custo_repatriacao)</f>
        <v>60013.793349346313</v>
      </c>
    </row>
    <row r="439" spans="7:15" ht="20" customHeight="1" x14ac:dyDescent="0.6">
      <c r="G439" s="65">
        <v>436</v>
      </c>
      <c r="H439" s="65">
        <f ca="1">YEAR(TODAY())-YEAR(data_de_nascimento)+Table20[[#This Row],[meses]]/12</f>
        <v>73.333333333333343</v>
      </c>
      <c r="I439" s="66">
        <f t="shared" ca="1" si="15"/>
        <v>57824</v>
      </c>
      <c r="J439" s="68"/>
      <c r="K439" s="68">
        <f t="shared" si="16"/>
        <v>3000</v>
      </c>
      <c r="L439" s="69">
        <f>M438+L438*(1-TER_mensal-desconto_div_mensal)+Table20[[#This Row],[aportes]]*(1-custo_remessa)-comissao-Table20[[#This Row],[saques]]</f>
        <v>3801566.3904379848</v>
      </c>
      <c r="M439" s="67">
        <f>Table20[[#This Row],[riqueza]]*rendimento_hist_mensal</f>
        <v>20600.220606508225</v>
      </c>
      <c r="N439" s="70">
        <f>((Table20[[#This Row],[riqueza]]*SWR)/12)*(1-imposto_GCAP)</f>
        <v>10771.104772907624</v>
      </c>
      <c r="O439" s="71">
        <f>Table20[[#This Row],[renda]]*cambio_hoje*(1-custo_repatriacao)</f>
        <v>60269.193281112646</v>
      </c>
    </row>
    <row r="440" spans="7:15" ht="20" customHeight="1" x14ac:dyDescent="0.6">
      <c r="G440" s="65">
        <v>437</v>
      </c>
      <c r="H440" s="65">
        <f ca="1">YEAR(TODAY())-YEAR(data_de_nascimento)+Table20[[#This Row],[meses]]/12</f>
        <v>73.416666666666657</v>
      </c>
      <c r="I440" s="66">
        <f t="shared" ca="1" si="15"/>
        <v>57854</v>
      </c>
      <c r="J440" s="68"/>
      <c r="K440" s="68">
        <f t="shared" si="16"/>
        <v>3000</v>
      </c>
      <c r="L440" s="69">
        <f>M439+L439*(1-TER_mensal-desconto_div_mensal)+Table20[[#This Row],[aportes]]*(1-custo_remessa)-comissao-Table20[[#This Row],[saques]]</f>
        <v>3817757.4434124553</v>
      </c>
      <c r="M440" s="67">
        <f>Table20[[#This Row],[riqueza]]*rendimento_hist_mensal</f>
        <v>20687.957930776636</v>
      </c>
      <c r="N440" s="70">
        <f>((Table20[[#This Row],[riqueza]]*SWR)/12)*(1-imposto_GCAP)</f>
        <v>10816.979423001956</v>
      </c>
      <c r="O440" s="71">
        <f>Table20[[#This Row],[renda]]*cambio_hoje*(1-custo_repatriacao)</f>
        <v>60525.882656207483</v>
      </c>
    </row>
    <row r="441" spans="7:15" ht="20" customHeight="1" x14ac:dyDescent="0.6">
      <c r="G441" s="65">
        <v>438</v>
      </c>
      <c r="H441" s="65">
        <f ca="1">YEAR(TODAY())-YEAR(data_de_nascimento)+Table20[[#This Row],[meses]]/12</f>
        <v>73.5</v>
      </c>
      <c r="I441" s="66">
        <f t="shared" ca="1" si="15"/>
        <v>57885</v>
      </c>
      <c r="J441" s="68"/>
      <c r="K441" s="68">
        <f t="shared" si="16"/>
        <v>3000</v>
      </c>
      <c r="L441" s="69">
        <f>M440+L440*(1-TER_mensal-desconto_div_mensal)+Table20[[#This Row],[aportes]]*(1-custo_remessa)-comissao-Table20[[#This Row],[saques]]</f>
        <v>3834030.2405169858</v>
      </c>
      <c r="M441" s="67">
        <f>Table20[[#This Row],[riqueza]]*rendimento_hist_mensal</f>
        <v>20776.138216429797</v>
      </c>
      <c r="N441" s="70">
        <f>((Table20[[#This Row],[riqueza]]*SWR)/12)*(1-imposto_GCAP)</f>
        <v>10863.085681464794</v>
      </c>
      <c r="O441" s="71">
        <f>Table20[[#This Row],[renda]]*cambio_hoje*(1-custo_repatriacao)</f>
        <v>60783.867984672135</v>
      </c>
    </row>
    <row r="442" spans="7:15" ht="20" customHeight="1" x14ac:dyDescent="0.6">
      <c r="G442" s="65">
        <v>439</v>
      </c>
      <c r="H442" s="65">
        <f ca="1">YEAR(TODAY())-YEAR(data_de_nascimento)+Table20[[#This Row],[meses]]/12</f>
        <v>73.583333333333343</v>
      </c>
      <c r="I442" s="66">
        <f t="shared" ca="1" si="15"/>
        <v>57915</v>
      </c>
      <c r="J442" s="68"/>
      <c r="K442" s="68">
        <f t="shared" si="16"/>
        <v>3000</v>
      </c>
      <c r="L442" s="69">
        <f>M441+L441*(1-TER_mensal-desconto_div_mensal)+Table20[[#This Row],[aportes]]*(1-custo_remessa)-comissao-Table20[[#This Row],[saques]]</f>
        <v>3850385.194454988</v>
      </c>
      <c r="M442" s="67">
        <f>Table20[[#This Row],[riqueza]]*rendimento_hist_mensal</f>
        <v>20864.763699856725</v>
      </c>
      <c r="N442" s="70">
        <f>((Table20[[#This Row],[riqueza]]*SWR)/12)*(1-imposto_GCAP)</f>
        <v>10909.424717622465</v>
      </c>
      <c r="O442" s="71">
        <f>Table20[[#This Row],[renda]]*cambio_hoje*(1-custo_repatriacao)</f>
        <v>61043.155809415228</v>
      </c>
    </row>
    <row r="443" spans="7:15" ht="20" customHeight="1" x14ac:dyDescent="0.6">
      <c r="G443" s="65">
        <v>440</v>
      </c>
      <c r="H443" s="65">
        <f ca="1">YEAR(TODAY())-YEAR(data_de_nascimento)+Table20[[#This Row],[meses]]/12</f>
        <v>73.666666666666657</v>
      </c>
      <c r="I443" s="66">
        <f t="shared" ca="1" si="15"/>
        <v>57946</v>
      </c>
      <c r="J443" s="68"/>
      <c r="K443" s="68">
        <f t="shared" si="16"/>
        <v>3000</v>
      </c>
      <c r="L443" s="69">
        <f>M442+L442*(1-TER_mensal-desconto_div_mensal)+Table20[[#This Row],[aportes]]*(1-custo_remessa)-comissao-Table20[[#This Row],[saques]]</f>
        <v>3866822.7200134979</v>
      </c>
      <c r="M443" s="67">
        <f>Table20[[#This Row],[riqueza]]*rendimento_hist_mensal</f>
        <v>20953.836628737343</v>
      </c>
      <c r="N443" s="70">
        <f>((Table20[[#This Row],[riqueza]]*SWR)/12)*(1-imposto_GCAP)</f>
        <v>10955.997706704911</v>
      </c>
      <c r="O443" s="71">
        <f>Table20[[#This Row],[renda]]*cambio_hoje*(1-custo_repatriacao)</f>
        <v>61303.752706378786</v>
      </c>
    </row>
    <row r="444" spans="7:15" ht="20" customHeight="1" x14ac:dyDescent="0.6">
      <c r="G444" s="65">
        <v>441</v>
      </c>
      <c r="H444" s="65">
        <f ca="1">YEAR(TODAY())-YEAR(data_de_nascimento)+Table20[[#This Row],[meses]]/12</f>
        <v>73.75</v>
      </c>
      <c r="I444" s="66">
        <f t="shared" ca="1" si="15"/>
        <v>57977</v>
      </c>
      <c r="J444" s="68"/>
      <c r="K444" s="68">
        <f t="shared" si="16"/>
        <v>3000</v>
      </c>
      <c r="L444" s="69">
        <f>M443+L443*(1-TER_mensal-desconto_div_mensal)+Table20[[#This Row],[aportes]]*(1-custo_remessa)-comissao-Table20[[#This Row],[saques]]</f>
        <v>3883343.2340736971</v>
      </c>
      <c r="M444" s="67">
        <f>Table20[[#This Row],[riqueza]]*rendimento_hist_mensal</f>
        <v>21043.359262099486</v>
      </c>
      <c r="N444" s="70">
        <f>((Table20[[#This Row],[riqueza]]*SWR)/12)*(1-imposto_GCAP)</f>
        <v>11002.805829875475</v>
      </c>
      <c r="O444" s="71">
        <f>Table20[[#This Row],[renda]]*cambio_hoje*(1-custo_repatriacao)</f>
        <v>61565.66528470489</v>
      </c>
    </row>
    <row r="445" spans="7:15" ht="20" customHeight="1" x14ac:dyDescent="0.6">
      <c r="G445" s="65">
        <v>442</v>
      </c>
      <c r="H445" s="65">
        <f ca="1">YEAR(TODAY())-YEAR(data_de_nascimento)+Table20[[#This Row],[meses]]/12</f>
        <v>73.833333333333343</v>
      </c>
      <c r="I445" s="66">
        <f t="shared" ca="1" si="15"/>
        <v>58007</v>
      </c>
      <c r="J445" s="68"/>
      <c r="K445" s="68">
        <f t="shared" si="16"/>
        <v>3000</v>
      </c>
      <c r="L445" s="69">
        <f>M444+L444*(1-TER_mensal-desconto_div_mensal)+Table20[[#This Row],[aportes]]*(1-custo_remessa)-comissao-Table20[[#This Row],[saques]]</f>
        <v>3899947.1556214835</v>
      </c>
      <c r="M445" s="67">
        <f>Table20[[#This Row],[riqueza]]*rendimento_hist_mensal</f>
        <v>21133.333870376191</v>
      </c>
      <c r="N445" s="70">
        <f>((Table20[[#This Row],[riqueza]]*SWR)/12)*(1-imposto_GCAP)</f>
        <v>11049.850274260869</v>
      </c>
      <c r="O445" s="71">
        <f>Table20[[#This Row],[renda]]*cambio_hoje*(1-custo_repatriacao)</f>
        <v>61828.90018690336</v>
      </c>
    </row>
    <row r="446" spans="7:15" ht="20" customHeight="1" x14ac:dyDescent="0.6">
      <c r="G446" s="65">
        <v>443</v>
      </c>
      <c r="H446" s="65">
        <f ca="1">YEAR(TODAY())-YEAR(data_de_nascimento)+Table20[[#This Row],[meses]]/12</f>
        <v>73.916666666666657</v>
      </c>
      <c r="I446" s="66">
        <f t="shared" ca="1" si="15"/>
        <v>58038</v>
      </c>
      <c r="J446" s="68"/>
      <c r="K446" s="68">
        <f t="shared" si="16"/>
        <v>3000</v>
      </c>
      <c r="L446" s="69">
        <f>M445+L445*(1-TER_mensal-desconto_div_mensal)+Table20[[#This Row],[aportes]]*(1-custo_remessa)-comissao-Table20[[#This Row],[saques]]</f>
        <v>3916634.9057580987</v>
      </c>
      <c r="M446" s="67">
        <f>Table20[[#This Row],[riqueza]]*rendimento_hist_mensal</f>
        <v>21223.76273546329</v>
      </c>
      <c r="N446" s="70">
        <f>((Table20[[#This Row],[riqueza]]*SWR)/12)*(1-imposto_GCAP)</f>
        <v>11097.132232981279</v>
      </c>
      <c r="O446" s="71">
        <f>Table20[[#This Row],[renda]]*cambio_hoje*(1-custo_repatriacao)</f>
        <v>62093.464089020228</v>
      </c>
    </row>
    <row r="447" spans="7:15" ht="20" customHeight="1" x14ac:dyDescent="0.6">
      <c r="G447" s="65">
        <v>444</v>
      </c>
      <c r="H447" s="65">
        <f ca="1">YEAR(TODAY())-YEAR(data_de_nascimento)+Table20[[#This Row],[meses]]/12</f>
        <v>74</v>
      </c>
      <c r="I447" s="66">
        <f t="shared" ca="1" si="15"/>
        <v>58068</v>
      </c>
      <c r="J447" s="68"/>
      <c r="K447" s="68">
        <f t="shared" si="16"/>
        <v>3000</v>
      </c>
      <c r="L447" s="69">
        <f>M446+L446*(1-TER_mensal-desconto_div_mensal)+Table20[[#This Row],[aportes]]*(1-custo_remessa)-comissao-Table20[[#This Row],[saques]]</f>
        <v>3933406.9077108083</v>
      </c>
      <c r="M447" s="67">
        <f>Table20[[#This Row],[riqueza]]*rendimento_hist_mensal</f>
        <v>21314.648150777266</v>
      </c>
      <c r="N447" s="70">
        <f>((Table20[[#This Row],[riqueza]]*SWR)/12)*(1-imposto_GCAP)</f>
        <v>11144.652905180623</v>
      </c>
      <c r="O447" s="71">
        <f>Table20[[#This Row],[renda]]*cambio_hoje*(1-custo_repatriacao)</f>
        <v>62359.363700806978</v>
      </c>
    </row>
    <row r="448" spans="7:15" ht="20" customHeight="1" x14ac:dyDescent="0.6">
      <c r="G448" s="65">
        <v>445</v>
      </c>
      <c r="H448" s="65">
        <f ca="1">YEAR(TODAY())-YEAR(data_de_nascimento)+Table20[[#This Row],[meses]]/12</f>
        <v>74.083333333333343</v>
      </c>
      <c r="I448" s="66">
        <f t="shared" ca="1" si="15"/>
        <v>58099</v>
      </c>
      <c r="J448" s="68"/>
      <c r="K448" s="68">
        <f t="shared" si="16"/>
        <v>3000</v>
      </c>
      <c r="L448" s="69">
        <f>M447+L447*(1-TER_mensal-desconto_div_mensal)+Table20[[#This Row],[aportes]]*(1-custo_remessa)-comissao-Table20[[#This Row],[saques]]</f>
        <v>3950263.586843634</v>
      </c>
      <c r="M448" s="67">
        <f>Table20[[#This Row],[riqueza]]*rendimento_hist_mensal</f>
        <v>21405.992421313422</v>
      </c>
      <c r="N448" s="70">
        <f>((Table20[[#This Row],[riqueza]]*SWR)/12)*(1-imposto_GCAP)</f>
        <v>11192.413496056965</v>
      </c>
      <c r="O448" s="71">
        <f>Table20[[#This Row],[renda]]*cambio_hoje*(1-custo_repatriacao)</f>
        <v>62626.605765890832</v>
      </c>
    </row>
    <row r="449" spans="7:15" ht="20" customHeight="1" x14ac:dyDescent="0.6">
      <c r="G449" s="65">
        <v>446</v>
      </c>
      <c r="H449" s="65">
        <f ca="1">YEAR(TODAY())-YEAR(data_de_nascimento)+Table20[[#This Row],[meses]]/12</f>
        <v>74.166666666666657</v>
      </c>
      <c r="I449" s="66">
        <f t="shared" ca="1" si="15"/>
        <v>58130</v>
      </c>
      <c r="J449" s="68"/>
      <c r="K449" s="68">
        <f t="shared" si="16"/>
        <v>3000</v>
      </c>
      <c r="L449" s="69">
        <f>M448+L448*(1-TER_mensal-desconto_div_mensal)+Table20[[#This Row],[aportes]]*(1-custo_remessa)-comissao-Table20[[#This Row],[saques]]</f>
        <v>3967205.3706681421</v>
      </c>
      <c r="M449" s="67">
        <f>Table20[[#This Row],[riqueza]]*rendimento_hist_mensal</f>
        <v>21497.797863704349</v>
      </c>
      <c r="N449" s="70">
        <f>((Table20[[#This Row],[riqueza]]*SWR)/12)*(1-imposto_GCAP)</f>
        <v>11240.415216893069</v>
      </c>
      <c r="O449" s="71">
        <f>Table20[[#This Row],[renda]]*cambio_hoje*(1-custo_repatriacao)</f>
        <v>62895.197061945626</v>
      </c>
    </row>
    <row r="450" spans="7:15" ht="20" customHeight="1" x14ac:dyDescent="0.6">
      <c r="G450" s="65">
        <v>447</v>
      </c>
      <c r="H450" s="65">
        <f ca="1">YEAR(TODAY())-YEAR(data_de_nascimento)+Table20[[#This Row],[meses]]/12</f>
        <v>74.25</v>
      </c>
      <c r="I450" s="66">
        <f t="shared" ca="1" si="15"/>
        <v>58158</v>
      </c>
      <c r="J450" s="68"/>
      <c r="K450" s="68">
        <f t="shared" si="16"/>
        <v>3000</v>
      </c>
      <c r="L450" s="69">
        <f>M449+L449*(1-TER_mensal-desconto_div_mensal)+Table20[[#This Row],[aportes]]*(1-custo_remessa)-comissao-Table20[[#This Row],[saques]]</f>
        <v>3984232.6888542874</v>
      </c>
      <c r="M450" s="67">
        <f>Table20[[#This Row],[riqueza]]*rendimento_hist_mensal</f>
        <v>21590.066806278675</v>
      </c>
      <c r="N450" s="70">
        <f>((Table20[[#This Row],[riqueza]]*SWR)/12)*(1-imposto_GCAP)</f>
        <v>11288.659285087148</v>
      </c>
      <c r="O450" s="71">
        <f>Table20[[#This Row],[renda]]*cambio_hoje*(1-custo_repatriacao)</f>
        <v>63165.144400863879</v>
      </c>
    </row>
    <row r="451" spans="7:15" ht="20" customHeight="1" x14ac:dyDescent="0.6">
      <c r="G451" s="65">
        <v>448</v>
      </c>
      <c r="H451" s="65">
        <f ca="1">YEAR(TODAY())-YEAR(data_de_nascimento)+Table20[[#This Row],[meses]]/12</f>
        <v>74.333333333333343</v>
      </c>
      <c r="I451" s="66">
        <f t="shared" ca="1" si="15"/>
        <v>58189</v>
      </c>
      <c r="J451" s="68"/>
      <c r="K451" s="68">
        <f t="shared" si="16"/>
        <v>3000</v>
      </c>
      <c r="L451" s="69">
        <f>M450+L450*(1-TER_mensal-desconto_div_mensal)+Table20[[#This Row],[aportes]]*(1-custo_remessa)-comissao-Table20[[#This Row],[saques]]</f>
        <v>4001345.9732413078</v>
      </c>
      <c r="M451" s="67">
        <f>Table20[[#This Row],[riqueza]]*rendimento_hist_mensal</f>
        <v>21682.801589120099</v>
      </c>
      <c r="N451" s="70">
        <f>((Table20[[#This Row],[riqueza]]*SWR)/12)*(1-imposto_GCAP)</f>
        <v>11337.146924183706</v>
      </c>
      <c r="O451" s="71">
        <f>Table20[[#This Row],[renda]]*cambio_hoje*(1-custo_repatriacao)</f>
        <v>63436.454628929408</v>
      </c>
    </row>
    <row r="452" spans="7:15" ht="20" customHeight="1" x14ac:dyDescent="0.6">
      <c r="G452" s="65">
        <v>449</v>
      </c>
      <c r="H452" s="65">
        <f ca="1">YEAR(TODAY())-YEAR(data_de_nascimento)+Table20[[#This Row],[meses]]/12</f>
        <v>74.416666666666657</v>
      </c>
      <c r="I452" s="66">
        <f t="shared" ca="1" si="15"/>
        <v>58219</v>
      </c>
      <c r="J452" s="68"/>
      <c r="K452" s="68">
        <f t="shared" si="16"/>
        <v>3000</v>
      </c>
      <c r="L452" s="69">
        <f>M451+L451*(1-TER_mensal-desconto_div_mensal)+Table20[[#This Row],[aportes]]*(1-custo_remessa)-comissao-Table20[[#This Row],[saques]]</f>
        <v>4018545.6578486776</v>
      </c>
      <c r="M452" s="67">
        <f>Table20[[#This Row],[riqueza]]*rendimento_hist_mensal</f>
        <v>21776.004564126768</v>
      </c>
      <c r="N452" s="70">
        <f>((Table20[[#This Row],[riqueza]]*SWR)/12)*(1-imposto_GCAP)</f>
        <v>11385.879363904585</v>
      </c>
      <c r="O452" s="71">
        <f>Table20[[#This Row],[renda]]*cambio_hoje*(1-custo_repatriacao)</f>
        <v>63709.134626991021</v>
      </c>
    </row>
    <row r="453" spans="7:15" ht="20" customHeight="1" x14ac:dyDescent="0.6">
      <c r="G453" s="65">
        <v>450</v>
      </c>
      <c r="H453" s="65">
        <f ca="1">YEAR(TODAY())-YEAR(data_de_nascimento)+Table20[[#This Row],[meses]]/12</f>
        <v>74.5</v>
      </c>
      <c r="I453" s="66">
        <f t="shared" ca="1" si="15"/>
        <v>58250</v>
      </c>
      <c r="J453" s="68"/>
      <c r="K453" s="68">
        <f t="shared" si="16"/>
        <v>3000</v>
      </c>
      <c r="L453" s="69">
        <f>M452+L452*(1-TER_mensal-desconto_div_mensal)+Table20[[#This Row],[aportes]]*(1-custo_remessa)-comissao-Table20[[#This Row],[saques]]</f>
        <v>4035832.1788871153</v>
      </c>
      <c r="M453" s="67">
        <f>Table20[[#This Row],[riqueza]]*rendimento_hist_mensal</f>
        <v>21869.6780950709</v>
      </c>
      <c r="N453" s="70">
        <f>((Table20[[#This Row],[riqueza]]*SWR)/12)*(1-imposto_GCAP)</f>
        <v>11434.857840180161</v>
      </c>
      <c r="O453" s="71">
        <f>Table20[[#This Row],[renda]]*cambio_hoje*(1-custo_repatriacao)</f>
        <v>63983.191310637056</v>
      </c>
    </row>
    <row r="454" spans="7:15" ht="20" customHeight="1" x14ac:dyDescent="0.6">
      <c r="G454" s="65">
        <v>451</v>
      </c>
      <c r="H454" s="65">
        <f ca="1">YEAR(TODAY())-YEAR(data_de_nascimento)+Table20[[#This Row],[meses]]/12</f>
        <v>74.583333333333343</v>
      </c>
      <c r="I454" s="66">
        <f t="shared" ref="I454:I517" ca="1" si="17">EDATE(I453,1)</f>
        <v>58280</v>
      </c>
      <c r="J454" s="68"/>
      <c r="K454" s="68">
        <f t="shared" si="16"/>
        <v>3000</v>
      </c>
      <c r="L454" s="69">
        <f>M453+L453*(1-TER_mensal-desconto_div_mensal)+Table20[[#This Row],[aportes]]*(1-custo_remessa)-comissao-Table20[[#This Row],[saques]]</f>
        <v>4053205.9747696463</v>
      </c>
      <c r="M454" s="67">
        <f>Table20[[#This Row],[riqueza]]*rendimento_hist_mensal</f>
        <v>21963.824557658747</v>
      </c>
      <c r="N454" s="70">
        <f>((Table20[[#This Row],[riqueza]]*SWR)/12)*(1-imposto_GCAP)</f>
        <v>11484.083595180664</v>
      </c>
      <c r="O454" s="71">
        <f>Table20[[#This Row],[renda]]*cambio_hoje*(1-custo_repatriacao)</f>
        <v>64258.631630370677</v>
      </c>
    </row>
    <row r="455" spans="7:15" ht="20" customHeight="1" x14ac:dyDescent="0.6">
      <c r="G455" s="65">
        <v>452</v>
      </c>
      <c r="H455" s="65">
        <f ca="1">YEAR(TODAY())-YEAR(data_de_nascimento)+Table20[[#This Row],[meses]]/12</f>
        <v>74.666666666666657</v>
      </c>
      <c r="I455" s="66">
        <f t="shared" ca="1" si="17"/>
        <v>58311</v>
      </c>
      <c r="J455" s="68"/>
      <c r="K455" s="68">
        <f t="shared" si="16"/>
        <v>3000</v>
      </c>
      <c r="L455" s="69">
        <f>M454+L454*(1-TER_mensal-desconto_div_mensal)+Table20[[#This Row],[aportes]]*(1-custo_remessa)-comissao-Table20[[#This Row],[saques]]</f>
        <v>4070667.4861227209</v>
      </c>
      <c r="M455" s="67">
        <f>Table20[[#This Row],[riqueza]]*rendimento_hist_mensal</f>
        <v>22058.446339590835</v>
      </c>
      <c r="N455" s="70">
        <f>((Table20[[#This Row],[riqueza]]*SWR)/12)*(1-imposto_GCAP)</f>
        <v>11533.55787734771</v>
      </c>
      <c r="O455" s="71">
        <f>Table20[[#This Row],[renda]]*cambio_hoje*(1-custo_repatriacao)</f>
        <v>64535.462571786273</v>
      </c>
    </row>
    <row r="456" spans="7:15" ht="20" customHeight="1" x14ac:dyDescent="0.6">
      <c r="G456" s="65">
        <v>453</v>
      </c>
      <c r="H456" s="65">
        <f ca="1">YEAR(TODAY())-YEAR(data_de_nascimento)+Table20[[#This Row],[meses]]/12</f>
        <v>74.75</v>
      </c>
      <c r="I456" s="66">
        <f t="shared" ca="1" si="17"/>
        <v>58342</v>
      </c>
      <c r="J456" s="68"/>
      <c r="K456" s="68">
        <f t="shared" si="16"/>
        <v>3000</v>
      </c>
      <c r="L456" s="69">
        <f>M455+L455*(1-TER_mensal-desconto_div_mensal)+Table20[[#This Row],[aportes]]*(1-custo_remessa)-comissao-Table20[[#This Row],[saques]]</f>
        <v>4088217.1557973907</v>
      </c>
      <c r="M456" s="67">
        <f>Table20[[#This Row],[riqueza]]*rendimento_hist_mensal</f>
        <v>22153.545840622541</v>
      </c>
      <c r="N456" s="70">
        <f>((Table20[[#This Row],[riqueza]]*SWR)/12)*(1-imposto_GCAP)</f>
        <v>11583.281941425941</v>
      </c>
      <c r="O456" s="71">
        <f>Table20[[#This Row],[renda]]*cambio_hoje*(1-custo_repatriacao)</f>
        <v>64813.691155746499</v>
      </c>
    </row>
    <row r="457" spans="7:15" ht="20" customHeight="1" x14ac:dyDescent="0.6">
      <c r="G457" s="65">
        <v>454</v>
      </c>
      <c r="H457" s="65">
        <f ca="1">YEAR(TODAY())-YEAR(data_de_nascimento)+Table20[[#This Row],[meses]]/12</f>
        <v>74.833333333333343</v>
      </c>
      <c r="I457" s="66">
        <f t="shared" ca="1" si="17"/>
        <v>58372</v>
      </c>
      <c r="J457" s="68"/>
      <c r="K457" s="68">
        <f t="shared" si="16"/>
        <v>3000</v>
      </c>
      <c r="L457" s="69">
        <f>M456+L456*(1-TER_mensal-desconto_div_mensal)+Table20[[#This Row],[aportes]]*(1-custo_remessa)-comissao-Table20[[#This Row],[saques]]</f>
        <v>4105855.4288805393</v>
      </c>
      <c r="M457" s="67">
        <f>Table20[[#This Row],[riqueza]]*rendimento_hist_mensal</f>
        <v>22249.125472624924</v>
      </c>
      <c r="N457" s="70">
        <f>((Table20[[#This Row],[riqueza]]*SWR)/12)*(1-imposto_GCAP)</f>
        <v>11633.257048494863</v>
      </c>
      <c r="O457" s="71">
        <f>Table20[[#This Row],[renda]]*cambio_hoje*(1-custo_repatriacao)</f>
        <v>65093.324438560448</v>
      </c>
    </row>
    <row r="458" spans="7:15" ht="20" customHeight="1" x14ac:dyDescent="0.6">
      <c r="G458" s="65">
        <v>455</v>
      </c>
      <c r="H458" s="65">
        <f ca="1">YEAR(TODAY())-YEAR(data_de_nascimento)+Table20[[#This Row],[meses]]/12</f>
        <v>74.916666666666657</v>
      </c>
      <c r="I458" s="66">
        <f t="shared" ca="1" si="17"/>
        <v>58403</v>
      </c>
      <c r="J458" s="68"/>
      <c r="K458" s="68">
        <f t="shared" si="16"/>
        <v>3000</v>
      </c>
      <c r="L458" s="69">
        <f>M457+L457*(1-TER_mensal-desconto_div_mensal)+Table20[[#This Row],[aportes]]*(1-custo_remessa)-comissao-Table20[[#This Row],[saques]]</f>
        <v>4123582.7527061696</v>
      </c>
      <c r="M458" s="67">
        <f>Table20[[#This Row],[riqueza]]*rendimento_hist_mensal</f>
        <v>22345.187659645922</v>
      </c>
      <c r="N458" s="70">
        <f>((Table20[[#This Row],[riqueza]]*SWR)/12)*(1-imposto_GCAP)</f>
        <v>11683.484466000813</v>
      </c>
      <c r="O458" s="71">
        <f>Table20[[#This Row],[renda]]*cambio_hoje*(1-custo_repatriacao)</f>
        <v>65374.369512162506</v>
      </c>
    </row>
    <row r="459" spans="7:15" ht="20" customHeight="1" x14ac:dyDescent="0.6">
      <c r="G459" s="65">
        <v>456</v>
      </c>
      <c r="H459" s="65">
        <f ca="1">YEAR(TODAY())-YEAR(data_de_nascimento)+Table20[[#This Row],[meses]]/12</f>
        <v>75</v>
      </c>
      <c r="I459" s="66">
        <f t="shared" ca="1" si="17"/>
        <v>58433</v>
      </c>
      <c r="J459" s="68"/>
      <c r="K459" s="68">
        <f t="shared" si="16"/>
        <v>3000</v>
      </c>
      <c r="L459" s="69">
        <f>M458+L458*(1-TER_mensal-desconto_div_mensal)+Table20[[#This Row],[aportes]]*(1-custo_remessa)-comissao-Table20[[#This Row],[saques]]</f>
        <v>4141399.5768667506</v>
      </c>
      <c r="M459" s="67">
        <f>Table20[[#This Row],[riqueza]]*rendimento_hist_mensal</f>
        <v>22441.734837971813</v>
      </c>
      <c r="N459" s="70">
        <f>((Table20[[#This Row],[riqueza]]*SWR)/12)*(1-imposto_GCAP)</f>
        <v>11733.965467789125</v>
      </c>
      <c r="O459" s="71">
        <f>Table20[[#This Row],[renda]]*cambio_hoje*(1-custo_repatriacao)</f>
        <v>65656.833504292314</v>
      </c>
    </row>
    <row r="460" spans="7:15" ht="20" customHeight="1" x14ac:dyDescent="0.6">
      <c r="G460" s="65">
        <v>457</v>
      </c>
      <c r="H460" s="65">
        <f ca="1">YEAR(TODAY())-YEAR(data_de_nascimento)+Table20[[#This Row],[meses]]/12</f>
        <v>75.083333333333343</v>
      </c>
      <c r="I460" s="66">
        <f t="shared" ca="1" si="17"/>
        <v>58464</v>
      </c>
      <c r="J460" s="68"/>
      <c r="K460" s="68">
        <f t="shared" si="16"/>
        <v>3000</v>
      </c>
      <c r="L460" s="69">
        <f>M459+L459*(1-TER_mensal-desconto_div_mensal)+Table20[[#This Row],[aportes]]*(1-custo_remessa)-comissao-Table20[[#This Row],[saques]]</f>
        <v>4159306.3532246179</v>
      </c>
      <c r="M460" s="67">
        <f>Table20[[#This Row],[riqueza]]*rendimento_hist_mensal</f>
        <v>22538.769456189009</v>
      </c>
      <c r="N460" s="70">
        <f>((Table20[[#This Row],[riqueza]]*SWR)/12)*(1-imposto_GCAP)</f>
        <v>11784.701334136418</v>
      </c>
      <c r="O460" s="71">
        <f>Table20[[#This Row],[renda]]*cambio_hoje*(1-custo_repatriacao)</f>
        <v>65940.72357867549</v>
      </c>
    </row>
    <row r="461" spans="7:15" ht="20" customHeight="1" x14ac:dyDescent="0.6">
      <c r="G461" s="65">
        <v>458</v>
      </c>
      <c r="H461" s="65">
        <f ca="1">YEAR(TODAY())-YEAR(data_de_nascimento)+Table20[[#This Row],[meses]]/12</f>
        <v>75.166666666666657</v>
      </c>
      <c r="I461" s="66">
        <f t="shared" ca="1" si="17"/>
        <v>58495</v>
      </c>
      <c r="J461" s="68"/>
      <c r="K461" s="68">
        <f t="shared" si="16"/>
        <v>3000</v>
      </c>
      <c r="L461" s="69">
        <f>M460+L460*(1-TER_mensal-desconto_div_mensal)+Table20[[#This Row],[aportes]]*(1-custo_remessa)-comissao-Table20[[#This Row],[saques]]</f>
        <v>4177303.5359234358</v>
      </c>
      <c r="M461" s="67">
        <f>Table20[[#This Row],[riqueza]]*rendimento_hist_mensal</f>
        <v>22636.293975246157</v>
      </c>
      <c r="N461" s="70">
        <f>((Table20[[#This Row],[riqueza]]*SWR)/12)*(1-imposto_GCAP)</f>
        <v>11835.693351783068</v>
      </c>
      <c r="O461" s="71">
        <f>Table20[[#This Row],[renda]]*cambio_hoje*(1-custo_repatriacao)</f>
        <v>66226.046935205261</v>
      </c>
    </row>
    <row r="462" spans="7:15" ht="20" customHeight="1" x14ac:dyDescent="0.6">
      <c r="G462" s="65">
        <v>459</v>
      </c>
      <c r="H462" s="65">
        <f ca="1">YEAR(TODAY())-YEAR(data_de_nascimento)+Table20[[#This Row],[meses]]/12</f>
        <v>75.25</v>
      </c>
      <c r="I462" s="66">
        <f t="shared" ca="1" si="17"/>
        <v>58524</v>
      </c>
      <c r="J462" s="68"/>
      <c r="K462" s="68">
        <f t="shared" si="16"/>
        <v>3000</v>
      </c>
      <c r="L462" s="69">
        <f>M461+L461*(1-TER_mensal-desconto_div_mensal)+Table20[[#This Row],[aportes]]*(1-custo_remessa)-comissao-Table20[[#This Row],[saques]]</f>
        <v>4195391.5813997127</v>
      </c>
      <c r="M462" s="67">
        <f>Table20[[#This Row],[riqueza]]*rendimento_hist_mensal</f>
        <v>22734.310868516546</v>
      </c>
      <c r="N462" s="70">
        <f>((Table20[[#This Row],[riqueza]]*SWR)/12)*(1-imposto_GCAP)</f>
        <v>11886.942813965852</v>
      </c>
      <c r="O462" s="71">
        <f>Table20[[#This Row],[renda]]*cambio_hoje*(1-custo_repatriacao)</f>
        <v>66512.810810125171</v>
      </c>
    </row>
    <row r="463" spans="7:15" ht="20" customHeight="1" x14ac:dyDescent="0.6">
      <c r="G463" s="65">
        <v>460</v>
      </c>
      <c r="H463" s="65">
        <f ca="1">YEAR(TODAY())-YEAR(data_de_nascimento)+Table20[[#This Row],[meses]]/12</f>
        <v>75.333333333333343</v>
      </c>
      <c r="I463" s="66">
        <f t="shared" ca="1" si="17"/>
        <v>58555</v>
      </c>
      <c r="J463" s="68"/>
      <c r="K463" s="68">
        <f t="shared" si="16"/>
        <v>3000</v>
      </c>
      <c r="L463" s="69">
        <f>M462+L462*(1-TER_mensal-desconto_div_mensal)+Table20[[#This Row],[aportes]]*(1-custo_remessa)-comissao-Table20[[#This Row],[saques]]</f>
        <v>4213570.9483943777</v>
      </c>
      <c r="M463" s="67">
        <f>Table20[[#This Row],[riqueza]]*rendimento_hist_mensal</f>
        <v>22832.822621860836</v>
      </c>
      <c r="N463" s="70">
        <f>((Table20[[#This Row],[riqueza]]*SWR)/12)*(1-imposto_GCAP)</f>
        <v>11938.451020450737</v>
      </c>
      <c r="O463" s="71">
        <f>Table20[[#This Row],[renda]]*cambio_hoje*(1-custo_repatriacao)</f>
        <v>66801.0224762125</v>
      </c>
    </row>
    <row r="464" spans="7:15" ht="20" customHeight="1" x14ac:dyDescent="0.6">
      <c r="G464" s="65">
        <v>461</v>
      </c>
      <c r="H464" s="65">
        <f ca="1">YEAR(TODAY())-YEAR(data_de_nascimento)+Table20[[#This Row],[meses]]/12</f>
        <v>75.416666666666657</v>
      </c>
      <c r="I464" s="66">
        <f t="shared" ca="1" si="17"/>
        <v>58585</v>
      </c>
      <c r="J464" s="68"/>
      <c r="K464" s="68">
        <f t="shared" si="16"/>
        <v>3000</v>
      </c>
      <c r="L464" s="69">
        <f>M463+L463*(1-TER_mensal-desconto_div_mensal)+Table20[[#This Row],[aportes]]*(1-custo_remessa)-comissao-Table20[[#This Row],[saques]]</f>
        <v>4231842.0979644172</v>
      </c>
      <c r="M464" s="67">
        <f>Table20[[#This Row],[riqueza]]*rendimento_hist_mensal</f>
        <v>22931.83173369012</v>
      </c>
      <c r="N464" s="70">
        <f>((Table20[[#This Row],[riqueza]]*SWR)/12)*(1-imposto_GCAP)</f>
        <v>11990.219277565848</v>
      </c>
      <c r="O464" s="71">
        <f>Table20[[#This Row],[renda]]*cambio_hoje*(1-custo_repatriacao)</f>
        <v>67090.689242962806</v>
      </c>
    </row>
    <row r="465" spans="7:15" ht="20" customHeight="1" x14ac:dyDescent="0.6">
      <c r="G465" s="65">
        <v>462</v>
      </c>
      <c r="H465" s="65">
        <f ca="1">YEAR(TODAY())-YEAR(data_de_nascimento)+Table20[[#This Row],[meses]]/12</f>
        <v>75.5</v>
      </c>
      <c r="I465" s="66">
        <f t="shared" ca="1" si="17"/>
        <v>58616</v>
      </c>
      <c r="J465" s="68"/>
      <c r="K465" s="68">
        <f t="shared" si="16"/>
        <v>3000</v>
      </c>
      <c r="L465" s="69">
        <f>M464+L464*(1-TER_mensal-desconto_div_mensal)+Table20[[#This Row],[aportes]]*(1-custo_remessa)-comissao-Table20[[#This Row],[saques]]</f>
        <v>4250205.4934945656</v>
      </c>
      <c r="M465" s="67">
        <f>Table20[[#This Row],[riqueza]]*rendimento_hist_mensal</f>
        <v>23031.34071502927</v>
      </c>
      <c r="N465" s="70">
        <f>((Table20[[#This Row],[riqueza]]*SWR)/12)*(1-imposto_GCAP)</f>
        <v>12042.248898234602</v>
      </c>
      <c r="O465" s="71">
        <f>Table20[[#This Row],[renda]]*cambio_hoje*(1-custo_repatriacao)</f>
        <v>67381.818456775261</v>
      </c>
    </row>
    <row r="466" spans="7:15" ht="20" customHeight="1" x14ac:dyDescent="0.6">
      <c r="G466" s="65">
        <v>463</v>
      </c>
      <c r="H466" s="65">
        <f ca="1">YEAR(TODAY())-YEAR(data_de_nascimento)+Table20[[#This Row],[meses]]/12</f>
        <v>75.583333333333343</v>
      </c>
      <c r="I466" s="66">
        <f t="shared" ca="1" si="17"/>
        <v>58646</v>
      </c>
      <c r="J466" s="68"/>
      <c r="K466" s="68">
        <f t="shared" si="16"/>
        <v>3000</v>
      </c>
      <c r="L466" s="69">
        <f>M465+L465*(1-TER_mensal-desconto_div_mensal)+Table20[[#This Row],[aportes]]*(1-custo_remessa)-comissao-Table20[[#This Row],[saques]]</f>
        <v>4268661.6007090574</v>
      </c>
      <c r="M466" s="67">
        <f>Table20[[#This Row],[riqueza]]*rendimento_hist_mensal</f>
        <v>23131.352089580614</v>
      </c>
      <c r="N466" s="70">
        <f>((Table20[[#This Row],[riqueza]]*SWR)/12)*(1-imposto_GCAP)</f>
        <v>12094.541202008995</v>
      </c>
      <c r="O466" s="71">
        <f>Table20[[#This Row],[renda]]*cambio_hoje*(1-custo_repatriacao)</f>
        <v>67674.417501138916</v>
      </c>
    </row>
    <row r="467" spans="7:15" ht="20" customHeight="1" x14ac:dyDescent="0.6">
      <c r="G467" s="65">
        <v>464</v>
      </c>
      <c r="H467" s="65">
        <f ca="1">YEAR(TODAY())-YEAR(data_de_nascimento)+Table20[[#This Row],[meses]]/12</f>
        <v>75.666666666666657</v>
      </c>
      <c r="I467" s="66">
        <f t="shared" ca="1" si="17"/>
        <v>58677</v>
      </c>
      <c r="J467" s="68"/>
      <c r="K467" s="68">
        <f t="shared" si="16"/>
        <v>3000</v>
      </c>
      <c r="L467" s="69">
        <f>M466+L466*(1-TER_mensal-desconto_div_mensal)+Table20[[#This Row],[aportes]]*(1-custo_remessa)-comissao-Table20[[#This Row],[saques]]</f>
        <v>4287210.88768344</v>
      </c>
      <c r="M467" s="67">
        <f>Table20[[#This Row],[riqueza]]*rendimento_hist_mensal</f>
        <v>23231.868393787965</v>
      </c>
      <c r="N467" s="70">
        <f>((Table20[[#This Row],[riqueza]]*SWR)/12)*(1-imposto_GCAP)</f>
        <v>12147.09751510308</v>
      </c>
      <c r="O467" s="71">
        <f>Table20[[#This Row],[renda]]*cambio_hoje*(1-custo_repatriacao)</f>
        <v>67968.493796820054</v>
      </c>
    </row>
    <row r="468" spans="7:15" ht="20" customHeight="1" x14ac:dyDescent="0.6">
      <c r="G468" s="65">
        <v>465</v>
      </c>
      <c r="H468" s="65">
        <f ca="1">YEAR(TODAY())-YEAR(data_de_nascimento)+Table20[[#This Row],[meses]]/12</f>
        <v>75.75</v>
      </c>
      <c r="I468" s="66">
        <f t="shared" ca="1" si="17"/>
        <v>58708</v>
      </c>
      <c r="J468" s="68"/>
      <c r="K468" s="68">
        <f t="shared" si="16"/>
        <v>3000</v>
      </c>
      <c r="L468" s="69">
        <f>M467+L467*(1-TER_mensal-desconto_div_mensal)+Table20[[#This Row],[aportes]]*(1-custo_remessa)-comissao-Table20[[#This Row],[saques]]</f>
        <v>4305853.8248564443</v>
      </c>
      <c r="M468" s="67">
        <f>Table20[[#This Row],[riqueza]]*rendimento_hist_mensal</f>
        <v>23332.892176900936</v>
      </c>
      <c r="N468" s="70">
        <f>((Table20[[#This Row],[riqueza]]*SWR)/12)*(1-imposto_GCAP)</f>
        <v>12199.919170426592</v>
      </c>
      <c r="O468" s="71">
        <f>Table20[[#This Row],[renda]]*cambio_hoje*(1-custo_repatriacao)</f>
        <v>68264.054802050319</v>
      </c>
    </row>
    <row r="469" spans="7:15" ht="20" customHeight="1" x14ac:dyDescent="0.6">
      <c r="G469" s="65">
        <v>466</v>
      </c>
      <c r="H469" s="65">
        <f ca="1">YEAR(TODAY())-YEAR(data_de_nascimento)+Table20[[#This Row],[meses]]/12</f>
        <v>75.833333333333343</v>
      </c>
      <c r="I469" s="66">
        <f t="shared" ca="1" si="17"/>
        <v>58738</v>
      </c>
      <c r="J469" s="68"/>
      <c r="K469" s="68">
        <f t="shared" si="16"/>
        <v>3000</v>
      </c>
      <c r="L469" s="69">
        <f>M468+L468*(1-TER_mensal-desconto_div_mensal)+Table20[[#This Row],[aportes]]*(1-custo_remessa)-comissao-Table20[[#This Row],[saques]]</f>
        <v>4324590.8850419158</v>
      </c>
      <c r="M469" s="67">
        <f>Table20[[#This Row],[riqueza]]*rendimento_hist_mensal</f>
        <v>23434.426001039588</v>
      </c>
      <c r="N469" s="70">
        <f>((Table20[[#This Row],[riqueza]]*SWR)/12)*(1-imposto_GCAP)</f>
        <v>12253.00750761876</v>
      </c>
      <c r="O469" s="71">
        <f>Table20[[#This Row],[renda]]*cambio_hoje*(1-custo_repatriacao)</f>
        <v>68561.108012715908</v>
      </c>
    </row>
    <row r="470" spans="7:15" ht="20" customHeight="1" x14ac:dyDescent="0.6">
      <c r="G470" s="65">
        <v>467</v>
      </c>
      <c r="H470" s="65">
        <f ca="1">YEAR(TODAY())-YEAR(data_de_nascimento)+Table20[[#This Row],[meses]]/12</f>
        <v>75.916666666666657</v>
      </c>
      <c r="I470" s="66">
        <f t="shared" ca="1" si="17"/>
        <v>58769</v>
      </c>
      <c r="J470" s="68"/>
      <c r="K470" s="68">
        <f t="shared" si="16"/>
        <v>3000</v>
      </c>
      <c r="L470" s="69">
        <f>M469+L469*(1-TER_mensal-desconto_div_mensal)+Table20[[#This Row],[aportes]]*(1-custo_remessa)-comissao-Table20[[#This Row],[saques]]</f>
        <v>4343422.5434408048</v>
      </c>
      <c r="M470" s="67">
        <f>Table20[[#This Row],[riqueza]]*rendimento_hist_mensal</f>
        <v>23536.472441259408</v>
      </c>
      <c r="N470" s="70">
        <f>((Table20[[#This Row],[riqueza]]*SWR)/12)*(1-imposto_GCAP)</f>
        <v>12306.36387308228</v>
      </c>
      <c r="O470" s="71">
        <f>Table20[[#This Row],[renda]]*cambio_hoje*(1-custo_repatriacao)</f>
        <v>68859.660962547656</v>
      </c>
    </row>
    <row r="471" spans="7:15" ht="20" customHeight="1" x14ac:dyDescent="0.6">
      <c r="G471" s="65">
        <v>468</v>
      </c>
      <c r="H471" s="65">
        <f ca="1">YEAR(TODAY())-YEAR(data_de_nascimento)+Table20[[#This Row],[meses]]/12</f>
        <v>76</v>
      </c>
      <c r="I471" s="66">
        <f t="shared" ca="1" si="17"/>
        <v>58799</v>
      </c>
      <c r="J471" s="68"/>
      <c r="K471" s="68">
        <f t="shared" si="16"/>
        <v>3000</v>
      </c>
      <c r="L471" s="69">
        <f>M470+L470*(1-TER_mensal-desconto_div_mensal)+Table20[[#This Row],[aportes]]*(1-custo_remessa)-comissao-Table20[[#This Row],[saques]]</f>
        <v>4362349.277653221</v>
      </c>
      <c r="M471" s="67">
        <f>Table20[[#This Row],[riqueza]]*rendimento_hist_mensal</f>
        <v>23639.034085616644</v>
      </c>
      <c r="N471" s="70">
        <f>((Table20[[#This Row],[riqueza]]*SWR)/12)*(1-imposto_GCAP)</f>
        <v>12359.989620017461</v>
      </c>
      <c r="O471" s="71">
        <f>Table20[[#This Row],[renda]]*cambio_hoje*(1-custo_repatriacao)</f>
        <v>69159.721223312168</v>
      </c>
    </row>
    <row r="472" spans="7:15" ht="20" customHeight="1" x14ac:dyDescent="0.6">
      <c r="G472" s="65">
        <v>469</v>
      </c>
      <c r="H472" s="65">
        <f ca="1">YEAR(TODAY())-YEAR(data_de_nascimento)+Table20[[#This Row],[meses]]/12</f>
        <v>76.083333333333343</v>
      </c>
      <c r="I472" s="66">
        <f t="shared" ca="1" si="17"/>
        <v>58830</v>
      </c>
      <c r="J472" s="68"/>
      <c r="K472" s="68">
        <f t="shared" si="16"/>
        <v>3000</v>
      </c>
      <c r="L472" s="69">
        <f>M471+L471*(1-TER_mensal-desconto_div_mensal)+Table20[[#This Row],[aportes]]*(1-custo_remessa)-comissao-Table20[[#This Row],[saques]]</f>
        <v>4381371.5676905429</v>
      </c>
      <c r="M472" s="67">
        <f>Table20[[#This Row],[riqueza]]*rendimento_hist_mensal</f>
        <v>23742.113535233904</v>
      </c>
      <c r="N472" s="70">
        <f>((Table20[[#This Row],[riqueza]]*SWR)/12)*(1-imposto_GCAP)</f>
        <v>12413.886108456536</v>
      </c>
      <c r="O472" s="71">
        <f>Table20[[#This Row],[renda]]*cambio_hoje*(1-custo_repatriacao)</f>
        <v>69461.296405003668</v>
      </c>
    </row>
    <row r="473" spans="7:15" ht="20" customHeight="1" x14ac:dyDescent="0.6">
      <c r="G473" s="65">
        <v>470</v>
      </c>
      <c r="H473" s="65">
        <f ca="1">YEAR(TODAY())-YEAR(data_de_nascimento)+Table20[[#This Row],[meses]]/12</f>
        <v>76.166666666666657</v>
      </c>
      <c r="I473" s="66">
        <f t="shared" ca="1" si="17"/>
        <v>58861</v>
      </c>
      <c r="J473" s="68"/>
      <c r="K473" s="68">
        <f t="shared" si="16"/>
        <v>3000</v>
      </c>
      <c r="L473" s="69">
        <f>M472+L472*(1-TER_mensal-desconto_div_mensal)+Table20[[#This Row],[aportes]]*(1-custo_remessa)-comissao-Table20[[#This Row],[saques]]</f>
        <v>4400489.8959875936</v>
      </c>
      <c r="M473" s="67">
        <f>Table20[[#This Row],[riqueza]]*rendimento_hist_mensal</f>
        <v>23845.713404366143</v>
      </c>
      <c r="N473" s="70">
        <f>((Table20[[#This Row],[riqueza]]*SWR)/12)*(1-imposto_GCAP)</f>
        <v>12468.054705298182</v>
      </c>
      <c r="O473" s="71">
        <f>Table20[[#This Row],[renda]]*cambio_hoje*(1-custo_repatriacao)</f>
        <v>69764.394156037291</v>
      </c>
    </row>
    <row r="474" spans="7:15" ht="20" customHeight="1" x14ac:dyDescent="0.6">
      <c r="G474" s="65">
        <v>471</v>
      </c>
      <c r="H474" s="65">
        <f ca="1">YEAR(TODAY())-YEAR(data_de_nascimento)+Table20[[#This Row],[meses]]/12</f>
        <v>76.25</v>
      </c>
      <c r="I474" s="66">
        <f t="shared" ca="1" si="17"/>
        <v>58889</v>
      </c>
      <c r="J474" s="68"/>
      <c r="K474" s="68">
        <f t="shared" si="16"/>
        <v>3000</v>
      </c>
      <c r="L474" s="69">
        <f>M473+L473*(1-TER_mensal-desconto_div_mensal)+Table20[[#This Row],[aportes]]*(1-custo_remessa)-comissao-Table20[[#This Row],[saques]]</f>
        <v>4419704.7474148758</v>
      </c>
      <c r="M474" s="67">
        <f>Table20[[#This Row],[riqueza]]*rendimento_hist_mensal</f>
        <v>23949.836320466969</v>
      </c>
      <c r="N474" s="70">
        <f>((Table20[[#This Row],[riqueza]]*SWR)/12)*(1-imposto_GCAP)</f>
        <v>12522.496784342147</v>
      </c>
      <c r="O474" s="71">
        <f>Table20[[#This Row],[renda]]*cambio_hoje*(1-custo_repatriacao)</f>
        <v>70069.022163442773</v>
      </c>
    </row>
    <row r="475" spans="7:15" ht="20" customHeight="1" x14ac:dyDescent="0.6">
      <c r="G475" s="65">
        <v>472</v>
      </c>
      <c r="H475" s="65">
        <f ca="1">YEAR(TODAY())-YEAR(data_de_nascimento)+Table20[[#This Row],[meses]]/12</f>
        <v>76.333333333333343</v>
      </c>
      <c r="I475" s="66">
        <f t="shared" ca="1" si="17"/>
        <v>58920</v>
      </c>
      <c r="J475" s="68"/>
      <c r="K475" s="68">
        <f t="shared" si="16"/>
        <v>3000</v>
      </c>
      <c r="L475" s="69">
        <f>M474+L474*(1-TER_mensal-desconto_div_mensal)+Table20[[#This Row],[aportes]]*(1-custo_remessa)-comissao-Table20[[#This Row],[saques]]</f>
        <v>4439016.6092908699</v>
      </c>
      <c r="M475" s="67">
        <f>Table20[[#This Row],[riqueza]]*rendimento_hist_mensal</f>
        <v>24054.484924255277</v>
      </c>
      <c r="N475" s="70">
        <f>((Table20[[#This Row],[riqueza]]*SWR)/12)*(1-imposto_GCAP)</f>
        <v>12577.213726324133</v>
      </c>
      <c r="O475" s="71">
        <f>Table20[[#This Row],[renda]]*cambio_hoje*(1-custo_repatriacao)</f>
        <v>70375.188153059586</v>
      </c>
    </row>
    <row r="476" spans="7:15" ht="20" customHeight="1" x14ac:dyDescent="0.6">
      <c r="G476" s="65">
        <v>473</v>
      </c>
      <c r="H476" s="65">
        <f ca="1">YEAR(TODAY())-YEAR(data_de_nascimento)+Table20[[#This Row],[meses]]/12</f>
        <v>76.416666666666657</v>
      </c>
      <c r="I476" s="66">
        <f t="shared" ca="1" si="17"/>
        <v>58950</v>
      </c>
      <c r="J476" s="68"/>
      <c r="K476" s="68">
        <f t="shared" si="16"/>
        <v>3000</v>
      </c>
      <c r="L476" s="69">
        <f>M475+L475*(1-TER_mensal-desconto_div_mensal)+Table20[[#This Row],[aportes]]*(1-custo_remessa)-comissao-Table20[[#This Row],[saques]]</f>
        <v>4458425.9713943889</v>
      </c>
      <c r="M476" s="67">
        <f>Table20[[#This Row],[riqueza]]*rendimento_hist_mensal</f>
        <v>24159.661869782205</v>
      </c>
      <c r="N476" s="70">
        <f>((Table20[[#This Row],[riqueza]]*SWR)/12)*(1-imposto_GCAP)</f>
        <v>12632.206918950767</v>
      </c>
      <c r="O476" s="71">
        <f>Table20[[#This Row],[renda]]*cambio_hoje*(1-custo_repatriacao)</f>
        <v>70682.899889732755</v>
      </c>
    </row>
    <row r="477" spans="7:15" ht="20" customHeight="1" x14ac:dyDescent="0.6">
      <c r="G477" s="65">
        <v>474</v>
      </c>
      <c r="H477" s="65">
        <f ca="1">YEAR(TODAY())-YEAR(data_de_nascimento)+Table20[[#This Row],[meses]]/12</f>
        <v>76.5</v>
      </c>
      <c r="I477" s="66">
        <f t="shared" ca="1" si="17"/>
        <v>58981</v>
      </c>
      <c r="J477" s="68"/>
      <c r="K477" s="68">
        <f t="shared" si="16"/>
        <v>3000</v>
      </c>
      <c r="L477" s="69">
        <f>M476+L476*(1-TER_mensal-desconto_div_mensal)+Table20[[#This Row],[aportes]]*(1-custo_remessa)-comissao-Table20[[#This Row],[saques]]</f>
        <v>4477933.325977006</v>
      </c>
      <c r="M477" s="67">
        <f>Table20[[#This Row],[riqueza]]*rendimento_hist_mensal</f>
        <v>24265.369824498466</v>
      </c>
      <c r="N477" s="70">
        <f>((Table20[[#This Row],[riqueza]]*SWR)/12)*(1-imposto_GCAP)</f>
        <v>12687.47775693485</v>
      </c>
      <c r="O477" s="71">
        <f>Table20[[#This Row],[renda]]*cambio_hoje*(1-custo_repatriacao)</f>
        <v>70992.16517750996</v>
      </c>
    </row>
    <row r="478" spans="7:15" ht="20" customHeight="1" x14ac:dyDescent="0.6">
      <c r="G478" s="65">
        <v>475</v>
      </c>
      <c r="H478" s="65">
        <f ca="1">YEAR(TODAY())-YEAR(data_de_nascimento)+Table20[[#This Row],[meses]]/12</f>
        <v>76.583333333333343</v>
      </c>
      <c r="I478" s="66">
        <f t="shared" ca="1" si="17"/>
        <v>59011</v>
      </c>
      <c r="J478" s="68"/>
      <c r="K478" s="68">
        <f t="shared" ref="K478:K541" si="18">saques</f>
        <v>3000</v>
      </c>
      <c r="L478" s="69">
        <f>M477+L477*(1-TER_mensal-desconto_div_mensal)+Table20[[#This Row],[aportes]]*(1-custo_remessa)-comissao-Table20[[#This Row],[saques]]</f>
        <v>4497539.167775535</v>
      </c>
      <c r="M478" s="67">
        <f>Table20[[#This Row],[riqueza]]*rendimento_hist_mensal</f>
        <v>24371.611469322001</v>
      </c>
      <c r="N478" s="70">
        <f>((Table20[[#This Row],[riqueza]]*SWR)/12)*(1-imposto_GCAP)</f>
        <v>12743.027642030684</v>
      </c>
      <c r="O478" s="71">
        <f>Table20[[#This Row],[renda]]*cambio_hoje*(1-custo_repatriacao)</f>
        <v>71302.991859839298</v>
      </c>
    </row>
    <row r="479" spans="7:15" ht="20" customHeight="1" x14ac:dyDescent="0.6">
      <c r="G479" s="65">
        <v>476</v>
      </c>
      <c r="H479" s="65">
        <f ca="1">YEAR(TODAY())-YEAR(data_de_nascimento)+Table20[[#This Row],[meses]]/12</f>
        <v>76.666666666666657</v>
      </c>
      <c r="I479" s="66">
        <f t="shared" ca="1" si="17"/>
        <v>59042</v>
      </c>
      <c r="J479" s="68"/>
      <c r="K479" s="68">
        <f t="shared" si="18"/>
        <v>3000</v>
      </c>
      <c r="L479" s="69">
        <f>M478+L478*(1-TER_mensal-desconto_div_mensal)+Table20[[#This Row],[aportes]]*(1-custo_remessa)-comissao-Table20[[#This Row],[saques]]</f>
        <v>4517243.9940245766</v>
      </c>
      <c r="M479" s="67">
        <f>Table20[[#This Row],[riqueza]]*rendimento_hist_mensal</f>
        <v>24478.389498705939</v>
      </c>
      <c r="N479" s="70">
        <f>((Table20[[#This Row],[riqueza]]*SWR)/12)*(1-imposto_GCAP)</f>
        <v>12798.857983069633</v>
      </c>
      <c r="O479" s="71">
        <f>Table20[[#This Row],[renda]]*cambio_hoje*(1-custo_repatriacao)</f>
        <v>71615.387819768148</v>
      </c>
    </row>
    <row r="480" spans="7:15" ht="20" customHeight="1" x14ac:dyDescent="0.6">
      <c r="G480" s="65">
        <v>477</v>
      </c>
      <c r="H480" s="65">
        <f ca="1">YEAR(TODAY())-YEAR(data_de_nascimento)+Table20[[#This Row],[meses]]/12</f>
        <v>76.75</v>
      </c>
      <c r="I480" s="66">
        <f t="shared" ca="1" si="17"/>
        <v>59073</v>
      </c>
      <c r="J480" s="68"/>
      <c r="K480" s="68">
        <f t="shared" si="18"/>
        <v>3000</v>
      </c>
      <c r="L480" s="69">
        <f>M479+L479*(1-TER_mensal-desconto_div_mensal)+Table20[[#This Row],[aportes]]*(1-custo_remessa)-comissao-Table20[[#This Row],[saques]]</f>
        <v>4537048.3044691337</v>
      </c>
      <c r="M480" s="67">
        <f>Table20[[#This Row],[riqueza]]*rendimento_hist_mensal</f>
        <v>24585.706620706969</v>
      </c>
      <c r="N480" s="70">
        <f>((Table20[[#This Row],[riqueza]]*SWR)/12)*(1-imposto_GCAP)</f>
        <v>12854.970195995878</v>
      </c>
      <c r="O480" s="71">
        <f>Table20[[#This Row],[renda]]*cambio_hoje*(1-custo_repatriacao)</f>
        <v>71929.360980143421</v>
      </c>
    </row>
    <row r="481" spans="7:15" ht="20" customHeight="1" x14ac:dyDescent="0.6">
      <c r="G481" s="65">
        <v>478</v>
      </c>
      <c r="H481" s="65">
        <f ca="1">YEAR(TODAY())-YEAR(data_de_nascimento)+Table20[[#This Row],[meses]]/12</f>
        <v>76.833333333333343</v>
      </c>
      <c r="I481" s="66">
        <f t="shared" ca="1" si="17"/>
        <v>59103</v>
      </c>
      <c r="J481" s="68"/>
      <c r="K481" s="68">
        <f t="shared" si="18"/>
        <v>3000</v>
      </c>
      <c r="L481" s="69">
        <f>M480+L480*(1-TER_mensal-desconto_div_mensal)+Table20[[#This Row],[aportes]]*(1-custo_remessa)-comissao-Table20[[#This Row],[saques]]</f>
        <v>4556952.6013772814</v>
      </c>
      <c r="M481" s="67">
        <f>Table20[[#This Row],[riqueza]]*rendimento_hist_mensal</f>
        <v>24693.565557054004</v>
      </c>
      <c r="N481" s="70">
        <f>((Table20[[#This Row],[riqueza]]*SWR)/12)*(1-imposto_GCAP)</f>
        <v>12911.365703902296</v>
      </c>
      <c r="O481" s="71">
        <f>Table20[[#This Row],[renda]]*cambio_hoje*(1-custo_repatriacao)</f>
        <v>72244.919303812101</v>
      </c>
    </row>
    <row r="482" spans="7:15" ht="20" customHeight="1" x14ac:dyDescent="0.6">
      <c r="G482" s="65">
        <v>479</v>
      </c>
      <c r="H482" s="65">
        <f ca="1">YEAR(TODAY())-YEAR(data_de_nascimento)+Table20[[#This Row],[meses]]/12</f>
        <v>76.916666666666657</v>
      </c>
      <c r="I482" s="66">
        <f t="shared" ca="1" si="17"/>
        <v>59134</v>
      </c>
      <c r="J482" s="68"/>
      <c r="K482" s="68">
        <f t="shared" si="18"/>
        <v>3000</v>
      </c>
      <c r="L482" s="69">
        <f>M481+L481*(1-TER_mensal-desconto_div_mensal)+Table20[[#This Row],[aportes]]*(1-custo_remessa)-comissao-Table20[[#This Row],[saques]]</f>
        <v>4576957.389552908</v>
      </c>
      <c r="M482" s="67">
        <f>Table20[[#This Row],[riqueza]]*rendimento_hist_mensal</f>
        <v>24801.969043217217</v>
      </c>
      <c r="N482" s="70">
        <f>((Table20[[#This Row],[riqueza]]*SWR)/12)*(1-imposto_GCAP)</f>
        <v>12968.045937066572</v>
      </c>
      <c r="O482" s="71">
        <f>Table20[[#This Row],[renda]]*cambio_hoje*(1-custo_repatriacao)</f>
        <v>72562.070793823455</v>
      </c>
    </row>
    <row r="483" spans="7:15" ht="20" customHeight="1" x14ac:dyDescent="0.6">
      <c r="G483" s="65">
        <v>480</v>
      </c>
      <c r="H483" s="65">
        <f ca="1">YEAR(TODAY())-YEAR(data_de_nascimento)+Table20[[#This Row],[meses]]/12</f>
        <v>77</v>
      </c>
      <c r="I483" s="66">
        <f t="shared" ca="1" si="17"/>
        <v>59164</v>
      </c>
      <c r="J483" s="68"/>
      <c r="K483" s="68">
        <f t="shared" si="18"/>
        <v>3000</v>
      </c>
      <c r="L483" s="69">
        <f>M482+L482*(1-TER_mensal-desconto_div_mensal)+Table20[[#This Row],[aportes]]*(1-custo_remessa)-comissao-Table20[[#This Row],[saques]]</f>
        <v>4597063.1763485149</v>
      </c>
      <c r="M483" s="67">
        <f>Table20[[#This Row],[riqueza]]*rendimento_hist_mensal</f>
        <v>24910.919828477396</v>
      </c>
      <c r="N483" s="70">
        <f>((Table20[[#This Row],[riqueza]]*SWR)/12)*(1-imposto_GCAP)</f>
        <v>13025.01233298746</v>
      </c>
      <c r="O483" s="71">
        <f>Table20[[#This Row],[renda]]*cambio_hoje*(1-custo_repatriacao)</f>
        <v>72880.82349363195</v>
      </c>
    </row>
    <row r="484" spans="7:15" ht="20" customHeight="1" x14ac:dyDescent="0.6">
      <c r="G484" s="65">
        <v>481</v>
      </c>
      <c r="H484" s="65">
        <f ca="1">YEAR(TODAY())-YEAR(data_de_nascimento)+Table20[[#This Row],[meses]]/12</f>
        <v>77.083333333333343</v>
      </c>
      <c r="I484" s="66">
        <f t="shared" ca="1" si="17"/>
        <v>59195</v>
      </c>
      <c r="J484" s="68"/>
      <c r="K484" s="68">
        <f t="shared" si="18"/>
        <v>3000</v>
      </c>
      <c r="L484" s="69">
        <f>M483+L483*(1-TER_mensal-desconto_div_mensal)+Table20[[#This Row],[aportes]]*(1-custo_remessa)-comissao-Table20[[#This Row],[saques]]</f>
        <v>4617270.4716780856</v>
      </c>
      <c r="M484" s="67">
        <f>Table20[[#This Row],[riqueza]]*rendimento_hist_mensal</f>
        <v>25020.420675995691</v>
      </c>
      <c r="N484" s="70">
        <f>((Table20[[#This Row],[riqueza]]*SWR)/12)*(1-imposto_GCAP)</f>
        <v>13082.266336421242</v>
      </c>
      <c r="O484" s="71">
        <f>Table20[[#This Row],[renda]]*cambio_hoje*(1-custo_repatriacao)</f>
        <v>73201.185487301103</v>
      </c>
    </row>
    <row r="485" spans="7:15" ht="20" customHeight="1" x14ac:dyDescent="0.6">
      <c r="G485" s="65">
        <v>482</v>
      </c>
      <c r="H485" s="65">
        <f ca="1">YEAR(TODAY())-YEAR(data_de_nascimento)+Table20[[#This Row],[meses]]/12</f>
        <v>77.166666666666657</v>
      </c>
      <c r="I485" s="66">
        <f t="shared" ca="1" si="17"/>
        <v>59226</v>
      </c>
      <c r="J485" s="68"/>
      <c r="K485" s="68">
        <f t="shared" si="18"/>
        <v>3000</v>
      </c>
      <c r="L485" s="69">
        <f>M484+L484*(1-TER_mensal-desconto_div_mensal)+Table20[[#This Row],[aportes]]*(1-custo_remessa)-comissao-Table20[[#This Row],[saques]]</f>
        <v>4637579.788030019</v>
      </c>
      <c r="M485" s="67">
        <f>Table20[[#This Row],[riqueza]]*rendimento_hist_mensal</f>
        <v>25130.474362883684</v>
      </c>
      <c r="N485" s="70">
        <f>((Table20[[#This Row],[riqueza]]*SWR)/12)*(1-imposto_GCAP)</f>
        <v>13139.809399418387</v>
      </c>
      <c r="O485" s="71">
        <f>Table20[[#This Row],[renda]]*cambio_hoje*(1-custo_repatriacao)</f>
        <v>73523.164899708776</v>
      </c>
    </row>
    <row r="486" spans="7:15" ht="20" customHeight="1" x14ac:dyDescent="0.6">
      <c r="G486" s="65">
        <v>483</v>
      </c>
      <c r="H486" s="65">
        <f ca="1">YEAR(TODAY())-YEAR(data_de_nascimento)+Table20[[#This Row],[meses]]/12</f>
        <v>77.25</v>
      </c>
      <c r="I486" s="66">
        <f t="shared" ca="1" si="17"/>
        <v>59254</v>
      </c>
      <c r="J486" s="68"/>
      <c r="K486" s="68">
        <f t="shared" si="18"/>
        <v>3000</v>
      </c>
      <c r="L486" s="69">
        <f>M485+L485*(1-TER_mensal-desconto_div_mensal)+Table20[[#This Row],[aportes]]*(1-custo_remessa)-comissao-Table20[[#This Row],[saques]]</f>
        <v>4657991.6404801244</v>
      </c>
      <c r="M486" s="67">
        <f>Table20[[#This Row],[riqueza]]*rendimento_hist_mensal</f>
        <v>25241.08368027383</v>
      </c>
      <c r="N486" s="70">
        <f>((Table20[[#This Row],[riqueza]]*SWR)/12)*(1-imposto_GCAP)</f>
        <v>13197.642981360352</v>
      </c>
      <c r="O486" s="71">
        <f>Table20[[#This Row],[renda]]*cambio_hoje*(1-custo_repatriacao)</f>
        <v>73846.769896752958</v>
      </c>
    </row>
    <row r="487" spans="7:15" ht="20" customHeight="1" x14ac:dyDescent="0.6">
      <c r="G487" s="65">
        <v>484</v>
      </c>
      <c r="H487" s="65">
        <f ca="1">YEAR(TODAY())-YEAR(data_de_nascimento)+Table20[[#This Row],[meses]]/12</f>
        <v>77.333333333333343</v>
      </c>
      <c r="I487" s="66">
        <f t="shared" ca="1" si="17"/>
        <v>59285</v>
      </c>
      <c r="J487" s="68"/>
      <c r="K487" s="68">
        <f t="shared" si="18"/>
        <v>3000</v>
      </c>
      <c r="L487" s="69">
        <f>M486+L486*(1-TER_mensal-desconto_div_mensal)+Table20[[#This Row],[aportes]]*(1-custo_remessa)-comissao-Table20[[#This Row],[saques]]</f>
        <v>4678506.5467046862</v>
      </c>
      <c r="M487" s="67">
        <f>Table20[[#This Row],[riqueza]]*rendimento_hist_mensal</f>
        <v>25352.251433390229</v>
      </c>
      <c r="N487" s="70">
        <f>((Table20[[#This Row],[riqueza]]*SWR)/12)*(1-imposto_GCAP)</f>
        <v>13255.768548996612</v>
      </c>
      <c r="O487" s="71">
        <f>Table20[[#This Row],[renda]]*cambio_hoje*(1-custo_repatriacao)</f>
        <v>74172.008685559049</v>
      </c>
    </row>
    <row r="488" spans="7:15" ht="20" customHeight="1" x14ac:dyDescent="0.6">
      <c r="G488" s="65">
        <v>485</v>
      </c>
      <c r="H488" s="65">
        <f ca="1">YEAR(TODAY())-YEAR(data_de_nascimento)+Table20[[#This Row],[meses]]/12</f>
        <v>77.416666666666657</v>
      </c>
      <c r="I488" s="66">
        <f t="shared" ca="1" si="17"/>
        <v>59315</v>
      </c>
      <c r="J488" s="68"/>
      <c r="K488" s="68">
        <f t="shared" si="18"/>
        <v>3000</v>
      </c>
      <c r="L488" s="69">
        <f>M487+L487*(1-TER_mensal-desconto_div_mensal)+Table20[[#This Row],[aportes]]*(1-custo_remessa)-comissao-Table20[[#This Row],[saques]]</f>
        <v>4699125.0269935932</v>
      </c>
      <c r="M488" s="67">
        <f>Table20[[#This Row],[riqueza]]*rendimento_hist_mensal</f>
        <v>25463.980441619777</v>
      </c>
      <c r="N488" s="70">
        <f>((Table20[[#This Row],[riqueza]]*SWR)/12)*(1-imposto_GCAP)</f>
        <v>13314.187576481847</v>
      </c>
      <c r="O488" s="71">
        <f>Table20[[#This Row],[renda]]*cambio_hoje*(1-custo_repatriacao)</f>
        <v>74498.889514687951</v>
      </c>
    </row>
    <row r="489" spans="7:15" ht="20" customHeight="1" x14ac:dyDescent="0.6">
      <c r="G489" s="65">
        <v>486</v>
      </c>
      <c r="H489" s="65">
        <f ca="1">YEAR(TODAY())-YEAR(data_de_nascimento)+Table20[[#This Row],[meses]]/12</f>
        <v>77.5</v>
      </c>
      <c r="I489" s="66">
        <f t="shared" ca="1" si="17"/>
        <v>59346</v>
      </c>
      <c r="J489" s="68"/>
      <c r="K489" s="68">
        <f t="shared" si="18"/>
        <v>3000</v>
      </c>
      <c r="L489" s="69">
        <f>M488+L488*(1-TER_mensal-desconto_div_mensal)+Table20[[#This Row],[aportes]]*(1-custo_remessa)-comissao-Table20[[#This Row],[saques]]</f>
        <v>4719847.604263532</v>
      </c>
      <c r="M489" s="67">
        <f>Table20[[#This Row],[riqueza]]*rendimento_hist_mensal</f>
        <v>25576.273538583679</v>
      </c>
      <c r="N489" s="70">
        <f>((Table20[[#This Row],[riqueza]]*SWR)/12)*(1-imposto_GCAP)</f>
        <v>13372.901545413341</v>
      </c>
      <c r="O489" s="71">
        <f>Table20[[#This Row],[renda]]*cambio_hoje*(1-custo_repatriacao)</f>
        <v>74827.420674345238</v>
      </c>
    </row>
    <row r="490" spans="7:15" ht="20" customHeight="1" x14ac:dyDescent="0.6">
      <c r="G490" s="65">
        <v>487</v>
      </c>
      <c r="H490" s="65">
        <f ca="1">YEAR(TODAY())-YEAR(data_de_nascimento)+Table20[[#This Row],[meses]]/12</f>
        <v>77.583333333333343</v>
      </c>
      <c r="I490" s="66">
        <f t="shared" ca="1" si="17"/>
        <v>59376</v>
      </c>
      <c r="J490" s="68"/>
      <c r="K490" s="68">
        <f t="shared" si="18"/>
        <v>3000</v>
      </c>
      <c r="L490" s="69">
        <f>M489+L489*(1-TER_mensal-desconto_div_mensal)+Table20[[#This Row],[aportes]]*(1-custo_remessa)-comissao-Table20[[#This Row],[saques]]</f>
        <v>4740674.8040712522</v>
      </c>
      <c r="M490" s="67">
        <f>Table20[[#This Row],[riqueza]]*rendimento_hist_mensal</f>
        <v>25689.133572209299</v>
      </c>
      <c r="N490" s="70">
        <f>((Table20[[#This Row],[riqueza]]*SWR)/12)*(1-imposto_GCAP)</f>
        <v>13431.911944868549</v>
      </c>
      <c r="O490" s="71">
        <f>Table20[[#This Row],[renda]]*cambio_hoje*(1-custo_repatriacao)</f>
        <v>75157.610496591442</v>
      </c>
    </row>
    <row r="491" spans="7:15" ht="20" customHeight="1" x14ac:dyDescent="0.6">
      <c r="G491" s="65">
        <v>488</v>
      </c>
      <c r="H491" s="65">
        <f ca="1">YEAR(TODAY())-YEAR(data_de_nascimento)+Table20[[#This Row],[meses]]/12</f>
        <v>77.666666666666657</v>
      </c>
      <c r="I491" s="66">
        <f t="shared" ca="1" si="17"/>
        <v>59407</v>
      </c>
      <c r="J491" s="68"/>
      <c r="K491" s="68">
        <f t="shared" si="18"/>
        <v>3000</v>
      </c>
      <c r="L491" s="69">
        <f>M490+L490*(1-TER_mensal-desconto_div_mensal)+Table20[[#This Row],[aportes]]*(1-custo_remessa)-comissao-Table20[[#This Row],[saques]]</f>
        <v>4761607.1546268919</v>
      </c>
      <c r="M491" s="67">
        <f>Table20[[#This Row],[riqueza]]*rendimento_hist_mensal</f>
        <v>25802.5634048024</v>
      </c>
      <c r="N491" s="70">
        <f>((Table20[[#This Row],[riqueza]]*SWR)/12)*(1-imposto_GCAP)</f>
        <v>13491.220271442859</v>
      </c>
      <c r="O491" s="71">
        <f>Table20[[#This Row],[renda]]*cambio_hoje*(1-custo_repatriacao)</f>
        <v>75489.467355553323</v>
      </c>
    </row>
    <row r="492" spans="7:15" ht="20" customHeight="1" x14ac:dyDescent="0.6">
      <c r="G492" s="65">
        <v>489</v>
      </c>
      <c r="H492" s="65">
        <f ca="1">YEAR(TODAY())-YEAR(data_de_nascimento)+Table20[[#This Row],[meses]]/12</f>
        <v>77.75</v>
      </c>
      <c r="I492" s="66">
        <f t="shared" ca="1" si="17"/>
        <v>59438</v>
      </c>
      <c r="J492" s="68"/>
      <c r="K492" s="68">
        <f t="shared" si="18"/>
        <v>3000</v>
      </c>
      <c r="L492" s="69">
        <f>M491+L491*(1-TER_mensal-desconto_div_mensal)+Table20[[#This Row],[aportes]]*(1-custo_remessa)-comissao-Table20[[#This Row],[saques]]</f>
        <v>4782645.1868073754</v>
      </c>
      <c r="M492" s="67">
        <f>Table20[[#This Row],[riqueza]]*rendimento_hist_mensal</f>
        <v>25916.565913119728</v>
      </c>
      <c r="N492" s="70">
        <f>((Table20[[#This Row],[riqueza]]*SWR)/12)*(1-imposto_GCAP)</f>
        <v>13550.828029287564</v>
      </c>
      <c r="O492" s="71">
        <f>Table20[[#This Row],[renda]]*cambio_hoje*(1-custo_repatriacao)</f>
        <v>75822.999667636352</v>
      </c>
    </row>
    <row r="493" spans="7:15" ht="20" customHeight="1" x14ac:dyDescent="0.6">
      <c r="G493" s="65">
        <v>490</v>
      </c>
      <c r="H493" s="65">
        <f ca="1">YEAR(TODAY())-YEAR(data_de_nascimento)+Table20[[#This Row],[meses]]/12</f>
        <v>77.833333333333343</v>
      </c>
      <c r="I493" s="66">
        <f t="shared" ca="1" si="17"/>
        <v>59468</v>
      </c>
      <c r="J493" s="68"/>
      <c r="K493" s="68">
        <f t="shared" si="18"/>
        <v>3000</v>
      </c>
      <c r="L493" s="69">
        <f>M492+L492*(1-TER_mensal-desconto_div_mensal)+Table20[[#This Row],[aportes]]*(1-custo_remessa)-comissao-Table20[[#This Row],[saques]]</f>
        <v>4803789.4341698773</v>
      </c>
      <c r="M493" s="67">
        <f>Table20[[#This Row],[riqueza]]*rendimento_hist_mensal</f>
        <v>26031.143988441974</v>
      </c>
      <c r="N493" s="70">
        <f>((Table20[[#This Row],[riqueza]]*SWR)/12)*(1-imposto_GCAP)</f>
        <v>13610.736730147986</v>
      </c>
      <c r="O493" s="71">
        <f>Table20[[#This Row],[renda]]*cambio_hoje*(1-custo_repatriacao)</f>
        <v>76158.215891737971</v>
      </c>
    </row>
    <row r="494" spans="7:15" ht="20" customHeight="1" x14ac:dyDescent="0.6">
      <c r="G494" s="65">
        <v>491</v>
      </c>
      <c r="H494" s="65">
        <f ca="1">YEAR(TODAY())-YEAR(data_de_nascimento)+Table20[[#This Row],[meses]]/12</f>
        <v>77.916666666666657</v>
      </c>
      <c r="I494" s="66">
        <f t="shared" ca="1" si="17"/>
        <v>59499</v>
      </c>
      <c r="J494" s="68"/>
      <c r="K494" s="68">
        <f t="shared" si="18"/>
        <v>3000</v>
      </c>
      <c r="L494" s="69">
        <f>M493+L493*(1-TER_mensal-desconto_div_mensal)+Table20[[#This Row],[aportes]]*(1-custo_remessa)-comissao-Table20[[#This Row],[saques]]</f>
        <v>4825040.4329653559</v>
      </c>
      <c r="M494" s="67">
        <f>Table20[[#This Row],[riqueza]]*rendimento_hist_mensal</f>
        <v>26146.300536647108</v>
      </c>
      <c r="N494" s="70">
        <f>((Table20[[#This Row],[riqueza]]*SWR)/12)*(1-imposto_GCAP)</f>
        <v>13670.947893401841</v>
      </c>
      <c r="O494" s="71">
        <f>Table20[[#This Row],[renda]]*cambio_hoje*(1-custo_repatriacao)</f>
        <v>76495.12452946238</v>
      </c>
    </row>
    <row r="495" spans="7:15" ht="20" customHeight="1" x14ac:dyDescent="0.6">
      <c r="G495" s="65">
        <v>492</v>
      </c>
      <c r="H495" s="65">
        <f ca="1">YEAR(TODAY())-YEAR(data_de_nascimento)+Table20[[#This Row],[meses]]/12</f>
        <v>78</v>
      </c>
      <c r="I495" s="66">
        <f t="shared" ca="1" si="17"/>
        <v>59529</v>
      </c>
      <c r="J495" s="68"/>
      <c r="K495" s="68">
        <f t="shared" si="18"/>
        <v>3000</v>
      </c>
      <c r="L495" s="69">
        <f>M494+L494*(1-TER_mensal-desconto_div_mensal)+Table20[[#This Row],[aportes]]*(1-custo_remessa)-comissao-Table20[[#This Row],[saques]]</f>
        <v>4846398.7221521502</v>
      </c>
      <c r="M495" s="67">
        <f>Table20[[#This Row],[riqueza]]*rendimento_hist_mensal</f>
        <v>26262.038478284074</v>
      </c>
      <c r="N495" s="70">
        <f>((Table20[[#This Row],[riqueza]]*SWR)/12)*(1-imposto_GCAP)</f>
        <v>13731.463046097759</v>
      </c>
      <c r="O495" s="71">
        <f>Table20[[#This Row],[renda]]*cambio_hoje*(1-custo_repatriacao)</f>
        <v>76833.734125335963</v>
      </c>
    </row>
    <row r="496" spans="7:15" ht="20" customHeight="1" x14ac:dyDescent="0.6">
      <c r="G496" s="65">
        <v>493</v>
      </c>
      <c r="H496" s="65">
        <f ca="1">YEAR(TODAY())-YEAR(data_de_nascimento)+Table20[[#This Row],[meses]]/12</f>
        <v>78.083333333333343</v>
      </c>
      <c r="I496" s="66">
        <f t="shared" ca="1" si="17"/>
        <v>59560</v>
      </c>
      <c r="J496" s="68"/>
      <c r="K496" s="68">
        <f t="shared" si="18"/>
        <v>3000</v>
      </c>
      <c r="L496" s="69">
        <f>M495+L495*(1-TER_mensal-desconto_div_mensal)+Table20[[#This Row],[aportes]]*(1-custo_remessa)-comissao-Table20[[#This Row],[saques]]</f>
        <v>4867864.84340965</v>
      </c>
      <c r="M496" s="67">
        <f>Table20[[#This Row],[riqueza]]*rendimento_hist_mensal</f>
        <v>26378.360748646846</v>
      </c>
      <c r="N496" s="70">
        <f>((Table20[[#This Row],[riqueza]]*SWR)/12)*(1-imposto_GCAP)</f>
        <v>13792.283722994009</v>
      </c>
      <c r="O496" s="71">
        <f>Table20[[#This Row],[renda]]*cambio_hoje*(1-custo_repatriacao)</f>
        <v>77174.053267024035</v>
      </c>
    </row>
    <row r="497" spans="7:15" ht="20" customHeight="1" x14ac:dyDescent="0.6">
      <c r="G497" s="65">
        <v>494</v>
      </c>
      <c r="H497" s="65">
        <f ca="1">YEAR(TODAY())-YEAR(data_de_nascimento)+Table20[[#This Row],[meses]]/12</f>
        <v>78.166666666666657</v>
      </c>
      <c r="I497" s="66">
        <f t="shared" ca="1" si="17"/>
        <v>59591</v>
      </c>
      <c r="J497" s="68"/>
      <c r="K497" s="68">
        <f t="shared" si="18"/>
        <v>3000</v>
      </c>
      <c r="L497" s="69">
        <f>M496+L496*(1-TER_mensal-desconto_div_mensal)+Table20[[#This Row],[aportes]]*(1-custo_remessa)-comissao-Table20[[#This Row],[saques]]</f>
        <v>4889439.3411520347</v>
      </c>
      <c r="M497" s="67">
        <f>Table20[[#This Row],[riqueza]]*rendimento_hist_mensal</f>
        <v>26495.270297848889</v>
      </c>
      <c r="N497" s="70">
        <f>((Table20[[#This Row],[riqueza]]*SWR)/12)*(1-imposto_GCAP)</f>
        <v>13853.41146659743</v>
      </c>
      <c r="O497" s="71">
        <f>Table20[[#This Row],[renda]]*cambio_hoje*(1-custo_repatriacao)</f>
        <v>77516.090585548649</v>
      </c>
    </row>
    <row r="498" spans="7:15" ht="20" customHeight="1" x14ac:dyDescent="0.6">
      <c r="G498" s="65">
        <v>495</v>
      </c>
      <c r="H498" s="65">
        <f ca="1">YEAR(TODAY())-YEAR(data_de_nascimento)+Table20[[#This Row],[meses]]/12</f>
        <v>78.25</v>
      </c>
      <c r="I498" s="66">
        <f t="shared" ca="1" si="17"/>
        <v>59619</v>
      </c>
      <c r="J498" s="68"/>
      <c r="K498" s="68">
        <f t="shared" si="18"/>
        <v>3000</v>
      </c>
      <c r="L498" s="69">
        <f>M497+L497*(1-TER_mensal-desconto_div_mensal)+Table20[[#This Row],[aportes]]*(1-custo_remessa)-comissao-Table20[[#This Row],[saques]]</f>
        <v>4911122.7625420792</v>
      </c>
      <c r="M498" s="67">
        <f>Table20[[#This Row],[riqueza]]*rendimento_hist_mensal</f>
        <v>26612.770090897968</v>
      </c>
      <c r="N498" s="70">
        <f>((Table20[[#This Row],[riqueza]]*SWR)/12)*(1-imposto_GCAP)</f>
        <v>13914.847827202557</v>
      </c>
      <c r="O498" s="71">
        <f>Table20[[#This Row],[renda]]*cambio_hoje*(1-custo_repatriacao)</f>
        <v>77859.854755507506</v>
      </c>
    </row>
    <row r="499" spans="7:15" ht="20" customHeight="1" x14ac:dyDescent="0.6">
      <c r="G499" s="65">
        <v>496</v>
      </c>
      <c r="H499" s="65">
        <f ca="1">YEAR(TODAY())-YEAR(data_de_nascimento)+Table20[[#This Row],[meses]]/12</f>
        <v>78.333333333333343</v>
      </c>
      <c r="I499" s="66">
        <f t="shared" ca="1" si="17"/>
        <v>59650</v>
      </c>
      <c r="J499" s="68"/>
      <c r="K499" s="68">
        <f t="shared" si="18"/>
        <v>3000</v>
      </c>
      <c r="L499" s="69">
        <f>M498+L498*(1-TER_mensal-desconto_div_mensal)+Table20[[#This Row],[aportes]]*(1-custo_remessa)-comissao-Table20[[#This Row],[saques]]</f>
        <v>4932915.6575050307</v>
      </c>
      <c r="M499" s="67">
        <f>Table20[[#This Row],[riqueza]]*rendimento_hist_mensal</f>
        <v>26730.863107771347</v>
      </c>
      <c r="N499" s="70">
        <f>((Table20[[#This Row],[riqueza]]*SWR)/12)*(1-imposto_GCAP)</f>
        <v>13976.59436293092</v>
      </c>
      <c r="O499" s="71">
        <f>Table20[[#This Row],[renda]]*cambio_hoje*(1-custo_repatriacao)</f>
        <v>78205.354495293926</v>
      </c>
    </row>
    <row r="500" spans="7:15" ht="20" customHeight="1" x14ac:dyDescent="0.6">
      <c r="G500" s="65">
        <v>497</v>
      </c>
      <c r="H500" s="65">
        <f ca="1">YEAR(TODAY())-YEAR(data_de_nascimento)+Table20[[#This Row],[meses]]/12</f>
        <v>78.416666666666657</v>
      </c>
      <c r="I500" s="66">
        <f t="shared" ca="1" si="17"/>
        <v>59680</v>
      </c>
      <c r="J500" s="68"/>
      <c r="K500" s="68">
        <f t="shared" si="18"/>
        <v>3000</v>
      </c>
      <c r="L500" s="69">
        <f>M499+L499*(1-TER_mensal-desconto_div_mensal)+Table20[[#This Row],[aportes]]*(1-custo_remessa)-comissao-Table20[[#This Row],[saques]]</f>
        <v>4954818.5787425581</v>
      </c>
      <c r="M500" s="67">
        <f>Table20[[#This Row],[riqueza]]*rendimento_hist_mensal</f>
        <v>26849.552343491378</v>
      </c>
      <c r="N500" s="70">
        <f>((Table20[[#This Row],[riqueza]]*SWR)/12)*(1-imposto_GCAP)</f>
        <v>14038.65263977058</v>
      </c>
      <c r="O500" s="71">
        <f>Table20[[#This Row],[renda]]*cambio_hoje*(1-custo_repatriacao)</f>
        <v>78552.598567317997</v>
      </c>
    </row>
    <row r="501" spans="7:15" ht="20" customHeight="1" x14ac:dyDescent="0.6">
      <c r="G501" s="65">
        <v>498</v>
      </c>
      <c r="H501" s="65">
        <f ca="1">YEAR(TODAY())-YEAR(data_de_nascimento)+Table20[[#This Row],[meses]]/12</f>
        <v>78.5</v>
      </c>
      <c r="I501" s="66">
        <f t="shared" ca="1" si="17"/>
        <v>59711</v>
      </c>
      <c r="J501" s="68"/>
      <c r="K501" s="68">
        <f t="shared" si="18"/>
        <v>3000</v>
      </c>
      <c r="L501" s="69">
        <f>M500+L500*(1-TER_mensal-desconto_div_mensal)+Table20[[#This Row],[aportes]]*(1-custo_remessa)-comissao-Table20[[#This Row],[saques]]</f>
        <v>4976832.0817467663</v>
      </c>
      <c r="M501" s="67">
        <f>Table20[[#This Row],[riqueza]]*rendimento_hist_mensal</f>
        <v>26968.840808201439</v>
      </c>
      <c r="N501" s="70">
        <f>((Table20[[#This Row],[riqueza]]*SWR)/12)*(1-imposto_GCAP)</f>
        <v>14101.024231615836</v>
      </c>
      <c r="O501" s="71">
        <f>Table20[[#This Row],[renda]]*cambio_hoje*(1-custo_repatriacao)</f>
        <v>78901.595778228759</v>
      </c>
    </row>
    <row r="502" spans="7:15" ht="20" customHeight="1" x14ac:dyDescent="0.6">
      <c r="G502" s="65">
        <v>499</v>
      </c>
      <c r="H502" s="65">
        <f ca="1">YEAR(TODAY())-YEAR(data_de_nascimento)+Table20[[#This Row],[meses]]/12</f>
        <v>78.583333333333343</v>
      </c>
      <c r="I502" s="66">
        <f t="shared" ca="1" si="17"/>
        <v>59741</v>
      </c>
      <c r="J502" s="68"/>
      <c r="K502" s="68">
        <f t="shared" si="18"/>
        <v>3000</v>
      </c>
      <c r="L502" s="69">
        <f>M501+L501*(1-TER_mensal-desconto_div_mensal)+Table20[[#This Row],[aportes]]*(1-custo_remessa)-comissao-Table20[[#This Row],[saques]]</f>
        <v>4998956.7248142855</v>
      </c>
      <c r="M502" s="67">
        <f>Table20[[#This Row],[riqueza]]*rendimento_hist_mensal</f>
        <v>27088.731527242289</v>
      </c>
      <c r="N502" s="70">
        <f>((Table20[[#This Row],[riqueza]]*SWR)/12)*(1-imposto_GCAP)</f>
        <v>14163.710720307143</v>
      </c>
      <c r="O502" s="71">
        <f>Table20[[#This Row],[renda]]*cambio_hoje*(1-custo_repatriacao)</f>
        <v>79252.354979137599</v>
      </c>
    </row>
    <row r="503" spans="7:15" ht="20" customHeight="1" x14ac:dyDescent="0.6">
      <c r="G503" s="65">
        <v>500</v>
      </c>
      <c r="H503" s="65">
        <f ca="1">YEAR(TODAY())-YEAR(data_de_nascimento)+Table20[[#This Row],[meses]]/12</f>
        <v>78.666666666666657</v>
      </c>
      <c r="I503" s="66">
        <f t="shared" ca="1" si="17"/>
        <v>59772</v>
      </c>
      <c r="J503" s="68"/>
      <c r="K503" s="68">
        <f t="shared" si="18"/>
        <v>3000</v>
      </c>
      <c r="L503" s="69">
        <f>M502+L502*(1-TER_mensal-desconto_div_mensal)+Table20[[#This Row],[aportes]]*(1-custo_remessa)-comissao-Table20[[#This Row],[saques]]</f>
        <v>5021193.0690604299</v>
      </c>
      <c r="M503" s="67">
        <f>Table20[[#This Row],[riqueza]]*rendimento_hist_mensal</f>
        <v>27209.227541228793</v>
      </c>
      <c r="N503" s="70">
        <f>((Table20[[#This Row],[riqueza]]*SWR)/12)*(1-imposto_GCAP)</f>
        <v>14226.713695671218</v>
      </c>
      <c r="O503" s="71">
        <f>Table20[[#This Row],[renda]]*cambio_hoje*(1-custo_repatriacao)</f>
        <v>79604.885065842696</v>
      </c>
    </row>
    <row r="504" spans="7:15" ht="20" customHeight="1" x14ac:dyDescent="0.6">
      <c r="G504" s="65">
        <v>501</v>
      </c>
      <c r="H504" s="65">
        <f ca="1">YEAR(TODAY())-YEAR(data_de_nascimento)+Table20[[#This Row],[meses]]/12</f>
        <v>78.75</v>
      </c>
      <c r="I504" s="66">
        <f t="shared" ca="1" si="17"/>
        <v>59803</v>
      </c>
      <c r="J504" s="68"/>
      <c r="K504" s="68">
        <f t="shared" si="18"/>
        <v>3000</v>
      </c>
      <c r="L504" s="69">
        <f>M503+L503*(1-TER_mensal-desconto_div_mensal)+Table20[[#This Row],[aportes]]*(1-custo_remessa)-comissao-Table20[[#This Row],[saques]]</f>
        <v>5043541.6784334304</v>
      </c>
      <c r="M504" s="67">
        <f>Table20[[#This Row],[riqueza]]*rendimento_hist_mensal</f>
        <v>27330.331906127034</v>
      </c>
      <c r="N504" s="70">
        <f>((Table20[[#This Row],[riqueza]]*SWR)/12)*(1-imposto_GCAP)</f>
        <v>14290.034755561384</v>
      </c>
      <c r="O504" s="71">
        <f>Table20[[#This Row],[renda]]*cambio_hoje*(1-custo_repatriacao)</f>
        <v>79959.194979054606</v>
      </c>
    </row>
    <row r="505" spans="7:15" ht="20" customHeight="1" x14ac:dyDescent="0.6">
      <c r="G505" s="65">
        <v>502</v>
      </c>
      <c r="H505" s="65">
        <f ca="1">YEAR(TODAY())-YEAR(data_de_nascimento)+Table20[[#This Row],[meses]]/12</f>
        <v>78.833333333333343</v>
      </c>
      <c r="I505" s="66">
        <f t="shared" ca="1" si="17"/>
        <v>59833</v>
      </c>
      <c r="J505" s="68"/>
      <c r="K505" s="68">
        <f t="shared" si="18"/>
        <v>3000</v>
      </c>
      <c r="L505" s="69">
        <f>M504+L504*(1-TER_mensal-desconto_div_mensal)+Table20[[#This Row],[aportes]]*(1-custo_remessa)-comissao-Table20[[#This Row],[saques]]</f>
        <v>5066003.1197287356</v>
      </c>
      <c r="M505" s="67">
        <f>Table20[[#This Row],[riqueza]]*rendimento_hist_mensal</f>
        <v>27452.04769333182</v>
      </c>
      <c r="N505" s="70">
        <f>((Table20[[#This Row],[riqueza]]*SWR)/12)*(1-imposto_GCAP)</f>
        <v>14353.675505898085</v>
      </c>
      <c r="O505" s="71">
        <f>Table20[[#This Row],[renda]]*cambio_hoje*(1-custo_repatriacao)</f>
        <v>80315.293704623138</v>
      </c>
    </row>
    <row r="506" spans="7:15" ht="20" customHeight="1" x14ac:dyDescent="0.6">
      <c r="G506" s="65">
        <v>503</v>
      </c>
      <c r="H506" s="65">
        <f ca="1">YEAR(TODAY())-YEAR(data_de_nascimento)+Table20[[#This Row],[meses]]/12</f>
        <v>78.916666666666657</v>
      </c>
      <c r="I506" s="66">
        <f t="shared" ca="1" si="17"/>
        <v>59864</v>
      </c>
      <c r="J506" s="68"/>
      <c r="K506" s="68">
        <f t="shared" si="18"/>
        <v>3000</v>
      </c>
      <c r="L506" s="69">
        <f>M505+L505*(1-TER_mensal-desconto_div_mensal)+Table20[[#This Row],[aportes]]*(1-custo_remessa)-comissao-Table20[[#This Row],[saques]]</f>
        <v>5088577.9626033865</v>
      </c>
      <c r="M506" s="67">
        <f>Table20[[#This Row],[riqueza]]*rendimento_hist_mensal</f>
        <v>27574.377989744582</v>
      </c>
      <c r="N506" s="70">
        <f>((Table20[[#This Row],[riqueza]]*SWR)/12)*(1-imposto_GCAP)</f>
        <v>14417.637560709596</v>
      </c>
      <c r="O506" s="71">
        <f>Table20[[#This Row],[renda]]*cambio_hoje*(1-custo_repatriacao)</f>
        <v>80673.190273765096</v>
      </c>
    </row>
    <row r="507" spans="7:15" ht="20" customHeight="1" x14ac:dyDescent="0.6">
      <c r="G507" s="65">
        <v>504</v>
      </c>
      <c r="H507" s="65">
        <f ca="1">YEAR(TODAY())-YEAR(data_de_nascimento)+Table20[[#This Row],[meses]]/12</f>
        <v>79</v>
      </c>
      <c r="I507" s="66">
        <f t="shared" ca="1" si="17"/>
        <v>59894</v>
      </c>
      <c r="J507" s="68"/>
      <c r="K507" s="68">
        <f t="shared" si="18"/>
        <v>3000</v>
      </c>
      <c r="L507" s="69">
        <f>M506+L506*(1-TER_mensal-desconto_div_mensal)+Table20[[#This Row],[aportes]]*(1-custo_remessa)-comissao-Table20[[#This Row],[saques]]</f>
        <v>5111266.7795904651</v>
      </c>
      <c r="M507" s="67">
        <f>Table20[[#This Row],[riqueza]]*rendimento_hist_mensal</f>
        <v>27697.325897851657</v>
      </c>
      <c r="N507" s="70">
        <f>((Table20[[#This Row],[riqueza]]*SWR)/12)*(1-imposto_GCAP)</f>
        <v>14481.922542172984</v>
      </c>
      <c r="O507" s="71">
        <f>Table20[[#This Row],[renda]]*cambio_hoje*(1-custo_repatriacao)</f>
        <v>81032.893763293381</v>
      </c>
    </row>
    <row r="508" spans="7:15" ht="20" customHeight="1" x14ac:dyDescent="0.6">
      <c r="G508" s="65">
        <v>505</v>
      </c>
      <c r="H508" s="65">
        <f ca="1">YEAR(TODAY())-YEAR(data_de_nascimento)+Table20[[#This Row],[meses]]/12</f>
        <v>79.083333333333343</v>
      </c>
      <c r="I508" s="66">
        <f t="shared" ca="1" si="17"/>
        <v>59925</v>
      </c>
      <c r="J508" s="68"/>
      <c r="K508" s="68">
        <f t="shared" si="18"/>
        <v>3000</v>
      </c>
      <c r="L508" s="69">
        <f>M507+L507*(1-TER_mensal-desconto_div_mensal)+Table20[[#This Row],[aportes]]*(1-custo_remessa)-comissao-Table20[[#This Row],[saques]]</f>
        <v>5134070.1461136127</v>
      </c>
      <c r="M508" s="67">
        <f>Table20[[#This Row],[riqueza]]*rendimento_hist_mensal</f>
        <v>27820.894535802967</v>
      </c>
      <c r="N508" s="70">
        <f>((Table20[[#This Row],[riqueza]]*SWR)/12)*(1-imposto_GCAP)</f>
        <v>14546.532080655237</v>
      </c>
      <c r="O508" s="71">
        <f>Table20[[#This Row],[renda]]*cambio_hoje*(1-custo_repatriacao)</f>
        <v>81394.413295847262</v>
      </c>
    </row>
    <row r="509" spans="7:15" ht="20" customHeight="1" x14ac:dyDescent="0.6">
      <c r="G509" s="65">
        <v>506</v>
      </c>
      <c r="H509" s="65">
        <f ca="1">YEAR(TODAY())-YEAR(data_de_nascimento)+Table20[[#This Row],[meses]]/12</f>
        <v>79.166666666666657</v>
      </c>
      <c r="I509" s="66">
        <f t="shared" ca="1" si="17"/>
        <v>59956</v>
      </c>
      <c r="J509" s="68"/>
      <c r="K509" s="68">
        <f t="shared" si="18"/>
        <v>3000</v>
      </c>
      <c r="L509" s="69">
        <f>M508+L508*(1-TER_mensal-desconto_div_mensal)+Table20[[#This Row],[aportes]]*(1-custo_remessa)-comissao-Table20[[#This Row],[saques]]</f>
        <v>5156988.6405016258</v>
      </c>
      <c r="M509" s="67">
        <f>Table20[[#This Row],[riqueza]]*rendimento_hist_mensal</f>
        <v>27945.087037491121</v>
      </c>
      <c r="N509" s="70">
        <f>((Table20[[#This Row],[riqueza]]*SWR)/12)*(1-imposto_GCAP)</f>
        <v>14611.467814754606</v>
      </c>
      <c r="O509" s="71">
        <f>Table20[[#This Row],[renda]]*cambio_hoje*(1-custo_repatriacao)</f>
        <v>81757.75804012359</v>
      </c>
    </row>
    <row r="510" spans="7:15" ht="20" customHeight="1" x14ac:dyDescent="0.6">
      <c r="G510" s="65">
        <v>507</v>
      </c>
      <c r="H510" s="65">
        <f ca="1">YEAR(TODAY())-YEAR(data_de_nascimento)+Table20[[#This Row],[meses]]/12</f>
        <v>79.25</v>
      </c>
      <c r="I510" s="66">
        <f t="shared" ca="1" si="17"/>
        <v>59985</v>
      </c>
      <c r="J510" s="68"/>
      <c r="K510" s="68">
        <f t="shared" si="18"/>
        <v>3000</v>
      </c>
      <c r="L510" s="69">
        <f>M509+L509*(1-TER_mensal-desconto_div_mensal)+Table20[[#This Row],[aportes]]*(1-custo_remessa)-comissao-Table20[[#This Row],[saques]]</f>
        <v>5180022.8440031214</v>
      </c>
      <c r="M510" s="67">
        <f>Table20[[#This Row],[riqueza]]*rendimento_hist_mensal</f>
        <v>28069.906552630862</v>
      </c>
      <c r="N510" s="70">
        <f>((Table20[[#This Row],[riqueza]]*SWR)/12)*(1-imposto_GCAP)</f>
        <v>14676.731391342177</v>
      </c>
      <c r="O510" s="71">
        <f>Table20[[#This Row],[renda]]*cambio_hoje*(1-custo_repatriacao)</f>
        <v>82122.937211109529</v>
      </c>
    </row>
    <row r="511" spans="7:15" ht="20" customHeight="1" x14ac:dyDescent="0.6">
      <c r="G511" s="65">
        <v>508</v>
      </c>
      <c r="H511" s="65">
        <f ca="1">YEAR(TODAY())-YEAR(data_de_nascimento)+Table20[[#This Row],[meses]]/12</f>
        <v>79.333333333333343</v>
      </c>
      <c r="I511" s="66">
        <f t="shared" ca="1" si="17"/>
        <v>60016</v>
      </c>
      <c r="J511" s="68"/>
      <c r="K511" s="68">
        <f t="shared" si="18"/>
        <v>3000</v>
      </c>
      <c r="L511" s="69">
        <f>M510+L510*(1-TER_mensal-desconto_div_mensal)+Table20[[#This Row],[aportes]]*(1-custo_remessa)-comissao-Table20[[#This Row],[saques]]</f>
        <v>5203173.34080128</v>
      </c>
      <c r="M511" s="67">
        <f>Table20[[#This Row],[riqueza]]*rendimento_hist_mensal</f>
        <v>28195.356246838986</v>
      </c>
      <c r="N511" s="70">
        <f>((Table20[[#This Row],[riqueza]]*SWR)/12)*(1-imposto_GCAP)</f>
        <v>14742.324465603626</v>
      </c>
      <c r="O511" s="71">
        <f>Table20[[#This Row],[renda]]*cambio_hoje*(1-custo_repatriacao)</f>
        <v>82489.960070316054</v>
      </c>
    </row>
    <row r="512" spans="7:15" ht="20" customHeight="1" x14ac:dyDescent="0.6">
      <c r="G512" s="65">
        <v>509</v>
      </c>
      <c r="H512" s="65">
        <f ca="1">YEAR(TODAY())-YEAR(data_de_nascimento)+Table20[[#This Row],[meses]]/12</f>
        <v>79.416666666666657</v>
      </c>
      <c r="I512" s="66">
        <f t="shared" ca="1" si="17"/>
        <v>60046</v>
      </c>
      <c r="J512" s="68"/>
      <c r="K512" s="68">
        <f t="shared" si="18"/>
        <v>3000</v>
      </c>
      <c r="L512" s="69">
        <f>M511+L511*(1-TER_mensal-desconto_div_mensal)+Table20[[#This Row],[aportes]]*(1-custo_remessa)-comissao-Table20[[#This Row],[saques]]</f>
        <v>5226440.7180286627</v>
      </c>
      <c r="M512" s="67">
        <f>Table20[[#This Row],[riqueza]]*rendimento_hist_mensal</f>
        <v>28321.439301714614</v>
      </c>
      <c r="N512" s="70">
        <f>((Table20[[#This Row],[riqueza]]*SWR)/12)*(1-imposto_GCAP)</f>
        <v>14808.248701081211</v>
      </c>
      <c r="O512" s="71">
        <f>Table20[[#This Row],[renda]]*cambio_hoje*(1-custo_repatriacao)</f>
        <v>82858.835926013053</v>
      </c>
    </row>
    <row r="513" spans="7:15" ht="20" customHeight="1" x14ac:dyDescent="0.6">
      <c r="G513" s="65">
        <v>510</v>
      </c>
      <c r="H513" s="65">
        <f ca="1">YEAR(TODAY())-YEAR(data_de_nascimento)+Table20[[#This Row],[meses]]/12</f>
        <v>79.5</v>
      </c>
      <c r="I513" s="66">
        <f t="shared" ca="1" si="17"/>
        <v>60077</v>
      </c>
      <c r="J513" s="68"/>
      <c r="K513" s="68">
        <f t="shared" si="18"/>
        <v>3000</v>
      </c>
      <c r="L513" s="69">
        <f>M512+L512*(1-TER_mensal-desconto_div_mensal)+Table20[[#This Row],[aportes]]*(1-custo_remessa)-comissao-Table20[[#This Row],[saques]]</f>
        <v>5249825.5657820953</v>
      </c>
      <c r="M513" s="67">
        <f>Table20[[#This Row],[riqueza]]*rendimento_hist_mensal</f>
        <v>28448.158914919848</v>
      </c>
      <c r="N513" s="70">
        <f>((Table20[[#This Row],[riqueza]]*SWR)/12)*(1-imposto_GCAP)</f>
        <v>14874.505769715937</v>
      </c>
      <c r="O513" s="71">
        <f>Table20[[#This Row],[renda]]*cambio_hoje*(1-custo_repatriacao)</f>
        <v>83229.574133465125</v>
      </c>
    </row>
    <row r="514" spans="7:15" ht="20" customHeight="1" x14ac:dyDescent="0.6">
      <c r="G514" s="65">
        <v>511</v>
      </c>
      <c r="H514" s="65">
        <f ca="1">YEAR(TODAY())-YEAR(data_de_nascimento)+Table20[[#This Row],[meses]]/12</f>
        <v>79.583333333333343</v>
      </c>
      <c r="I514" s="66">
        <f t="shared" ca="1" si="17"/>
        <v>60107</v>
      </c>
      <c r="J514" s="68"/>
      <c r="K514" s="68">
        <f t="shared" si="18"/>
        <v>3000</v>
      </c>
      <c r="L514" s="69">
        <f>M513+L513*(1-TER_mensal-desconto_div_mensal)+Table20[[#This Row],[aportes]]*(1-custo_remessa)-comissao-Table20[[#This Row],[saques]]</f>
        <v>5273328.4771376429</v>
      </c>
      <c r="M514" s="67">
        <f>Table20[[#This Row],[riqueza]]*rendimento_hist_mensal</f>
        <v>28575.518300260926</v>
      </c>
      <c r="N514" s="70">
        <f>((Table20[[#This Row],[riqueza]]*SWR)/12)*(1-imposto_GCAP)</f>
        <v>14941.097351889988</v>
      </c>
      <c r="O514" s="71">
        <f>Table20[[#This Row],[renda]]*cambio_hoje*(1-custo_repatriacao)</f>
        <v>83602.184095169127</v>
      </c>
    </row>
    <row r="515" spans="7:15" ht="20" customHeight="1" x14ac:dyDescent="0.6">
      <c r="G515" s="65">
        <v>512</v>
      </c>
      <c r="H515" s="65">
        <f ca="1">YEAR(TODAY())-YEAR(data_de_nascimento)+Table20[[#This Row],[meses]]/12</f>
        <v>79.666666666666657</v>
      </c>
      <c r="I515" s="66">
        <f t="shared" ca="1" si="17"/>
        <v>60138</v>
      </c>
      <c r="J515" s="68"/>
      <c r="K515" s="68">
        <f t="shared" si="18"/>
        <v>3000</v>
      </c>
      <c r="L515" s="69">
        <f>M514+L514*(1-TER_mensal-desconto_div_mensal)+Table20[[#This Row],[aportes]]*(1-custo_remessa)-comissao-Table20[[#This Row],[saques]]</f>
        <v>5296950.0481656445</v>
      </c>
      <c r="M515" s="67">
        <f>Table20[[#This Row],[riqueza]]*rendimento_hist_mensal</f>
        <v>28703.520687769691</v>
      </c>
      <c r="N515" s="70">
        <f>((Table20[[#This Row],[riqueza]]*SWR)/12)*(1-imposto_GCAP)</f>
        <v>15008.025136469327</v>
      </c>
      <c r="O515" s="71">
        <f>Table20[[#This Row],[renda]]*cambio_hoje*(1-custo_repatriacao)</f>
        <v>83976.675261092489</v>
      </c>
    </row>
    <row r="516" spans="7:15" ht="20" customHeight="1" x14ac:dyDescent="0.6">
      <c r="G516" s="65">
        <v>513</v>
      </c>
      <c r="H516" s="65">
        <f ca="1">YEAR(TODAY())-YEAR(data_de_nascimento)+Table20[[#This Row],[meses]]/12</f>
        <v>79.75</v>
      </c>
      <c r="I516" s="66">
        <f t="shared" ca="1" si="17"/>
        <v>60169</v>
      </c>
      <c r="J516" s="68"/>
      <c r="K516" s="68">
        <f t="shared" si="18"/>
        <v>3000</v>
      </c>
      <c r="L516" s="69">
        <f>M515+L515*(1-TER_mensal-desconto_div_mensal)+Table20[[#This Row],[aportes]]*(1-custo_remessa)-comissao-Table20[[#This Row],[saques]]</f>
        <v>5320690.8779458329</v>
      </c>
      <c r="M516" s="67">
        <f>Table20[[#This Row],[riqueza]]*rendimento_hist_mensal</f>
        <v>28832.169323785514</v>
      </c>
      <c r="N516" s="70">
        <f>((Table20[[#This Row],[riqueza]]*SWR)/12)*(1-imposto_GCAP)</f>
        <v>15075.290820846525</v>
      </c>
      <c r="O516" s="71">
        <f>Table20[[#This Row],[renda]]*cambio_hoje*(1-custo_repatriacao)</f>
        <v>84353.057128912842</v>
      </c>
    </row>
    <row r="517" spans="7:15" ht="20" customHeight="1" x14ac:dyDescent="0.6">
      <c r="G517" s="65">
        <v>514</v>
      </c>
      <c r="H517" s="65">
        <f ca="1">YEAR(TODAY())-YEAR(data_de_nascimento)+Table20[[#This Row],[meses]]/12</f>
        <v>79.833333333333343</v>
      </c>
      <c r="I517" s="66">
        <f t="shared" ca="1" si="17"/>
        <v>60199</v>
      </c>
      <c r="J517" s="68"/>
      <c r="K517" s="68">
        <f t="shared" si="18"/>
        <v>3000</v>
      </c>
      <c r="L517" s="69">
        <f>M516+L516*(1-TER_mensal-desconto_div_mensal)+Table20[[#This Row],[aportes]]*(1-custo_remessa)-comissao-Table20[[#This Row],[saques]]</f>
        <v>5344551.5685825292</v>
      </c>
      <c r="M517" s="67">
        <f>Table20[[#This Row],[riqueza]]*rendimento_hist_mensal</f>
        <v>28961.467471037642</v>
      </c>
      <c r="N517" s="70">
        <f>((Table20[[#This Row],[riqueza]]*SWR)/12)*(1-imposto_GCAP)</f>
        <v>15142.896110983835</v>
      </c>
      <c r="O517" s="71">
        <f>Table20[[#This Row],[renda]]*cambio_hoje*(1-custo_repatriacao)</f>
        <v>84731.339244259056</v>
      </c>
    </row>
    <row r="518" spans="7:15" ht="20" customHeight="1" x14ac:dyDescent="0.6">
      <c r="G518" s="65">
        <v>515</v>
      </c>
      <c r="H518" s="65">
        <f ca="1">YEAR(TODAY())-YEAR(data_de_nascimento)+Table20[[#This Row],[meses]]/12</f>
        <v>79.916666666666657</v>
      </c>
      <c r="I518" s="66">
        <f t="shared" ref="I518:I581" ca="1" si="19">EDATE(I517,1)</f>
        <v>60230</v>
      </c>
      <c r="J518" s="68"/>
      <c r="K518" s="68">
        <f t="shared" si="18"/>
        <v>3000</v>
      </c>
      <c r="L518" s="69">
        <f>M517+L517*(1-TER_mensal-desconto_div_mensal)+Table20[[#This Row],[aportes]]*(1-custo_remessa)-comissao-Table20[[#This Row],[saques]]</f>
        <v>5368532.7252199119</v>
      </c>
      <c r="M518" s="67">
        <f>Table20[[#This Row],[riqueza]]*rendimento_hist_mensal</f>
        <v>29091.418408727932</v>
      </c>
      <c r="N518" s="70">
        <f>((Table20[[#This Row],[riqueza]]*SWR)/12)*(1-imposto_GCAP)</f>
        <v>15210.842721456414</v>
      </c>
      <c r="O518" s="71">
        <f>Table20[[#This Row],[renda]]*cambio_hoje*(1-custo_repatriacao)</f>
        <v>85111.531200953104</v>
      </c>
    </row>
    <row r="519" spans="7:15" ht="20" customHeight="1" x14ac:dyDescent="0.6">
      <c r="G519" s="65">
        <v>516</v>
      </c>
      <c r="H519" s="65">
        <f ca="1">YEAR(TODAY())-YEAR(data_de_nascimento)+Table20[[#This Row],[meses]]/12</f>
        <v>80</v>
      </c>
      <c r="I519" s="66">
        <f t="shared" ca="1" si="19"/>
        <v>60260</v>
      </c>
      <c r="J519" s="68"/>
      <c r="K519" s="68">
        <f t="shared" si="18"/>
        <v>3000</v>
      </c>
      <c r="L519" s="69">
        <f>M518+L518*(1-TER_mensal-desconto_div_mensal)+Table20[[#This Row],[aportes]]*(1-custo_remessa)-comissao-Table20[[#This Row],[saques]]</f>
        <v>5392634.9560573632</v>
      </c>
      <c r="M519" s="67">
        <f>Table20[[#This Row],[riqueza]]*rendimento_hist_mensal</f>
        <v>29222.02543261402</v>
      </c>
      <c r="N519" s="70">
        <f>((Table20[[#This Row],[riqueza]]*SWR)/12)*(1-imposto_GCAP)</f>
        <v>15279.132375495861</v>
      </c>
      <c r="O519" s="71">
        <f>Table20[[#This Row],[renda]]*cambio_hoje*(1-custo_repatriacao)</f>
        <v>85493.642641253653</v>
      </c>
    </row>
    <row r="520" spans="7:15" ht="20" customHeight="1" x14ac:dyDescent="0.6">
      <c r="G520" s="65">
        <v>517</v>
      </c>
      <c r="H520" s="65">
        <f ca="1">YEAR(TODAY())-YEAR(data_de_nascimento)+Table20[[#This Row],[meses]]/12</f>
        <v>80.083333333333343</v>
      </c>
      <c r="I520" s="66">
        <f t="shared" ca="1" si="19"/>
        <v>60291</v>
      </c>
      <c r="J520" s="68"/>
      <c r="K520" s="68">
        <f t="shared" si="18"/>
        <v>3000</v>
      </c>
      <c r="L520" s="69">
        <f>M519+L519*(1-TER_mensal-desconto_div_mensal)+Table20[[#This Row],[aportes]]*(1-custo_remessa)-comissao-Table20[[#This Row],[saques]]</f>
        <v>5416858.8723648945</v>
      </c>
      <c r="M520" s="67">
        <f>Table20[[#This Row],[riqueza]]*rendimento_hist_mensal</f>
        <v>29353.291855092899</v>
      </c>
      <c r="N520" s="70">
        <f>((Table20[[#This Row],[riqueza]]*SWR)/12)*(1-imposto_GCAP)</f>
        <v>15347.766805033867</v>
      </c>
      <c r="O520" s="71">
        <f>Table20[[#This Row],[renda]]*cambio_hoje*(1-custo_repatriacao)</f>
        <v>85877.683256100281</v>
      </c>
    </row>
    <row r="521" spans="7:15" ht="20" customHeight="1" x14ac:dyDescent="0.6">
      <c r="G521" s="65">
        <v>518</v>
      </c>
      <c r="H521" s="65">
        <f ca="1">YEAR(TODAY())-YEAR(data_de_nascimento)+Table20[[#This Row],[meses]]/12</f>
        <v>80.166666666666657</v>
      </c>
      <c r="I521" s="66">
        <f t="shared" ca="1" si="19"/>
        <v>60322</v>
      </c>
      <c r="J521" s="68"/>
      <c r="K521" s="68">
        <f t="shared" si="18"/>
        <v>3000</v>
      </c>
      <c r="L521" s="69">
        <f>M520+L520*(1-TER_mensal-desconto_div_mensal)+Table20[[#This Row],[aportes]]*(1-custo_remessa)-comissao-Table20[[#This Row],[saques]]</f>
        <v>5441205.0884986529</v>
      </c>
      <c r="M521" s="67">
        <f>Table20[[#This Row],[riqueza]]*rendimento_hist_mensal</f>
        <v>29485.221005284951</v>
      </c>
      <c r="N521" s="70">
        <f>((Table20[[#This Row],[riqueza]]*SWR)/12)*(1-imposto_GCAP)</f>
        <v>15416.747750746184</v>
      </c>
      <c r="O521" s="71">
        <f>Table20[[#This Row],[renda]]*cambio_hoje*(1-custo_repatriacao)</f>
        <v>86263.662785359586</v>
      </c>
    </row>
    <row r="522" spans="7:15" ht="20" customHeight="1" x14ac:dyDescent="0.6">
      <c r="G522" s="65">
        <v>519</v>
      </c>
      <c r="H522" s="65">
        <f ca="1">YEAR(TODAY())-YEAR(data_de_nascimento)+Table20[[#This Row],[meses]]/12</f>
        <v>80.25</v>
      </c>
      <c r="I522" s="66">
        <f t="shared" ca="1" si="19"/>
        <v>60350</v>
      </c>
      <c r="J522" s="68"/>
      <c r="K522" s="68">
        <f t="shared" si="18"/>
        <v>3000</v>
      </c>
      <c r="L522" s="69">
        <f>M521+L521*(1-TER_mensal-desconto_div_mensal)+Table20[[#This Row],[aportes]]*(1-custo_remessa)-comissao-Table20[[#This Row],[saques]]</f>
        <v>5465674.2219164977</v>
      </c>
      <c r="M522" s="67">
        <f>Table20[[#This Row],[riqueza]]*rendimento_hist_mensal</f>
        <v>29617.816229118362</v>
      </c>
      <c r="N522" s="70">
        <f>((Table20[[#This Row],[riqueza]]*SWR)/12)*(1-imposto_GCAP)</f>
        <v>15486.076962096742</v>
      </c>
      <c r="O522" s="71">
        <f>Table20[[#This Row],[renda]]*cambio_hoje*(1-custo_repatriacao)</f>
        <v>86651.591018071951</v>
      </c>
    </row>
    <row r="523" spans="7:15" ht="20" customHeight="1" x14ac:dyDescent="0.6">
      <c r="G523" s="65">
        <v>520</v>
      </c>
      <c r="H523" s="65">
        <f ca="1">YEAR(TODAY())-YEAR(data_de_nascimento)+Table20[[#This Row],[meses]]/12</f>
        <v>80.333333333333343</v>
      </c>
      <c r="I523" s="66">
        <f t="shared" ca="1" si="19"/>
        <v>60381</v>
      </c>
      <c r="J523" s="68"/>
      <c r="K523" s="68">
        <f t="shared" si="18"/>
        <v>3000</v>
      </c>
      <c r="L523" s="69">
        <f>M522+L522*(1-TER_mensal-desconto_div_mensal)+Table20[[#This Row],[aportes]]*(1-custo_remessa)-comissao-Table20[[#This Row],[saques]]</f>
        <v>5490266.8931936594</v>
      </c>
      <c r="M523" s="67">
        <f>Table20[[#This Row],[riqueza]]*rendimento_hist_mensal</f>
        <v>29751.080889413955</v>
      </c>
      <c r="N523" s="70">
        <f>((Table20[[#This Row],[riqueza]]*SWR)/12)*(1-imposto_GCAP)</f>
        <v>15555.756197382036</v>
      </c>
      <c r="O523" s="71">
        <f>Table20[[#This Row],[renda]]*cambio_hoje*(1-custo_repatriacao)</f>
        <v>87041.477792699981</v>
      </c>
    </row>
    <row r="524" spans="7:15" ht="20" customHeight="1" x14ac:dyDescent="0.6">
      <c r="G524" s="65">
        <v>521</v>
      </c>
      <c r="H524" s="65">
        <f ca="1">YEAR(TODAY())-YEAR(data_de_nascimento)+Table20[[#This Row],[meses]]/12</f>
        <v>80.416666666666657</v>
      </c>
      <c r="I524" s="66">
        <f t="shared" ca="1" si="19"/>
        <v>60411</v>
      </c>
      <c r="J524" s="68"/>
      <c r="K524" s="68">
        <f t="shared" si="18"/>
        <v>3000</v>
      </c>
      <c r="L524" s="69">
        <f>M523+L523*(1-TER_mensal-desconto_div_mensal)+Table20[[#This Row],[aportes]]*(1-custo_remessa)-comissao-Table20[[#This Row],[saques]]</f>
        <v>5514983.726038483</v>
      </c>
      <c r="M524" s="67">
        <f>Table20[[#This Row],[riqueza]]*rendimento_hist_mensal</f>
        <v>29885.018365970529</v>
      </c>
      <c r="N524" s="70">
        <f>((Table20[[#This Row],[riqueza]]*SWR)/12)*(1-imposto_GCAP)</f>
        <v>15625.787223775702</v>
      </c>
      <c r="O524" s="71">
        <f>Table20[[#This Row],[renda]]*cambio_hoje*(1-custo_repatriacao)</f>
        <v>87433.33299737786</v>
      </c>
    </row>
    <row r="525" spans="7:15" ht="20" customHeight="1" x14ac:dyDescent="0.6">
      <c r="G525" s="65">
        <v>522</v>
      </c>
      <c r="H525" s="65">
        <f ca="1">YEAR(TODAY())-YEAR(data_de_nascimento)+Table20[[#This Row],[meses]]/12</f>
        <v>80.5</v>
      </c>
      <c r="I525" s="66">
        <f t="shared" ca="1" si="19"/>
        <v>60442</v>
      </c>
      <c r="J525" s="68"/>
      <c r="K525" s="68">
        <f t="shared" si="18"/>
        <v>3000</v>
      </c>
      <c r="L525" s="69">
        <f>M524+L524*(1-TER_mensal-desconto_div_mensal)+Table20[[#This Row],[aportes]]*(1-custo_remessa)-comissao-Table20[[#This Row],[saques]]</f>
        <v>5539825.3473082427</v>
      </c>
      <c r="M525" s="67">
        <f>Table20[[#This Row],[riqueza]]*rendimento_hist_mensal</f>
        <v>30019.632055650542</v>
      </c>
      <c r="N525" s="70">
        <f>((Table20[[#This Row],[riqueza]]*SWR)/12)*(1-imposto_GCAP)</f>
        <v>15696.171817373353</v>
      </c>
      <c r="O525" s="71">
        <f>Table20[[#This Row],[renda]]*cambio_hoje*(1-custo_repatriacao)</f>
        <v>87827.16657016227</v>
      </c>
    </row>
    <row r="526" spans="7:15" ht="20" customHeight="1" x14ac:dyDescent="0.6">
      <c r="G526" s="65">
        <v>523</v>
      </c>
      <c r="H526" s="65">
        <f ca="1">YEAR(TODAY())-YEAR(data_de_nascimento)+Table20[[#This Row],[meses]]/12</f>
        <v>80.583333333333343</v>
      </c>
      <c r="I526" s="66">
        <f t="shared" ca="1" si="19"/>
        <v>60472</v>
      </c>
      <c r="J526" s="68"/>
      <c r="K526" s="68">
        <f t="shared" si="18"/>
        <v>3000</v>
      </c>
      <c r="L526" s="69">
        <f>M525+L525*(1-TER_mensal-desconto_div_mensal)+Table20[[#This Row],[aportes]]*(1-custo_remessa)-comissao-Table20[[#This Row],[saques]]</f>
        <v>5564792.3870250396</v>
      </c>
      <c r="M526" s="67">
        <f>Table20[[#This Row],[riqueza]]*rendimento_hist_mensal</f>
        <v>30154.925372466249</v>
      </c>
      <c r="N526" s="70">
        <f>((Table20[[#This Row],[riqueza]]*SWR)/12)*(1-imposto_GCAP)</f>
        <v>15766.911763237613</v>
      </c>
      <c r="O526" s="71">
        <f>Table20[[#This Row],[renda]]*cambio_hoje*(1-custo_repatriacao)</f>
        <v>88222.988499284373</v>
      </c>
    </row>
    <row r="527" spans="7:15" ht="20" customHeight="1" x14ac:dyDescent="0.6">
      <c r="G527" s="65">
        <v>524</v>
      </c>
      <c r="H527" s="65">
        <f ca="1">YEAR(TODAY())-YEAR(data_de_nascimento)+Table20[[#This Row],[meses]]/12</f>
        <v>80.666666666666657</v>
      </c>
      <c r="I527" s="66">
        <f t="shared" ca="1" si="19"/>
        <v>60503</v>
      </c>
      <c r="J527" s="68"/>
      <c r="K527" s="68">
        <f t="shared" si="18"/>
        <v>3000</v>
      </c>
      <c r="L527" s="69">
        <f>M526+L526*(1-TER_mensal-desconto_div_mensal)+Table20[[#This Row],[aportes]]*(1-custo_remessa)-comissao-Table20[[#This Row],[saques]]</f>
        <v>5589885.4783917852</v>
      </c>
      <c r="M527" s="67">
        <f>Table20[[#This Row],[riqueza]]*rendimento_hist_mensal</f>
        <v>30290.901747666332</v>
      </c>
      <c r="N527" s="70">
        <f>((Table20[[#This Row],[riqueza]]*SWR)/12)*(1-imposto_GCAP)</f>
        <v>15838.00885544339</v>
      </c>
      <c r="O527" s="71">
        <f>Table20[[#This Row],[renda]]*cambio_hoje*(1-custo_repatriacao)</f>
        <v>88620.808823403117</v>
      </c>
    </row>
    <row r="528" spans="7:15" ht="20" customHeight="1" x14ac:dyDescent="0.6">
      <c r="G528" s="65">
        <v>525</v>
      </c>
      <c r="H528" s="65">
        <f ca="1">YEAR(TODAY())-YEAR(data_de_nascimento)+Table20[[#This Row],[meses]]/12</f>
        <v>80.75</v>
      </c>
      <c r="I528" s="66">
        <f t="shared" ca="1" si="19"/>
        <v>60534</v>
      </c>
      <c r="J528" s="68"/>
      <c r="K528" s="68">
        <f t="shared" si="18"/>
        <v>3000</v>
      </c>
      <c r="L528" s="69">
        <f>M527+L527*(1-TER_mensal-desconto_div_mensal)+Table20[[#This Row],[aportes]]*(1-custo_remessa)-comissao-Table20[[#This Row],[saques]]</f>
        <v>5615105.2578082532</v>
      </c>
      <c r="M528" s="67">
        <f>Table20[[#This Row],[riqueza]]*rendimento_hist_mensal</f>
        <v>30427.564629822878</v>
      </c>
      <c r="N528" s="70">
        <f>((Table20[[#This Row],[riqueza]]*SWR)/12)*(1-imposto_GCAP)</f>
        <v>15909.464897123384</v>
      </c>
      <c r="O528" s="71">
        <f>Table20[[#This Row],[renda]]*cambio_hoje*(1-custo_repatriacao)</f>
        <v>89020.637631859892</v>
      </c>
    </row>
    <row r="529" spans="7:15" ht="20" customHeight="1" x14ac:dyDescent="0.6">
      <c r="G529" s="65">
        <v>526</v>
      </c>
      <c r="H529" s="65">
        <f ca="1">YEAR(TODAY())-YEAR(data_de_nascimento)+Table20[[#This Row],[meses]]/12</f>
        <v>80.833333333333343</v>
      </c>
      <c r="I529" s="66">
        <f t="shared" ca="1" si="19"/>
        <v>60564</v>
      </c>
      <c r="J529" s="68"/>
      <c r="K529" s="68">
        <f t="shared" si="18"/>
        <v>3000</v>
      </c>
      <c r="L529" s="69">
        <f>M528+L528*(1-TER_mensal-desconto_div_mensal)+Table20[[#This Row],[aportes]]*(1-custo_remessa)-comissao-Table20[[#This Row],[saques]]</f>
        <v>5640452.3648872236</v>
      </c>
      <c r="M529" s="67">
        <f>Table20[[#This Row],[riqueza]]*rendimento_hist_mensal</f>
        <v>30564.91748491886</v>
      </c>
      <c r="N529" s="70">
        <f>((Table20[[#This Row],[riqueza]]*SWR)/12)*(1-imposto_GCAP)</f>
        <v>15981.2817005138</v>
      </c>
      <c r="O529" s="71">
        <f>Table20[[#This Row],[renda]]*cambio_hoje*(1-custo_repatriacao)</f>
        <v>89422.485064934328</v>
      </c>
    </row>
    <row r="530" spans="7:15" ht="20" customHeight="1" x14ac:dyDescent="0.6">
      <c r="G530" s="65">
        <v>527</v>
      </c>
      <c r="H530" s="65">
        <f ca="1">YEAR(TODAY())-YEAR(data_de_nascimento)+Table20[[#This Row],[meses]]/12</f>
        <v>80.916666666666657</v>
      </c>
      <c r="I530" s="66">
        <f t="shared" ca="1" si="19"/>
        <v>60595</v>
      </c>
      <c r="J530" s="68"/>
      <c r="K530" s="68">
        <f t="shared" si="18"/>
        <v>3000</v>
      </c>
      <c r="L530" s="69">
        <f>M529+L529*(1-TER_mensal-desconto_div_mensal)+Table20[[#This Row],[aportes]]*(1-custo_remessa)-comissao-Table20[[#This Row],[saques]]</f>
        <v>5665927.4424707051</v>
      </c>
      <c r="M530" s="67">
        <f>Table20[[#This Row],[riqueza]]*rendimento_hist_mensal</f>
        <v>30702.963796436037</v>
      </c>
      <c r="N530" s="70">
        <f>((Table20[[#This Row],[riqueza]]*SWR)/12)*(1-imposto_GCAP)</f>
        <v>16053.461087000329</v>
      </c>
      <c r="O530" s="71">
        <f>Table20[[#This Row],[renda]]*cambio_hoje*(1-custo_repatriacao)</f>
        <v>89826.361314101508</v>
      </c>
    </row>
    <row r="531" spans="7:15" ht="20" customHeight="1" x14ac:dyDescent="0.6">
      <c r="G531" s="65">
        <v>528</v>
      </c>
      <c r="H531" s="65">
        <f ca="1">YEAR(TODAY())-YEAR(data_de_nascimento)+Table20[[#This Row],[meses]]/12</f>
        <v>81</v>
      </c>
      <c r="I531" s="66">
        <f t="shared" ca="1" si="19"/>
        <v>60625</v>
      </c>
      <c r="J531" s="68"/>
      <c r="K531" s="68">
        <f t="shared" si="18"/>
        <v>3000</v>
      </c>
      <c r="L531" s="69">
        <f>M530+L530*(1-TER_mensal-desconto_div_mensal)+Table20[[#This Row],[aportes]]*(1-custo_remessa)-comissao-Table20[[#This Row],[saques]]</f>
        <v>5691531.1366462363</v>
      </c>
      <c r="M531" s="67">
        <f>Table20[[#This Row],[riqueza]]*rendimento_hist_mensal</f>
        <v>30841.707065443301</v>
      </c>
      <c r="N531" s="70">
        <f>((Table20[[#This Row],[riqueza]]*SWR)/12)*(1-imposto_GCAP)</f>
        <v>16126.004887164336</v>
      </c>
      <c r="O531" s="71">
        <f>Table20[[#This Row],[renda]]*cambio_hoje*(1-custo_repatriacao)</f>
        <v>90232.276622290519</v>
      </c>
    </row>
    <row r="532" spans="7:15" ht="20" customHeight="1" x14ac:dyDescent="0.6">
      <c r="G532" s="65">
        <v>529</v>
      </c>
      <c r="H532" s="65">
        <f ca="1">YEAR(TODAY())-YEAR(data_de_nascimento)+Table20[[#This Row],[meses]]/12</f>
        <v>81.083333333333343</v>
      </c>
      <c r="I532" s="66">
        <f t="shared" ca="1" si="19"/>
        <v>60656</v>
      </c>
      <c r="J532" s="68"/>
      <c r="K532" s="68">
        <f t="shared" si="18"/>
        <v>3000</v>
      </c>
      <c r="L532" s="69">
        <f>M531+L531*(1-TER_mensal-desconto_div_mensal)+Table20[[#This Row],[aportes]]*(1-custo_remessa)-comissao-Table20[[#This Row],[saques]]</f>
        <v>5717264.0967632728</v>
      </c>
      <c r="M532" s="67">
        <f>Table20[[#This Row],[riqueza]]*rendimento_hist_mensal</f>
        <v>30981.150810685471</v>
      </c>
      <c r="N532" s="70">
        <f>((Table20[[#This Row],[riqueza]]*SWR)/12)*(1-imposto_GCAP)</f>
        <v>16198.914940829274</v>
      </c>
      <c r="O532" s="71">
        <f>Table20[[#This Row],[renda]]*cambio_hoje*(1-custo_repatriacao)</f>
        <v>90640.241284144082</v>
      </c>
    </row>
    <row r="533" spans="7:15" ht="20" customHeight="1" x14ac:dyDescent="0.6">
      <c r="G533" s="65">
        <v>530</v>
      </c>
      <c r="H533" s="65">
        <f ca="1">YEAR(TODAY())-YEAR(data_de_nascimento)+Table20[[#This Row],[meses]]/12</f>
        <v>81.166666666666657</v>
      </c>
      <c r="I533" s="66">
        <f t="shared" ca="1" si="19"/>
        <v>60687</v>
      </c>
      <c r="J533" s="68"/>
      <c r="K533" s="68">
        <f t="shared" si="18"/>
        <v>3000</v>
      </c>
      <c r="L533" s="69">
        <f>M532+L532*(1-TER_mensal-desconto_div_mensal)+Table20[[#This Row],[aportes]]*(1-custo_remessa)-comissao-Table20[[#This Row],[saques]]</f>
        <v>5743126.9754496533</v>
      </c>
      <c r="M533" s="67">
        <f>Table20[[#This Row],[riqueza]]*rendimento_hist_mensal</f>
        <v>31121.298568672519</v>
      </c>
      <c r="N533" s="70">
        <f>((Table20[[#This Row],[riqueza]]*SWR)/12)*(1-imposto_GCAP)</f>
        <v>16272.193097107353</v>
      </c>
      <c r="O533" s="71">
        <f>Table20[[#This Row],[renda]]*cambio_hoje*(1-custo_repatriacao)</f>
        <v>91050.265646279673</v>
      </c>
    </row>
    <row r="534" spans="7:15" ht="20" customHeight="1" x14ac:dyDescent="0.6">
      <c r="G534" s="65">
        <v>531</v>
      </c>
      <c r="H534" s="65">
        <f ca="1">YEAR(TODAY())-YEAR(data_de_nascimento)+Table20[[#This Row],[meses]]/12</f>
        <v>81.25</v>
      </c>
      <c r="I534" s="66">
        <f t="shared" ca="1" si="19"/>
        <v>60715</v>
      </c>
      <c r="J534" s="68"/>
      <c r="K534" s="68">
        <f t="shared" si="18"/>
        <v>3000</v>
      </c>
      <c r="L534" s="69">
        <f>M533+L533*(1-TER_mensal-desconto_div_mensal)+Table20[[#This Row],[aportes]]*(1-custo_remessa)-comissao-Table20[[#This Row],[saques]]</f>
        <v>5769120.4286281569</v>
      </c>
      <c r="M534" s="67">
        <f>Table20[[#This Row],[riqueza]]*rendimento_hist_mensal</f>
        <v>31262.153893769293</v>
      </c>
      <c r="N534" s="70">
        <f>((Table20[[#This Row],[riqueza]]*SWR)/12)*(1-imposto_GCAP)</f>
        <v>16345.841214446446</v>
      </c>
      <c r="O534" s="71">
        <f>Table20[[#This Row],[renda]]*cambio_hoje*(1-custo_repatriacao)</f>
        <v>91462.360107552056</v>
      </c>
    </row>
    <row r="535" spans="7:15" ht="20" customHeight="1" x14ac:dyDescent="0.6">
      <c r="G535" s="65">
        <v>532</v>
      </c>
      <c r="H535" s="65">
        <f ca="1">YEAR(TODAY())-YEAR(data_de_nascimento)+Table20[[#This Row],[meses]]/12</f>
        <v>81.333333333333343</v>
      </c>
      <c r="I535" s="66">
        <f t="shared" ca="1" si="19"/>
        <v>60746</v>
      </c>
      <c r="J535" s="68"/>
      <c r="K535" s="68">
        <f t="shared" si="18"/>
        <v>3000</v>
      </c>
      <c r="L535" s="69">
        <f>M534+L534*(1-TER_mensal-desconto_div_mensal)+Table20[[#This Row],[aportes]]*(1-custo_remessa)-comissao-Table20[[#This Row],[saques]]</f>
        <v>5795245.1155331321</v>
      </c>
      <c r="M535" s="67">
        <f>Table20[[#This Row],[riqueza]]*rendimento_hist_mensal</f>
        <v>31403.720358285635</v>
      </c>
      <c r="N535" s="70">
        <f>((Table20[[#This Row],[riqueza]]*SWR)/12)*(1-imposto_GCAP)</f>
        <v>16419.861160677206</v>
      </c>
      <c r="O535" s="71">
        <f>Table20[[#This Row],[renda]]*cambio_hoje*(1-custo_repatriacao)</f>
        <v>91876.535119316904</v>
      </c>
    </row>
    <row r="536" spans="7:15" ht="20" customHeight="1" x14ac:dyDescent="0.6">
      <c r="G536" s="65">
        <v>533</v>
      </c>
      <c r="H536" s="65">
        <f ca="1">YEAR(TODAY())-YEAR(data_de_nascimento)+Table20[[#This Row],[meses]]/12</f>
        <v>81.416666666666657</v>
      </c>
      <c r="I536" s="66">
        <f t="shared" ca="1" si="19"/>
        <v>60776</v>
      </c>
      <c r="J536" s="68"/>
      <c r="K536" s="68">
        <f t="shared" si="18"/>
        <v>3000</v>
      </c>
      <c r="L536" s="69">
        <f>M535+L535*(1-TER_mensal-desconto_div_mensal)+Table20[[#This Row],[aportes]]*(1-custo_remessa)-comissao-Table20[[#This Row],[saques]]</f>
        <v>5821501.6987272184</v>
      </c>
      <c r="M536" s="67">
        <f>Table20[[#This Row],[riqueza]]*rendimento_hist_mensal</f>
        <v>31546.001552566973</v>
      </c>
      <c r="N536" s="70">
        <f>((Table20[[#This Row],[riqueza]]*SWR)/12)*(1-imposto_GCAP)</f>
        <v>16494.254813060455</v>
      </c>
      <c r="O536" s="71">
        <f>Table20[[#This Row],[renda]]*cambio_hoje*(1-custo_repatriacao)</f>
        <v>92292.801185695862</v>
      </c>
    </row>
    <row r="537" spans="7:15" ht="20" customHeight="1" x14ac:dyDescent="0.6">
      <c r="G537" s="65">
        <v>534</v>
      </c>
      <c r="H537" s="65">
        <f ca="1">YEAR(TODAY())-YEAR(data_de_nascimento)+Table20[[#This Row],[meses]]/12</f>
        <v>81.5</v>
      </c>
      <c r="I537" s="66">
        <f t="shared" ca="1" si="19"/>
        <v>60807</v>
      </c>
      <c r="J537" s="68"/>
      <c r="K537" s="68">
        <f t="shared" si="18"/>
        <v>3000</v>
      </c>
      <c r="L537" s="69">
        <f>M536+L536*(1-TER_mensal-desconto_div_mensal)+Table20[[#This Row],[aportes]]*(1-custo_remessa)-comissao-Table20[[#This Row],[saques]]</f>
        <v>5847890.84411815</v>
      </c>
      <c r="M537" s="67">
        <f>Table20[[#This Row],[riqueza]]*rendimento_hist_mensal</f>
        <v>31689.001085085401</v>
      </c>
      <c r="N537" s="70">
        <f>((Table20[[#This Row],[riqueza]]*SWR)/12)*(1-imposto_GCAP)</f>
        <v>16569.024058334759</v>
      </c>
      <c r="O537" s="71">
        <f>Table20[[#This Row],[renda]]*cambio_hoje*(1-custo_repatriacao)</f>
        <v>92711.168863842904</v>
      </c>
    </row>
    <row r="538" spans="7:15" ht="20" customHeight="1" x14ac:dyDescent="0.6">
      <c r="G538" s="65">
        <v>535</v>
      </c>
      <c r="H538" s="65">
        <f ca="1">YEAR(TODAY())-YEAR(data_de_nascimento)+Table20[[#This Row],[meses]]/12</f>
        <v>81.583333333333343</v>
      </c>
      <c r="I538" s="66">
        <f t="shared" ca="1" si="19"/>
        <v>60837</v>
      </c>
      <c r="J538" s="68"/>
      <c r="K538" s="68">
        <f t="shared" si="18"/>
        <v>3000</v>
      </c>
      <c r="L538" s="69">
        <f>M537+L537*(1-TER_mensal-desconto_div_mensal)+Table20[[#This Row],[aportes]]*(1-custo_remessa)-comissao-Table20[[#This Row],[saques]]</f>
        <v>5874413.2209756458</v>
      </c>
      <c r="M538" s="67">
        <f>Table20[[#This Row],[riqueza]]*rendimento_hist_mensal</f>
        <v>31832.722582531202</v>
      </c>
      <c r="N538" s="70">
        <f>((Table20[[#This Row],[riqueza]]*SWR)/12)*(1-imposto_GCAP)</f>
        <v>16644.170792764329</v>
      </c>
      <c r="O538" s="71">
        <f>Table20[[#This Row],[renda]]*cambio_hoje*(1-custo_repatriacao)</f>
        <v>93131.648764212281</v>
      </c>
    </row>
    <row r="539" spans="7:15" ht="20" customHeight="1" x14ac:dyDescent="0.6">
      <c r="G539" s="65">
        <v>536</v>
      </c>
      <c r="H539" s="65">
        <f ca="1">YEAR(TODAY())-YEAR(data_de_nascimento)+Table20[[#This Row],[meses]]/12</f>
        <v>81.666666666666657</v>
      </c>
      <c r="I539" s="66">
        <f t="shared" ca="1" si="19"/>
        <v>60868</v>
      </c>
      <c r="J539" s="68"/>
      <c r="K539" s="68">
        <f t="shared" si="18"/>
        <v>3000</v>
      </c>
      <c r="L539" s="69">
        <f>M538+L538*(1-TER_mensal-desconto_div_mensal)+Table20[[#This Row],[aportes]]*(1-custo_remessa)-comissao-Table20[[#This Row],[saques]]</f>
        <v>5901069.5019483808</v>
      </c>
      <c r="M539" s="67">
        <f>Table20[[#This Row],[riqueza]]*rendimento_hist_mensal</f>
        <v>31977.169689904786</v>
      </c>
      <c r="N539" s="70">
        <f>((Table20[[#This Row],[riqueza]]*SWR)/12)*(1-imposto_GCAP)</f>
        <v>16719.696922187079</v>
      </c>
      <c r="O539" s="71">
        <f>Table20[[#This Row],[renda]]*cambio_hoje*(1-custo_repatriacao)</f>
        <v>93554.251550827379</v>
      </c>
    </row>
    <row r="540" spans="7:15" ht="20" customHeight="1" x14ac:dyDescent="0.6">
      <c r="G540" s="65">
        <v>537</v>
      </c>
      <c r="H540" s="65">
        <f ca="1">YEAR(TODAY())-YEAR(data_de_nascimento)+Table20[[#This Row],[meses]]/12</f>
        <v>81.75</v>
      </c>
      <c r="I540" s="66">
        <f t="shared" ca="1" si="19"/>
        <v>60899</v>
      </c>
      <c r="J540" s="68"/>
      <c r="K540" s="68">
        <f t="shared" si="18"/>
        <v>3000</v>
      </c>
      <c r="L540" s="69">
        <f>M539+L539*(1-TER_mensal-desconto_div_mensal)+Table20[[#This Row],[aportes]]*(1-custo_remessa)-comissao-Table20[[#This Row],[saques]]</f>
        <v>5927860.3630810464</v>
      </c>
      <c r="M540" s="67">
        <f>Table20[[#This Row],[riqueza]]*rendimento_hist_mensal</f>
        <v>32122.346070609176</v>
      </c>
      <c r="N540" s="70">
        <f>((Table20[[#This Row],[riqueza]]*SWR)/12)*(1-imposto_GCAP)</f>
        <v>16795.604362062964</v>
      </c>
      <c r="O540" s="71">
        <f>Table20[[#This Row],[renda]]*cambio_hoje*(1-custo_repatriacao)</f>
        <v>93978.987941551328</v>
      </c>
    </row>
    <row r="541" spans="7:15" ht="20" customHeight="1" x14ac:dyDescent="0.6">
      <c r="G541" s="65">
        <v>538</v>
      </c>
      <c r="H541" s="65">
        <f ca="1">YEAR(TODAY())-YEAR(data_de_nascimento)+Table20[[#This Row],[meses]]/12</f>
        <v>81.833333333333343</v>
      </c>
      <c r="I541" s="66">
        <f t="shared" ca="1" si="19"/>
        <v>60929</v>
      </c>
      <c r="J541" s="68"/>
      <c r="K541" s="68">
        <f t="shared" si="18"/>
        <v>3000</v>
      </c>
      <c r="L541" s="69">
        <f>M540+L540*(1-TER_mensal-desconto_div_mensal)+Table20[[#This Row],[aportes]]*(1-custo_remessa)-comissao-Table20[[#This Row],[saques]]</f>
        <v>5954786.483831496</v>
      </c>
      <c r="M541" s="67">
        <f>Table20[[#This Row],[riqueza]]*rendimento_hist_mensal</f>
        <v>32268.255406542892</v>
      </c>
      <c r="N541" s="70">
        <f>((Table20[[#This Row],[riqueza]]*SWR)/12)*(1-imposto_GCAP)</f>
        <v>16871.895037522572</v>
      </c>
      <c r="O541" s="71">
        <f>Table20[[#This Row],[renda]]*cambio_hoje*(1-custo_repatriacao)</f>
        <v>94405.868708358728</v>
      </c>
    </row>
    <row r="542" spans="7:15" ht="20" customHeight="1" x14ac:dyDescent="0.6">
      <c r="G542" s="65">
        <v>539</v>
      </c>
      <c r="H542" s="65">
        <f ca="1">YEAR(TODAY())-YEAR(data_de_nascimento)+Table20[[#This Row],[meses]]/12</f>
        <v>81.916666666666657</v>
      </c>
      <c r="I542" s="66">
        <f t="shared" ca="1" si="19"/>
        <v>60960</v>
      </c>
      <c r="J542" s="68"/>
      <c r="K542" s="68">
        <f t="shared" ref="K542:K605" si="20">saques</f>
        <v>3000</v>
      </c>
      <c r="L542" s="69">
        <f>M541+L541*(1-TER_mensal-desconto_div_mensal)+Table20[[#This Row],[aportes]]*(1-custo_remessa)-comissao-Table20[[#This Row],[saques]]</f>
        <v>5981848.5470879767</v>
      </c>
      <c r="M542" s="67">
        <f>Table20[[#This Row],[riqueza]]*rendimento_hist_mensal</f>
        <v>32414.901398193335</v>
      </c>
      <c r="N542" s="70">
        <f>((Table20[[#This Row],[riqueza]]*SWR)/12)*(1-imposto_GCAP)</f>
        <v>16948.570883415934</v>
      </c>
      <c r="O542" s="71">
        <f>Table20[[#This Row],[renda]]*cambio_hoje*(1-custo_repatriacao)</f>
        <v>94834.904677608924</v>
      </c>
    </row>
    <row r="543" spans="7:15" ht="20" customHeight="1" x14ac:dyDescent="0.6">
      <c r="G543" s="65">
        <v>540</v>
      </c>
      <c r="H543" s="65">
        <f ca="1">YEAR(TODAY())-YEAR(data_de_nascimento)+Table20[[#This Row],[meses]]/12</f>
        <v>82</v>
      </c>
      <c r="I543" s="66">
        <f t="shared" ca="1" si="19"/>
        <v>60990</v>
      </c>
      <c r="J543" s="68"/>
      <c r="K543" s="68">
        <f t="shared" si="20"/>
        <v>3000</v>
      </c>
      <c r="L543" s="69">
        <f>M542+L542*(1-TER_mensal-desconto_div_mensal)+Table20[[#This Row],[aportes]]*(1-custo_remessa)-comissao-Table20[[#This Row],[saques]]</f>
        <v>6009047.239186449</v>
      </c>
      <c r="M543" s="67">
        <f>Table20[[#This Row],[riqueza]]*rendimento_hist_mensal</f>
        <v>32562.287764730649</v>
      </c>
      <c r="N543" s="70">
        <f>((Table20[[#This Row],[riqueza]]*SWR)/12)*(1-imposto_GCAP)</f>
        <v>17025.633844361604</v>
      </c>
      <c r="O543" s="71">
        <f>Table20[[#This Row],[renda]]*cambio_hoje*(1-custo_repatriacao)</f>
        <v>95266.10673032052</v>
      </c>
    </row>
    <row r="544" spans="7:15" ht="20" customHeight="1" x14ac:dyDescent="0.6">
      <c r="G544" s="65">
        <v>541</v>
      </c>
      <c r="H544" s="65">
        <f ca="1">YEAR(TODAY())-YEAR(data_de_nascimento)+Table20[[#This Row],[meses]]/12</f>
        <v>82.083333333333343</v>
      </c>
      <c r="I544" s="66">
        <f t="shared" ca="1" si="19"/>
        <v>61021</v>
      </c>
      <c r="J544" s="68"/>
      <c r="K544" s="68">
        <f t="shared" si="20"/>
        <v>3000</v>
      </c>
      <c r="L544" s="69">
        <f>M543+L543*(1-TER_mensal-desconto_div_mensal)+Table20[[#This Row],[aportes]]*(1-custo_remessa)-comissao-Table20[[#This Row],[saques]]</f>
        <v>6036383.2499279939</v>
      </c>
      <c r="M544" s="67">
        <f>Table20[[#This Row],[riqueza]]*rendimento_hist_mensal</f>
        <v>32710.418244102028</v>
      </c>
      <c r="N544" s="70">
        <f>((Table20[[#This Row],[riqueza]]*SWR)/12)*(1-imposto_GCAP)</f>
        <v>17103.085874795983</v>
      </c>
      <c r="O544" s="71">
        <f>Table20[[#This Row],[renda]]*cambio_hoje*(1-custo_repatriacao)</f>
        <v>95699.485802447409</v>
      </c>
    </row>
    <row r="545" spans="7:15" ht="20" customHeight="1" x14ac:dyDescent="0.6">
      <c r="G545" s="65">
        <v>542</v>
      </c>
      <c r="H545" s="65">
        <f ca="1">YEAR(TODAY())-YEAR(data_de_nascimento)+Table20[[#This Row],[meses]]/12</f>
        <v>82.166666666666657</v>
      </c>
      <c r="I545" s="66">
        <f t="shared" ca="1" si="19"/>
        <v>61052</v>
      </c>
      <c r="J545" s="68"/>
      <c r="K545" s="68">
        <f t="shared" si="20"/>
        <v>3000</v>
      </c>
      <c r="L545" s="69">
        <f>M544+L544*(1-TER_mensal-desconto_div_mensal)+Table20[[#This Row],[aportes]]*(1-custo_remessa)-comissao-Table20[[#This Row],[saques]]</f>
        <v>6063857.2725963043</v>
      </c>
      <c r="M545" s="67">
        <f>Table20[[#This Row],[riqueza]]*rendimento_hist_mensal</f>
        <v>32859.296593126521</v>
      </c>
      <c r="N545" s="70">
        <f>((Table20[[#This Row],[riqueza]]*SWR)/12)*(1-imposto_GCAP)</f>
        <v>17180.928939022862</v>
      </c>
      <c r="O545" s="71">
        <f>Table20[[#This Row],[renda]]*cambio_hoje*(1-custo_repatriacao)</f>
        <v>96135.052885155979</v>
      </c>
    </row>
    <row r="546" spans="7:15" ht="20" customHeight="1" x14ac:dyDescent="0.6">
      <c r="G546" s="65">
        <v>543</v>
      </c>
      <c r="H546" s="65">
        <f ca="1">YEAR(TODAY())-YEAR(data_de_nascimento)+Table20[[#This Row],[meses]]/12</f>
        <v>82.25</v>
      </c>
      <c r="I546" s="66">
        <f t="shared" ca="1" si="19"/>
        <v>61080</v>
      </c>
      <c r="J546" s="68"/>
      <c r="K546" s="68">
        <f t="shared" si="20"/>
        <v>3000</v>
      </c>
      <c r="L546" s="69">
        <f>M545+L545*(1-TER_mensal-desconto_div_mensal)+Table20[[#This Row],[aportes]]*(1-custo_remessa)-comissao-Table20[[#This Row],[saques]]</f>
        <v>6091470.0039752722</v>
      </c>
      <c r="M546" s="67">
        <f>Table20[[#This Row],[riqueza]]*rendimento_hist_mensal</f>
        <v>33008.926587590315</v>
      </c>
      <c r="N546" s="70">
        <f>((Table20[[#This Row],[riqueza]]*SWR)/12)*(1-imposto_GCAP)</f>
        <v>17259.165011263271</v>
      </c>
      <c r="O546" s="71">
        <f>Table20[[#This Row],[renda]]*cambio_hoje*(1-custo_repatriacao)</f>
        <v>96572.81902510408</v>
      </c>
    </row>
    <row r="547" spans="7:15" ht="20" customHeight="1" x14ac:dyDescent="0.6">
      <c r="G547" s="65">
        <v>544</v>
      </c>
      <c r="H547" s="65">
        <f ca="1">YEAR(TODAY())-YEAR(data_de_nascimento)+Table20[[#This Row],[meses]]/12</f>
        <v>82.333333333333343</v>
      </c>
      <c r="I547" s="66">
        <f t="shared" ca="1" si="19"/>
        <v>61111</v>
      </c>
      <c r="J547" s="68"/>
      <c r="K547" s="68">
        <f t="shared" si="20"/>
        <v>3000</v>
      </c>
      <c r="L547" s="69">
        <f>M546+L546*(1-TER_mensal-desconto_div_mensal)+Table20[[#This Row],[aportes]]*(1-custo_remessa)-comissao-Table20[[#This Row],[saques]]</f>
        <v>6119222.1443666555</v>
      </c>
      <c r="M547" s="67">
        <f>Table20[[#This Row],[riqueza]]*rendimento_hist_mensal</f>
        <v>33159.312022342492</v>
      </c>
      <c r="N547" s="70">
        <f>((Table20[[#This Row],[riqueza]]*SWR)/12)*(1-imposto_GCAP)</f>
        <v>17337.796075705523</v>
      </c>
      <c r="O547" s="71">
        <f>Table20[[#This Row],[renda]]*cambio_hoje*(1-custo_repatriacao)</f>
        <v>97012.795324720981</v>
      </c>
    </row>
    <row r="548" spans="7:15" ht="20" customHeight="1" x14ac:dyDescent="0.6">
      <c r="G548" s="65">
        <v>545</v>
      </c>
      <c r="H548" s="65">
        <f ca="1">YEAR(TODAY())-YEAR(data_de_nascimento)+Table20[[#This Row],[meses]]/12</f>
        <v>82.416666666666657</v>
      </c>
      <c r="I548" s="66">
        <f t="shared" ca="1" si="19"/>
        <v>61141</v>
      </c>
      <c r="J548" s="68"/>
      <c r="K548" s="68">
        <f t="shared" si="20"/>
        <v>3000</v>
      </c>
      <c r="L548" s="69">
        <f>M547+L547*(1-TER_mensal-desconto_div_mensal)+Table20[[#This Row],[aportes]]*(1-custo_remessa)-comissao-Table20[[#This Row],[saques]]</f>
        <v>6147114.3976078443</v>
      </c>
      <c r="M548" s="67">
        <f>Table20[[#This Row],[riqueza]]*rendimento_hist_mensal</f>
        <v>33310.456711391285</v>
      </c>
      <c r="N548" s="70">
        <f>((Table20[[#This Row],[riqueza]]*SWR)/12)*(1-imposto_GCAP)</f>
        <v>17416.824126555559</v>
      </c>
      <c r="O548" s="71">
        <f>Table20[[#This Row],[renda]]*cambio_hoje*(1-custo_repatriacao)</f>
        <v>97454.992942489072</v>
      </c>
    </row>
    <row r="549" spans="7:15" ht="20" customHeight="1" x14ac:dyDescent="0.6">
      <c r="G549" s="65">
        <v>546</v>
      </c>
      <c r="H549" s="65">
        <f ca="1">YEAR(TODAY())-YEAR(data_de_nascimento)+Table20[[#This Row],[meses]]/12</f>
        <v>82.5</v>
      </c>
      <c r="I549" s="66">
        <f t="shared" ca="1" si="19"/>
        <v>61172</v>
      </c>
      <c r="J549" s="68"/>
      <c r="K549" s="68">
        <f t="shared" si="20"/>
        <v>3000</v>
      </c>
      <c r="L549" s="69">
        <f>M548+L548*(1-TER_mensal-desconto_div_mensal)+Table20[[#This Row],[aportes]]*(1-custo_remessa)-comissao-Table20[[#This Row],[saques]]</f>
        <v>6175147.4710897058</v>
      </c>
      <c r="M549" s="67">
        <f>Table20[[#This Row],[riqueza]]*rendimento_hist_mensal</f>
        <v>33462.364488000778</v>
      </c>
      <c r="N549" s="70">
        <f>((Table20[[#This Row],[riqueza]]*SWR)/12)*(1-imposto_GCAP)</f>
        <v>17496.2511680875</v>
      </c>
      <c r="O549" s="71">
        <f>Table20[[#This Row],[renda]]*cambio_hoje*(1-custo_repatriacao)</f>
        <v>97899.42309322684</v>
      </c>
    </row>
    <row r="550" spans="7:15" ht="20" customHeight="1" x14ac:dyDescent="0.6">
      <c r="G550" s="65">
        <v>547</v>
      </c>
      <c r="H550" s="65">
        <f ca="1">YEAR(TODAY())-YEAR(data_de_nascimento)+Table20[[#This Row],[meses]]/12</f>
        <v>82.583333333333343</v>
      </c>
      <c r="I550" s="66">
        <f t="shared" ca="1" si="19"/>
        <v>61202</v>
      </c>
      <c r="J550" s="68"/>
      <c r="K550" s="68">
        <f t="shared" si="20"/>
        <v>3000</v>
      </c>
      <c r="L550" s="69">
        <f>M549+L549*(1-TER_mensal-desconto_div_mensal)+Table20[[#This Row],[aportes]]*(1-custo_remessa)-comissao-Table20[[#This Row],[saques]]</f>
        <v>6203322.075774529</v>
      </c>
      <c r="M550" s="67">
        <f>Table20[[#This Row],[riqueza]]*rendimento_hist_mensal</f>
        <v>33615.039204788147</v>
      </c>
      <c r="N550" s="70">
        <f>((Table20[[#This Row],[riqueza]]*SWR)/12)*(1-imposto_GCAP)</f>
        <v>17576.079214694499</v>
      </c>
      <c r="O550" s="71">
        <f>Table20[[#This Row],[renda]]*cambio_hoje*(1-custo_repatriacao)</f>
        <v>98346.097048373224</v>
      </c>
    </row>
    <row r="551" spans="7:15" ht="20" customHeight="1" x14ac:dyDescent="0.6">
      <c r="G551" s="65">
        <v>548</v>
      </c>
      <c r="H551" s="65">
        <f ca="1">YEAR(TODAY())-YEAR(data_de_nascimento)+Table20[[#This Row],[meses]]/12</f>
        <v>82.666666666666657</v>
      </c>
      <c r="I551" s="66">
        <f t="shared" ca="1" si="19"/>
        <v>61233</v>
      </c>
      <c r="J551" s="68"/>
      <c r="K551" s="68">
        <f t="shared" si="20"/>
        <v>3000</v>
      </c>
      <c r="L551" s="69">
        <f>M550+L550*(1-TER_mensal-desconto_div_mensal)+Table20[[#This Row],[aportes]]*(1-custo_remessa)-comissao-Table20[[#This Row],[saques]]</f>
        <v>6231638.9262140524</v>
      </c>
      <c r="M551" s="67">
        <f>Table20[[#This Row],[riqueza]]*rendimento_hist_mensal</f>
        <v>33768.484733821373</v>
      </c>
      <c r="N551" s="70">
        <f>((Table20[[#This Row],[riqueza]]*SWR)/12)*(1-imposto_GCAP)</f>
        <v>17656.310290939815</v>
      </c>
      <c r="O551" s="71">
        <f>Table20[[#This Row],[renda]]*cambio_hoje*(1-custo_repatriacao)</f>
        <v>98795.026136273591</v>
      </c>
    </row>
    <row r="552" spans="7:15" ht="20" customHeight="1" x14ac:dyDescent="0.6">
      <c r="G552" s="65">
        <v>549</v>
      </c>
      <c r="H552" s="65">
        <f ca="1">YEAR(TODAY())-YEAR(data_de_nascimento)+Table20[[#This Row],[meses]]/12</f>
        <v>82.75</v>
      </c>
      <c r="I552" s="66">
        <f t="shared" ca="1" si="19"/>
        <v>61264</v>
      </c>
      <c r="J552" s="68"/>
      <c r="K552" s="68">
        <f t="shared" si="20"/>
        <v>3000</v>
      </c>
      <c r="L552" s="69">
        <f>M551+L551*(1-TER_mensal-desconto_div_mensal)+Table20[[#This Row],[aportes]]*(1-custo_remessa)-comissao-Table20[[#This Row],[saques]]</f>
        <v>6260098.7405675882</v>
      </c>
      <c r="M552" s="67">
        <f>Table20[[#This Row],[riqueza]]*rendimento_hist_mensal</f>
        <v>33922.704966717414</v>
      </c>
      <c r="N552" s="70">
        <f>((Table20[[#This Row],[riqueza]]*SWR)/12)*(1-imposto_GCAP)</f>
        <v>17736.946431608165</v>
      </c>
      <c r="O552" s="71">
        <f>Table20[[#This Row],[renda]]*cambio_hoje*(1-custo_repatriacao)</f>
        <v>99246.221742466922</v>
      </c>
    </row>
    <row r="553" spans="7:15" ht="20" customHeight="1" x14ac:dyDescent="0.6">
      <c r="G553" s="65">
        <v>550</v>
      </c>
      <c r="H553" s="65">
        <f ca="1">YEAR(TODAY())-YEAR(data_de_nascimento)+Table20[[#This Row],[meses]]/12</f>
        <v>82.833333333333343</v>
      </c>
      <c r="I553" s="66">
        <f t="shared" ca="1" si="19"/>
        <v>61294</v>
      </c>
      <c r="J553" s="68"/>
      <c r="K553" s="68">
        <f t="shared" si="20"/>
        <v>3000</v>
      </c>
      <c r="L553" s="69">
        <f>M552+L552*(1-TER_mensal-desconto_div_mensal)+Table20[[#This Row],[aportes]]*(1-custo_remessa)-comissao-Table20[[#This Row],[saques]]</f>
        <v>6288702.2406202359</v>
      </c>
      <c r="M553" s="67">
        <f>Table20[[#This Row],[riqueza]]*rendimento_hist_mensal</f>
        <v>34077.703814740933</v>
      </c>
      <c r="N553" s="70">
        <f>((Table20[[#This Row],[riqueza]]*SWR)/12)*(1-imposto_GCAP)</f>
        <v>17817.989681757335</v>
      </c>
      <c r="O553" s="71">
        <f>Table20[[#This Row],[renda]]*cambio_hoje*(1-custo_repatriacao)</f>
        <v>99699.695309974632</v>
      </c>
    </row>
    <row r="554" spans="7:15" ht="20" customHeight="1" x14ac:dyDescent="0.6">
      <c r="G554" s="65">
        <v>551</v>
      </c>
      <c r="H554" s="65">
        <f ca="1">YEAR(TODAY())-YEAR(data_de_nascimento)+Table20[[#This Row],[meses]]/12</f>
        <v>82.916666666666657</v>
      </c>
      <c r="I554" s="66">
        <f t="shared" ca="1" si="19"/>
        <v>61325</v>
      </c>
      <c r="J554" s="68"/>
      <c r="K554" s="68">
        <f t="shared" si="20"/>
        <v>3000</v>
      </c>
      <c r="L554" s="69">
        <f>M553+L553*(1-TER_mensal-desconto_div_mensal)+Table20[[#This Row],[aportes]]*(1-custo_remessa)-comissao-Table20[[#This Row],[saques]]</f>
        <v>6317450.1518011875</v>
      </c>
      <c r="M554" s="67">
        <f>Table20[[#This Row],[riqueza]]*rendimento_hist_mensal</f>
        <v>34233.485208903483</v>
      </c>
      <c r="N554" s="70">
        <f>((Table20[[#This Row],[riqueza]]*SWR)/12)*(1-imposto_GCAP)</f>
        <v>17899.442096770032</v>
      </c>
      <c r="O554" s="71">
        <f>Table20[[#This Row],[renda]]*cambio_hoje*(1-custo_repatriacao)</f>
        <v>100155.45833959081</v>
      </c>
    </row>
    <row r="555" spans="7:15" ht="20" customHeight="1" x14ac:dyDescent="0.6">
      <c r="G555" s="65">
        <v>552</v>
      </c>
      <c r="H555" s="65">
        <f ca="1">YEAR(TODAY())-YEAR(data_de_nascimento)+Table20[[#This Row],[meses]]/12</f>
        <v>83</v>
      </c>
      <c r="I555" s="66">
        <f t="shared" ca="1" si="19"/>
        <v>61355</v>
      </c>
      <c r="J555" s="68"/>
      <c r="K555" s="68">
        <f t="shared" si="20"/>
        <v>3000</v>
      </c>
      <c r="L555" s="69">
        <f>M554+L554*(1-TER_mensal-desconto_div_mensal)+Table20[[#This Row],[aportes]]*(1-custo_remessa)-comissao-Table20[[#This Row],[saques]]</f>
        <v>6346343.2032021256</v>
      </c>
      <c r="M555" s="67">
        <f>Table20[[#This Row],[riqueza]]*rendimento_hist_mensal</f>
        <v>34390.053100063189</v>
      </c>
      <c r="N555" s="70">
        <f>((Table20[[#This Row],[riqueza]]*SWR)/12)*(1-imposto_GCAP)</f>
        <v>17981.305742406021</v>
      </c>
      <c r="O555" s="71">
        <f>Table20[[#This Row],[renda]]*cambio_hoje*(1-custo_repatriacao)</f>
        <v>100613.52239017381</v>
      </c>
    </row>
    <row r="556" spans="7:15" ht="20" customHeight="1" x14ac:dyDescent="0.6">
      <c r="G556" s="65">
        <v>553</v>
      </c>
      <c r="H556" s="65">
        <f ca="1">YEAR(TODAY())-YEAR(data_de_nascimento)+Table20[[#This Row],[meses]]/12</f>
        <v>83.083333333333343</v>
      </c>
      <c r="I556" s="66">
        <f t="shared" ca="1" si="19"/>
        <v>61386</v>
      </c>
      <c r="J556" s="68"/>
      <c r="K556" s="68">
        <f t="shared" si="20"/>
        <v>3000</v>
      </c>
      <c r="L556" s="69">
        <f>M555+L555*(1-TER_mensal-desconto_div_mensal)+Table20[[#This Row],[aportes]]*(1-custo_remessa)-comissao-Table20[[#This Row],[saques]]</f>
        <v>6375382.1275957143</v>
      </c>
      <c r="M556" s="67">
        <f>Table20[[#This Row],[riqueza]]*rendimento_hist_mensal</f>
        <v>34547.411459024988</v>
      </c>
      <c r="N556" s="70">
        <f>((Table20[[#This Row],[riqueza]]*SWR)/12)*(1-imposto_GCAP)</f>
        <v>18063.582694854525</v>
      </c>
      <c r="O556" s="71">
        <f>Table20[[#This Row],[renda]]*cambio_hoje*(1-custo_repatriacao)</f>
        <v>101073.89907893953</v>
      </c>
    </row>
    <row r="557" spans="7:15" ht="20" customHeight="1" x14ac:dyDescent="0.6">
      <c r="G557" s="65">
        <v>554</v>
      </c>
      <c r="H557" s="65">
        <f ca="1">YEAR(TODAY())-YEAR(data_de_nascimento)+Table20[[#This Row],[meses]]/12</f>
        <v>83.166666666666657</v>
      </c>
      <c r="I557" s="66">
        <f t="shared" ca="1" si="19"/>
        <v>61417</v>
      </c>
      <c r="J557" s="68"/>
      <c r="K557" s="68">
        <f t="shared" si="20"/>
        <v>3000</v>
      </c>
      <c r="L557" s="69">
        <f>M556+L556*(1-TER_mensal-desconto_div_mensal)+Table20[[#This Row],[aportes]]*(1-custo_remessa)-comissao-Table20[[#This Row],[saques]]</f>
        <v>6404567.661454183</v>
      </c>
      <c r="M557" s="67">
        <f>Table20[[#This Row],[riqueza]]*rendimento_hist_mensal</f>
        <v>34705.564276641278</v>
      </c>
      <c r="N557" s="70">
        <f>((Table20[[#This Row],[riqueza]]*SWR)/12)*(1-imposto_GCAP)</f>
        <v>18146.275040786852</v>
      </c>
      <c r="O557" s="71">
        <f>Table20[[#This Row],[renda]]*cambio_hoje*(1-custo_repatriacao)</f>
        <v>101536.60008175585</v>
      </c>
    </row>
    <row r="558" spans="7:15" ht="20" customHeight="1" x14ac:dyDescent="0.6">
      <c r="G558" s="65">
        <v>555</v>
      </c>
      <c r="H558" s="65">
        <f ca="1">YEAR(TODAY())-YEAR(data_de_nascimento)+Table20[[#This Row],[meses]]/12</f>
        <v>83.25</v>
      </c>
      <c r="I558" s="66">
        <f t="shared" ca="1" si="19"/>
        <v>61446</v>
      </c>
      <c r="J558" s="68"/>
      <c r="K558" s="68">
        <f t="shared" si="20"/>
        <v>3000</v>
      </c>
      <c r="L558" s="69">
        <f>M557+L557*(1-TER_mensal-desconto_div_mensal)+Table20[[#This Row],[aportes]]*(1-custo_remessa)-comissao-Table20[[#This Row],[saques]]</f>
        <v>6433900.5449680043</v>
      </c>
      <c r="M558" s="67">
        <f>Table20[[#This Row],[riqueza]]*rendimento_hist_mensal</f>
        <v>34864.515563913184</v>
      </c>
      <c r="N558" s="70">
        <f>((Table20[[#This Row],[riqueza]]*SWR)/12)*(1-imposto_GCAP)</f>
        <v>18229.384877409346</v>
      </c>
      <c r="O558" s="71">
        <f>Table20[[#This Row],[renda]]*cambio_hoje*(1-custo_repatriacao)</f>
        <v>102001.63713343896</v>
      </c>
    </row>
    <row r="559" spans="7:15" ht="20" customHeight="1" x14ac:dyDescent="0.6">
      <c r="G559" s="65">
        <v>556</v>
      </c>
      <c r="H559" s="65">
        <f ca="1">YEAR(TODAY())-YEAR(data_de_nascimento)+Table20[[#This Row],[meses]]/12</f>
        <v>83.333333333333343</v>
      </c>
      <c r="I559" s="66">
        <f t="shared" ca="1" si="19"/>
        <v>61477</v>
      </c>
      <c r="J559" s="68"/>
      <c r="K559" s="68">
        <f t="shared" si="20"/>
        <v>3000</v>
      </c>
      <c r="L559" s="69">
        <f>M558+L558*(1-TER_mensal-desconto_div_mensal)+Table20[[#This Row],[aportes]]*(1-custo_remessa)-comissao-Table20[[#This Row],[saques]]</f>
        <v>6463381.5220646691</v>
      </c>
      <c r="M559" s="67">
        <f>Table20[[#This Row],[riqueza]]*rendimento_hist_mensal</f>
        <v>35024.269352092255</v>
      </c>
      <c r="N559" s="70">
        <f>((Table20[[#This Row],[riqueza]]*SWR)/12)*(1-imposto_GCAP)</f>
        <v>18312.914312516561</v>
      </c>
      <c r="O559" s="71">
        <f>Table20[[#This Row],[renda]]*cambio_hoje*(1-custo_repatriacao)</f>
        <v>102469.02202805082</v>
      </c>
    </row>
    <row r="560" spans="7:15" ht="20" customHeight="1" x14ac:dyDescent="0.6">
      <c r="G560" s="65">
        <v>557</v>
      </c>
      <c r="H560" s="65">
        <f ca="1">YEAR(TODAY())-YEAR(data_de_nascimento)+Table20[[#This Row],[meses]]/12</f>
        <v>83.416666666666657</v>
      </c>
      <c r="I560" s="66">
        <f t="shared" ca="1" si="19"/>
        <v>61507</v>
      </c>
      <c r="J560" s="68"/>
      <c r="K560" s="68">
        <f t="shared" si="20"/>
        <v>3000</v>
      </c>
      <c r="L560" s="69">
        <f>M559+L559*(1-TER_mensal-desconto_div_mensal)+Table20[[#This Row],[aportes]]*(1-custo_remessa)-comissao-Table20[[#This Row],[saques]]</f>
        <v>6493011.3404275496</v>
      </c>
      <c r="M560" s="67">
        <f>Table20[[#This Row],[riqueza]]*rendimento_hist_mensal</f>
        <v>35184.82969278271</v>
      </c>
      <c r="N560" s="70">
        <f>((Table20[[#This Row],[riqueza]]*SWR)/12)*(1-imposto_GCAP)</f>
        <v>18396.865464544724</v>
      </c>
      <c r="O560" s="71">
        <f>Table20[[#This Row],[renda]]*cambio_hoje*(1-custo_repatriacao)</f>
        <v>102938.76661919843</v>
      </c>
    </row>
    <row r="561" spans="7:15" ht="20" customHeight="1" x14ac:dyDescent="0.6">
      <c r="G561" s="65">
        <v>558</v>
      </c>
      <c r="H561" s="65">
        <f ca="1">YEAR(TODAY())-YEAR(data_de_nascimento)+Table20[[#This Row],[meses]]/12</f>
        <v>83.5</v>
      </c>
      <c r="I561" s="66">
        <f t="shared" ca="1" si="19"/>
        <v>61538</v>
      </c>
      <c r="J561" s="68"/>
      <c r="K561" s="68">
        <f t="shared" si="20"/>
        <v>3000</v>
      </c>
      <c r="L561" s="69">
        <f>M560+L560*(1-TER_mensal-desconto_div_mensal)+Table20[[#This Row],[aportes]]*(1-custo_remessa)-comissao-Table20[[#This Row],[saques]]</f>
        <v>6522790.7515148642</v>
      </c>
      <c r="M561" s="67">
        <f>Table20[[#This Row],[riqueza]]*rendimento_hist_mensal</f>
        <v>35346.200658044188</v>
      </c>
      <c r="N561" s="70">
        <f>((Table20[[#This Row],[riqueza]]*SWR)/12)*(1-imposto_GCAP)</f>
        <v>18481.24046262545</v>
      </c>
      <c r="O561" s="71">
        <f>Table20[[#This Row],[renda]]*cambio_hoje*(1-custo_repatriacao)</f>
        <v>103410.88282033423</v>
      </c>
    </row>
    <row r="562" spans="7:15" ht="20" customHeight="1" x14ac:dyDescent="0.6">
      <c r="G562" s="65">
        <v>559</v>
      </c>
      <c r="H562" s="65">
        <f ca="1">YEAR(TODAY())-YEAR(data_de_nascimento)+Table20[[#This Row],[meses]]/12</f>
        <v>83.583333333333343</v>
      </c>
      <c r="I562" s="66">
        <f t="shared" ca="1" si="19"/>
        <v>61568</v>
      </c>
      <c r="J562" s="68"/>
      <c r="K562" s="68">
        <f t="shared" si="20"/>
        <v>3000</v>
      </c>
      <c r="L562" s="69">
        <f>M561+L561*(1-TER_mensal-desconto_div_mensal)+Table20[[#This Row],[aportes]]*(1-custo_remessa)-comissao-Table20[[#This Row],[saques]]</f>
        <v>6552720.5105787348</v>
      </c>
      <c r="M562" s="67">
        <f>Table20[[#This Row],[riqueza]]*rendimento_hist_mensal</f>
        <v>35508.386340495039</v>
      </c>
      <c r="N562" s="70">
        <f>((Table20[[#This Row],[riqueza]]*SWR)/12)*(1-imposto_GCAP)</f>
        <v>18566.041446639749</v>
      </c>
      <c r="O562" s="71">
        <f>Table20[[#This Row],[renda]]*cambio_hoje*(1-custo_repatriacao)</f>
        <v>103885.3826050584</v>
      </c>
    </row>
    <row r="563" spans="7:15" ht="20" customHeight="1" x14ac:dyDescent="0.6">
      <c r="G563" s="65">
        <v>560</v>
      </c>
      <c r="H563" s="65">
        <f ca="1">YEAR(TODAY())-YEAR(data_de_nascimento)+Table20[[#This Row],[meses]]/12</f>
        <v>83.666666666666657</v>
      </c>
      <c r="I563" s="66">
        <f t="shared" ca="1" si="19"/>
        <v>61599</v>
      </c>
      <c r="J563" s="68"/>
      <c r="K563" s="68">
        <f t="shared" si="20"/>
        <v>3000</v>
      </c>
      <c r="L563" s="69">
        <f>M562+L562*(1-TER_mensal-desconto_div_mensal)+Table20[[#This Row],[aportes]]*(1-custo_remessa)-comissao-Table20[[#This Row],[saques]]</f>
        <v>6582801.3766843425</v>
      </c>
      <c r="M563" s="67">
        <f>Table20[[#This Row],[riqueza]]*rendimento_hist_mensal</f>
        <v>35671.39085341608</v>
      </c>
      <c r="N563" s="70">
        <f>((Table20[[#This Row],[riqueza]]*SWR)/12)*(1-imposto_GCAP)</f>
        <v>18651.270567272306</v>
      </c>
      <c r="O563" s="71">
        <f>Table20[[#This Row],[renda]]*cambio_hoje*(1-custo_repatriacao)</f>
        <v>104362.27800742262</v>
      </c>
    </row>
    <row r="564" spans="7:15" ht="20" customHeight="1" x14ac:dyDescent="0.6">
      <c r="G564" s="65">
        <v>561</v>
      </c>
      <c r="H564" s="65">
        <f ca="1">YEAR(TODAY())-YEAR(data_de_nascimento)+Table20[[#This Row],[meses]]/12</f>
        <v>83.75</v>
      </c>
      <c r="I564" s="66">
        <f t="shared" ca="1" si="19"/>
        <v>61630</v>
      </c>
      <c r="J564" s="68"/>
      <c r="K564" s="68">
        <f t="shared" si="20"/>
        <v>3000</v>
      </c>
      <c r="L564" s="69">
        <f>M563+L563*(1-TER_mensal-desconto_div_mensal)+Table20[[#This Row],[aportes]]*(1-custo_remessa)-comissao-Table20[[#This Row],[saques]]</f>
        <v>6613034.1127291769</v>
      </c>
      <c r="M564" s="67">
        <f>Table20[[#This Row],[riqueza]]*rendimento_hist_mensal</f>
        <v>35835.218330854972</v>
      </c>
      <c r="N564" s="70">
        <f>((Table20[[#This Row],[riqueza]]*SWR)/12)*(1-imposto_GCAP)</f>
        <v>18736.929986066003</v>
      </c>
      <c r="O564" s="71">
        <f>Table20[[#This Row],[renda]]*cambio_hoje*(1-custo_repatriacao)</f>
        <v>104841.581122235</v>
      </c>
    </row>
    <row r="565" spans="7:15" ht="20" customHeight="1" x14ac:dyDescent="0.6">
      <c r="G565" s="65">
        <v>562</v>
      </c>
      <c r="H565" s="65">
        <f ca="1">YEAR(TODAY())-YEAR(data_de_nascimento)+Table20[[#This Row],[meses]]/12</f>
        <v>83.833333333333343</v>
      </c>
      <c r="I565" s="66">
        <f t="shared" ca="1" si="19"/>
        <v>61660</v>
      </c>
      <c r="J565" s="68"/>
      <c r="K565" s="68">
        <f t="shared" si="20"/>
        <v>3000</v>
      </c>
      <c r="L565" s="69">
        <f>M564+L564*(1-TER_mensal-desconto_div_mensal)+Table20[[#This Row],[aportes]]*(1-custo_remessa)-comissao-Table20[[#This Row],[saques]]</f>
        <v>6643419.4854623852</v>
      </c>
      <c r="M565" s="67">
        <f>Table20[[#This Row],[riqueza]]*rendimento_hist_mensal</f>
        <v>35999.872927731012</v>
      </c>
      <c r="N565" s="70">
        <f>((Table20[[#This Row],[riqueza]]*SWR)/12)*(1-imposto_GCAP)</f>
        <v>18823.021875476759</v>
      </c>
      <c r="O565" s="71">
        <f>Table20[[#This Row],[renda]]*cambio_hoje*(1-custo_repatriacao)</f>
        <v>105323.30410536706</v>
      </c>
    </row>
    <row r="566" spans="7:15" ht="20" customHeight="1" x14ac:dyDescent="0.6">
      <c r="G566" s="65">
        <v>563</v>
      </c>
      <c r="H566" s="65">
        <f ca="1">YEAR(TODAY())-YEAR(data_de_nascimento)+Table20[[#This Row],[meses]]/12</f>
        <v>83.916666666666657</v>
      </c>
      <c r="I566" s="66">
        <f t="shared" ca="1" si="19"/>
        <v>61691</v>
      </c>
      <c r="J566" s="68"/>
      <c r="K566" s="68">
        <f t="shared" si="20"/>
        <v>3000</v>
      </c>
      <c r="L566" s="69">
        <f>M565+L565*(1-TER_mensal-desconto_div_mensal)+Table20[[#This Row],[aportes]]*(1-custo_remessa)-comissao-Table20[[#This Row],[saques]]</f>
        <v>6673958.2655042196</v>
      </c>
      <c r="M566" s="67">
        <f>Table20[[#This Row],[riqueza]]*rendimento_hist_mensal</f>
        <v>36165.358819940549</v>
      </c>
      <c r="N566" s="70">
        <f>((Table20[[#This Row],[riqueza]]*SWR)/12)*(1-imposto_GCAP)</f>
        <v>18909.548418928622</v>
      </c>
      <c r="O566" s="71">
        <f>Table20[[#This Row],[renda]]*cambio_hoje*(1-custo_repatriacao)</f>
        <v>105807.45917406195</v>
      </c>
    </row>
    <row r="567" spans="7:15" ht="20" customHeight="1" x14ac:dyDescent="0.6">
      <c r="G567" s="65">
        <v>564</v>
      </c>
      <c r="H567" s="65">
        <f ca="1">YEAR(TODAY())-YEAR(data_de_nascimento)+Table20[[#This Row],[meses]]/12</f>
        <v>84</v>
      </c>
      <c r="I567" s="66">
        <f t="shared" ca="1" si="19"/>
        <v>61721</v>
      </c>
      <c r="J567" s="68"/>
      <c r="K567" s="68">
        <f t="shared" si="20"/>
        <v>3000</v>
      </c>
      <c r="L567" s="69">
        <f>M566+L566*(1-TER_mensal-desconto_div_mensal)+Table20[[#This Row],[aportes]]*(1-custo_remessa)-comissao-Table20[[#This Row],[saques]]</f>
        <v>6704651.2273655776</v>
      </c>
      <c r="M567" s="67">
        <f>Table20[[#This Row],[riqueza]]*rendimento_hist_mensal</f>
        <v>36331.680204462857</v>
      </c>
      <c r="N567" s="70">
        <f>((Table20[[#This Row],[riqueza]]*SWR)/12)*(1-imposto_GCAP)</f>
        <v>18996.511810869139</v>
      </c>
      <c r="O567" s="71">
        <f>Table20[[#This Row],[renda]]*cambio_hoje*(1-custo_repatriacao)</f>
        <v>106294.05860724425</v>
      </c>
    </row>
    <row r="568" spans="7:15" ht="20" customHeight="1" x14ac:dyDescent="0.6">
      <c r="G568" s="65">
        <v>565</v>
      </c>
      <c r="H568" s="65">
        <f ca="1">YEAR(TODAY())-YEAR(data_de_nascimento)+Table20[[#This Row],[meses]]/12</f>
        <v>84.083333333333343</v>
      </c>
      <c r="I568" s="66">
        <f t="shared" ca="1" si="19"/>
        <v>61752</v>
      </c>
      <c r="J568" s="68"/>
      <c r="K568" s="68">
        <f t="shared" si="20"/>
        <v>3000</v>
      </c>
      <c r="L568" s="69">
        <f>M567+L567*(1-TER_mensal-desconto_div_mensal)+Table20[[#This Row],[aportes]]*(1-custo_remessa)-comissao-Table20[[#This Row],[saques]]</f>
        <v>6735499.1494676489</v>
      </c>
      <c r="M568" s="67">
        <f>Table20[[#This Row],[riqueza]]*rendimento_hist_mensal</f>
        <v>36498.8412994666</v>
      </c>
      <c r="N568" s="70">
        <f>((Table20[[#This Row],[riqueza]]*SWR)/12)*(1-imposto_GCAP)</f>
        <v>19083.914256825006</v>
      </c>
      <c r="O568" s="71">
        <f>Table20[[#This Row],[renda]]*cambio_hoje*(1-custo_repatriacao)</f>
        <v>106783.11474583144</v>
      </c>
    </row>
    <row r="569" spans="7:15" ht="20" customHeight="1" x14ac:dyDescent="0.6">
      <c r="G569" s="65">
        <v>566</v>
      </c>
      <c r="H569" s="65">
        <f ca="1">YEAR(TODAY())-YEAR(data_de_nascimento)+Table20[[#This Row],[meses]]/12</f>
        <v>84.166666666666657</v>
      </c>
      <c r="I569" s="66">
        <f t="shared" ca="1" si="19"/>
        <v>61783</v>
      </c>
      <c r="J569" s="68"/>
      <c r="K569" s="68">
        <f t="shared" si="20"/>
        <v>3000</v>
      </c>
      <c r="L569" s="69">
        <f>M568+L568*(1-TER_mensal-desconto_div_mensal)+Table20[[#This Row],[aportes]]*(1-custo_remessa)-comissao-Table20[[#This Row],[saques]]</f>
        <v>6766502.8141616546</v>
      </c>
      <c r="M569" s="67">
        <f>Table20[[#This Row],[riqueza]]*rendimento_hist_mensal</f>
        <v>36666.846344416808</v>
      </c>
      <c r="N569" s="70">
        <f>((Table20[[#This Row],[riqueza]]*SWR)/12)*(1-imposto_GCAP)</f>
        <v>19171.757973458021</v>
      </c>
      <c r="O569" s="71">
        <f>Table20[[#This Row],[renda]]*cambio_hoje*(1-custo_repatriacao)</f>
        <v>107274.63999304685</v>
      </c>
    </row>
    <row r="570" spans="7:15" ht="20" customHeight="1" x14ac:dyDescent="0.6">
      <c r="G570" s="65">
        <v>567</v>
      </c>
      <c r="H570" s="65">
        <f ca="1">YEAR(TODAY())-YEAR(data_de_nascimento)+Table20[[#This Row],[meses]]/12</f>
        <v>84.25</v>
      </c>
      <c r="I570" s="66">
        <f t="shared" ca="1" si="19"/>
        <v>61811</v>
      </c>
      <c r="J570" s="68"/>
      <c r="K570" s="68">
        <f t="shared" si="20"/>
        <v>3000</v>
      </c>
      <c r="L570" s="69">
        <f>M569+L569*(1-TER_mensal-desconto_div_mensal)+Table20[[#This Row],[aportes]]*(1-custo_remessa)-comissao-Table20[[#This Row],[saques]]</f>
        <v>6797663.0077486904</v>
      </c>
      <c r="M570" s="67">
        <f>Table20[[#This Row],[riqueza]]*rendimento_hist_mensal</f>
        <v>36835.699600182379</v>
      </c>
      <c r="N570" s="70">
        <f>((Table20[[#This Row],[riqueza]]*SWR)/12)*(1-imposto_GCAP)</f>
        <v>19260.045188621287</v>
      </c>
      <c r="O570" s="71">
        <f>Table20[[#This Row],[renda]]*cambio_hoje*(1-custo_repatriacao)</f>
        <v>107768.64681473424</v>
      </c>
    </row>
    <row r="571" spans="7:15" ht="20" customHeight="1" x14ac:dyDescent="0.6">
      <c r="G571" s="65">
        <v>568</v>
      </c>
      <c r="H571" s="65">
        <f ca="1">YEAR(TODAY())-YEAR(data_de_nascimento)+Table20[[#This Row],[meses]]/12</f>
        <v>84.333333333333343</v>
      </c>
      <c r="I571" s="66">
        <f t="shared" ca="1" si="19"/>
        <v>61842</v>
      </c>
      <c r="J571" s="68"/>
      <c r="K571" s="68">
        <f t="shared" si="20"/>
        <v>3000</v>
      </c>
      <c r="L571" s="69">
        <f>M570+L570*(1-TER_mensal-desconto_div_mensal)+Table20[[#This Row],[aportes]]*(1-custo_remessa)-comissao-Table20[[#This Row],[saques]]</f>
        <v>6828980.5204996672</v>
      </c>
      <c r="M571" s="67">
        <f>Table20[[#This Row],[riqueza]]*rendimento_hist_mensal</f>
        <v>37005.405349144174</v>
      </c>
      <c r="N571" s="70">
        <f>((Table20[[#This Row],[riqueza]]*SWR)/12)*(1-imposto_GCAP)</f>
        <v>19348.778141415725</v>
      </c>
      <c r="O571" s="71">
        <f>Table20[[#This Row],[renda]]*cambio_hoje*(1-custo_repatriacao)</f>
        <v>108265.14773967402</v>
      </c>
    </row>
    <row r="572" spans="7:15" ht="20" customHeight="1" x14ac:dyDescent="0.6">
      <c r="G572" s="65">
        <v>569</v>
      </c>
      <c r="H572" s="65">
        <f ca="1">YEAR(TODAY())-YEAR(data_de_nascimento)+Table20[[#This Row],[meses]]/12</f>
        <v>84.416666666666657</v>
      </c>
      <c r="I572" s="66">
        <f t="shared" ca="1" si="19"/>
        <v>61872</v>
      </c>
      <c r="J572" s="68"/>
      <c r="K572" s="68">
        <f t="shared" si="20"/>
        <v>3000</v>
      </c>
      <c r="L572" s="69">
        <f>M571+L571*(1-TER_mensal-desconto_div_mensal)+Table20[[#This Row],[aportes]]*(1-custo_remessa)-comissao-Table20[[#This Row],[saques]]</f>
        <v>6860456.1466753539</v>
      </c>
      <c r="M572" s="67">
        <f>Table20[[#This Row],[riqueza]]*rendimento_hist_mensal</f>
        <v>37175.967895303584</v>
      </c>
      <c r="N572" s="70">
        <f>((Table20[[#This Row],[riqueza]]*SWR)/12)*(1-imposto_GCAP)</f>
        <v>19437.959082246834</v>
      </c>
      <c r="O572" s="71">
        <f>Table20[[#This Row],[renda]]*cambio_hoje*(1-custo_repatriacao)</f>
        <v>108764.15535990076</v>
      </c>
    </row>
    <row r="573" spans="7:15" ht="20" customHeight="1" x14ac:dyDescent="0.6">
      <c r="G573" s="65">
        <v>570</v>
      </c>
      <c r="H573" s="65">
        <f ca="1">YEAR(TODAY())-YEAR(data_de_nascimento)+Table20[[#This Row],[meses]]/12</f>
        <v>84.5</v>
      </c>
      <c r="I573" s="66">
        <f t="shared" ca="1" si="19"/>
        <v>61903</v>
      </c>
      <c r="J573" s="68"/>
      <c r="K573" s="68">
        <f t="shared" si="20"/>
        <v>3000</v>
      </c>
      <c r="L573" s="69">
        <f>M572+L572*(1-TER_mensal-desconto_div_mensal)+Table20[[#This Row],[aportes]]*(1-custo_remessa)-comissao-Table20[[#This Row],[saques]]</f>
        <v>6892090.6845465247</v>
      </c>
      <c r="M573" s="67">
        <f>Table20[[#This Row],[riqueza]]*rendimento_hist_mensal</f>
        <v>37347.391564391728</v>
      </c>
      <c r="N573" s="70">
        <f>((Table20[[#This Row],[riqueza]]*SWR)/12)*(1-imposto_GCAP)</f>
        <v>19527.590272881818</v>
      </c>
      <c r="O573" s="71">
        <f>Table20[[#This Row],[renda]]*cambio_hoje*(1-custo_repatriacao)</f>
        <v>109265.68233102295</v>
      </c>
    </row>
    <row r="574" spans="7:15" ht="20" customHeight="1" x14ac:dyDescent="0.6">
      <c r="G574" s="65">
        <v>571</v>
      </c>
      <c r="H574" s="65">
        <f ca="1">YEAR(TODAY())-YEAR(data_de_nascimento)+Table20[[#This Row],[meses]]/12</f>
        <v>84.583333333333343</v>
      </c>
      <c r="I574" s="66">
        <f t="shared" ca="1" si="19"/>
        <v>61933</v>
      </c>
      <c r="J574" s="68"/>
      <c r="K574" s="68">
        <f t="shared" si="20"/>
        <v>3000</v>
      </c>
      <c r="L574" s="69">
        <f>M573+L573*(1-TER_mensal-desconto_div_mensal)+Table20[[#This Row],[aportes]]*(1-custo_remessa)-comissao-Table20[[#This Row],[saques]]</f>
        <v>6923884.9364141962</v>
      </c>
      <c r="M574" s="67">
        <f>Table20[[#This Row],[riqueza]]*rendimento_hist_mensal</f>
        <v>37519.680703979124</v>
      </c>
      <c r="N574" s="70">
        <f>((Table20[[#This Row],[riqueza]]*SWR)/12)*(1-imposto_GCAP)</f>
        <v>19617.673986506888</v>
      </c>
      <c r="O574" s="71">
        <f>Table20[[#This Row],[renda]]*cambio_hoje*(1-custo_repatriacao)</f>
        <v>109769.74137254355</v>
      </c>
    </row>
    <row r="575" spans="7:15" ht="20" customHeight="1" x14ac:dyDescent="0.6">
      <c r="G575" s="65">
        <v>572</v>
      </c>
      <c r="H575" s="65">
        <f ca="1">YEAR(TODAY())-YEAR(data_de_nascimento)+Table20[[#This Row],[meses]]/12</f>
        <v>84.666666666666657</v>
      </c>
      <c r="I575" s="66">
        <f t="shared" ca="1" si="19"/>
        <v>61964</v>
      </c>
      <c r="J575" s="68"/>
      <c r="K575" s="68">
        <f t="shared" si="20"/>
        <v>3000</v>
      </c>
      <c r="L575" s="69">
        <f>M574+L574*(1-TER_mensal-desconto_div_mensal)+Table20[[#This Row],[aportes]]*(1-custo_remessa)-comissao-Table20[[#This Row],[saques]]</f>
        <v>6955839.7086299844</v>
      </c>
      <c r="M575" s="67">
        <f>Table20[[#This Row],[riqueza]]*rendimento_hist_mensal</f>
        <v>37692.839683585975</v>
      </c>
      <c r="N575" s="70">
        <f>((Table20[[#This Row],[riqueza]]*SWR)/12)*(1-imposto_GCAP)</f>
        <v>19708.212507784952</v>
      </c>
      <c r="O575" s="71">
        <f>Table20[[#This Row],[renda]]*cambio_hoje*(1-custo_repatriacao)</f>
        <v>110276.34526818282</v>
      </c>
    </row>
    <row r="576" spans="7:15" ht="20" customHeight="1" x14ac:dyDescent="0.6">
      <c r="G576" s="65">
        <v>573</v>
      </c>
      <c r="H576" s="65">
        <f ca="1">YEAR(TODAY())-YEAR(data_de_nascimento)+Table20[[#This Row],[meses]]/12</f>
        <v>84.75</v>
      </c>
      <c r="I576" s="66">
        <f t="shared" ca="1" si="19"/>
        <v>61995</v>
      </c>
      <c r="J576" s="68"/>
      <c r="K576" s="68">
        <f t="shared" si="20"/>
        <v>3000</v>
      </c>
      <c r="L576" s="69">
        <f>M575+L575*(1-TER_mensal-desconto_div_mensal)+Table20[[#This Row],[aportes]]*(1-custo_remessa)-comissao-Table20[[#This Row],[saques]]</f>
        <v>6987955.8116165483</v>
      </c>
      <c r="M576" s="67">
        <f>Table20[[#This Row],[riqueza]]*rendimento_hist_mensal</f>
        <v>37866.872894792985</v>
      </c>
      <c r="N576" s="70">
        <f>((Table20[[#This Row],[riqueza]]*SWR)/12)*(1-imposto_GCAP)</f>
        <v>19799.208132913554</v>
      </c>
      <c r="O576" s="71">
        <f>Table20[[#This Row],[renda]]*cambio_hoje*(1-custo_repatriacao)</f>
        <v>110785.50686620253</v>
      </c>
    </row>
    <row r="577" spans="7:15" ht="20" customHeight="1" x14ac:dyDescent="0.6">
      <c r="G577" s="65">
        <v>574</v>
      </c>
      <c r="H577" s="65">
        <f ca="1">YEAR(TODAY())-YEAR(data_de_nascimento)+Table20[[#This Row],[meses]]/12</f>
        <v>84.833333333333343</v>
      </c>
      <c r="I577" s="66">
        <f t="shared" ca="1" si="19"/>
        <v>62025</v>
      </c>
      <c r="J577" s="68"/>
      <c r="K577" s="68">
        <f t="shared" si="20"/>
        <v>3000</v>
      </c>
      <c r="L577" s="69">
        <f>M576+L576*(1-TER_mensal-desconto_div_mensal)+Table20[[#This Row],[aportes]]*(1-custo_remessa)-comissao-Table20[[#This Row],[saques]]</f>
        <v>7020234.0598881468</v>
      </c>
      <c r="M577" s="67">
        <f>Table20[[#This Row],[riqueza]]*rendimento_hist_mensal</f>
        <v>38041.784751352716</v>
      </c>
      <c r="N577" s="70">
        <f>((Table20[[#This Row],[riqueza]]*SWR)/12)*(1-imposto_GCAP)</f>
        <v>19890.663169683081</v>
      </c>
      <c r="O577" s="71">
        <f>Table20[[#This Row],[renda]]*cambio_hoje*(1-custo_repatriacao)</f>
        <v>111297.23907973163</v>
      </c>
    </row>
    <row r="578" spans="7:15" ht="20" customHeight="1" x14ac:dyDescent="0.6">
      <c r="G578" s="65">
        <v>575</v>
      </c>
      <c r="H578" s="65">
        <f ca="1">YEAR(TODAY())-YEAR(data_de_nascimento)+Table20[[#This Row],[meses]]/12</f>
        <v>84.916666666666657</v>
      </c>
      <c r="I578" s="66">
        <f t="shared" ca="1" si="19"/>
        <v>62056</v>
      </c>
      <c r="J578" s="68"/>
      <c r="K578" s="68">
        <f t="shared" si="20"/>
        <v>3000</v>
      </c>
      <c r="L578" s="69">
        <f>M577+L577*(1-TER_mensal-desconto_div_mensal)+Table20[[#This Row],[aportes]]*(1-custo_remessa)-comissao-Table20[[#This Row],[saques]]</f>
        <v>7052675.2720712945</v>
      </c>
      <c r="M578" s="67">
        <f>Table20[[#This Row],[riqueza]]*rendimento_hist_mensal</f>
        <v>38217.579689301536</v>
      </c>
      <c r="N578" s="70">
        <f>((Table20[[#This Row],[riqueza]]*SWR)/12)*(1-imposto_GCAP)</f>
        <v>19982.579937535334</v>
      </c>
      <c r="O578" s="71">
        <f>Table20[[#This Row],[renda]]*cambio_hoje*(1-custo_repatriacao)</f>
        <v>111811.554887094</v>
      </c>
    </row>
    <row r="579" spans="7:15" ht="20" customHeight="1" x14ac:dyDescent="0.6">
      <c r="G579" s="65">
        <v>576</v>
      </c>
      <c r="H579" s="65">
        <f ca="1">YEAR(TODAY())-YEAR(data_de_nascimento)+Table20[[#This Row],[meses]]/12</f>
        <v>85</v>
      </c>
      <c r="I579" s="66">
        <f t="shared" ca="1" si="19"/>
        <v>62086</v>
      </c>
      <c r="J579" s="68"/>
      <c r="K579" s="68">
        <f t="shared" si="20"/>
        <v>3000</v>
      </c>
      <c r="L579" s="69">
        <f>M578+L578*(1-TER_mensal-desconto_div_mensal)+Table20[[#This Row],[aportes]]*(1-custo_remessa)-comissao-Table20[[#This Row],[saques]]</f>
        <v>7085280.2709255246</v>
      </c>
      <c r="M579" s="67">
        <f>Table20[[#This Row],[riqueza]]*rendimento_hist_mensal</f>
        <v>38394.262167072156</v>
      </c>
      <c r="N579" s="70">
        <f>((Table20[[#This Row],[riqueza]]*SWR)/12)*(1-imposto_GCAP)</f>
        <v>20074.96076762232</v>
      </c>
      <c r="O579" s="71">
        <f>Table20[[#This Row],[renda]]*cambio_hoje*(1-custo_repatriacao)</f>
        <v>112328.46733213738</v>
      </c>
    </row>
    <row r="580" spans="7:15" ht="20" customHeight="1" x14ac:dyDescent="0.6">
      <c r="G580" s="65">
        <v>577</v>
      </c>
      <c r="H580" s="65">
        <f ca="1">YEAR(TODAY())-YEAR(data_de_nascimento)+Table20[[#This Row],[meses]]/12</f>
        <v>85.083333333333343</v>
      </c>
      <c r="I580" s="66">
        <f t="shared" ca="1" si="19"/>
        <v>62117</v>
      </c>
      <c r="J580" s="68"/>
      <c r="K580" s="68">
        <f t="shared" si="20"/>
        <v>3000</v>
      </c>
      <c r="L580" s="69">
        <f>M579+L579*(1-TER_mensal-desconto_div_mensal)+Table20[[#This Row],[aportes]]*(1-custo_remessa)-comissao-Table20[[#This Row],[saques]]</f>
        <v>7118049.8833642537</v>
      </c>
      <c r="M580" s="67">
        <f>Table20[[#This Row],[riqueza]]*rendimento_hist_mensal</f>
        <v>38571.836665606643</v>
      </c>
      <c r="N580" s="70">
        <f>((Table20[[#This Row],[riqueza]]*SWR)/12)*(1-imposto_GCAP)</f>
        <v>20167.808002865386</v>
      </c>
      <c r="O580" s="71">
        <f>Table20[[#This Row],[renda]]*cambio_hoje*(1-custo_repatriacao)</f>
        <v>112847.98952456433</v>
      </c>
    </row>
    <row r="581" spans="7:15" ht="20" customHeight="1" x14ac:dyDescent="0.6">
      <c r="G581" s="65">
        <v>578</v>
      </c>
      <c r="H581" s="65">
        <f ca="1">YEAR(TODAY())-YEAR(data_de_nascimento)+Table20[[#This Row],[meses]]/12</f>
        <v>85.166666666666657</v>
      </c>
      <c r="I581" s="66">
        <f t="shared" ca="1" si="19"/>
        <v>62148</v>
      </c>
      <c r="J581" s="68"/>
      <c r="K581" s="68">
        <f t="shared" si="20"/>
        <v>3000</v>
      </c>
      <c r="L581" s="69">
        <f>M580+L580*(1-TER_mensal-desconto_div_mensal)+Table20[[#This Row],[aportes]]*(1-custo_remessa)-comissao-Table20[[#This Row],[saques]]</f>
        <v>7150984.9404757554</v>
      </c>
      <c r="M581" s="67">
        <f>Table20[[#This Row],[riqueza]]*rendimento_hist_mensal</f>
        <v>38750.307688470122</v>
      </c>
      <c r="N581" s="70">
        <f>((Table20[[#This Row],[riqueza]]*SWR)/12)*(1-imposto_GCAP)</f>
        <v>20261.123998014638</v>
      </c>
      <c r="O581" s="71">
        <f>Table20[[#This Row],[renda]]*cambio_hoje*(1-custo_repatriacao)</f>
        <v>113370.1346402646</v>
      </c>
    </row>
    <row r="582" spans="7:15" ht="20" customHeight="1" x14ac:dyDescent="0.6">
      <c r="G582" s="65">
        <v>579</v>
      </c>
      <c r="H582" s="65">
        <f ca="1">YEAR(TODAY())-YEAR(data_de_nascimento)+Table20[[#This Row],[meses]]/12</f>
        <v>85.25</v>
      </c>
      <c r="I582" s="66">
        <f t="shared" ref="I582:I645" ca="1" si="21">EDATE(I581,1)</f>
        <v>62176</v>
      </c>
      <c r="J582" s="68"/>
      <c r="K582" s="68">
        <f t="shared" si="20"/>
        <v>3000</v>
      </c>
      <c r="L582" s="69">
        <f>M581+L581*(1-TER_mensal-desconto_div_mensal)+Table20[[#This Row],[aportes]]*(1-custo_remessa)-comissao-Table20[[#This Row],[saques]]</f>
        <v>7184086.2775442367</v>
      </c>
      <c r="M582" s="67">
        <f>Table20[[#This Row],[riqueza]]*rendimento_hist_mensal</f>
        <v>38929.679761964951</v>
      </c>
      <c r="N582" s="70">
        <f>((Table20[[#This Row],[riqueza]]*SWR)/12)*(1-imposto_GCAP)</f>
        <v>20354.911119708671</v>
      </c>
      <c r="O582" s="71">
        <f>Table20[[#This Row],[renda]]*cambio_hoje*(1-custo_repatriacao)</f>
        <v>113894.91592164946</v>
      </c>
    </row>
    <row r="583" spans="7:15" ht="20" customHeight="1" x14ac:dyDescent="0.6">
      <c r="G583" s="65">
        <v>580</v>
      </c>
      <c r="H583" s="65">
        <f ca="1">YEAR(TODAY())-YEAR(data_de_nascimento)+Table20[[#This Row],[meses]]/12</f>
        <v>85.333333333333343</v>
      </c>
      <c r="I583" s="66">
        <f t="shared" ca="1" si="21"/>
        <v>62207</v>
      </c>
      <c r="J583" s="68"/>
      <c r="K583" s="68">
        <f t="shared" si="20"/>
        <v>3000</v>
      </c>
      <c r="L583" s="69">
        <f>M582+L582*(1-TER_mensal-desconto_div_mensal)+Table20[[#This Row],[aportes]]*(1-custo_remessa)-comissao-Table20[[#This Row],[saques]]</f>
        <v>7217354.7340710228</v>
      </c>
      <c r="M583" s="67">
        <f>Table20[[#This Row],[riqueza]]*rendimento_hist_mensal</f>
        <v>39109.957435245531</v>
      </c>
      <c r="N583" s="70">
        <f>((Table20[[#This Row],[riqueza]]*SWR)/12)*(1-imposto_GCAP)</f>
        <v>20449.171746534565</v>
      </c>
      <c r="O583" s="71">
        <f>Table20[[#This Row],[renda]]*cambio_hoje*(1-custo_repatriacao)</f>
        <v>114422.34667798727</v>
      </c>
    </row>
    <row r="584" spans="7:15" ht="20" customHeight="1" x14ac:dyDescent="0.6">
      <c r="G584" s="65">
        <v>581</v>
      </c>
      <c r="H584" s="65">
        <f ca="1">YEAR(TODAY())-YEAR(data_de_nascimento)+Table20[[#This Row],[meses]]/12</f>
        <v>85.416666666666657</v>
      </c>
      <c r="I584" s="66">
        <f t="shared" ca="1" si="21"/>
        <v>62237</v>
      </c>
      <c r="J584" s="68"/>
      <c r="K584" s="68">
        <f t="shared" si="20"/>
        <v>3000</v>
      </c>
      <c r="L584" s="69">
        <f>M583+L583*(1-TER_mensal-desconto_div_mensal)+Table20[[#This Row],[aportes]]*(1-custo_remessa)-comissao-Table20[[#This Row],[saques]]</f>
        <v>7250791.1537958495</v>
      </c>
      <c r="M584" s="67">
        <f>Table20[[#This Row],[riqueza]]*rendimento_hist_mensal</f>
        <v>39291.145280433702</v>
      </c>
      <c r="N584" s="70">
        <f>((Table20[[#This Row],[riqueza]]*SWR)/12)*(1-imposto_GCAP)</f>
        <v>20543.908269088242</v>
      </c>
      <c r="O584" s="71">
        <f>Table20[[#This Row],[renda]]*cambio_hoje*(1-custo_repatriacao)</f>
        <v>114952.44028574138</v>
      </c>
    </row>
    <row r="585" spans="7:15" ht="20" customHeight="1" x14ac:dyDescent="0.6">
      <c r="G585" s="65">
        <v>582</v>
      </c>
      <c r="H585" s="65">
        <f ca="1">YEAR(TODAY())-YEAR(data_de_nascimento)+Table20[[#This Row],[meses]]/12</f>
        <v>85.5</v>
      </c>
      <c r="I585" s="66">
        <f t="shared" ca="1" si="21"/>
        <v>62268</v>
      </c>
      <c r="J585" s="68"/>
      <c r="K585" s="68">
        <f t="shared" si="20"/>
        <v>3000</v>
      </c>
      <c r="L585" s="69">
        <f>M584+L584*(1-TER_mensal-desconto_div_mensal)+Table20[[#This Row],[aportes]]*(1-custo_remessa)-comissao-Table20[[#This Row],[saques]]</f>
        <v>7284396.384718257</v>
      </c>
      <c r="M585" s="67">
        <f>Table20[[#This Row],[riqueza]]*rendimento_hist_mensal</f>
        <v>39473.247892734653</v>
      </c>
      <c r="N585" s="70">
        <f>((Table20[[#This Row],[riqueza]]*SWR)/12)*(1-imposto_GCAP)</f>
        <v>20639.12309003506</v>
      </c>
      <c r="O585" s="71">
        <f>Table20[[#This Row],[renda]]*cambio_hoje*(1-custo_repatriacao)</f>
        <v>115485.21018890901</v>
      </c>
    </row>
    <row r="586" spans="7:15" ht="20" customHeight="1" x14ac:dyDescent="0.6">
      <c r="G586" s="65">
        <v>583</v>
      </c>
      <c r="H586" s="65">
        <f ca="1">YEAR(TODAY())-YEAR(data_de_nascimento)+Table20[[#This Row],[meses]]/12</f>
        <v>85.583333333333343</v>
      </c>
      <c r="I586" s="66">
        <f t="shared" ca="1" si="21"/>
        <v>62298</v>
      </c>
      <c r="J586" s="68"/>
      <c r="K586" s="68">
        <f t="shared" si="20"/>
        <v>3000</v>
      </c>
      <c r="L586" s="69">
        <f>M585+L585*(1-TER_mensal-desconto_div_mensal)+Table20[[#This Row],[aportes]]*(1-custo_remessa)-comissao-Table20[[#This Row],[saques]]</f>
        <v>7318171.2791191023</v>
      </c>
      <c r="M586" s="67">
        <f>Table20[[#This Row],[riqueza]]*rendimento_hist_mensal</f>
        <v>39656.269890553493</v>
      </c>
      <c r="N586" s="70">
        <f>((Table20[[#This Row],[riqueza]]*SWR)/12)*(1-imposto_GCAP)</f>
        <v>20734.818624170788</v>
      </c>
      <c r="O586" s="71">
        <f>Table20[[#This Row],[renda]]*cambio_hoje*(1-custo_repatriacao)</f>
        <v>116020.66989936252</v>
      </c>
    </row>
    <row r="587" spans="7:15" ht="20" customHeight="1" x14ac:dyDescent="0.6">
      <c r="G587" s="65">
        <v>584</v>
      </c>
      <c r="H587" s="65">
        <f ca="1">YEAR(TODAY())-YEAR(data_de_nascimento)+Table20[[#This Row],[meses]]/12</f>
        <v>85.666666666666657</v>
      </c>
      <c r="I587" s="66">
        <f t="shared" ca="1" si="21"/>
        <v>62329</v>
      </c>
      <c r="J587" s="68"/>
      <c r="K587" s="68">
        <f t="shared" si="20"/>
        <v>3000</v>
      </c>
      <c r="L587" s="69">
        <f>M586+L586*(1-TER_mensal-desconto_div_mensal)+Table20[[#This Row],[aportes]]*(1-custo_remessa)-comissao-Table20[[#This Row],[saques]]</f>
        <v>7352116.6935821706</v>
      </c>
      <c r="M587" s="67">
        <f>Table20[[#This Row],[riqueza]]*rendimento_hist_mensal</f>
        <v>39840.215915612389</v>
      </c>
      <c r="N587" s="70">
        <f>((Table20[[#This Row],[riqueza]]*SWR)/12)*(1-imposto_GCAP)</f>
        <v>20830.997298482816</v>
      </c>
      <c r="O587" s="71">
        <f>Table20[[#This Row],[renda]]*cambio_hoje*(1-custo_repatriacao)</f>
        <v>116558.8329971919</v>
      </c>
    </row>
    <row r="588" spans="7:15" ht="20" customHeight="1" x14ac:dyDescent="0.6">
      <c r="G588" s="65">
        <v>585</v>
      </c>
      <c r="H588" s="65">
        <f ca="1">YEAR(TODAY())-YEAR(data_de_nascimento)+Table20[[#This Row],[meses]]/12</f>
        <v>85.75</v>
      </c>
      <c r="I588" s="66">
        <f t="shared" ca="1" si="21"/>
        <v>62360</v>
      </c>
      <c r="J588" s="68"/>
      <c r="K588" s="68">
        <f t="shared" si="20"/>
        <v>3000</v>
      </c>
      <c r="L588" s="69">
        <f>M587+L587*(1-TER_mensal-desconto_div_mensal)+Table20[[#This Row],[aportes]]*(1-custo_remessa)-comissao-Table20[[#This Row],[saques]]</f>
        <v>7386233.4890159005</v>
      </c>
      <c r="M588" s="67">
        <f>Table20[[#This Row],[riqueza]]*rendimento_hist_mensal</f>
        <v>40025.090633068263</v>
      </c>
      <c r="N588" s="70">
        <f>((Table20[[#This Row],[riqueza]]*SWR)/12)*(1-imposto_GCAP)</f>
        <v>20927.661552211717</v>
      </c>
      <c r="O588" s="71">
        <f>Table20[[#This Row],[renda]]*cambio_hoje*(1-custo_repatriacao)</f>
        <v>117099.71313104923</v>
      </c>
    </row>
    <row r="589" spans="7:15" ht="20" customHeight="1" x14ac:dyDescent="0.6">
      <c r="G589" s="65">
        <v>586</v>
      </c>
      <c r="H589" s="65">
        <f ca="1">YEAR(TODAY())-YEAR(data_de_nascimento)+Table20[[#This Row],[meses]]/12</f>
        <v>85.833333333333343</v>
      </c>
      <c r="I589" s="66">
        <f t="shared" ca="1" si="21"/>
        <v>62390</v>
      </c>
      <c r="J589" s="68"/>
      <c r="K589" s="68">
        <f t="shared" si="20"/>
        <v>3000</v>
      </c>
      <c r="L589" s="69">
        <f>M588+L588*(1-TER_mensal-desconto_div_mensal)+Table20[[#This Row],[aportes]]*(1-custo_remessa)-comissao-Table20[[#This Row],[saques]]</f>
        <v>7420522.5306752203</v>
      </c>
      <c r="M589" s="67">
        <f>Table20[[#This Row],[riqueza]]*rendimento_hist_mensal</f>
        <v>40210.898731631118</v>
      </c>
      <c r="N589" s="70">
        <f>((Table20[[#This Row],[riqueza]]*SWR)/12)*(1-imposto_GCAP)</f>
        <v>21024.813836913123</v>
      </c>
      <c r="O589" s="71">
        <f>Table20[[#This Row],[renda]]*cambio_hoje*(1-custo_repatriacao)</f>
        <v>117643.3240184949</v>
      </c>
    </row>
    <row r="590" spans="7:15" ht="20" customHeight="1" x14ac:dyDescent="0.6">
      <c r="G590" s="65">
        <v>587</v>
      </c>
      <c r="H590" s="65">
        <f ca="1">YEAR(TODAY())-YEAR(data_de_nascimento)+Table20[[#This Row],[meses]]/12</f>
        <v>85.916666666666657</v>
      </c>
      <c r="I590" s="66">
        <f t="shared" ca="1" si="21"/>
        <v>62421</v>
      </c>
      <c r="J590" s="68"/>
      <c r="K590" s="68">
        <f t="shared" si="20"/>
        <v>3000</v>
      </c>
      <c r="L590" s="69">
        <f>M589+L589*(1-TER_mensal-desconto_div_mensal)+Table20[[#This Row],[aportes]]*(1-custo_remessa)-comissao-Table20[[#This Row],[saques]]</f>
        <v>7454984.6881834874</v>
      </c>
      <c r="M590" s="67">
        <f>Table20[[#This Row],[riqueza]]*rendimento_hist_mensal</f>
        <v>40397.64492368295</v>
      </c>
      <c r="N590" s="70">
        <f>((Table20[[#This Row],[riqueza]]*SWR)/12)*(1-imposto_GCAP)</f>
        <v>21122.456616519881</v>
      </c>
      <c r="O590" s="71">
        <f>Table20[[#This Row],[renda]]*cambio_hoje*(1-custo_repatriacao)</f>
        <v>118189.67944634543</v>
      </c>
    </row>
    <row r="591" spans="7:15" ht="20" customHeight="1" x14ac:dyDescent="0.6">
      <c r="G591" s="65">
        <v>588</v>
      </c>
      <c r="H591" s="65">
        <f ca="1">YEAR(TODAY())-YEAR(data_de_nascimento)+Table20[[#This Row],[meses]]/12</f>
        <v>86</v>
      </c>
      <c r="I591" s="66">
        <f t="shared" ca="1" si="21"/>
        <v>62451</v>
      </c>
      <c r="J591" s="68"/>
      <c r="K591" s="68">
        <f t="shared" si="20"/>
        <v>3000</v>
      </c>
      <c r="L591" s="69">
        <f>M590+L590*(1-TER_mensal-desconto_div_mensal)+Table20[[#This Row],[aportes]]*(1-custo_remessa)-comissao-Table20[[#This Row],[saques]]</f>
        <v>7489620.8355545476</v>
      </c>
      <c r="M591" s="67">
        <f>Table20[[#This Row],[riqueza]]*rendimento_hist_mensal</f>
        <v>40585.33394539728</v>
      </c>
      <c r="N591" s="70">
        <f>((Table20[[#This Row],[riqueza]]*SWR)/12)*(1-imposto_GCAP)</f>
        <v>21220.592367404552</v>
      </c>
      <c r="O591" s="71">
        <f>Table20[[#This Row],[renda]]*cambio_hoje*(1-custo_repatriacao)</f>
        <v>118738.79327102311</v>
      </c>
    </row>
    <row r="592" spans="7:15" ht="20" customHeight="1" x14ac:dyDescent="0.6">
      <c r="G592" s="65">
        <v>589</v>
      </c>
      <c r="H592" s="65">
        <f ca="1">YEAR(TODAY())-YEAR(data_de_nascimento)+Table20[[#This Row],[meses]]/12</f>
        <v>86.083333333333343</v>
      </c>
      <c r="I592" s="66">
        <f t="shared" ca="1" si="21"/>
        <v>62482</v>
      </c>
      <c r="J592" s="68"/>
      <c r="K592" s="68">
        <f t="shared" si="20"/>
        <v>3000</v>
      </c>
      <c r="L592" s="69">
        <f>M591+L591*(1-TER_mensal-desconto_div_mensal)+Table20[[#This Row],[aportes]]*(1-custo_remessa)-comissao-Table20[[#This Row],[saques]]</f>
        <v>7524431.8512148988</v>
      </c>
      <c r="M592" s="67">
        <f>Table20[[#This Row],[riqueza]]*rendimento_hist_mensal</f>
        <v>40773.970556859225</v>
      </c>
      <c r="N592" s="70">
        <f>((Table20[[#This Row],[riqueza]]*SWR)/12)*(1-imposto_GCAP)</f>
        <v>21319.223578442212</v>
      </c>
      <c r="O592" s="71">
        <f>Table20[[#This Row],[renda]]*cambio_hoje*(1-custo_repatriacao)</f>
        <v>119290.67941890749</v>
      </c>
    </row>
    <row r="593" spans="7:15" ht="20" customHeight="1" x14ac:dyDescent="0.6">
      <c r="G593" s="65">
        <v>590</v>
      </c>
      <c r="H593" s="65">
        <f ca="1">YEAR(TODAY())-YEAR(data_de_nascimento)+Table20[[#This Row],[meses]]/12</f>
        <v>86.166666666666657</v>
      </c>
      <c r="I593" s="66">
        <f t="shared" ca="1" si="21"/>
        <v>62513</v>
      </c>
      <c r="J593" s="68"/>
      <c r="K593" s="68">
        <f t="shared" si="20"/>
        <v>3000</v>
      </c>
      <c r="L593" s="69">
        <f>M592+L592*(1-TER_mensal-desconto_div_mensal)+Table20[[#This Row],[aportes]]*(1-custo_remessa)-comissao-Table20[[#This Row],[saques]]</f>
        <v>7559418.6180259716</v>
      </c>
      <c r="M593" s="67">
        <f>Table20[[#This Row],[riqueza]]*rendimento_hist_mensal</f>
        <v>40963.559542186274</v>
      </c>
      <c r="N593" s="70">
        <f>((Table20[[#This Row],[riqueza]]*SWR)/12)*(1-imposto_GCAP)</f>
        <v>21418.352751073584</v>
      </c>
      <c r="O593" s="71">
        <f>Table20[[#This Row],[renda]]*cambio_hoje*(1-custo_repatriacao)</f>
        <v>119845.35188668854</v>
      </c>
    </row>
    <row r="594" spans="7:15" ht="20" customHeight="1" x14ac:dyDescent="0.6">
      <c r="G594" s="65">
        <v>591</v>
      </c>
      <c r="H594" s="65">
        <f ca="1">YEAR(TODAY())-YEAR(data_de_nascimento)+Table20[[#This Row],[meses]]/12</f>
        <v>86.25</v>
      </c>
      <c r="I594" s="66">
        <f t="shared" ca="1" si="21"/>
        <v>62541</v>
      </c>
      <c r="J594" s="68"/>
      <c r="K594" s="68">
        <f t="shared" si="20"/>
        <v>3000</v>
      </c>
      <c r="L594" s="69">
        <f>M593+L593*(1-TER_mensal-desconto_div_mensal)+Table20[[#This Row],[aportes]]*(1-custo_remessa)-comissao-Table20[[#This Row],[saques]]</f>
        <v>7594582.0233065188</v>
      </c>
      <c r="M594" s="67">
        <f>Table20[[#This Row],[riqueza]]*rendimento_hist_mensal</f>
        <v>41154.105709649601</v>
      </c>
      <c r="N594" s="70">
        <f>((Table20[[#This Row],[riqueza]]*SWR)/12)*(1-imposto_GCAP)</f>
        <v>21517.982399368469</v>
      </c>
      <c r="O594" s="71">
        <f>Table20[[#This Row],[renda]]*cambio_hoje*(1-custo_repatriacao)</f>
        <v>120402.82474172166</v>
      </c>
    </row>
    <row r="595" spans="7:15" ht="20" customHeight="1" x14ac:dyDescent="0.6">
      <c r="G595" s="65">
        <v>592</v>
      </c>
      <c r="H595" s="65">
        <f ca="1">YEAR(TODAY())-YEAR(data_de_nascimento)+Table20[[#This Row],[meses]]/12</f>
        <v>86.333333333333343</v>
      </c>
      <c r="I595" s="66">
        <f t="shared" ca="1" si="21"/>
        <v>62572</v>
      </c>
      <c r="J595" s="68"/>
      <c r="K595" s="68">
        <f t="shared" si="20"/>
        <v>3000</v>
      </c>
      <c r="L595" s="69">
        <f>M594+L594*(1-TER_mensal-desconto_div_mensal)+Table20[[#This Row],[aportes]]*(1-custo_remessa)-comissao-Table20[[#This Row],[saques]]</f>
        <v>7629922.9588551177</v>
      </c>
      <c r="M595" s="67">
        <f>Table20[[#This Row],[riqueza]]*rendimento_hist_mensal</f>
        <v>41345.613891795969</v>
      </c>
      <c r="N595" s="70">
        <f>((Table20[[#This Row],[riqueza]]*SWR)/12)*(1-imposto_GCAP)</f>
        <v>21618.115050089502</v>
      </c>
      <c r="O595" s="71">
        <f>Table20[[#This Row],[renda]]*cambio_hoje*(1-custo_repatriacao)</f>
        <v>120963.11212238438</v>
      </c>
    </row>
    <row r="596" spans="7:15" ht="20" customHeight="1" x14ac:dyDescent="0.6">
      <c r="G596" s="65">
        <v>593</v>
      </c>
      <c r="H596" s="65">
        <f ca="1">YEAR(TODAY())-YEAR(data_de_nascimento)+Table20[[#This Row],[meses]]/12</f>
        <v>86.416666666666657</v>
      </c>
      <c r="I596" s="66">
        <f t="shared" ca="1" si="21"/>
        <v>62602</v>
      </c>
      <c r="J596" s="68"/>
      <c r="K596" s="68">
        <f t="shared" si="20"/>
        <v>3000</v>
      </c>
      <c r="L596" s="69">
        <f>M595+L595*(1-TER_mensal-desconto_div_mensal)+Table20[[#This Row],[aportes]]*(1-custo_remessa)-comissao-Table20[[#This Row],[saques]]</f>
        <v>7665442.3209727909</v>
      </c>
      <c r="M596" s="67">
        <f>Table20[[#This Row],[riqueza]]*rendimento_hist_mensal</f>
        <v>41538.088945570373</v>
      </c>
      <c r="N596" s="70">
        <f>((Table20[[#This Row],[riqueza]]*SWR)/12)*(1-imposto_GCAP)</f>
        <v>21718.753242756244</v>
      </c>
      <c r="O596" s="71">
        <f>Table20[[#This Row],[renda]]*cambio_hoje*(1-custo_repatriacao)</f>
        <v>121526.22823843497</v>
      </c>
    </row>
    <row r="597" spans="7:15" ht="20" customHeight="1" x14ac:dyDescent="0.6">
      <c r="G597" s="65">
        <v>594</v>
      </c>
      <c r="H597" s="65">
        <f ca="1">YEAR(TODAY())-YEAR(data_de_nascimento)+Table20[[#This Row],[meses]]/12</f>
        <v>86.5</v>
      </c>
      <c r="I597" s="66">
        <f t="shared" ca="1" si="21"/>
        <v>62633</v>
      </c>
      <c r="J597" s="68"/>
      <c r="K597" s="68">
        <f t="shared" si="20"/>
        <v>3000</v>
      </c>
      <c r="L597" s="69">
        <f>M596+L596*(1-TER_mensal-desconto_div_mensal)+Table20[[#This Row],[aportes]]*(1-custo_remessa)-comissao-Table20[[#This Row],[saques]]</f>
        <v>7701141.0104857339</v>
      </c>
      <c r="M597" s="67">
        <f>Table20[[#This Row],[riqueza]]*rendimento_hist_mensal</f>
        <v>41731.535752439144</v>
      </c>
      <c r="N597" s="70">
        <f>((Table20[[#This Row],[riqueza]]*SWR)/12)*(1-imposto_GCAP)</f>
        <v>21819.899529709579</v>
      </c>
      <c r="O597" s="71">
        <f>Table20[[#This Row],[renda]]*cambio_hoje*(1-custo_repatriacao)</f>
        <v>122092.1873713728</v>
      </c>
    </row>
    <row r="598" spans="7:15" ht="20" customHeight="1" x14ac:dyDescent="0.6">
      <c r="G598" s="65">
        <v>595</v>
      </c>
      <c r="H598" s="65">
        <f ca="1">YEAR(TODAY())-YEAR(data_de_nascimento)+Table20[[#This Row],[meses]]/12</f>
        <v>86.583333333333343</v>
      </c>
      <c r="I598" s="66">
        <f t="shared" ca="1" si="21"/>
        <v>62663</v>
      </c>
      <c r="J598" s="68"/>
      <c r="K598" s="68">
        <f t="shared" si="20"/>
        <v>3000</v>
      </c>
      <c r="L598" s="69">
        <f>M597+L597*(1-TER_mensal-desconto_div_mensal)+Table20[[#This Row],[aportes]]*(1-custo_remessa)-comissao-Table20[[#This Row],[saques]]</f>
        <v>7737019.9327681651</v>
      </c>
      <c r="M598" s="67">
        <f>Table20[[#This Row],[riqueza]]*rendimento_hist_mensal</f>
        <v>41925.959218513795</v>
      </c>
      <c r="N598" s="70">
        <f>((Table20[[#This Row],[riqueza]]*SWR)/12)*(1-imposto_GCAP)</f>
        <v>21921.556476176465</v>
      </c>
      <c r="O598" s="71">
        <f>Table20[[#This Row],[renda]]*cambio_hoje*(1-custo_repatriacao)</f>
        <v>122661.00387480068</v>
      </c>
    </row>
    <row r="599" spans="7:15" ht="20" customHeight="1" x14ac:dyDescent="0.6">
      <c r="G599" s="65">
        <v>596</v>
      </c>
      <c r="H599" s="65">
        <f ca="1">YEAR(TODAY())-YEAR(data_de_nascimento)+Table20[[#This Row],[meses]]/12</f>
        <v>86.666666666666657</v>
      </c>
      <c r="I599" s="66">
        <f t="shared" ca="1" si="21"/>
        <v>62694</v>
      </c>
      <c r="J599" s="68"/>
      <c r="K599" s="68">
        <f t="shared" si="20"/>
        <v>3000</v>
      </c>
      <c r="L599" s="69">
        <f>M598+L598*(1-TER_mensal-desconto_div_mensal)+Table20[[#This Row],[aportes]]*(1-custo_remessa)-comissao-Table20[[#This Row],[saques]]</f>
        <v>7773079.997765285</v>
      </c>
      <c r="M599" s="67">
        <f>Table20[[#This Row],[riqueza]]*rendimento_hist_mensal</f>
        <v>42121.364274675427</v>
      </c>
      <c r="N599" s="70">
        <f>((Table20[[#This Row],[riqueza]]*SWR)/12)*(1-imposto_GCAP)</f>
        <v>22023.726660334971</v>
      </c>
      <c r="O599" s="71">
        <f>Table20[[#This Row],[renda]]*cambio_hoje*(1-custo_repatriacao)</f>
        <v>123232.69217478864</v>
      </c>
    </row>
    <row r="600" spans="7:15" ht="20" customHeight="1" x14ac:dyDescent="0.6">
      <c r="G600" s="65">
        <v>597</v>
      </c>
      <c r="H600" s="65">
        <f ca="1">YEAR(TODAY())-YEAR(data_de_nascimento)+Table20[[#This Row],[meses]]/12</f>
        <v>86.75</v>
      </c>
      <c r="I600" s="66">
        <f t="shared" ca="1" si="21"/>
        <v>62725</v>
      </c>
      <c r="J600" s="68"/>
      <c r="K600" s="68">
        <f t="shared" si="20"/>
        <v>3000</v>
      </c>
      <c r="L600" s="69">
        <f>M599+L599*(1-TER_mensal-desconto_div_mensal)+Table20[[#This Row],[aportes]]*(1-custo_remessa)-comissao-Table20[[#This Row],[saques]]</f>
        <v>7809322.1200163551</v>
      </c>
      <c r="M600" s="67">
        <f>Table20[[#This Row],[riqueza]]*rendimento_hist_mensal</f>
        <v>42317.755876699783</v>
      </c>
      <c r="N600" s="70">
        <f>((Table20[[#This Row],[riqueza]]*SWR)/12)*(1-imposto_GCAP)</f>
        <v>22126.412673379673</v>
      </c>
      <c r="O600" s="71">
        <f>Table20[[#This Row],[renda]]*cambio_hoje*(1-custo_repatriacao)</f>
        <v>123807.26677024004</v>
      </c>
    </row>
    <row r="601" spans="7:15" ht="20" customHeight="1" x14ac:dyDescent="0.6">
      <c r="G601" s="65">
        <v>598</v>
      </c>
      <c r="H601" s="65">
        <f ca="1">YEAR(TODAY())-YEAR(data_de_nascimento)+Table20[[#This Row],[meses]]/12</f>
        <v>86.833333333333343</v>
      </c>
      <c r="I601" s="66">
        <f t="shared" ca="1" si="21"/>
        <v>62755</v>
      </c>
      <c r="J601" s="68"/>
      <c r="K601" s="68">
        <f t="shared" si="20"/>
        <v>3000</v>
      </c>
      <c r="L601" s="69">
        <f>M600+L600*(1-TER_mensal-desconto_div_mensal)+Table20[[#This Row],[aportes]]*(1-custo_remessa)-comissao-Table20[[#This Row],[saques]]</f>
        <v>7845747.2186778914</v>
      </c>
      <c r="M601" s="67">
        <f>Table20[[#This Row],[riqueza]]*rendimento_hist_mensal</f>
        <v>42515.139005382967</v>
      </c>
      <c r="N601" s="70">
        <f>((Table20[[#This Row],[riqueza]]*SWR)/12)*(1-imposto_GCAP)</f>
        <v>22229.617119587361</v>
      </c>
      <c r="O601" s="71">
        <f>Table20[[#This Row],[renda]]*cambio_hoje*(1-custo_repatriacao)</f>
        <v>124384.74223325906</v>
      </c>
    </row>
    <row r="602" spans="7:15" ht="20" customHeight="1" x14ac:dyDescent="0.6">
      <c r="G602" s="65">
        <v>599</v>
      </c>
      <c r="H602" s="65">
        <f ca="1">YEAR(TODAY())-YEAR(data_de_nascimento)+Table20[[#This Row],[meses]]/12</f>
        <v>86.916666666666657</v>
      </c>
      <c r="I602" s="66">
        <f t="shared" ca="1" si="21"/>
        <v>62786</v>
      </c>
      <c r="J602" s="68"/>
      <c r="K602" s="68">
        <f t="shared" si="20"/>
        <v>3000</v>
      </c>
      <c r="L602" s="69">
        <f>M601+L601*(1-TER_mensal-desconto_div_mensal)+Table20[[#This Row],[aportes]]*(1-custo_remessa)-comissao-Table20[[#This Row],[saques]]</f>
        <v>7882356.2175469762</v>
      </c>
      <c r="M602" s="67">
        <f>Table20[[#This Row],[riqueza]]*rendimento_hist_mensal</f>
        <v>42713.518666667711</v>
      </c>
      <c r="N602" s="70">
        <f>((Table20[[#This Row],[riqueza]]*SWR)/12)*(1-imposto_GCAP)</f>
        <v>22333.342616383099</v>
      </c>
      <c r="O602" s="71">
        <f>Table20[[#This Row],[renda]]*cambio_hoje*(1-custo_repatriacao)</f>
        <v>124965.13320952047</v>
      </c>
    </row>
    <row r="603" spans="7:15" ht="20" customHeight="1" x14ac:dyDescent="0.6">
      <c r="G603" s="65">
        <v>600</v>
      </c>
      <c r="H603" s="65">
        <f ca="1">YEAR(TODAY())-YEAR(data_de_nascimento)+Table20[[#This Row],[meses]]/12</f>
        <v>87</v>
      </c>
      <c r="I603" s="66">
        <f t="shared" ca="1" si="21"/>
        <v>62816</v>
      </c>
      <c r="J603" s="68"/>
      <c r="K603" s="68">
        <f t="shared" si="20"/>
        <v>3000</v>
      </c>
      <c r="L603" s="69">
        <f>M602+L602*(1-TER_mensal-desconto_div_mensal)+Table20[[#This Row],[aportes]]*(1-custo_remessa)-comissao-Table20[[#This Row],[saques]]</f>
        <v>7919150.0450846869</v>
      </c>
      <c r="M603" s="67">
        <f>Table20[[#This Row],[riqueza]]*rendimento_hist_mensal</f>
        <v>42912.899891770379</v>
      </c>
      <c r="N603" s="70">
        <f>((Table20[[#This Row],[riqueza]]*SWR)/12)*(1-imposto_GCAP)</f>
        <v>22437.591794406613</v>
      </c>
      <c r="O603" s="71">
        <f>Table20[[#This Row],[renda]]*cambio_hoje*(1-custo_repatriacao)</f>
        <v>125548.45441864099</v>
      </c>
    </row>
    <row r="604" spans="7:15" ht="20" customHeight="1" x14ac:dyDescent="0.6">
      <c r="G604" s="65">
        <v>601</v>
      </c>
      <c r="H604" s="65">
        <f ca="1">YEAR(TODAY())-YEAR(data_de_nascimento)+Table20[[#This Row],[meses]]/12</f>
        <v>87.083333333333343</v>
      </c>
      <c r="I604" s="66">
        <f t="shared" ca="1" si="21"/>
        <v>62847</v>
      </c>
      <c r="J604" s="68"/>
      <c r="K604" s="68">
        <f t="shared" si="20"/>
        <v>3000</v>
      </c>
      <c r="L604" s="69">
        <f>M603+L603*(1-TER_mensal-desconto_div_mensal)+Table20[[#This Row],[aportes]]*(1-custo_remessa)-comissao-Table20[[#This Row],[saques]]</f>
        <v>7956129.6344396425</v>
      </c>
      <c r="M604" s="67">
        <f>Table20[[#This Row],[riqueza]]*rendimento_hist_mensal</f>
        <v>43113.287737308543</v>
      </c>
      <c r="N604" s="70">
        <f>((Table20[[#This Row],[riqueza]]*SWR)/12)*(1-imposto_GCAP)</f>
        <v>22542.367297578985</v>
      </c>
      <c r="O604" s="71">
        <f>Table20[[#This Row],[renda]]*cambio_hoje*(1-custo_repatriacao)</f>
        <v>126134.72065455254</v>
      </c>
    </row>
    <row r="605" spans="7:15" ht="20" customHeight="1" x14ac:dyDescent="0.6">
      <c r="G605" s="65">
        <v>602</v>
      </c>
      <c r="H605" s="65">
        <f ca="1">YEAR(TODAY())-YEAR(data_de_nascimento)+Table20[[#This Row],[meses]]/12</f>
        <v>87.166666666666657</v>
      </c>
      <c r="I605" s="66">
        <f t="shared" ca="1" si="21"/>
        <v>62878</v>
      </c>
      <c r="J605" s="68"/>
      <c r="K605" s="68">
        <f t="shared" si="20"/>
        <v>3000</v>
      </c>
      <c r="L605" s="69">
        <f>M604+L604*(1-TER_mensal-desconto_div_mensal)+Table20[[#This Row],[aportes]]*(1-custo_remessa)-comissao-Table20[[#This Row],[saques]]</f>
        <v>7993295.9234716706</v>
      </c>
      <c r="M605" s="67">
        <f>Table20[[#This Row],[riqueza]]*rendimento_hist_mensal</f>
        <v>43314.687285429238</v>
      </c>
      <c r="N605" s="70">
        <f>((Table20[[#This Row],[riqueza]]*SWR)/12)*(1-imposto_GCAP)</f>
        <v>22647.671783169735</v>
      </c>
      <c r="O605" s="71">
        <f>Table20[[#This Row],[renda]]*cambio_hoje*(1-custo_repatriacao)</f>
        <v>126723.94678587759</v>
      </c>
    </row>
    <row r="606" spans="7:15" ht="20" customHeight="1" x14ac:dyDescent="0.6">
      <c r="G606" s="65">
        <v>603</v>
      </c>
      <c r="H606" s="65">
        <f ca="1">YEAR(TODAY())-YEAR(data_de_nascimento)+Table20[[#This Row],[meses]]/12</f>
        <v>87.25</v>
      </c>
      <c r="I606" s="66">
        <f t="shared" ca="1" si="21"/>
        <v>62907</v>
      </c>
      <c r="J606" s="68"/>
      <c r="K606" s="68">
        <f t="shared" ref="K606:K669" si="22">saques</f>
        <v>3000</v>
      </c>
      <c r="L606" s="69">
        <f>M605+L605*(1-TER_mensal-desconto_div_mensal)+Table20[[#This Row],[aportes]]*(1-custo_remessa)-comissao-Table20[[#This Row],[saques]]</f>
        <v>8030649.8547755918</v>
      </c>
      <c r="M606" s="67">
        <f>Table20[[#This Row],[riqueza]]*rendimento_hist_mensal</f>
        <v>43517.103643937837</v>
      </c>
      <c r="N606" s="70">
        <f>((Table20[[#This Row],[riqueza]]*SWR)/12)*(1-imposto_GCAP)</f>
        <v>22753.50792186418</v>
      </c>
      <c r="O606" s="71">
        <f>Table20[[#This Row],[renda]]*cambio_hoje*(1-custo_repatriacao)</f>
        <v>127316.14775630602</v>
      </c>
    </row>
    <row r="607" spans="7:15" ht="20" customHeight="1" x14ac:dyDescent="0.6">
      <c r="G607" s="65">
        <v>604</v>
      </c>
      <c r="H607" s="65">
        <f ca="1">YEAR(TODAY())-YEAR(data_de_nascimento)+Table20[[#This Row],[meses]]/12</f>
        <v>87.333333333333343</v>
      </c>
      <c r="I607" s="66">
        <f t="shared" ca="1" si="21"/>
        <v>62938</v>
      </c>
      <c r="J607" s="68"/>
      <c r="K607" s="68">
        <f t="shared" si="22"/>
        <v>3000</v>
      </c>
      <c r="L607" s="69">
        <f>M606+L606*(1-TER_mensal-desconto_div_mensal)+Table20[[#This Row],[aportes]]*(1-custo_remessa)-comissao-Table20[[#This Row],[saques]]</f>
        <v>8068192.3757051276</v>
      </c>
      <c r="M607" s="67">
        <f>Table20[[#This Row],[riqueza]]*rendimento_hist_mensal</f>
        <v>43720.541946427613</v>
      </c>
      <c r="N607" s="70">
        <f>((Table20[[#This Row],[riqueza]]*SWR)/12)*(1-imposto_GCAP)</f>
        <v>22859.878397831195</v>
      </c>
      <c r="O607" s="71">
        <f>Table20[[#This Row],[renda]]*cambio_hoje*(1-custo_repatriacao)</f>
        <v>127911.33858497432</v>
      </c>
    </row>
    <row r="608" spans="7:15" ht="20" customHeight="1" x14ac:dyDescent="0.6">
      <c r="G608" s="65">
        <v>605</v>
      </c>
      <c r="H608" s="65">
        <f ca="1">YEAR(TODAY())-YEAR(data_de_nascimento)+Table20[[#This Row],[meses]]/12</f>
        <v>87.416666666666657</v>
      </c>
      <c r="I608" s="66">
        <f t="shared" ca="1" si="21"/>
        <v>62968</v>
      </c>
      <c r="J608" s="68"/>
      <c r="K608" s="68">
        <f t="shared" si="22"/>
        <v>3000</v>
      </c>
      <c r="L608" s="69">
        <f>M607+L607*(1-TER_mensal-desconto_div_mensal)+Table20[[#This Row],[aportes]]*(1-custo_remessa)-comissao-Table20[[#This Row],[saques]]</f>
        <v>8105924.4383969251</v>
      </c>
      <c r="M608" s="67">
        <f>Table20[[#This Row],[riqueza]]*rendimento_hist_mensal</f>
        <v>43925.007352409928</v>
      </c>
      <c r="N608" s="70">
        <f>((Table20[[#This Row],[riqueza]]*SWR)/12)*(1-imposto_GCAP)</f>
        <v>22966.785908791288</v>
      </c>
      <c r="O608" s="71">
        <f>Table20[[#This Row],[renda]]*cambio_hoje*(1-custo_repatriacao)</f>
        <v>128509.53436684649</v>
      </c>
    </row>
    <row r="609" spans="7:15" ht="20" customHeight="1" x14ac:dyDescent="0.6">
      <c r="G609" s="65">
        <v>606</v>
      </c>
      <c r="H609" s="65">
        <f ca="1">YEAR(TODAY())-YEAR(data_de_nascimento)+Table20[[#This Row],[meses]]/12</f>
        <v>87.5</v>
      </c>
      <c r="I609" s="66">
        <f t="shared" ca="1" si="21"/>
        <v>62999</v>
      </c>
      <c r="J609" s="68"/>
      <c r="K609" s="68">
        <f t="shared" si="22"/>
        <v>3000</v>
      </c>
      <c r="L609" s="69">
        <f>M608+L608*(1-TER_mensal-desconto_div_mensal)+Table20[[#This Row],[aportes]]*(1-custo_remessa)-comissao-Table20[[#This Row],[saques]]</f>
        <v>8143846.999794703</v>
      </c>
      <c r="M609" s="67">
        <f>Table20[[#This Row],[riqueza]]*rendimento_hist_mensal</f>
        <v>44130.505047445069</v>
      </c>
      <c r="N609" s="70">
        <f>((Table20[[#This Row],[riqueza]]*SWR)/12)*(1-imposto_GCAP)</f>
        <v>23074.233166084992</v>
      </c>
      <c r="O609" s="71">
        <f>Table20[[#This Row],[renda]]*cambio_hoje*(1-custo_repatriacao)</f>
        <v>129110.7502730967</v>
      </c>
    </row>
    <row r="610" spans="7:15" ht="20" customHeight="1" x14ac:dyDescent="0.6">
      <c r="G610" s="65">
        <v>607</v>
      </c>
      <c r="H610" s="65">
        <f ca="1">YEAR(TODAY())-YEAR(data_de_nascimento)+Table20[[#This Row],[meses]]/12</f>
        <v>87.583333333333343</v>
      </c>
      <c r="I610" s="66">
        <f t="shared" ca="1" si="21"/>
        <v>63029</v>
      </c>
      <c r="J610" s="68"/>
      <c r="K610" s="68">
        <f t="shared" si="22"/>
        <v>3000</v>
      </c>
      <c r="L610" s="69">
        <f>M609+L609*(1-TER_mensal-desconto_div_mensal)+Table20[[#This Row],[aportes]]*(1-custo_remessa)-comissao-Table20[[#This Row],[saques]]</f>
        <v>8181961.0216735257</v>
      </c>
      <c r="M610" s="67">
        <f>Table20[[#This Row],[riqueza]]*rendimento_hist_mensal</f>
        <v>44337.040243273805</v>
      </c>
      <c r="N610" s="70">
        <f>((Table20[[#This Row],[riqueza]]*SWR)/12)*(1-imposto_GCAP)</f>
        <v>23182.222894741655</v>
      </c>
      <c r="O610" s="71">
        <f>Table20[[#This Row],[renda]]*cambio_hoje*(1-custo_repatriacao)</f>
        <v>129715.00155149425</v>
      </c>
    </row>
    <row r="611" spans="7:15" ht="20" customHeight="1" x14ac:dyDescent="0.6">
      <c r="G611" s="65">
        <v>608</v>
      </c>
      <c r="H611" s="65">
        <f ca="1">YEAR(TODAY())-YEAR(data_de_nascimento)+Table20[[#This Row],[meses]]/12</f>
        <v>87.666666666666657</v>
      </c>
      <c r="I611" s="66">
        <f t="shared" ca="1" si="21"/>
        <v>63060</v>
      </c>
      <c r="J611" s="68"/>
      <c r="K611" s="68">
        <f t="shared" si="22"/>
        <v>3000</v>
      </c>
      <c r="L611" s="69">
        <f>M610+L610*(1-TER_mensal-desconto_div_mensal)+Table20[[#This Row],[aportes]]*(1-custo_remessa)-comissao-Table20[[#This Row],[saques]]</f>
        <v>8220267.4706641901</v>
      </c>
      <c r="M611" s="67">
        <f>Table20[[#This Row],[riqueza]]*rendimento_hist_mensal</f>
        <v>44544.618177949495</v>
      </c>
      <c r="N611" s="70">
        <f>((Table20[[#This Row],[riqueza]]*SWR)/12)*(1-imposto_GCAP)</f>
        <v>23290.757833548538</v>
      </c>
      <c r="O611" s="71">
        <f>Table20[[#This Row],[renda]]*cambio_hoje*(1-custo_repatriacao)</f>
        <v>130322.30352679014</v>
      </c>
    </row>
    <row r="612" spans="7:15" ht="20" customHeight="1" x14ac:dyDescent="0.6">
      <c r="G612" s="65">
        <v>609</v>
      </c>
      <c r="H612" s="65">
        <f ca="1">YEAR(TODAY())-YEAR(data_de_nascimento)+Table20[[#This Row],[meses]]/12</f>
        <v>87.75</v>
      </c>
      <c r="I612" s="66">
        <f t="shared" ca="1" si="21"/>
        <v>63091</v>
      </c>
      <c r="J612" s="68"/>
      <c r="K612" s="68">
        <f t="shared" si="22"/>
        <v>3000</v>
      </c>
      <c r="L612" s="69">
        <f>M611+L611*(1-TER_mensal-desconto_div_mensal)+Table20[[#This Row],[aportes]]*(1-custo_remessa)-comissao-Table20[[#This Row],[saques]]</f>
        <v>8258767.3182777464</v>
      </c>
      <c r="M612" s="67">
        <f>Table20[[#This Row],[riqueza]]*rendimento_hist_mensal</f>
        <v>44753.244115971014</v>
      </c>
      <c r="N612" s="70">
        <f>((Table20[[#This Row],[riqueza]]*SWR)/12)*(1-imposto_GCAP)</f>
        <v>23399.84073512028</v>
      </c>
      <c r="O612" s="71">
        <f>Table20[[#This Row],[renda]]*cambio_hoje*(1-custo_repatriacao)</f>
        <v>130932.6716011058</v>
      </c>
    </row>
    <row r="613" spans="7:15" ht="20" customHeight="1" x14ac:dyDescent="0.6">
      <c r="G613" s="65">
        <v>610</v>
      </c>
      <c r="H613" s="65">
        <f ca="1">YEAR(TODAY())-YEAR(data_de_nascimento)+Table20[[#This Row],[meses]]/12</f>
        <v>87.833333333333343</v>
      </c>
      <c r="I613" s="66">
        <f t="shared" ca="1" si="21"/>
        <v>63121</v>
      </c>
      <c r="J613" s="68"/>
      <c r="K613" s="68">
        <f t="shared" si="22"/>
        <v>3000</v>
      </c>
      <c r="L613" s="69">
        <f>M612+L612*(1-TER_mensal-desconto_div_mensal)+Table20[[#This Row],[aportes]]*(1-custo_remessa)-comissao-Table20[[#This Row],[saques]]</f>
        <v>8297461.5409301333</v>
      </c>
      <c r="M613" s="67">
        <f>Table20[[#This Row],[riqueza]]*rendimento_hist_mensal</f>
        <v>44962.923348416218</v>
      </c>
      <c r="N613" s="70">
        <f>((Table20[[#This Row],[riqueza]]*SWR)/12)*(1-imposto_GCAP)</f>
        <v>23509.474365968712</v>
      </c>
      <c r="O613" s="71">
        <f>Table20[[#This Row],[renda]]*cambio_hoje*(1-custo_repatriacao)</f>
        <v>131546.12125432375</v>
      </c>
    </row>
    <row r="614" spans="7:15" ht="20" customHeight="1" x14ac:dyDescent="0.6">
      <c r="G614" s="65">
        <v>611</v>
      </c>
      <c r="H614" s="65">
        <f ca="1">YEAR(TODAY())-YEAR(data_de_nascimento)+Table20[[#This Row],[meses]]/12</f>
        <v>87.916666666666657</v>
      </c>
      <c r="I614" s="66">
        <f t="shared" ca="1" si="21"/>
        <v>63152</v>
      </c>
      <c r="J614" s="68"/>
      <c r="K614" s="68">
        <f t="shared" si="22"/>
        <v>3000</v>
      </c>
      <c r="L614" s="69">
        <f>M613+L613*(1-TER_mensal-desconto_div_mensal)+Table20[[#This Row],[aportes]]*(1-custo_remessa)-comissao-Table20[[#This Row],[saques]]</f>
        <v>8336351.1199669419</v>
      </c>
      <c r="M614" s="67">
        <f>Table20[[#This Row],[riqueza]]*rendimento_hist_mensal</f>
        <v>45173.661193076136</v>
      </c>
      <c r="N614" s="70">
        <f>((Table20[[#This Row],[riqueza]]*SWR)/12)*(1-imposto_GCAP)</f>
        <v>23619.661506573</v>
      </c>
      <c r="O614" s="71">
        <f>Table20[[#This Row],[renda]]*cambio_hoje*(1-custo_repatriacao)</f>
        <v>132162.66804448</v>
      </c>
    </row>
    <row r="615" spans="7:15" ht="20" customHeight="1" x14ac:dyDescent="0.6">
      <c r="G615" s="65">
        <v>612</v>
      </c>
      <c r="H615" s="65">
        <f ca="1">YEAR(TODAY())-YEAR(data_de_nascimento)+Table20[[#This Row],[meses]]/12</f>
        <v>88</v>
      </c>
      <c r="I615" s="66">
        <f t="shared" ca="1" si="21"/>
        <v>63182</v>
      </c>
      <c r="J615" s="68"/>
      <c r="K615" s="68">
        <f t="shared" si="22"/>
        <v>3000</v>
      </c>
      <c r="L615" s="69">
        <f>M614+L614*(1-TER_mensal-desconto_div_mensal)+Table20[[#This Row],[aportes]]*(1-custo_remessa)-comissao-Table20[[#This Row],[saques]]</f>
        <v>8375437.0416883035</v>
      </c>
      <c r="M615" s="67">
        <f>Table20[[#This Row],[riqueza]]*rendimento_hist_mensal</f>
        <v>45385.462994589856</v>
      </c>
      <c r="N615" s="70">
        <f>((Table20[[#This Row],[riqueza]]*SWR)/12)*(1-imposto_GCAP)</f>
        <v>23730.404951450193</v>
      </c>
      <c r="O615" s="71">
        <f>Table20[[#This Row],[renda]]*cambio_hoje*(1-custo_repatriacao)</f>
        <v>132782.3276081589</v>
      </c>
    </row>
    <row r="616" spans="7:15" ht="20" customHeight="1" x14ac:dyDescent="0.6">
      <c r="G616" s="65">
        <v>613</v>
      </c>
      <c r="H616" s="65">
        <f ca="1">YEAR(TODAY())-YEAR(data_de_nascimento)+Table20[[#This Row],[meses]]/12</f>
        <v>88.083333333333343</v>
      </c>
      <c r="I616" s="66">
        <f t="shared" ca="1" si="21"/>
        <v>63213</v>
      </c>
      <c r="J616" s="68"/>
      <c r="K616" s="68">
        <f t="shared" si="22"/>
        <v>3000</v>
      </c>
      <c r="L616" s="69">
        <f>M615+L615*(1-TER_mensal-desconto_div_mensal)+Table20[[#This Row],[aportes]]*(1-custo_remessa)-comissao-Table20[[#This Row],[saques]]</f>
        <v>8414720.2973739076</v>
      </c>
      <c r="M616" s="67">
        <f>Table20[[#This Row],[riqueza]]*rendimento_hist_mensal</f>
        <v>45598.334124580055</v>
      </c>
      <c r="N616" s="70">
        <f>((Table20[[#This Row],[riqueza]]*SWR)/12)*(1-imposto_GCAP)</f>
        <v>23841.707509226071</v>
      </c>
      <c r="O616" s="71">
        <f>Table20[[#This Row],[renda]]*cambio_hoje*(1-custo_repatriacao)</f>
        <v>133405.11566088954</v>
      </c>
    </row>
    <row r="617" spans="7:15" ht="20" customHeight="1" x14ac:dyDescent="0.6">
      <c r="G617" s="65">
        <v>614</v>
      </c>
      <c r="H617" s="65">
        <f ca="1">YEAR(TODAY())-YEAR(data_de_nascimento)+Table20[[#This Row],[meses]]/12</f>
        <v>88.166666666666657</v>
      </c>
      <c r="I617" s="66">
        <f t="shared" ca="1" si="21"/>
        <v>63244</v>
      </c>
      <c r="J617" s="68"/>
      <c r="K617" s="68">
        <f t="shared" si="22"/>
        <v>3000</v>
      </c>
      <c r="L617" s="69">
        <f>M616+L616*(1-TER_mensal-desconto_div_mensal)+Table20[[#This Row],[aportes]]*(1-custo_remessa)-comissao-Table20[[#This Row],[saques]]</f>
        <v>8454201.8833081368</v>
      </c>
      <c r="M617" s="67">
        <f>Table20[[#This Row],[riqueza]]*rendimento_hist_mensal</f>
        <v>45812.279981789259</v>
      </c>
      <c r="N617" s="70">
        <f>((Table20[[#This Row],[riqueza]]*SWR)/12)*(1-imposto_GCAP)</f>
        <v>23953.572002706387</v>
      </c>
      <c r="O617" s="71">
        <f>Table20[[#This Row],[renda]]*cambio_hoje*(1-custo_repatriacao)</f>
        <v>134031.04799754426</v>
      </c>
    </row>
    <row r="618" spans="7:15" ht="20" customHeight="1" x14ac:dyDescent="0.6">
      <c r="G618" s="65">
        <v>615</v>
      </c>
      <c r="H618" s="65">
        <f ca="1">YEAR(TODAY())-YEAR(data_de_nascimento)+Table20[[#This Row],[meses]]/12</f>
        <v>88.25</v>
      </c>
      <c r="I618" s="66">
        <f t="shared" ca="1" si="21"/>
        <v>63272</v>
      </c>
      <c r="J618" s="68"/>
      <c r="K618" s="68">
        <f t="shared" si="22"/>
        <v>3000</v>
      </c>
      <c r="L618" s="69">
        <f>M617+L617*(1-TER_mensal-desconto_div_mensal)+Table20[[#This Row],[aportes]]*(1-custo_remessa)-comissao-Table20[[#This Row],[saques]]</f>
        <v>8493882.8008053396</v>
      </c>
      <c r="M618" s="67">
        <f>Table20[[#This Row],[riqueza]]*rendimento_hist_mensal</f>
        <v>46027.305992216723</v>
      </c>
      <c r="N618" s="70">
        <f>((Table20[[#This Row],[riqueza]]*SWR)/12)*(1-imposto_GCAP)</f>
        <v>24066.001268948465</v>
      </c>
      <c r="O618" s="71">
        <f>Table20[[#This Row],[renda]]*cambio_hoje*(1-custo_repatriacao)</f>
        <v>134660.14049273948</v>
      </c>
    </row>
    <row r="619" spans="7:15" ht="20" customHeight="1" x14ac:dyDescent="0.6">
      <c r="G619" s="65">
        <v>616</v>
      </c>
      <c r="H619" s="65">
        <f ca="1">YEAR(TODAY())-YEAR(data_de_nascimento)+Table20[[#This Row],[meses]]/12</f>
        <v>88.333333333333343</v>
      </c>
      <c r="I619" s="66">
        <f t="shared" ca="1" si="21"/>
        <v>63303</v>
      </c>
      <c r="J619" s="68"/>
      <c r="K619" s="68">
        <f t="shared" si="22"/>
        <v>3000</v>
      </c>
      <c r="L619" s="69">
        <f>M618+L618*(1-TER_mensal-desconto_div_mensal)+Table20[[#This Row],[aportes]]*(1-custo_remessa)-comissao-Table20[[#This Row],[saques]]</f>
        <v>8533764.0562352203</v>
      </c>
      <c r="M619" s="67">
        <f>Table20[[#This Row],[riqueza]]*rendimento_hist_mensal</f>
        <v>46243.417609256088</v>
      </c>
      <c r="N619" s="70">
        <f>((Table20[[#This Row],[riqueza]]*SWR)/12)*(1-imposto_GCAP)</f>
        <v>24178.998159333121</v>
      </c>
      <c r="O619" s="71">
        <f>Table20[[#This Row],[renda]]*cambio_hoje*(1-custo_repatriacao)</f>
        <v>135292.40910123792</v>
      </c>
    </row>
    <row r="620" spans="7:15" ht="20" customHeight="1" x14ac:dyDescent="0.6">
      <c r="G620" s="65">
        <v>617</v>
      </c>
      <c r="H620" s="65">
        <f ca="1">YEAR(TODAY())-YEAR(data_de_nascimento)+Table20[[#This Row],[meses]]/12</f>
        <v>88.416666666666657</v>
      </c>
      <c r="I620" s="66">
        <f t="shared" ca="1" si="21"/>
        <v>63333</v>
      </c>
      <c r="J620" s="68"/>
      <c r="K620" s="68">
        <f t="shared" si="22"/>
        <v>3000</v>
      </c>
      <c r="L620" s="69">
        <f>M619+L619*(1-TER_mensal-desconto_div_mensal)+Table20[[#This Row],[aportes]]*(1-custo_remessa)-comissao-Table20[[#This Row],[saques]]</f>
        <v>8573846.6610483658</v>
      </c>
      <c r="M620" s="67">
        <f>Table20[[#This Row],[riqueza]]*rendimento_hist_mensal</f>
        <v>46460.62031383365</v>
      </c>
      <c r="N620" s="70">
        <f>((Table20[[#This Row],[riqueza]]*SWR)/12)*(1-imposto_GCAP)</f>
        <v>24292.565539637038</v>
      </c>
      <c r="O620" s="71">
        <f>Table20[[#This Row],[renda]]*cambio_hoje*(1-custo_repatriacao)</f>
        <v>135927.86985835381</v>
      </c>
    </row>
    <row r="621" spans="7:15" ht="20" customHeight="1" x14ac:dyDescent="0.6">
      <c r="G621" s="65">
        <v>618</v>
      </c>
      <c r="H621" s="65">
        <f ca="1">YEAR(TODAY())-YEAR(data_de_nascimento)+Table20[[#This Row],[meses]]/12</f>
        <v>88.5</v>
      </c>
      <c r="I621" s="66">
        <f t="shared" ca="1" si="21"/>
        <v>63364</v>
      </c>
      <c r="J621" s="68"/>
      <c r="K621" s="68">
        <f t="shared" si="22"/>
        <v>3000</v>
      </c>
      <c r="L621" s="69">
        <f>M620+L620*(1-TER_mensal-desconto_div_mensal)+Table20[[#This Row],[aportes]]*(1-custo_remessa)-comissao-Table20[[#This Row],[saques]]</f>
        <v>8614131.6318018958</v>
      </c>
      <c r="M621" s="67">
        <f>Table20[[#This Row],[riqueza]]*rendimento_hist_mensal</f>
        <v>46678.919614547383</v>
      </c>
      <c r="N621" s="70">
        <f>((Table20[[#This Row],[riqueza]]*SWR)/12)*(1-imposto_GCAP)</f>
        <v>24406.706290105372</v>
      </c>
      <c r="O621" s="71">
        <f>Table20[[#This Row],[renda]]*cambio_hoje*(1-custo_repatriacao)</f>
        <v>136566.53888035892</v>
      </c>
    </row>
    <row r="622" spans="7:15" ht="20" customHeight="1" x14ac:dyDescent="0.6">
      <c r="G622" s="65">
        <v>619</v>
      </c>
      <c r="H622" s="65">
        <f ca="1">YEAR(TODAY())-YEAR(data_de_nascimento)+Table20[[#This Row],[meses]]/12</f>
        <v>88.583333333333343</v>
      </c>
      <c r="I622" s="66">
        <f t="shared" ca="1" si="21"/>
        <v>63394</v>
      </c>
      <c r="J622" s="68"/>
      <c r="K622" s="68">
        <f t="shared" si="22"/>
        <v>3000</v>
      </c>
      <c r="L622" s="69">
        <f>M621+L621*(1-TER_mensal-desconto_div_mensal)+Table20[[#This Row],[aportes]]*(1-custo_remessa)-comissao-Table20[[#This Row],[saques]]</f>
        <v>8654619.990185244</v>
      </c>
      <c r="M622" s="67">
        <f>Table20[[#This Row],[riqueza]]*rendimento_hist_mensal</f>
        <v>46898.321047806647</v>
      </c>
      <c r="N622" s="70">
        <f>((Table20[[#This Row],[riqueza]]*SWR)/12)*(1-imposto_GCAP)</f>
        <v>24521.423305524855</v>
      </c>
      <c r="O622" s="71">
        <f>Table20[[#This Row],[renda]]*cambio_hoje*(1-custo_repatriacao)</f>
        <v>137208.43236489169</v>
      </c>
    </row>
    <row r="623" spans="7:15" ht="20" customHeight="1" x14ac:dyDescent="0.6">
      <c r="G623" s="65">
        <v>620</v>
      </c>
      <c r="H623" s="65">
        <f ca="1">YEAR(TODAY())-YEAR(data_de_nascimento)+Table20[[#This Row],[meses]]/12</f>
        <v>88.666666666666657</v>
      </c>
      <c r="I623" s="66">
        <f t="shared" ca="1" si="21"/>
        <v>63425</v>
      </c>
      <c r="J623" s="68"/>
      <c r="K623" s="68">
        <f t="shared" si="22"/>
        <v>3000</v>
      </c>
      <c r="L623" s="69">
        <f>M622+L622*(1-TER_mensal-desconto_div_mensal)+Table20[[#This Row],[aportes]]*(1-custo_remessa)-comissao-Table20[[#This Row],[saques]]</f>
        <v>8695312.7630460709</v>
      </c>
      <c r="M623" s="67">
        <f>Table20[[#This Row],[riqueza]]*rendimento_hist_mensal</f>
        <v>47118.830177972588</v>
      </c>
      <c r="N623" s="70">
        <f>((Table20[[#This Row],[riqueza]]*SWR)/12)*(1-imposto_GCAP)</f>
        <v>24636.719495297202</v>
      </c>
      <c r="O623" s="71">
        <f>Table20[[#This Row],[renda]]*cambio_hoje*(1-custo_repatriacao)</f>
        <v>137853.566591368</v>
      </c>
    </row>
    <row r="624" spans="7:15" ht="20" customHeight="1" x14ac:dyDescent="0.6">
      <c r="G624" s="65">
        <v>621</v>
      </c>
      <c r="H624" s="65">
        <f ca="1">YEAR(TODAY())-YEAR(data_de_nascimento)+Table20[[#This Row],[meses]]/12</f>
        <v>88.75</v>
      </c>
      <c r="I624" s="66">
        <f t="shared" ca="1" si="21"/>
        <v>63456</v>
      </c>
      <c r="J624" s="68"/>
      <c r="K624" s="68">
        <f t="shared" si="22"/>
        <v>3000</v>
      </c>
      <c r="L624" s="69">
        <f>M623+L623*(1-TER_mensal-desconto_div_mensal)+Table20[[#This Row],[aportes]]*(1-custo_remessa)-comissao-Table20[[#This Row],[saques]]</f>
        <v>8736210.9824163038</v>
      </c>
      <c r="M624" s="67">
        <f>Table20[[#This Row],[riqueza]]*rendimento_hist_mensal</f>
        <v>47340.452597499265</v>
      </c>
      <c r="N624" s="70">
        <f>((Table20[[#This Row],[riqueza]]*SWR)/12)*(1-imposto_GCAP)</f>
        <v>24752.597783512861</v>
      </c>
      <c r="O624" s="71">
        <f>Table20[[#This Row],[renda]]*cambio_hoje*(1-custo_repatriacao)</f>
        <v>138501.95792139394</v>
      </c>
    </row>
    <row r="625" spans="7:15" ht="20" customHeight="1" x14ac:dyDescent="0.6">
      <c r="G625" s="65">
        <v>622</v>
      </c>
      <c r="H625" s="65">
        <f ca="1">YEAR(TODAY())-YEAR(data_de_nascimento)+Table20[[#This Row],[meses]]/12</f>
        <v>88.833333333333343</v>
      </c>
      <c r="I625" s="66">
        <f t="shared" ca="1" si="21"/>
        <v>63486</v>
      </c>
      <c r="J625" s="68"/>
      <c r="K625" s="68">
        <f t="shared" si="22"/>
        <v>3000</v>
      </c>
      <c r="L625" s="69">
        <f>M624+L624*(1-TER_mensal-desconto_div_mensal)+Table20[[#This Row],[aportes]]*(1-custo_remessa)-comissao-Table20[[#This Row],[saques]]</f>
        <v>8777315.6855383161</v>
      </c>
      <c r="M625" s="67">
        <f>Table20[[#This Row],[riqueza]]*rendimento_hist_mensal</f>
        <v>47563.193927075503</v>
      </c>
      <c r="N625" s="70">
        <f>((Table20[[#This Row],[riqueza]]*SWR)/12)*(1-imposto_GCAP)</f>
        <v>24869.061109025228</v>
      </c>
      <c r="O625" s="71">
        <f>Table20[[#This Row],[renda]]*cambio_hoje*(1-custo_repatriacao)</f>
        <v>139153.62279918077</v>
      </c>
    </row>
    <row r="626" spans="7:15" ht="20" customHeight="1" x14ac:dyDescent="0.6">
      <c r="G626" s="65">
        <v>623</v>
      </c>
      <c r="H626" s="65">
        <f ca="1">YEAR(TODAY())-YEAR(data_de_nascimento)+Table20[[#This Row],[meses]]/12</f>
        <v>88.916666666666657</v>
      </c>
      <c r="I626" s="66">
        <f t="shared" ca="1" si="21"/>
        <v>63517</v>
      </c>
      <c r="J626" s="68"/>
      <c r="K626" s="68">
        <f t="shared" si="22"/>
        <v>3000</v>
      </c>
      <c r="L626" s="69">
        <f>M625+L625*(1-TER_mensal-desconto_div_mensal)+Table20[[#This Row],[aportes]]*(1-custo_remessa)-comissao-Table20[[#This Row],[saques]]</f>
        <v>8818627.9148912281</v>
      </c>
      <c r="M626" s="67">
        <f>Table20[[#This Row],[riqueza]]*rendimento_hist_mensal</f>
        <v>47787.059815767403</v>
      </c>
      <c r="N626" s="70">
        <f>((Table20[[#This Row],[riqueza]]*SWR)/12)*(1-imposto_GCAP)</f>
        <v>24986.112425525145</v>
      </c>
      <c r="O626" s="71">
        <f>Table20[[#This Row],[renda]]*cambio_hoje*(1-custo_repatriacao)</f>
        <v>139808.57775196209</v>
      </c>
    </row>
    <row r="627" spans="7:15" ht="20" customHeight="1" x14ac:dyDescent="0.6">
      <c r="G627" s="65">
        <v>624</v>
      </c>
      <c r="H627" s="65">
        <f ca="1">YEAR(TODAY())-YEAR(data_de_nascimento)+Table20[[#This Row],[meses]]/12</f>
        <v>89</v>
      </c>
      <c r="I627" s="66">
        <f t="shared" ca="1" si="21"/>
        <v>63547</v>
      </c>
      <c r="J627" s="68"/>
      <c r="K627" s="68">
        <f t="shared" si="22"/>
        <v>3000</v>
      </c>
      <c r="L627" s="69">
        <f>M626+L626*(1-TER_mensal-desconto_div_mensal)+Table20[[#This Row],[aportes]]*(1-custo_remessa)-comissao-Table20[[#This Row],[saques]]</f>
        <v>8860148.7182173468</v>
      </c>
      <c r="M627" s="67">
        <f>Table20[[#This Row],[riqueza]]*rendimento_hist_mensal</f>
        <v>48012.055941161634</v>
      </c>
      <c r="N627" s="70">
        <f>((Table20[[#This Row],[riqueza]]*SWR)/12)*(1-imposto_GCAP)</f>
        <v>25103.754701615813</v>
      </c>
      <c r="O627" s="71">
        <f>Table20[[#This Row],[renda]]*cambio_hoje*(1-custo_repatriacao)</f>
        <v>140466.83939041279</v>
      </c>
    </row>
    <row r="628" spans="7:15" ht="20" customHeight="1" x14ac:dyDescent="0.6">
      <c r="G628" s="65">
        <v>625</v>
      </c>
      <c r="H628" s="65">
        <f ca="1">YEAR(TODAY())-YEAR(data_de_nascimento)+Table20[[#This Row],[meses]]/12</f>
        <v>89.083333333333343</v>
      </c>
      <c r="I628" s="66">
        <f t="shared" ca="1" si="21"/>
        <v>63578</v>
      </c>
      <c r="J628" s="68"/>
      <c r="K628" s="68">
        <f t="shared" si="22"/>
        <v>3000</v>
      </c>
      <c r="L628" s="69">
        <f>M627+L627*(1-TER_mensal-desconto_div_mensal)+Table20[[#This Row],[aportes]]*(1-custo_remessa)-comissao-Table20[[#This Row],[saques]]</f>
        <v>8901879.148548739</v>
      </c>
      <c r="M628" s="67">
        <f>Table20[[#This Row],[riqueza]]*rendimento_hist_mensal</f>
        <v>48238.188009509431</v>
      </c>
      <c r="N628" s="70">
        <f>((Table20[[#This Row],[riqueza]]*SWR)/12)*(1-imposto_GCAP)</f>
        <v>25221.990920888096</v>
      </c>
      <c r="O628" s="71">
        <f>Table20[[#This Row],[renda]]*cambio_hoje*(1-custo_repatriacao)</f>
        <v>141128.42440907061</v>
      </c>
    </row>
    <row r="629" spans="7:15" ht="20" customHeight="1" x14ac:dyDescent="0.6">
      <c r="G629" s="65">
        <v>626</v>
      </c>
      <c r="H629" s="65">
        <f ca="1">YEAR(TODAY())-YEAR(data_de_nascimento)+Table20[[#This Row],[meses]]/12</f>
        <v>89.166666666666657</v>
      </c>
      <c r="I629" s="66">
        <f t="shared" ca="1" si="21"/>
        <v>63609</v>
      </c>
      <c r="J629" s="68"/>
      <c r="K629" s="68">
        <f t="shared" si="22"/>
        <v>3000</v>
      </c>
      <c r="L629" s="69">
        <f>M628+L628*(1-TER_mensal-desconto_div_mensal)+Table20[[#This Row],[aportes]]*(1-custo_remessa)-comissao-Table20[[#This Row],[saques]]</f>
        <v>8943820.2642339412</v>
      </c>
      <c r="M629" s="67">
        <f>Table20[[#This Row],[riqueza]]*rendimento_hist_mensal</f>
        <v>48465.461755871307</v>
      </c>
      <c r="N629" s="70">
        <f>((Table20[[#This Row],[riqueza]]*SWR)/12)*(1-imposto_GCAP)</f>
        <v>25340.824081996165</v>
      </c>
      <c r="O629" s="71">
        <f>Table20[[#This Row],[renda]]*cambio_hoje*(1-custo_repatriacao)</f>
        <v>141793.34958675914</v>
      </c>
    </row>
    <row r="630" spans="7:15" ht="20" customHeight="1" x14ac:dyDescent="0.6">
      <c r="G630" s="65">
        <v>627</v>
      </c>
      <c r="H630" s="65">
        <f ca="1">YEAR(TODAY())-YEAR(data_de_nascimento)+Table20[[#This Row],[meses]]/12</f>
        <v>89.25</v>
      </c>
      <c r="I630" s="66">
        <f t="shared" ca="1" si="21"/>
        <v>63637</v>
      </c>
      <c r="J630" s="68"/>
      <c r="K630" s="68">
        <f t="shared" si="22"/>
        <v>3000</v>
      </c>
      <c r="L630" s="69">
        <f>M629+L629*(1-TER_mensal-desconto_div_mensal)+Table20[[#This Row],[aportes]]*(1-custo_remessa)-comissao-Table20[[#This Row],[saques]]</f>
        <v>8985973.1289647948</v>
      </c>
      <c r="M630" s="67">
        <f>Table20[[#This Row],[riqueza]]*rendimento_hist_mensal</f>
        <v>48693.882944262506</v>
      </c>
      <c r="N630" s="70">
        <f>((Table20[[#This Row],[riqueza]]*SWR)/12)*(1-imposto_GCAP)</f>
        <v>25460.257198733587</v>
      </c>
      <c r="O630" s="71">
        <f>Table20[[#This Row],[renda]]*cambio_hoje*(1-custo_repatriacao)</f>
        <v>142461.6317870139</v>
      </c>
    </row>
    <row r="631" spans="7:15" ht="20" customHeight="1" x14ac:dyDescent="0.6">
      <c r="G631" s="65">
        <v>628</v>
      </c>
      <c r="H631" s="65">
        <f ca="1">YEAR(TODAY())-YEAR(data_de_nascimento)+Table20[[#This Row],[meses]]/12</f>
        <v>89.333333333333343</v>
      </c>
      <c r="I631" s="66">
        <f t="shared" ca="1" si="21"/>
        <v>63668</v>
      </c>
      <c r="J631" s="68"/>
      <c r="K631" s="68">
        <f t="shared" si="22"/>
        <v>3000</v>
      </c>
      <c r="L631" s="69">
        <f>M630+L630*(1-TER_mensal-desconto_div_mensal)+Table20[[#This Row],[aportes]]*(1-custo_remessa)-comissao-Table20[[#This Row],[saques]]</f>
        <v>9028338.8118034247</v>
      </c>
      <c r="M631" s="67">
        <f>Table20[[#This Row],[riqueza]]*rendimento_hist_mensal</f>
        <v>48923.457367799165</v>
      </c>
      <c r="N631" s="70">
        <f>((Table20[[#This Row],[riqueza]]*SWR)/12)*(1-imposto_GCAP)</f>
        <v>25580.293300109701</v>
      </c>
      <c r="O631" s="71">
        <f>Table20[[#This Row],[renda]]*cambio_hoje*(1-custo_repatriacao)</f>
        <v>143133.28795850943</v>
      </c>
    </row>
    <row r="632" spans="7:15" ht="20" customHeight="1" x14ac:dyDescent="0.6">
      <c r="G632" s="65">
        <v>629</v>
      </c>
      <c r="H632" s="65">
        <f ca="1">YEAR(TODAY())-YEAR(data_de_nascimento)+Table20[[#This Row],[meses]]/12</f>
        <v>89.416666666666657</v>
      </c>
      <c r="I632" s="66">
        <f t="shared" ca="1" si="21"/>
        <v>63698</v>
      </c>
      <c r="J632" s="68"/>
      <c r="K632" s="68">
        <f t="shared" si="22"/>
        <v>3000</v>
      </c>
      <c r="L632" s="69">
        <f>M631+L631*(1-TER_mensal-desconto_div_mensal)+Table20[[#This Row],[aportes]]*(1-custo_remessa)-comissao-Table20[[#This Row],[saques]]</f>
        <v>9070918.3872093577</v>
      </c>
      <c r="M632" s="67">
        <f>Table20[[#This Row],[riqueza]]*rendimento_hist_mensal</f>
        <v>49154.190848845283</v>
      </c>
      <c r="N632" s="70">
        <f>((Table20[[#This Row],[riqueza]]*SWR)/12)*(1-imposto_GCAP)</f>
        <v>25700.935430426514</v>
      </c>
      <c r="O632" s="71">
        <f>Table20[[#This Row],[renda]]*cambio_hoje*(1-custo_repatriacao)</f>
        <v>143808.33513548964</v>
      </c>
    </row>
    <row r="633" spans="7:15" ht="20" customHeight="1" x14ac:dyDescent="0.6">
      <c r="G633" s="65">
        <v>630</v>
      </c>
      <c r="H633" s="65">
        <f ca="1">YEAR(TODAY())-YEAR(data_de_nascimento)+Table20[[#This Row],[meses]]/12</f>
        <v>89.5</v>
      </c>
      <c r="I633" s="66">
        <f t="shared" ca="1" si="21"/>
        <v>63729</v>
      </c>
      <c r="J633" s="68"/>
      <c r="K633" s="68">
        <f t="shared" si="22"/>
        <v>3000</v>
      </c>
      <c r="L633" s="69">
        <f>M632+L632*(1-TER_mensal-desconto_div_mensal)+Table20[[#This Row],[aportes]]*(1-custo_remessa)-comissao-Table20[[#This Row],[saques]]</f>
        <v>9113712.935066767</v>
      </c>
      <c r="M633" s="67">
        <f>Table20[[#This Row],[riqueza]]*rendimento_hist_mensal</f>
        <v>49386.089239160341</v>
      </c>
      <c r="N633" s="70">
        <f>((Table20[[#This Row],[riqueza]]*SWR)/12)*(1-imposto_GCAP)</f>
        <v>25822.186649355841</v>
      </c>
      <c r="O633" s="71">
        <f>Table20[[#This Row],[renda]]*cambio_hoje*(1-custo_repatriacao)</f>
        <v>144486.79043819944</v>
      </c>
    </row>
    <row r="634" spans="7:15" ht="20" customHeight="1" x14ac:dyDescent="0.6">
      <c r="G634" s="65">
        <v>631</v>
      </c>
      <c r="H634" s="65">
        <f ca="1">YEAR(TODAY())-YEAR(data_de_nascimento)+Table20[[#This Row],[meses]]/12</f>
        <v>89.583333333333343</v>
      </c>
      <c r="I634" s="66">
        <f t="shared" ca="1" si="21"/>
        <v>63759</v>
      </c>
      <c r="J634" s="68"/>
      <c r="K634" s="68">
        <f t="shared" si="22"/>
        <v>3000</v>
      </c>
      <c r="L634" s="69">
        <f>M633+L633*(1-TER_mensal-desconto_div_mensal)+Table20[[#This Row],[aportes]]*(1-custo_remessa)-comissao-Table20[[#This Row],[saques]]</f>
        <v>9156723.5407118574</v>
      </c>
      <c r="M634" s="67">
        <f>Table20[[#This Row],[riqueza]]*rendimento_hist_mensal</f>
        <v>49619.158420047723</v>
      </c>
      <c r="N634" s="70">
        <f>((Table20[[#This Row],[riqueza]]*SWR)/12)*(1-imposto_GCAP)</f>
        <v>25944.050032016927</v>
      </c>
      <c r="O634" s="71">
        <f>Table20[[#This Row],[renda]]*cambio_hoje*(1-custo_repatriacao)</f>
        <v>145168.67107331916</v>
      </c>
    </row>
    <row r="635" spans="7:15" ht="20" customHeight="1" x14ac:dyDescent="0.6">
      <c r="G635" s="65">
        <v>632</v>
      </c>
      <c r="H635" s="65">
        <f ca="1">YEAR(TODAY())-YEAR(data_de_nascimento)+Table20[[#This Row],[meses]]/12</f>
        <v>89.666666666666657</v>
      </c>
      <c r="I635" s="66">
        <f t="shared" ca="1" si="21"/>
        <v>63790</v>
      </c>
      <c r="J635" s="68"/>
      <c r="K635" s="68">
        <f t="shared" si="22"/>
        <v>3000</v>
      </c>
      <c r="L635" s="69">
        <f>M634+L634*(1-TER_mensal-desconto_div_mensal)+Table20[[#This Row],[aportes]]*(1-custo_remessa)-comissao-Table20[[#This Row],[saques]]</f>
        <v>9199951.2949603982</v>
      </c>
      <c r="M635" s="67">
        <f>Table20[[#This Row],[riqueza]]*rendimento_hist_mensal</f>
        <v>49853.404302503892</v>
      </c>
      <c r="N635" s="70">
        <f>((Table20[[#This Row],[riqueza]]*SWR)/12)*(1-imposto_GCAP)</f>
        <v>26066.52866905446</v>
      </c>
      <c r="O635" s="71">
        <f>Table20[[#This Row],[renda]]*cambio_hoje*(1-custo_repatriacao)</f>
        <v>145853.99433440092</v>
      </c>
    </row>
    <row r="636" spans="7:15" ht="20" customHeight="1" x14ac:dyDescent="0.6">
      <c r="G636" s="65">
        <v>633</v>
      </c>
      <c r="H636" s="65">
        <f ca="1">YEAR(TODAY())-YEAR(data_de_nascimento)+Table20[[#This Row],[meses]]/12</f>
        <v>89.75</v>
      </c>
      <c r="I636" s="66">
        <f t="shared" ca="1" si="21"/>
        <v>63821</v>
      </c>
      <c r="J636" s="68"/>
      <c r="K636" s="68">
        <f t="shared" si="22"/>
        <v>3000</v>
      </c>
      <c r="L636" s="69">
        <f>M635+L635*(1-TER_mensal-desconto_div_mensal)+Table20[[#This Row],[aportes]]*(1-custo_remessa)-comissao-Table20[[#This Row],[saques]]</f>
        <v>9243397.2941353861</v>
      </c>
      <c r="M636" s="67">
        <f>Table20[[#This Row],[riqueza]]*rendimento_hist_mensal</f>
        <v>50088.8328273683</v>
      </c>
      <c r="N636" s="70">
        <f>((Table20[[#This Row],[riqueza]]*SWR)/12)*(1-imposto_GCAP)</f>
        <v>26189.625666716925</v>
      </c>
      <c r="O636" s="71">
        <f>Table20[[#This Row],[renda]]*cambio_hoje*(1-custo_repatriacao)</f>
        <v>146542.77760230715</v>
      </c>
    </row>
    <row r="637" spans="7:15" ht="20" customHeight="1" x14ac:dyDescent="0.6">
      <c r="G637" s="65">
        <v>634</v>
      </c>
      <c r="H637" s="65">
        <f ca="1">YEAR(TODAY())-YEAR(data_de_nascimento)+Table20[[#This Row],[meses]]/12</f>
        <v>89.833333333333343</v>
      </c>
      <c r="I637" s="66">
        <f t="shared" ca="1" si="21"/>
        <v>63851</v>
      </c>
      <c r="J637" s="68"/>
      <c r="K637" s="68">
        <f t="shared" si="22"/>
        <v>3000</v>
      </c>
      <c r="L637" s="69">
        <f>M636+L636*(1-TER_mensal-desconto_div_mensal)+Table20[[#This Row],[aportes]]*(1-custo_remessa)-comissao-Table20[[#This Row],[saques]]</f>
        <v>9287062.6400948446</v>
      </c>
      <c r="M637" s="67">
        <f>Table20[[#This Row],[riqueza]]*rendimento_hist_mensal</f>
        <v>50325.449965474028</v>
      </c>
      <c r="N637" s="70">
        <f>((Table20[[#This Row],[riqueza]]*SWR)/12)*(1-imposto_GCAP)</f>
        <v>26313.344146935393</v>
      </c>
      <c r="O637" s="71">
        <f>Table20[[#This Row],[renda]]*cambio_hoje*(1-custo_repatriacao)</f>
        <v>147235.03834565147</v>
      </c>
    </row>
    <row r="638" spans="7:15" ht="20" customHeight="1" x14ac:dyDescent="0.6">
      <c r="G638" s="65">
        <v>635</v>
      </c>
      <c r="H638" s="65">
        <f ca="1">YEAR(TODAY())-YEAR(data_de_nascimento)+Table20[[#This Row],[meses]]/12</f>
        <v>89.916666666666657</v>
      </c>
      <c r="I638" s="66">
        <f t="shared" ca="1" si="21"/>
        <v>63882</v>
      </c>
      <c r="J638" s="68"/>
      <c r="K638" s="68">
        <f t="shared" si="22"/>
        <v>3000</v>
      </c>
      <c r="L638" s="69">
        <f>M637+L637*(1-TER_mensal-desconto_div_mensal)+Table20[[#This Row],[aportes]]*(1-custo_remessa)-comissao-Table20[[#This Row],[saques]]</f>
        <v>9330948.4402597733</v>
      </c>
      <c r="M638" s="67">
        <f>Table20[[#This Row],[riqueza]]*rendimento_hist_mensal</f>
        <v>50563.261717799236</v>
      </c>
      <c r="N638" s="70">
        <f>((Table20[[#This Row],[riqueza]]*SWR)/12)*(1-imposto_GCAP)</f>
        <v>26437.687247402693</v>
      </c>
      <c r="O638" s="71">
        <f>Table20[[#This Row],[renda]]*cambio_hoje*(1-custo_repatriacao)</f>
        <v>147930.79412124155</v>
      </c>
    </row>
    <row r="639" spans="7:15" ht="20" customHeight="1" x14ac:dyDescent="0.6">
      <c r="G639" s="65">
        <v>636</v>
      </c>
      <c r="H639" s="65">
        <f ca="1">YEAR(TODAY())-YEAR(data_de_nascimento)+Table20[[#This Row],[meses]]/12</f>
        <v>90</v>
      </c>
      <c r="I639" s="66">
        <f t="shared" ca="1" si="21"/>
        <v>63912</v>
      </c>
      <c r="J639" s="68"/>
      <c r="K639" s="68">
        <f t="shared" si="22"/>
        <v>3000</v>
      </c>
      <c r="L639" s="69">
        <f>M638+L638*(1-TER_mensal-desconto_div_mensal)+Table20[[#This Row],[aportes]]*(1-custo_remessa)-comissao-Table20[[#This Row],[saques]]</f>
        <v>9375055.8076422345</v>
      </c>
      <c r="M639" s="67">
        <f>Table20[[#This Row],[riqueza]]*rendimento_hist_mensal</f>
        <v>50802.274115619366</v>
      </c>
      <c r="N639" s="70">
        <f>((Table20[[#This Row],[riqueza]]*SWR)/12)*(1-imposto_GCAP)</f>
        <v>26562.658121652996</v>
      </c>
      <c r="O639" s="71">
        <f>Table20[[#This Row],[renda]]*cambio_hoje*(1-custo_repatriacao)</f>
        <v>148630.06257452464</v>
      </c>
    </row>
    <row r="640" spans="7:15" ht="20" customHeight="1" x14ac:dyDescent="0.6">
      <c r="G640" s="65">
        <v>637</v>
      </c>
      <c r="H640" s="65">
        <f ca="1">YEAR(TODAY())-YEAR(data_de_nascimento)+Table20[[#This Row],[meses]]/12</f>
        <v>90.083333333333343</v>
      </c>
      <c r="I640" s="66">
        <f t="shared" ca="1" si="21"/>
        <v>63943</v>
      </c>
      <c r="J640" s="68"/>
      <c r="K640" s="68">
        <f t="shared" si="22"/>
        <v>3000</v>
      </c>
      <c r="L640" s="69">
        <f>M639+L639*(1-TER_mensal-desconto_div_mensal)+Table20[[#This Row],[aportes]]*(1-custo_remessa)-comissao-Table20[[#This Row],[saques]]</f>
        <v>9419385.8608735781</v>
      </c>
      <c r="M640" s="67">
        <f>Table20[[#This Row],[riqueza]]*rendimento_hist_mensal</f>
        <v>51042.493220660093</v>
      </c>
      <c r="N640" s="70">
        <f>((Table20[[#This Row],[riqueza]]*SWR)/12)*(1-imposto_GCAP)</f>
        <v>26688.259939141804</v>
      </c>
      <c r="O640" s="71">
        <f>Table20[[#This Row],[renda]]*cambio_hoje*(1-custo_repatriacao)</f>
        <v>149332.86144003493</v>
      </c>
    </row>
    <row r="641" spans="7:15" ht="20" customHeight="1" x14ac:dyDescent="0.6">
      <c r="G641" s="65">
        <v>638</v>
      </c>
      <c r="H641" s="65">
        <f ca="1">YEAR(TODAY())-YEAR(data_de_nascimento)+Table20[[#This Row],[meses]]/12</f>
        <v>90.166666666666657</v>
      </c>
      <c r="I641" s="66">
        <f t="shared" ca="1" si="21"/>
        <v>63974</v>
      </c>
      <c r="J641" s="68"/>
      <c r="K641" s="68">
        <f t="shared" si="22"/>
        <v>3000</v>
      </c>
      <c r="L641" s="69">
        <f>M640+L640*(1-TER_mensal-desconto_div_mensal)+Table20[[#This Row],[aportes]]*(1-custo_remessa)-comissao-Table20[[#This Row],[saques]]</f>
        <v>9463939.7242328133</v>
      </c>
      <c r="M641" s="67">
        <f>Table20[[#This Row],[riqueza]]*rendimento_hist_mensal</f>
        <v>51283.925125251066</v>
      </c>
      <c r="N641" s="70">
        <f>((Table20[[#This Row],[riqueza]]*SWR)/12)*(1-imposto_GCAP)</f>
        <v>26814.495885326305</v>
      </c>
      <c r="O641" s="71">
        <f>Table20[[#This Row],[renda]]*cambio_hoje*(1-custo_repatriacao)</f>
        <v>150039.20854184331</v>
      </c>
    </row>
    <row r="642" spans="7:15" ht="20" customHeight="1" x14ac:dyDescent="0.6">
      <c r="G642" s="65">
        <v>639</v>
      </c>
      <c r="H642" s="65">
        <f ca="1">YEAR(TODAY())-YEAR(data_de_nascimento)+Table20[[#This Row],[meses]]/12</f>
        <v>90.25</v>
      </c>
      <c r="I642" s="66">
        <f t="shared" ca="1" si="21"/>
        <v>64002</v>
      </c>
      <c r="J642" s="68"/>
      <c r="K642" s="68">
        <f t="shared" si="22"/>
        <v>3000</v>
      </c>
      <c r="L642" s="69">
        <f>M641+L641*(1-TER_mensal-desconto_div_mensal)+Table20[[#This Row],[aportes]]*(1-custo_remessa)-comissao-Table20[[#This Row],[saques]]</f>
        <v>9508718.5276751202</v>
      </c>
      <c r="M642" s="67">
        <f>Table20[[#This Row],[riqueza]]*rendimento_hist_mensal</f>
        <v>51526.575952480394</v>
      </c>
      <c r="N642" s="70">
        <f>((Table20[[#This Row],[riqueza]]*SWR)/12)*(1-imposto_GCAP)</f>
        <v>26941.369161746174</v>
      </c>
      <c r="O642" s="71">
        <f>Table20[[#This Row],[renda]]*cambio_hoje*(1-custo_repatriacao)</f>
        <v>150749.12179400946</v>
      </c>
    </row>
    <row r="643" spans="7:15" ht="20" customHeight="1" x14ac:dyDescent="0.6">
      <c r="G643" s="65">
        <v>640</v>
      </c>
      <c r="H643" s="65">
        <f ca="1">YEAR(TODAY())-YEAR(data_de_nascimento)+Table20[[#This Row],[meses]]/12</f>
        <v>90.333333333333343</v>
      </c>
      <c r="I643" s="66">
        <f t="shared" ca="1" si="21"/>
        <v>64033</v>
      </c>
      <c r="J643" s="68"/>
      <c r="K643" s="68">
        <f t="shared" si="22"/>
        <v>3000</v>
      </c>
      <c r="L643" s="69">
        <f>M642+L642*(1-TER_mensal-desconto_div_mensal)+Table20[[#This Row],[aportes]]*(1-custo_remessa)-comissao-Table20[[#This Row],[saques]]</f>
        <v>9553723.4068605099</v>
      </c>
      <c r="M643" s="67">
        <f>Table20[[#This Row],[riqueza]]*rendimento_hist_mensal</f>
        <v>51770.451856349973</v>
      </c>
      <c r="N643" s="70">
        <f>((Table20[[#This Row],[riqueza]]*SWR)/12)*(1-imposto_GCAP)</f>
        <v>27068.882986104778</v>
      </c>
      <c r="O643" s="71">
        <f>Table20[[#This Row],[renda]]*cambio_hoje*(1-custo_repatriacao)</f>
        <v>151462.61920103617</v>
      </c>
    </row>
    <row r="644" spans="7:15" ht="20" customHeight="1" x14ac:dyDescent="0.6">
      <c r="G644" s="65">
        <v>641</v>
      </c>
      <c r="H644" s="65">
        <f ca="1">YEAR(TODAY())-YEAR(data_de_nascimento)+Table20[[#This Row],[meses]]/12</f>
        <v>90.416666666666657</v>
      </c>
      <c r="I644" s="66">
        <f t="shared" ca="1" si="21"/>
        <v>64063</v>
      </c>
      <c r="J644" s="68"/>
      <c r="K644" s="68">
        <f t="shared" si="22"/>
        <v>3000</v>
      </c>
      <c r="L644" s="69">
        <f>M643+L643*(1-TER_mensal-desconto_div_mensal)+Table20[[#This Row],[aportes]]*(1-custo_remessa)-comissao-Table20[[#This Row],[saques]]</f>
        <v>9598955.5031826291</v>
      </c>
      <c r="M644" s="67">
        <f>Table20[[#This Row],[riqueza]]*rendimento_hist_mensal</f>
        <v>52015.559021931564</v>
      </c>
      <c r="N644" s="70">
        <f>((Table20[[#This Row],[riqueza]]*SWR)/12)*(1-imposto_GCAP)</f>
        <v>27197.040592350782</v>
      </c>
      <c r="O644" s="71">
        <f>Table20[[#This Row],[renda]]*cambio_hoje*(1-custo_repatriacao)</f>
        <v>152179.718858326</v>
      </c>
    </row>
    <row r="645" spans="7:15" ht="20" customHeight="1" x14ac:dyDescent="0.6">
      <c r="G645" s="65">
        <v>642</v>
      </c>
      <c r="H645" s="65">
        <f ca="1">YEAR(TODAY())-YEAR(data_de_nascimento)+Table20[[#This Row],[meses]]/12</f>
        <v>90.5</v>
      </c>
      <c r="I645" s="66">
        <f t="shared" ca="1" si="21"/>
        <v>64094</v>
      </c>
      <c r="J645" s="68"/>
      <c r="K645" s="68">
        <f t="shared" si="22"/>
        <v>3000</v>
      </c>
      <c r="L645" s="69">
        <f>M644+L644*(1-TER_mensal-desconto_div_mensal)+Table20[[#This Row],[aportes]]*(1-custo_remessa)-comissao-Table20[[#This Row],[saques]]</f>
        <v>9644415.9637976978</v>
      </c>
      <c r="M645" s="67">
        <f>Table20[[#This Row],[riqueza]]*rendimento_hist_mensal</f>
        <v>52261.903665523598</v>
      </c>
      <c r="N645" s="70">
        <f>((Table20[[#This Row],[riqueza]]*SWR)/12)*(1-imposto_GCAP)</f>
        <v>27325.845230760144</v>
      </c>
      <c r="O645" s="71">
        <f>Table20[[#This Row],[renda]]*cambio_hoje*(1-custo_repatriacao)</f>
        <v>152900.43895264016</v>
      </c>
    </row>
    <row r="646" spans="7:15" ht="20" customHeight="1" x14ac:dyDescent="0.6">
      <c r="G646" s="65">
        <v>643</v>
      </c>
      <c r="H646" s="65">
        <f ca="1">YEAR(TODAY())-YEAR(data_de_nascimento)+Table20[[#This Row],[meses]]/12</f>
        <v>90.583333333333343</v>
      </c>
      <c r="I646" s="66">
        <f t="shared" ref="I646:I709" ca="1" si="23">EDATE(I645,1)</f>
        <v>64124</v>
      </c>
      <c r="J646" s="68"/>
      <c r="K646" s="68">
        <f t="shared" si="22"/>
        <v>3000</v>
      </c>
      <c r="L646" s="69">
        <f>M645+L645*(1-TER_mensal-desconto_div_mensal)+Table20[[#This Row],[aportes]]*(1-custo_remessa)-comissao-Table20[[#This Row],[saques]]</f>
        <v>9690105.941653613</v>
      </c>
      <c r="M646" s="67">
        <f>Table20[[#This Row],[riqueza]]*rendimento_hist_mensal</f>
        <v>52509.492034808893</v>
      </c>
      <c r="N646" s="70">
        <f>((Table20[[#This Row],[riqueza]]*SWR)/12)*(1-imposto_GCAP)</f>
        <v>27455.300168018566</v>
      </c>
      <c r="O646" s="71">
        <f>Table20[[#This Row],[renda]]*cambio_hoje*(1-custo_repatriacao)</f>
        <v>153624.79776255973</v>
      </c>
    </row>
    <row r="647" spans="7:15" ht="20" customHeight="1" x14ac:dyDescent="0.6">
      <c r="G647" s="65">
        <v>644</v>
      </c>
      <c r="H647" s="65">
        <f ca="1">YEAR(TODAY())-YEAR(data_de_nascimento)+Table20[[#This Row],[meses]]/12</f>
        <v>90.666666666666657</v>
      </c>
      <c r="I647" s="66">
        <f t="shared" ca="1" si="23"/>
        <v>64155</v>
      </c>
      <c r="J647" s="68"/>
      <c r="K647" s="68">
        <f t="shared" si="22"/>
        <v>3000</v>
      </c>
      <c r="L647" s="69">
        <f>M646+L646*(1-TER_mensal-desconto_div_mensal)+Table20[[#This Row],[aportes]]*(1-custo_remessa)-comissao-Table20[[#This Row],[saques]]</f>
        <v>9736026.5955191869</v>
      </c>
      <c r="M647" s="67">
        <f>Table20[[#This Row],[riqueza]]*rendimento_hist_mensal</f>
        <v>52758.330409013099</v>
      </c>
      <c r="N647" s="70">
        <f>((Table20[[#This Row],[riqueza]]*SWR)/12)*(1-imposto_GCAP)</f>
        <v>27585.408687304367</v>
      </c>
      <c r="O647" s="71">
        <f>Table20[[#This Row],[renda]]*cambio_hoje*(1-custo_repatriacao)</f>
        <v>154352.81365894937</v>
      </c>
    </row>
    <row r="648" spans="7:15" ht="20" customHeight="1" x14ac:dyDescent="0.6">
      <c r="G648" s="65">
        <v>645</v>
      </c>
      <c r="H648" s="65">
        <f ca="1">YEAR(TODAY())-YEAR(data_de_nascimento)+Table20[[#This Row],[meses]]/12</f>
        <v>90.75</v>
      </c>
      <c r="I648" s="66">
        <f t="shared" ca="1" si="23"/>
        <v>64186</v>
      </c>
      <c r="J648" s="68"/>
      <c r="K648" s="68">
        <f t="shared" si="22"/>
        <v>3000</v>
      </c>
      <c r="L648" s="69">
        <f>M647+L647*(1-TER_mensal-desconto_div_mensal)+Table20[[#This Row],[aportes]]*(1-custo_remessa)-comissao-Table20[[#This Row],[saques]]</f>
        <v>9782179.0900135282</v>
      </c>
      <c r="M648" s="67">
        <f>Table20[[#This Row],[riqueza]]*rendimento_hist_mensal</f>
        <v>53008.425099063883</v>
      </c>
      <c r="N648" s="70">
        <f>((Table20[[#This Row],[riqueza]]*SWR)/12)*(1-imposto_GCAP)</f>
        <v>27716.174088371663</v>
      </c>
      <c r="O648" s="71">
        <f>Table20[[#This Row],[renda]]*cambio_hoje*(1-custo_repatriacao)</f>
        <v>155084.50510542296</v>
      </c>
    </row>
    <row r="649" spans="7:15" ht="20" customHeight="1" x14ac:dyDescent="0.6">
      <c r="G649" s="65">
        <v>646</v>
      </c>
      <c r="H649" s="65">
        <f ca="1">YEAR(TODAY())-YEAR(data_de_nascimento)+Table20[[#This Row],[meses]]/12</f>
        <v>90.833333333333343</v>
      </c>
      <c r="I649" s="66">
        <f t="shared" ca="1" si="23"/>
        <v>64216</v>
      </c>
      <c r="J649" s="68"/>
      <c r="K649" s="68">
        <f t="shared" si="22"/>
        <v>3000</v>
      </c>
      <c r="L649" s="69">
        <f>M648+L648*(1-TER_mensal-desconto_div_mensal)+Table20[[#This Row],[aportes]]*(1-custo_remessa)-comissao-Table20[[#This Row],[saques]]</f>
        <v>9828564.5956355873</v>
      </c>
      <c r="M649" s="67">
        <f>Table20[[#This Row],[riqueza]]*rendimento_hist_mensal</f>
        <v>53259.78244775108</v>
      </c>
      <c r="N649" s="70">
        <f>((Table20[[#This Row],[riqueza]]*SWR)/12)*(1-imposto_GCAP)</f>
        <v>27847.599687634163</v>
      </c>
      <c r="O649" s="71">
        <f>Table20[[#This Row],[renda]]*cambio_hoje*(1-custo_repatriacao)</f>
        <v>155819.89065881216</v>
      </c>
    </row>
    <row r="650" spans="7:15" ht="20" customHeight="1" x14ac:dyDescent="0.6">
      <c r="G650" s="65">
        <v>647</v>
      </c>
      <c r="H650" s="65">
        <f ca="1">YEAR(TODAY())-YEAR(data_de_nascimento)+Table20[[#This Row],[meses]]/12</f>
        <v>90.916666666666657</v>
      </c>
      <c r="I650" s="66">
        <f t="shared" ca="1" si="23"/>
        <v>64247</v>
      </c>
      <c r="J650" s="68"/>
      <c r="K650" s="68">
        <f t="shared" si="22"/>
        <v>3000</v>
      </c>
      <c r="L650" s="69">
        <f>M649+L649*(1-TER_mensal-desconto_div_mensal)+Table20[[#This Row],[aportes]]*(1-custo_remessa)-comissao-Table20[[#This Row],[saques]]</f>
        <v>9875184.2887938414</v>
      </c>
      <c r="M650" s="67">
        <f>Table20[[#This Row],[riqueza]]*rendimento_hist_mensal</f>
        <v>53512.408829887499</v>
      </c>
      <c r="N650" s="70">
        <f>((Table20[[#This Row],[riqueza]]*SWR)/12)*(1-imposto_GCAP)</f>
        <v>27979.688818249218</v>
      </c>
      <c r="O650" s="71">
        <f>Table20[[#This Row],[renda]]*cambio_hoje*(1-custo_repatriacao)</f>
        <v>156558.98896963694</v>
      </c>
    </row>
    <row r="651" spans="7:15" ht="20" customHeight="1" x14ac:dyDescent="0.6">
      <c r="G651" s="65">
        <v>648</v>
      </c>
      <c r="H651" s="65">
        <f ca="1">YEAR(TODAY())-YEAR(data_de_nascimento)+Table20[[#This Row],[meses]]/12</f>
        <v>91</v>
      </c>
      <c r="I651" s="66">
        <f t="shared" ca="1" si="23"/>
        <v>64277</v>
      </c>
      <c r="J651" s="68"/>
      <c r="K651" s="68">
        <f t="shared" si="22"/>
        <v>3000</v>
      </c>
      <c r="L651" s="69">
        <f>M650+L650*(1-TER_mensal-desconto_div_mensal)+Table20[[#This Row],[aportes]]*(1-custo_remessa)-comissao-Table20[[#This Row],[saques]]</f>
        <v>9922039.3518361226</v>
      </c>
      <c r="M651" s="67">
        <f>Table20[[#This Row],[riqueza]]*rendimento_hist_mensal</f>
        <v>53766.310652470595</v>
      </c>
      <c r="N651" s="70">
        <f>((Table20[[#This Row],[riqueza]]*SWR)/12)*(1-imposto_GCAP)</f>
        <v>28112.444830202352</v>
      </c>
      <c r="O651" s="71">
        <f>Table20[[#This Row],[renda]]*cambio_hoje*(1-custo_repatriacao)</f>
        <v>157301.81878257851</v>
      </c>
    </row>
    <row r="652" spans="7:15" ht="20" customHeight="1" x14ac:dyDescent="0.6">
      <c r="G652" s="65">
        <v>649</v>
      </c>
      <c r="H652" s="65">
        <f ca="1">YEAR(TODAY())-YEAR(data_de_nascimento)+Table20[[#This Row],[meses]]/12</f>
        <v>91.083333333333343</v>
      </c>
      <c r="I652" s="66">
        <f t="shared" ca="1" si="23"/>
        <v>64308</v>
      </c>
      <c r="J652" s="68"/>
      <c r="K652" s="68">
        <f t="shared" si="22"/>
        <v>3000</v>
      </c>
      <c r="L652" s="69">
        <f>M651+L651*(1-TER_mensal-desconto_div_mensal)+Table20[[#This Row],[aportes]]*(1-custo_remessa)-comissao-Table20[[#This Row],[saques]]</f>
        <v>9969130.9730796106</v>
      </c>
      <c r="M652" s="67">
        <f>Table20[[#This Row],[riqueza]]*rendimento_hist_mensal</f>
        <v>54021.494354844981</v>
      </c>
      <c r="N652" s="70">
        <f>((Table20[[#This Row],[riqueza]]*SWR)/12)*(1-imposto_GCAP)</f>
        <v>28245.871090392229</v>
      </c>
      <c r="O652" s="71">
        <f>Table20[[#This Row],[renda]]*cambio_hoje*(1-custo_repatriacao)</f>
        <v>158048.39893695471</v>
      </c>
    </row>
    <row r="653" spans="7:15" ht="20" customHeight="1" x14ac:dyDescent="0.6">
      <c r="G653" s="65">
        <v>650</v>
      </c>
      <c r="H653" s="65">
        <f ca="1">YEAR(TODAY())-YEAR(data_de_nascimento)+Table20[[#This Row],[meses]]/12</f>
        <v>91.166666666666657</v>
      </c>
      <c r="I653" s="66">
        <f t="shared" ca="1" si="23"/>
        <v>64339</v>
      </c>
      <c r="J653" s="68"/>
      <c r="K653" s="68">
        <f t="shared" si="22"/>
        <v>3000</v>
      </c>
      <c r="L653" s="69">
        <f>M652+L652*(1-TER_mensal-desconto_div_mensal)+Table20[[#This Row],[aportes]]*(1-custo_remessa)-comissao-Table20[[#This Row],[saques]]</f>
        <v>10016460.346840968</v>
      </c>
      <c r="M653" s="67">
        <f>Table20[[#This Row],[riqueza]]*rendimento_hist_mensal</f>
        <v>54277.966408865723</v>
      </c>
      <c r="N653" s="70">
        <f>((Table20[[#This Row],[riqueza]]*SWR)/12)*(1-imposto_GCAP)</f>
        <v>28379.970982716073</v>
      </c>
      <c r="O653" s="71">
        <f>Table20[[#This Row],[renda]]*cambio_hoje*(1-custo_repatriacao)</f>
        <v>158798.74836719802</v>
      </c>
    </row>
    <row r="654" spans="7:15" ht="20" customHeight="1" x14ac:dyDescent="0.6">
      <c r="G654" s="65">
        <v>651</v>
      </c>
      <c r="H654" s="65">
        <f ca="1">YEAR(TODAY())-YEAR(data_de_nascimento)+Table20[[#This Row],[meses]]/12</f>
        <v>91.25</v>
      </c>
      <c r="I654" s="66">
        <f t="shared" ca="1" si="23"/>
        <v>64368</v>
      </c>
      <c r="J654" s="68"/>
      <c r="K654" s="68">
        <f t="shared" si="22"/>
        <v>3000</v>
      </c>
      <c r="L654" s="69">
        <f>M653+L653*(1-TER_mensal-desconto_div_mensal)+Table20[[#This Row],[aportes]]*(1-custo_remessa)-comissao-Table20[[#This Row],[saques]]</f>
        <v>10064028.673466634</v>
      </c>
      <c r="M654" s="67">
        <f>Table20[[#This Row],[riqueza]]*rendimento_hist_mensal</f>
        <v>54535.733319062507</v>
      </c>
      <c r="N654" s="70">
        <f>((Table20[[#This Row],[riqueza]]*SWR)/12)*(1-imposto_GCAP)</f>
        <v>28514.747908155459</v>
      </c>
      <c r="O654" s="71">
        <f>Table20[[#This Row],[renda]]*cambio_hoje*(1-custo_repatriacao)</f>
        <v>159552.88610333554</v>
      </c>
    </row>
    <row r="655" spans="7:15" ht="20" customHeight="1" x14ac:dyDescent="0.6">
      <c r="G655" s="65">
        <v>652</v>
      </c>
      <c r="H655" s="65">
        <f ca="1">YEAR(TODAY())-YEAR(data_de_nascimento)+Table20[[#This Row],[meses]]/12</f>
        <v>91.333333333333343</v>
      </c>
      <c r="I655" s="66">
        <f t="shared" ca="1" si="23"/>
        <v>64399</v>
      </c>
      <c r="J655" s="68"/>
      <c r="K655" s="68">
        <f t="shared" si="22"/>
        <v>3000</v>
      </c>
      <c r="L655" s="69">
        <f>M654+L654*(1-TER_mensal-desconto_div_mensal)+Table20[[#This Row],[aportes]]*(1-custo_remessa)-comissao-Table20[[#This Row],[saques]]</f>
        <v>10111837.15936326</v>
      </c>
      <c r="M655" s="67">
        <f>Table20[[#This Row],[riqueza]]*rendimento_hist_mensal</f>
        <v>54794.801622804582</v>
      </c>
      <c r="N655" s="70">
        <f>((Table20[[#This Row],[riqueza]]*SWR)/12)*(1-imposto_GCAP)</f>
        <v>28650.205284862568</v>
      </c>
      <c r="O655" s="71">
        <f>Table20[[#This Row],[renda]]*cambio_hoje*(1-custo_repatriacao)</f>
        <v>160310.83127147166</v>
      </c>
    </row>
    <row r="656" spans="7:15" ht="20" customHeight="1" x14ac:dyDescent="0.6">
      <c r="G656" s="65">
        <v>653</v>
      </c>
      <c r="H656" s="65">
        <f ca="1">YEAR(TODAY())-YEAR(data_de_nascimento)+Table20[[#This Row],[meses]]/12</f>
        <v>91.416666666666657</v>
      </c>
      <c r="I656" s="66">
        <f t="shared" ca="1" si="23"/>
        <v>64429</v>
      </c>
      <c r="J656" s="68"/>
      <c r="K656" s="68">
        <f t="shared" si="22"/>
        <v>3000</v>
      </c>
      <c r="L656" s="69">
        <f>M655+L655*(1-TER_mensal-desconto_div_mensal)+Table20[[#This Row],[aportes]]*(1-custo_remessa)-comissao-Table20[[#This Row],[saques]]</f>
        <v>10159887.017028311</v>
      </c>
      <c r="M656" s="67">
        <f>Table20[[#This Row],[riqueza]]*rendimento_hist_mensal</f>
        <v>55055.177890466533</v>
      </c>
      <c r="N656" s="70">
        <f>((Table20[[#This Row],[riqueza]]*SWR)/12)*(1-imposto_GCAP)</f>
        <v>28786.346548246886</v>
      </c>
      <c r="O656" s="71">
        <f>Table20[[#This Row],[renda]]*cambio_hoje*(1-custo_repatriacao)</f>
        <v>161072.60309427319</v>
      </c>
    </row>
    <row r="657" spans="7:15" ht="20" customHeight="1" x14ac:dyDescent="0.6">
      <c r="G657" s="65">
        <v>654</v>
      </c>
      <c r="H657" s="65">
        <f ca="1">YEAR(TODAY())-YEAR(data_de_nascimento)+Table20[[#This Row],[meses]]/12</f>
        <v>91.5</v>
      </c>
      <c r="I657" s="66">
        <f t="shared" ca="1" si="23"/>
        <v>64460</v>
      </c>
      <c r="J657" s="68"/>
      <c r="K657" s="68">
        <f t="shared" si="22"/>
        <v>3000</v>
      </c>
      <c r="L657" s="69">
        <f>M656+L656*(1-TER_mensal-desconto_div_mensal)+Table20[[#This Row],[aportes]]*(1-custo_remessa)-comissao-Table20[[#This Row],[saques]]</f>
        <v>10208179.465080814</v>
      </c>
      <c r="M657" s="67">
        <f>Table20[[#This Row],[riqueza]]*rendimento_hist_mensal</f>
        <v>55316.86872559497</v>
      </c>
      <c r="N657" s="70">
        <f>((Table20[[#This Row],[riqueza]]*SWR)/12)*(1-imposto_GCAP)</f>
        <v>28923.175151062307</v>
      </c>
      <c r="O657" s="71">
        <f>Table20[[#This Row],[renda]]*cambio_hoje*(1-custo_repatriacao)</f>
        <v>161838.22089145679</v>
      </c>
    </row>
    <row r="658" spans="7:15" ht="20" customHeight="1" x14ac:dyDescent="0.6">
      <c r="G658" s="65">
        <v>655</v>
      </c>
      <c r="H658" s="65">
        <f ca="1">YEAR(TODAY())-YEAR(data_de_nascimento)+Table20[[#This Row],[meses]]/12</f>
        <v>91.583333333333343</v>
      </c>
      <c r="I658" s="66">
        <f t="shared" ca="1" si="23"/>
        <v>64490</v>
      </c>
      <c r="J658" s="68"/>
      <c r="K658" s="68">
        <f t="shared" si="22"/>
        <v>3000</v>
      </c>
      <c r="L658" s="69">
        <f>M657+L657*(1-TER_mensal-desconto_div_mensal)+Table20[[#This Row],[aportes]]*(1-custo_remessa)-comissao-Table20[[#This Row],[saques]]</f>
        <v>10256715.728292264</v>
      </c>
      <c r="M658" s="67">
        <f>Table20[[#This Row],[riqueza]]*rendimento_hist_mensal</f>
        <v>55579.880765075941</v>
      </c>
      <c r="N658" s="70">
        <f>((Table20[[#This Row],[riqueza]]*SWR)/12)*(1-imposto_GCAP)</f>
        <v>29060.694563494751</v>
      </c>
      <c r="O658" s="71">
        <f>Table20[[#This Row],[renda]]*cambio_hoje*(1-custo_repatriacao)</f>
        <v>162607.7040802791</v>
      </c>
    </row>
    <row r="659" spans="7:15" ht="20" customHeight="1" x14ac:dyDescent="0.6">
      <c r="G659" s="65">
        <v>656</v>
      </c>
      <c r="H659" s="65">
        <f ca="1">YEAR(TODAY())-YEAR(data_de_nascimento)+Table20[[#This Row],[meses]]/12</f>
        <v>91.666666666666657</v>
      </c>
      <c r="I659" s="66">
        <f t="shared" ca="1" si="23"/>
        <v>64521</v>
      </c>
      <c r="J659" s="68"/>
      <c r="K659" s="68">
        <f t="shared" si="22"/>
        <v>3000</v>
      </c>
      <c r="L659" s="69">
        <f>M658+L658*(1-TER_mensal-desconto_div_mensal)+Table20[[#This Row],[aportes]]*(1-custo_remessa)-comissao-Table20[[#This Row],[saques]]</f>
        <v>10305497.037617693</v>
      </c>
      <c r="M659" s="67">
        <f>Table20[[#This Row],[riqueza]]*rendimento_hist_mensal</f>
        <v>55844.22067930334</v>
      </c>
      <c r="N659" s="70">
        <f>((Table20[[#This Row],[riqueza]]*SWR)/12)*(1-imposto_GCAP)</f>
        <v>29198.908273250134</v>
      </c>
      <c r="O659" s="71">
        <f>Table20[[#This Row],[renda]]*cambio_hoje*(1-custo_repatriacao)</f>
        <v>163381.07217602903</v>
      </c>
    </row>
    <row r="660" spans="7:15" ht="20" customHeight="1" x14ac:dyDescent="0.6">
      <c r="G660" s="65">
        <v>657</v>
      </c>
      <c r="H660" s="65">
        <f ca="1">YEAR(TODAY())-YEAR(data_de_nascimento)+Table20[[#This Row],[meses]]/12</f>
        <v>91.75</v>
      </c>
      <c r="I660" s="66">
        <f t="shared" ca="1" si="23"/>
        <v>64552</v>
      </c>
      <c r="J660" s="68"/>
      <c r="K660" s="68">
        <f t="shared" si="22"/>
        <v>3000</v>
      </c>
      <c r="L660" s="69">
        <f>M659+L659*(1-TER_mensal-desconto_div_mensal)+Table20[[#This Row],[aportes]]*(1-custo_remessa)-comissao-Table20[[#This Row],[saques]]</f>
        <v>10354524.630226875</v>
      </c>
      <c r="M660" s="67">
        <f>Table20[[#This Row],[riqueza]]*rendimento_hist_mensal</f>
        <v>56109.895172347984</v>
      </c>
      <c r="N660" s="70">
        <f>((Table20[[#This Row],[riqueza]]*SWR)/12)*(1-imposto_GCAP)</f>
        <v>29337.819785642809</v>
      </c>
      <c r="O660" s="71">
        <f>Table20[[#This Row],[renda]]*cambio_hoje*(1-custo_repatriacao)</f>
        <v>164158.34479252275</v>
      </c>
    </row>
    <row r="661" spans="7:15" ht="20" customHeight="1" x14ac:dyDescent="0.6">
      <c r="G661" s="65">
        <v>658</v>
      </c>
      <c r="H661" s="65">
        <f ca="1">YEAR(TODAY())-YEAR(data_de_nascimento)+Table20[[#This Row],[meses]]/12</f>
        <v>91.833333333333343</v>
      </c>
      <c r="I661" s="66">
        <f t="shared" ca="1" si="23"/>
        <v>64582</v>
      </c>
      <c r="J661" s="68"/>
      <c r="K661" s="68">
        <f t="shared" si="22"/>
        <v>3000</v>
      </c>
      <c r="L661" s="69">
        <f>M660+L660*(1-TER_mensal-desconto_div_mensal)+Table20[[#This Row],[aportes]]*(1-custo_remessa)-comissao-Table20[[#This Row],[saques]]</f>
        <v>10403799.749535715</v>
      </c>
      <c r="M661" s="67">
        <f>Table20[[#This Row],[riqueza]]*rendimento_hist_mensal</f>
        <v>56376.910982127694</v>
      </c>
      <c r="N661" s="70">
        <f>((Table20[[#This Row],[riqueza]]*SWR)/12)*(1-imposto_GCAP)</f>
        <v>29477.432623684526</v>
      </c>
      <c r="O661" s="71">
        <f>Table20[[#This Row],[renda]]*cambio_hoje*(1-custo_repatriacao)</f>
        <v>164939.54164260125</v>
      </c>
    </row>
    <row r="662" spans="7:15" ht="20" customHeight="1" x14ac:dyDescent="0.6">
      <c r="G662" s="65">
        <v>659</v>
      </c>
      <c r="H662" s="65">
        <f ca="1">YEAR(TODAY())-YEAR(data_de_nascimento)+Table20[[#This Row],[meses]]/12</f>
        <v>91.916666666666657</v>
      </c>
      <c r="I662" s="66">
        <f t="shared" ca="1" si="23"/>
        <v>64613</v>
      </c>
      <c r="J662" s="68"/>
      <c r="K662" s="68">
        <f t="shared" si="22"/>
        <v>3000</v>
      </c>
      <c r="L662" s="69">
        <f>M661+L661*(1-TER_mensal-desconto_div_mensal)+Table20[[#This Row],[aportes]]*(1-custo_remessa)-comissao-Table20[[#This Row],[saques]]</f>
        <v>10453323.645237781</v>
      </c>
      <c r="M662" s="67">
        <f>Table20[[#This Row],[riqueza]]*rendimento_hist_mensal</f>
        <v>56645.274880578174</v>
      </c>
      <c r="N662" s="70">
        <f>((Table20[[#This Row],[riqueza]]*SWR)/12)*(1-imposto_GCAP)</f>
        <v>29617.750328173712</v>
      </c>
      <c r="O662" s="71">
        <f>Table20[[#This Row],[renda]]*cambio_hoje*(1-custo_repatriacao)</f>
        <v>165724.68253863003</v>
      </c>
    </row>
    <row r="663" spans="7:15" ht="20" customHeight="1" x14ac:dyDescent="0.6">
      <c r="G663" s="65">
        <v>660</v>
      </c>
      <c r="H663" s="65">
        <f ca="1">YEAR(TODAY())-YEAR(data_de_nascimento)+Table20[[#This Row],[meses]]/12</f>
        <v>92</v>
      </c>
      <c r="I663" s="66">
        <f t="shared" ca="1" si="23"/>
        <v>64643</v>
      </c>
      <c r="J663" s="68"/>
      <c r="K663" s="68">
        <f t="shared" si="22"/>
        <v>3000</v>
      </c>
      <c r="L663" s="69">
        <f>M662+L662*(1-TER_mensal-desconto_div_mensal)+Table20[[#This Row],[aportes]]*(1-custo_remessa)-comissao-Table20[[#This Row],[saques]]</f>
        <v>10503097.573335994</v>
      </c>
      <c r="M663" s="67">
        <f>Table20[[#This Row],[riqueza]]*rendimento_hist_mensal</f>
        <v>56914.993673824749</v>
      </c>
      <c r="N663" s="70">
        <f>((Table20[[#This Row],[riqueza]]*SWR)/12)*(1-imposto_GCAP)</f>
        <v>29758.776457785316</v>
      </c>
      <c r="O663" s="71">
        <f>Table20[[#This Row],[renda]]*cambio_hoje*(1-custo_repatriacao)</f>
        <v>166513.7873930019</v>
      </c>
    </row>
    <row r="664" spans="7:15" ht="20" customHeight="1" x14ac:dyDescent="0.6">
      <c r="G664" s="65">
        <v>661</v>
      </c>
      <c r="H664" s="65">
        <f ca="1">YEAR(TODAY())-YEAR(data_de_nascimento)+Table20[[#This Row],[meses]]/12</f>
        <v>92.083333333333343</v>
      </c>
      <c r="I664" s="66">
        <f t="shared" ca="1" si="23"/>
        <v>64674</v>
      </c>
      <c r="J664" s="68"/>
      <c r="K664" s="68">
        <f t="shared" si="22"/>
        <v>3000</v>
      </c>
      <c r="L664" s="69">
        <f>M663+L663*(1-TER_mensal-desconto_div_mensal)+Table20[[#This Row],[aportes]]*(1-custo_remessa)-comissao-Table20[[#This Row],[saques]]</f>
        <v>10553122.796174485</v>
      </c>
      <c r="M664" s="67">
        <f>Table20[[#This Row],[riqueza]]*rendimento_hist_mensal</f>
        <v>57186.074202354968</v>
      </c>
      <c r="N664" s="70">
        <f>((Table20[[#This Row],[riqueza]]*SWR)/12)*(1-imposto_GCAP)</f>
        <v>29900.514589161037</v>
      </c>
      <c r="O664" s="71">
        <f>Table20[[#This Row],[renda]]*cambio_hoje*(1-custo_repatriacao)</f>
        <v>167306.87621864156</v>
      </c>
    </row>
    <row r="665" spans="7:15" ht="20" customHeight="1" x14ac:dyDescent="0.6">
      <c r="G665" s="65">
        <v>662</v>
      </c>
      <c r="H665" s="65">
        <f ca="1">YEAR(TODAY())-YEAR(data_de_nascimento)+Table20[[#This Row],[meses]]/12</f>
        <v>92.166666666666657</v>
      </c>
      <c r="I665" s="66">
        <f t="shared" ca="1" si="23"/>
        <v>64705</v>
      </c>
      <c r="J665" s="68"/>
      <c r="K665" s="68">
        <f t="shared" si="22"/>
        <v>3000</v>
      </c>
      <c r="L665" s="69">
        <f>M664+L664*(1-TER_mensal-desconto_div_mensal)+Table20[[#This Row],[aportes]]*(1-custo_remessa)-comissao-Table20[[#This Row],[saques]]</f>
        <v>10603400.582470611</v>
      </c>
      <c r="M665" s="67">
        <f>Table20[[#This Row],[riqueza]]*rendimento_hist_mensal</f>
        <v>57458.523341192114</v>
      </c>
      <c r="N665" s="70">
        <f>((Table20[[#This Row],[riqueza]]*SWR)/12)*(1-imposto_GCAP)</f>
        <v>30042.968317000064</v>
      </c>
      <c r="O665" s="71">
        <f>Table20[[#This Row],[renda]]*cambio_hoje*(1-custo_repatriacao)</f>
        <v>168103.96912951363</v>
      </c>
    </row>
    <row r="666" spans="7:15" ht="20" customHeight="1" x14ac:dyDescent="0.6">
      <c r="G666" s="65">
        <v>663</v>
      </c>
      <c r="H666" s="65">
        <f ca="1">YEAR(TODAY())-YEAR(data_de_nascimento)+Table20[[#This Row],[meses]]/12</f>
        <v>92.25</v>
      </c>
      <c r="I666" s="66">
        <f t="shared" ca="1" si="23"/>
        <v>64733</v>
      </c>
      <c r="J666" s="68"/>
      <c r="K666" s="68">
        <f t="shared" si="22"/>
        <v>3000</v>
      </c>
      <c r="L666" s="69">
        <f>M665+L665*(1-TER_mensal-desconto_div_mensal)+Table20[[#This Row],[aportes]]*(1-custo_remessa)-comissao-Table20[[#This Row],[saques]]</f>
        <v>10653932.20734713</v>
      </c>
      <c r="M666" s="67">
        <f>Table20[[#This Row],[riqueza]]*rendimento_hist_mensal</f>
        <v>57732.348000069556</v>
      </c>
      <c r="N666" s="70">
        <f>((Table20[[#This Row],[riqueza]]*SWR)/12)*(1-imposto_GCAP)</f>
        <v>30186.141254150203</v>
      </c>
      <c r="O666" s="71">
        <f>Table20[[#This Row],[renda]]*cambio_hoje*(1-custo_repatriacao)</f>
        <v>168905.0863411325</v>
      </c>
    </row>
    <row r="667" spans="7:15" ht="20" customHeight="1" x14ac:dyDescent="0.6">
      <c r="G667" s="65">
        <v>664</v>
      </c>
      <c r="H667" s="65">
        <f ca="1">YEAR(TODAY())-YEAR(data_de_nascimento)+Table20[[#This Row],[meses]]/12</f>
        <v>92.333333333333343</v>
      </c>
      <c r="I667" s="66">
        <f t="shared" ca="1" si="23"/>
        <v>64764</v>
      </c>
      <c r="J667" s="68"/>
      <c r="K667" s="68">
        <f t="shared" si="22"/>
        <v>3000</v>
      </c>
      <c r="L667" s="69">
        <f>M666+L666*(1-TER_mensal-desconto_div_mensal)+Table20[[#This Row],[aportes]]*(1-custo_remessa)-comissao-Table20[[#This Row],[saques]]</f>
        <v>10704718.952364543</v>
      </c>
      <c r="M667" s="67">
        <f>Table20[[#This Row],[riqueza]]*rendimento_hist_mensal</f>
        <v>58007.555123605976</v>
      </c>
      <c r="N667" s="70">
        <f>((Table20[[#This Row],[riqueza]]*SWR)/12)*(1-imposto_GCAP)</f>
        <v>30330.037031699543</v>
      </c>
      <c r="O667" s="71">
        <f>Table20[[#This Row],[renda]]*cambio_hoje*(1-custo_repatriacao)</f>
        <v>169710.24817107507</v>
      </c>
    </row>
    <row r="668" spans="7:15" ht="20" customHeight="1" x14ac:dyDescent="0.6">
      <c r="G668" s="65">
        <v>665</v>
      </c>
      <c r="H668" s="65">
        <f ca="1">YEAR(TODAY())-YEAR(data_de_nascimento)+Table20[[#This Row],[meses]]/12</f>
        <v>92.416666666666657</v>
      </c>
      <c r="I668" s="66">
        <f t="shared" ca="1" si="23"/>
        <v>64794</v>
      </c>
      <c r="J668" s="68"/>
      <c r="K668" s="68">
        <f t="shared" si="22"/>
        <v>3000</v>
      </c>
      <c r="L668" s="69">
        <f>M667+L667*(1-TER_mensal-desconto_div_mensal)+Table20[[#This Row],[aportes]]*(1-custo_remessa)-comissao-Table20[[#This Row],[saques]]</f>
        <v>10755762.105553592</v>
      </c>
      <c r="M668" s="67">
        <f>Table20[[#This Row],[riqueza]]*rendimento_hist_mensal</f>
        <v>58284.151691481529</v>
      </c>
      <c r="N668" s="70">
        <f>((Table20[[#This Row],[riqueza]]*SWR)/12)*(1-imposto_GCAP)</f>
        <v>30474.659299068506</v>
      </c>
      <c r="O668" s="71">
        <f>Table20[[#This Row],[renda]]*cambio_hoje*(1-custo_repatriacao)</f>
        <v>170519.47503949588</v>
      </c>
    </row>
    <row r="669" spans="7:15" ht="20" customHeight="1" x14ac:dyDescent="0.6">
      <c r="G669" s="65">
        <v>666</v>
      </c>
      <c r="H669" s="65">
        <f ca="1">YEAR(TODAY())-YEAR(data_de_nascimento)+Table20[[#This Row],[meses]]/12</f>
        <v>92.5</v>
      </c>
      <c r="I669" s="66">
        <f t="shared" ca="1" si="23"/>
        <v>64825</v>
      </c>
      <c r="J669" s="68"/>
      <c r="K669" s="68">
        <f t="shared" si="22"/>
        <v>3000</v>
      </c>
      <c r="L669" s="69">
        <f>M668+L668*(1-TER_mensal-desconto_div_mensal)+Table20[[#This Row],[aportes]]*(1-custo_remessa)-comissao-Table20[[#This Row],[saques]]</f>
        <v>10807062.961447924</v>
      </c>
      <c r="M669" s="67">
        <f>Table20[[#This Row],[riqueza]]*rendimento_hist_mensal</f>
        <v>58562.144718614793</v>
      </c>
      <c r="N669" s="70">
        <f>((Table20[[#This Row],[riqueza]]*SWR)/12)*(1-imposto_GCAP)</f>
        <v>30620.011724102449</v>
      </c>
      <c r="O669" s="71">
        <f>Table20[[#This Row],[renda]]*cambio_hoje*(1-custo_repatriacao)</f>
        <v>171332.78746964547</v>
      </c>
    </row>
    <row r="670" spans="7:15" ht="20" customHeight="1" x14ac:dyDescent="0.6">
      <c r="G670" s="65">
        <v>667</v>
      </c>
      <c r="H670" s="65">
        <f ca="1">YEAR(TODAY())-YEAR(data_de_nascimento)+Table20[[#This Row],[meses]]/12</f>
        <v>92.583333333333343</v>
      </c>
      <c r="I670" s="66">
        <f t="shared" ca="1" si="23"/>
        <v>64855</v>
      </c>
      <c r="J670" s="68"/>
      <c r="K670" s="68">
        <f t="shared" ref="K670:K733" si="24">saques</f>
        <v>3000</v>
      </c>
      <c r="L670" s="69">
        <f>M669+L669*(1-TER_mensal-desconto_div_mensal)+Table20[[#This Row],[aportes]]*(1-custo_remessa)-comissao-Table20[[#This Row],[saques]]</f>
        <v>10858622.821116937</v>
      </c>
      <c r="M670" s="67">
        <f>Table20[[#This Row],[riqueza]]*rendimento_hist_mensal</f>
        <v>58841.54125534078</v>
      </c>
      <c r="N670" s="70">
        <f>((Table20[[#This Row],[riqueza]]*SWR)/12)*(1-imposto_GCAP)</f>
        <v>30766.097993164658</v>
      </c>
      <c r="O670" s="71">
        <f>Table20[[#This Row],[renda]]*cambio_hoje*(1-custo_repatriacao)</f>
        <v>172150.20608839038</v>
      </c>
    </row>
    <row r="671" spans="7:15" ht="20" customHeight="1" x14ac:dyDescent="0.6">
      <c r="G671" s="65">
        <v>668</v>
      </c>
      <c r="H671" s="65">
        <f ca="1">YEAR(TODAY())-YEAR(data_de_nascimento)+Table20[[#This Row],[meses]]/12</f>
        <v>92.666666666666657</v>
      </c>
      <c r="I671" s="66">
        <f t="shared" ca="1" si="23"/>
        <v>64886</v>
      </c>
      <c r="J671" s="68"/>
      <c r="K671" s="68">
        <f t="shared" si="24"/>
        <v>3000</v>
      </c>
      <c r="L671" s="69">
        <f>M670+L670*(1-TER_mensal-desconto_div_mensal)+Table20[[#This Row],[aportes]]*(1-custo_remessa)-comissao-Table20[[#This Row],[saques]]</f>
        <v>10910442.992198758</v>
      </c>
      <c r="M671" s="67">
        <f>Table20[[#This Row],[riqueza]]*rendimento_hist_mensal</f>
        <v>59122.348387589627</v>
      </c>
      <c r="N671" s="70">
        <f>((Table20[[#This Row],[riqueza]]*SWR)/12)*(1-imposto_GCAP)</f>
        <v>30912.921811229811</v>
      </c>
      <c r="O671" s="71">
        <f>Table20[[#This Row],[renda]]*cambio_hoje*(1-custo_repatriacao)</f>
        <v>172971.75162673637</v>
      </c>
    </row>
    <row r="672" spans="7:15" ht="20" customHeight="1" x14ac:dyDescent="0.6">
      <c r="G672" s="65">
        <v>669</v>
      </c>
      <c r="H672" s="65">
        <f ca="1">YEAR(TODAY())-YEAR(data_de_nascimento)+Table20[[#This Row],[meses]]/12</f>
        <v>92.75</v>
      </c>
      <c r="I672" s="66">
        <f t="shared" ca="1" si="23"/>
        <v>64917</v>
      </c>
      <c r="J672" s="68"/>
      <c r="K672" s="68">
        <f t="shared" si="24"/>
        <v>3000</v>
      </c>
      <c r="L672" s="69">
        <f>M671+L671*(1-TER_mensal-desconto_div_mensal)+Table20[[#This Row],[aportes]]*(1-custo_remessa)-comissao-Table20[[#This Row],[saques]]</f>
        <v>10962524.788933421</v>
      </c>
      <c r="M672" s="67">
        <f>Table20[[#This Row],[riqueza]]*rendimento_hist_mensal</f>
        <v>59404.573237066419</v>
      </c>
      <c r="N672" s="70">
        <f>((Table20[[#This Row],[riqueza]]*SWR)/12)*(1-imposto_GCAP)</f>
        <v>31060.486901978027</v>
      </c>
      <c r="O672" s="71">
        <f>Table20[[#This Row],[renda]]*cambio_hoje*(1-custo_repatriacao)</f>
        <v>173797.44492035461</v>
      </c>
    </row>
    <row r="673" spans="7:15" ht="20" customHeight="1" x14ac:dyDescent="0.6">
      <c r="G673" s="65">
        <v>670</v>
      </c>
      <c r="H673" s="65">
        <f ca="1">YEAR(TODAY())-YEAR(data_de_nascimento)+Table20[[#This Row],[meses]]/12</f>
        <v>92.833333333333343</v>
      </c>
      <c r="I673" s="66">
        <f t="shared" ca="1" si="23"/>
        <v>64947</v>
      </c>
      <c r="J673" s="68"/>
      <c r="K673" s="68">
        <f t="shared" si="24"/>
        <v>3000</v>
      </c>
      <c r="L673" s="69">
        <f>M672+L672*(1-TER_mensal-desconto_div_mensal)+Table20[[#This Row],[aportes]]*(1-custo_remessa)-comissao-Table20[[#This Row],[saques]]</f>
        <v>11014869.532196192</v>
      </c>
      <c r="M673" s="67">
        <f>Table20[[#This Row],[riqueza]]*rendimento_hist_mensal</f>
        <v>59688.222961431718</v>
      </c>
      <c r="N673" s="70">
        <f>((Table20[[#This Row],[riqueza]]*SWR)/12)*(1-imposto_GCAP)</f>
        <v>31208.797007889207</v>
      </c>
      <c r="O673" s="71">
        <f>Table20[[#This Row],[renda]]*cambio_hoje*(1-custo_repatriacao)</f>
        <v>174627.30691010947</v>
      </c>
    </row>
    <row r="674" spans="7:15" ht="20" customHeight="1" x14ac:dyDescent="0.6">
      <c r="G674" s="65">
        <v>671</v>
      </c>
      <c r="H674" s="65">
        <f ca="1">YEAR(TODAY())-YEAR(data_de_nascimento)+Table20[[#This Row],[meses]]/12</f>
        <v>92.916666666666657</v>
      </c>
      <c r="I674" s="66">
        <f t="shared" ca="1" si="23"/>
        <v>64978</v>
      </c>
      <c r="J674" s="68"/>
      <c r="K674" s="68">
        <f t="shared" si="24"/>
        <v>3000</v>
      </c>
      <c r="L674" s="69">
        <f>M673+L673*(1-TER_mensal-desconto_div_mensal)+Table20[[#This Row],[aportes]]*(1-custo_remessa)-comissao-Table20[[#This Row],[saques]]</f>
        <v>11067478.549531067</v>
      </c>
      <c r="M674" s="67">
        <f>Table20[[#This Row],[riqueza]]*rendimento_hist_mensal</f>
        <v>59973.304754483128</v>
      </c>
      <c r="N674" s="70">
        <f>((Table20[[#This Row],[riqueza]]*SWR)/12)*(1-imposto_GCAP)</f>
        <v>31357.855890338022</v>
      </c>
      <c r="O674" s="71">
        <f>Table20[[#This Row],[renda]]*cambio_hoje*(1-custo_repatriacao)</f>
        <v>175461.35864259012</v>
      </c>
    </row>
    <row r="675" spans="7:15" ht="20" customHeight="1" x14ac:dyDescent="0.6">
      <c r="G675" s="65">
        <v>672</v>
      </c>
      <c r="H675" s="65">
        <f ca="1">YEAR(TODAY())-YEAR(data_de_nascimento)+Table20[[#This Row],[meses]]/12</f>
        <v>93</v>
      </c>
      <c r="I675" s="66">
        <f t="shared" ca="1" si="23"/>
        <v>65008</v>
      </c>
      <c r="J675" s="68"/>
      <c r="K675" s="68">
        <f t="shared" si="24"/>
        <v>3000</v>
      </c>
      <c r="L675" s="69">
        <f>M674+L674*(1-TER_mensal-desconto_div_mensal)+Table20[[#This Row],[aportes]]*(1-custo_remessa)-comissao-Table20[[#This Row],[saques]]</f>
        <v>11120353.175184444</v>
      </c>
      <c r="M675" s="67">
        <f>Table20[[#This Row],[riqueza]]*rendimento_hist_mensal</f>
        <v>60259.825846337742</v>
      </c>
      <c r="N675" s="70">
        <f>((Table20[[#This Row],[riqueza]]*SWR)/12)*(1-imposto_GCAP)</f>
        <v>31507.667329689255</v>
      </c>
      <c r="O675" s="71">
        <f>Table20[[#This Row],[renda]]*cambio_hoje*(1-custo_repatriacao)</f>
        <v>176299.62127064401</v>
      </c>
    </row>
    <row r="676" spans="7:15" ht="20" customHeight="1" x14ac:dyDescent="0.6">
      <c r="G676" s="65">
        <v>673</v>
      </c>
      <c r="H676" s="65">
        <f ca="1">YEAR(TODAY())-YEAR(data_de_nascimento)+Table20[[#This Row],[meses]]/12</f>
        <v>93.083333333333343</v>
      </c>
      <c r="I676" s="66">
        <f t="shared" ca="1" si="23"/>
        <v>65039</v>
      </c>
      <c r="J676" s="68"/>
      <c r="K676" s="68">
        <f t="shared" si="24"/>
        <v>3000</v>
      </c>
      <c r="L676" s="69">
        <f>M675+L675*(1-TER_mensal-desconto_div_mensal)+Table20[[#This Row],[aportes]]*(1-custo_remessa)-comissao-Table20[[#This Row],[saques]]</f>
        <v>11173494.750138965</v>
      </c>
      <c r="M676" s="67">
        <f>Table20[[#This Row],[riqueza]]*rendimento_hist_mensal</f>
        <v>60547.793503615532</v>
      </c>
      <c r="N676" s="70">
        <f>((Table20[[#This Row],[riqueza]]*SWR)/12)*(1-imposto_GCAP)</f>
        <v>31658.23512539373</v>
      </c>
      <c r="O676" s="71">
        <f>Table20[[#This Row],[renda]]*cambio_hoje*(1-custo_repatriacao)</f>
        <v>177142.11605391355</v>
      </c>
    </row>
    <row r="677" spans="7:15" ht="20" customHeight="1" x14ac:dyDescent="0.6">
      <c r="G677" s="65">
        <v>674</v>
      </c>
      <c r="H677" s="65">
        <f ca="1">YEAR(TODAY())-YEAR(data_de_nascimento)+Table20[[#This Row],[meses]]/12</f>
        <v>93.166666666666657</v>
      </c>
      <c r="I677" s="66">
        <f t="shared" ca="1" si="23"/>
        <v>65070</v>
      </c>
      <c r="J677" s="68"/>
      <c r="K677" s="68">
        <f t="shared" si="24"/>
        <v>3000</v>
      </c>
      <c r="L677" s="69">
        <f>M676+L676*(1-TER_mensal-desconto_div_mensal)+Table20[[#This Row],[aportes]]*(1-custo_remessa)-comissao-Table20[[#This Row],[saques]]</f>
        <v>11226904.622147514</v>
      </c>
      <c r="M677" s="67">
        <f>Table20[[#This Row],[riqueza]]*rendimento_hist_mensal</f>
        <v>60837.215029623585</v>
      </c>
      <c r="N677" s="70">
        <f>((Table20[[#This Row],[riqueza]]*SWR)/12)*(1-imposto_GCAP)</f>
        <v>31809.563096084617</v>
      </c>
      <c r="O677" s="71">
        <f>Table20[[#This Row],[renda]]*cambio_hoje*(1-custo_repatriacao)</f>
        <v>177988.864359375</v>
      </c>
    </row>
    <row r="678" spans="7:15" ht="20" customHeight="1" x14ac:dyDescent="0.6">
      <c r="G678" s="65">
        <v>675</v>
      </c>
      <c r="H678" s="65">
        <f ca="1">YEAR(TODAY())-YEAR(data_de_nascimento)+Table20[[#This Row],[meses]]/12</f>
        <v>93.25</v>
      </c>
      <c r="I678" s="66">
        <f t="shared" ca="1" si="23"/>
        <v>65098</v>
      </c>
      <c r="J678" s="68"/>
      <c r="K678" s="68">
        <f t="shared" si="24"/>
        <v>3000</v>
      </c>
      <c r="L678" s="69">
        <f>M677+L677*(1-TER_mensal-desconto_div_mensal)+Table20[[#This Row],[aportes]]*(1-custo_remessa)-comissao-Table20[[#This Row],[saques]]</f>
        <v>11280584.145767407</v>
      </c>
      <c r="M678" s="67">
        <f>Table20[[#This Row],[riqueza]]*rendimento_hist_mensal</f>
        <v>61128.097764541359</v>
      </c>
      <c r="N678" s="70">
        <f>((Table20[[#This Row],[riqueza]]*SWR)/12)*(1-imposto_GCAP)</f>
        <v>31961.655079674318</v>
      </c>
      <c r="O678" s="71">
        <f>Table20[[#This Row],[renda]]*cambio_hoje*(1-custo_repatriacao)</f>
        <v>178839.88766188078</v>
      </c>
    </row>
    <row r="679" spans="7:15" ht="20" customHeight="1" x14ac:dyDescent="0.6">
      <c r="G679" s="65">
        <v>676</v>
      </c>
      <c r="H679" s="65">
        <f ca="1">YEAR(TODAY())-YEAR(data_de_nascimento)+Table20[[#This Row],[meses]]/12</f>
        <v>93.333333333333343</v>
      </c>
      <c r="I679" s="66">
        <f t="shared" ca="1" si="23"/>
        <v>65129</v>
      </c>
      <c r="J679" s="68"/>
      <c r="K679" s="68">
        <f t="shared" si="24"/>
        <v>3000</v>
      </c>
      <c r="L679" s="69">
        <f>M678+L678*(1-TER_mensal-desconto_div_mensal)+Table20[[#This Row],[aportes]]*(1-custo_remessa)-comissao-Table20[[#This Row],[saques]]</f>
        <v>11334534.682394747</v>
      </c>
      <c r="M679" s="67">
        <f>Table20[[#This Row],[riqueza]]*rendimento_hist_mensal</f>
        <v>61420.449085606844</v>
      </c>
      <c r="N679" s="70">
        <f>((Table20[[#This Row],[riqueza]]*SWR)/12)*(1-imposto_GCAP)</f>
        <v>32114.514933451785</v>
      </c>
      <c r="O679" s="71">
        <f>Table20[[#This Row],[renda]]*cambio_hoje*(1-custo_repatriacao)</f>
        <v>179695.20754470368</v>
      </c>
    </row>
    <row r="680" spans="7:15" ht="20" customHeight="1" x14ac:dyDescent="0.6">
      <c r="G680" s="65">
        <v>677</v>
      </c>
      <c r="H680" s="65">
        <f ca="1">YEAR(TODAY())-YEAR(data_de_nascimento)+Table20[[#This Row],[meses]]/12</f>
        <v>93.416666666666657</v>
      </c>
      <c r="I680" s="66">
        <f t="shared" ca="1" si="23"/>
        <v>65159</v>
      </c>
      <c r="J680" s="68"/>
      <c r="K680" s="68">
        <f t="shared" si="24"/>
        <v>3000</v>
      </c>
      <c r="L680" s="69">
        <f>M679+L679*(1-TER_mensal-desconto_div_mensal)+Table20[[#This Row],[aportes]]*(1-custo_remessa)-comissao-Table20[[#This Row],[saques]]</f>
        <v>11388757.600298945</v>
      </c>
      <c r="M680" s="67">
        <f>Table20[[#This Row],[riqueza]]*rendimento_hist_mensal</f>
        <v>61714.276407303667</v>
      </c>
      <c r="N680" s="70">
        <f>((Table20[[#This Row],[riqueza]]*SWR)/12)*(1-imposto_GCAP)</f>
        <v>32268.146534180345</v>
      </c>
      <c r="O680" s="71">
        <f>Table20[[#This Row],[renda]]*cambio_hoje*(1-custo_repatriacao)</f>
        <v>180554.84570008455</v>
      </c>
    </row>
    <row r="681" spans="7:15" ht="20" customHeight="1" x14ac:dyDescent="0.6">
      <c r="G681" s="65">
        <v>678</v>
      </c>
      <c r="H681" s="65">
        <f ca="1">YEAR(TODAY())-YEAR(data_de_nascimento)+Table20[[#This Row],[meses]]/12</f>
        <v>93.5</v>
      </c>
      <c r="I681" s="66">
        <f t="shared" ca="1" si="23"/>
        <v>65190</v>
      </c>
      <c r="J681" s="68"/>
      <c r="K681" s="68">
        <f t="shared" si="24"/>
        <v>3000</v>
      </c>
      <c r="L681" s="69">
        <f>M680+L680*(1-TER_mensal-desconto_div_mensal)+Table20[[#This Row],[aportes]]*(1-custo_remessa)-comissao-Table20[[#This Row],[saques]]</f>
        <v>11443254.274657426</v>
      </c>
      <c r="M681" s="67">
        <f>Table20[[#This Row],[riqueza]]*rendimento_hist_mensal</f>
        <v>62009.587181549126</v>
      </c>
      <c r="N681" s="70">
        <f>((Table20[[#This Row],[riqueza]]*SWR)/12)*(1-imposto_GCAP)</f>
        <v>32422.553778196041</v>
      </c>
      <c r="O681" s="71">
        <f>Table20[[#This Row],[renda]]*cambio_hoje*(1-custo_repatriacao)</f>
        <v>181418.82392978235</v>
      </c>
    </row>
    <row r="682" spans="7:15" ht="20" customHeight="1" x14ac:dyDescent="0.6">
      <c r="G682" s="65">
        <v>679</v>
      </c>
      <c r="H682" s="65">
        <f ca="1">YEAR(TODAY())-YEAR(data_de_nascimento)+Table20[[#This Row],[meses]]/12</f>
        <v>93.583333333333343</v>
      </c>
      <c r="I682" s="66">
        <f t="shared" ca="1" si="23"/>
        <v>65220</v>
      </c>
      <c r="J682" s="68"/>
      <c r="K682" s="68">
        <f t="shared" si="24"/>
        <v>3000</v>
      </c>
      <c r="L682" s="69">
        <f>M681+L681*(1-TER_mensal-desconto_div_mensal)+Table20[[#This Row],[aportes]]*(1-custo_remessa)-comissao-Table20[[#This Row],[saques]]</f>
        <v>11498026.087590504</v>
      </c>
      <c r="M682" s="67">
        <f>Table20[[#This Row],[riqueza]]*rendimento_hist_mensal</f>
        <v>62306.388897883175</v>
      </c>
      <c r="N682" s="70">
        <f>((Table20[[#This Row],[riqueza]]*SWR)/12)*(1-imposto_GCAP)</f>
        <v>32577.740581506427</v>
      </c>
      <c r="O682" s="71">
        <f>Table20[[#This Row],[renda]]*cambio_hoje*(1-custo_repatriacao)</f>
        <v>182287.16414562694</v>
      </c>
    </row>
    <row r="683" spans="7:15" ht="20" customHeight="1" x14ac:dyDescent="0.6">
      <c r="G683" s="65">
        <v>680</v>
      </c>
      <c r="H683" s="65">
        <f ca="1">YEAR(TODAY())-YEAR(data_de_nascimento)+Table20[[#This Row],[meses]]/12</f>
        <v>93.666666666666657</v>
      </c>
      <c r="I683" s="66">
        <f t="shared" ca="1" si="23"/>
        <v>65251</v>
      </c>
      <c r="J683" s="68"/>
      <c r="K683" s="68">
        <f t="shared" si="24"/>
        <v>3000</v>
      </c>
      <c r="L683" s="69">
        <f>M682+L682*(1-TER_mensal-desconto_div_mensal)+Table20[[#This Row],[aportes]]*(1-custo_remessa)-comissao-Table20[[#This Row],[saques]]</f>
        <v>11553074.428196432</v>
      </c>
      <c r="M683" s="67">
        <f>Table20[[#This Row],[riqueza]]*rendimento_hist_mensal</f>
        <v>62604.689083658348</v>
      </c>
      <c r="N683" s="70">
        <f>((Table20[[#This Row],[riqueza]]*SWR)/12)*(1-imposto_GCAP)</f>
        <v>32733.710879889888</v>
      </c>
      <c r="O683" s="71">
        <f>Table20[[#This Row],[renda]]*cambio_hoje*(1-custo_repatriacao)</f>
        <v>183159.88837007509</v>
      </c>
    </row>
    <row r="684" spans="7:15" ht="20" customHeight="1" x14ac:dyDescent="0.6">
      <c r="G684" s="65">
        <v>681</v>
      </c>
      <c r="H684" s="65">
        <f ca="1">YEAR(TODAY())-YEAR(data_de_nascimento)+Table20[[#This Row],[meses]]/12</f>
        <v>93.75</v>
      </c>
      <c r="I684" s="66">
        <f t="shared" ca="1" si="23"/>
        <v>65282</v>
      </c>
      <c r="J684" s="68"/>
      <c r="K684" s="68">
        <f t="shared" si="24"/>
        <v>3000</v>
      </c>
      <c r="L684" s="69">
        <f>M683+L683*(1-TER_mensal-desconto_div_mensal)+Table20[[#This Row],[aportes]]*(1-custo_remessa)-comissao-Table20[[#This Row],[saques]]</f>
        <v>11608400.692586634</v>
      </c>
      <c r="M684" s="67">
        <f>Table20[[#This Row],[riqueza]]*rendimento_hist_mensal</f>
        <v>62904.495304230724</v>
      </c>
      <c r="N684" s="70">
        <f>((Table20[[#This Row],[riqueza]]*SWR)/12)*(1-imposto_GCAP)</f>
        <v>32890.468628995462</v>
      </c>
      <c r="O684" s="71">
        <f>Table20[[#This Row],[renda]]*cambio_hoje*(1-custo_repatriacao)</f>
        <v>184037.01873676875</v>
      </c>
    </row>
    <row r="685" spans="7:15" ht="20" customHeight="1" x14ac:dyDescent="0.6">
      <c r="G685" s="65">
        <v>682</v>
      </c>
      <c r="H685" s="65">
        <f ca="1">YEAR(TODAY())-YEAR(data_de_nascimento)+Table20[[#This Row],[meses]]/12</f>
        <v>93.833333333333343</v>
      </c>
      <c r="I685" s="66">
        <f t="shared" ca="1" si="23"/>
        <v>65312</v>
      </c>
      <c r="J685" s="68"/>
      <c r="K685" s="68">
        <f t="shared" si="24"/>
        <v>3000</v>
      </c>
      <c r="L685" s="69">
        <f>M684+L684*(1-TER_mensal-desconto_div_mensal)+Table20[[#This Row],[aportes]]*(1-custo_remessa)-comissao-Table20[[#This Row],[saques]]</f>
        <v>11664006.283921117</v>
      </c>
      <c r="M685" s="67">
        <f>Table20[[#This Row],[riqueza]]*rendimento_hist_mensal</f>
        <v>63205.815163151747</v>
      </c>
      <c r="N685" s="70">
        <f>((Table20[[#This Row],[riqueza]]*SWR)/12)*(1-imposto_GCAP)</f>
        <v>33048.017804443167</v>
      </c>
      <c r="O685" s="71">
        <f>Table20[[#This Row],[renda]]*cambio_hoje*(1-custo_repatriacao)</f>
        <v>184918.57749109642</v>
      </c>
    </row>
    <row r="686" spans="7:15" ht="20" customHeight="1" x14ac:dyDescent="0.6">
      <c r="G686" s="65">
        <v>683</v>
      </c>
      <c r="H686" s="65">
        <f ca="1">YEAR(TODAY())-YEAR(data_de_nascimento)+Table20[[#This Row],[meses]]/12</f>
        <v>93.916666666666657</v>
      </c>
      <c r="I686" s="66">
        <f t="shared" ca="1" si="23"/>
        <v>65343</v>
      </c>
      <c r="J686" s="68"/>
      <c r="K686" s="68">
        <f t="shared" si="24"/>
        <v>3000</v>
      </c>
      <c r="L686" s="69">
        <f>M685+L685*(1-TER_mensal-desconto_div_mensal)+Table20[[#This Row],[aportes]]*(1-custo_remessa)-comissao-Table20[[#This Row],[saques]]</f>
        <v>11719892.612444052</v>
      </c>
      <c r="M686" s="67">
        <f>Table20[[#This Row],[riqueza]]*rendimento_hist_mensal</f>
        <v>63508.656302361109</v>
      </c>
      <c r="N686" s="70">
        <f>((Table20[[#This Row],[riqueza]]*SWR)/12)*(1-imposto_GCAP)</f>
        <v>33206.362401924816</v>
      </c>
      <c r="O686" s="71">
        <f>Table20[[#This Row],[renda]]*cambio_hoje*(1-custo_repatriacao)</f>
        <v>185804.58699075755</v>
      </c>
    </row>
    <row r="687" spans="7:15" ht="20" customHeight="1" x14ac:dyDescent="0.6">
      <c r="G687" s="65">
        <v>684</v>
      </c>
      <c r="H687" s="65">
        <f ca="1">YEAR(TODAY())-YEAR(data_de_nascimento)+Table20[[#This Row],[meses]]/12</f>
        <v>94</v>
      </c>
      <c r="I687" s="66">
        <f t="shared" ca="1" si="23"/>
        <v>65373</v>
      </c>
      <c r="J687" s="68"/>
      <c r="K687" s="68">
        <f t="shared" si="24"/>
        <v>3000</v>
      </c>
      <c r="L687" s="69">
        <f>M686+L686*(1-TER_mensal-desconto_div_mensal)+Table20[[#This Row],[aportes]]*(1-custo_remessa)-comissao-Table20[[#This Row],[saques]]</f>
        <v>11776061.095519537</v>
      </c>
      <c r="M687" s="67">
        <f>Table20[[#This Row],[riqueza]]*rendimento_hist_mensal</f>
        <v>63813.026402380485</v>
      </c>
      <c r="N687" s="70">
        <f>((Table20[[#This Row],[riqueza]]*SWR)/12)*(1-imposto_GCAP)</f>
        <v>33365.506437305354</v>
      </c>
      <c r="O687" s="71">
        <f>Table20[[#This Row],[renda]]*cambio_hoje*(1-custo_repatriacao)</f>
        <v>186695.06970632926</v>
      </c>
    </row>
    <row r="688" spans="7:15" ht="20" customHeight="1" x14ac:dyDescent="0.6">
      <c r="G688" s="65">
        <v>685</v>
      </c>
      <c r="H688" s="65">
        <f ca="1">YEAR(TODAY())-YEAR(data_de_nascimento)+Table20[[#This Row],[meses]]/12</f>
        <v>94.083333333333343</v>
      </c>
      <c r="I688" s="66">
        <f t="shared" ca="1" si="23"/>
        <v>65404</v>
      </c>
      <c r="J688" s="68"/>
      <c r="K688" s="68">
        <f t="shared" si="24"/>
        <v>3000</v>
      </c>
      <c r="L688" s="69">
        <f>M687+L687*(1-TER_mensal-desconto_div_mensal)+Table20[[#This Row],[aportes]]*(1-custo_remessa)-comissao-Table20[[#This Row],[saques]]</f>
        <v>11832513.157667553</v>
      </c>
      <c r="M688" s="67">
        <f>Table20[[#This Row],[riqueza]]*rendimento_hist_mensal</f>
        <v>64118.933182508415</v>
      </c>
      <c r="N688" s="70">
        <f>((Table20[[#This Row],[riqueza]]*SWR)/12)*(1-imposto_GCAP)</f>
        <v>33525.453946724738</v>
      </c>
      <c r="O688" s="71">
        <f>Table20[[#This Row],[renda]]*cambio_hoje*(1-custo_repatriacao)</f>
        <v>187590.04822183645</v>
      </c>
    </row>
    <row r="689" spans="7:15" ht="20" customHeight="1" x14ac:dyDescent="0.6">
      <c r="G689" s="65">
        <v>686</v>
      </c>
      <c r="H689" s="65">
        <f ca="1">YEAR(TODAY())-YEAR(data_de_nascimento)+Table20[[#This Row],[meses]]/12</f>
        <v>94.166666666666657</v>
      </c>
      <c r="I689" s="66">
        <f t="shared" ca="1" si="23"/>
        <v>65435</v>
      </c>
      <c r="J689" s="68"/>
      <c r="K689" s="68">
        <f t="shared" si="24"/>
        <v>3000</v>
      </c>
      <c r="L689" s="69">
        <f>M688+L688*(1-TER_mensal-desconto_div_mensal)+Table20[[#This Row],[aportes]]*(1-custo_remessa)-comissao-Table20[[#This Row],[saques]]</f>
        <v>11889250.230600083</v>
      </c>
      <c r="M689" s="67">
        <f>Table20[[#This Row],[riqueza]]*rendimento_hist_mensal</f>
        <v>64426.38440101601</v>
      </c>
      <c r="N689" s="70">
        <f>((Table20[[#This Row],[riqueza]]*SWR)/12)*(1-imposto_GCAP)</f>
        <v>33686.208986700236</v>
      </c>
      <c r="O689" s="71">
        <f>Table20[[#This Row],[renda]]*cambio_hoje*(1-custo_repatriacao)</f>
        <v>188489.54523532442</v>
      </c>
    </row>
    <row r="690" spans="7:15" ht="20" customHeight="1" x14ac:dyDescent="0.6">
      <c r="G690" s="65">
        <v>687</v>
      </c>
      <c r="H690" s="65">
        <f ca="1">YEAR(TODAY())-YEAR(data_de_nascimento)+Table20[[#This Row],[meses]]/12</f>
        <v>94.25</v>
      </c>
      <c r="I690" s="66">
        <f t="shared" ca="1" si="23"/>
        <v>65463</v>
      </c>
      <c r="J690" s="68"/>
      <c r="K690" s="68">
        <f t="shared" si="24"/>
        <v>3000</v>
      </c>
      <c r="L690" s="69">
        <f>M689+L689*(1-TER_mensal-desconto_div_mensal)+Table20[[#This Row],[aportes]]*(1-custo_remessa)-comissao-Table20[[#This Row],[saques]]</f>
        <v>11946273.753257431</v>
      </c>
      <c r="M690" s="67">
        <f>Table20[[#This Row],[riqueza]]*rendimento_hist_mensal</f>
        <v>64735.387855343753</v>
      </c>
      <c r="N690" s="70">
        <f>((Table20[[#This Row],[riqueza]]*SWR)/12)*(1-imposto_GCAP)</f>
        <v>33847.775634229387</v>
      </c>
      <c r="O690" s="71">
        <f>Table20[[#This Row],[renda]]*cambio_hoje*(1-custo_repatriacao)</f>
        <v>189393.58355943472</v>
      </c>
    </row>
    <row r="691" spans="7:15" ht="20" customHeight="1" x14ac:dyDescent="0.6">
      <c r="G691" s="65">
        <v>688</v>
      </c>
      <c r="H691" s="65">
        <f ca="1">YEAR(TODAY())-YEAR(data_de_nascimento)+Table20[[#This Row],[meses]]/12</f>
        <v>94.333333333333343</v>
      </c>
      <c r="I691" s="66">
        <f t="shared" ca="1" si="23"/>
        <v>65494</v>
      </c>
      <c r="J691" s="68"/>
      <c r="K691" s="68">
        <f t="shared" si="24"/>
        <v>3000</v>
      </c>
      <c r="L691" s="69">
        <f>M690+L690*(1-TER_mensal-desconto_div_mensal)+Table20[[#This Row],[aportes]]*(1-custo_remessa)-comissao-Table20[[#This Row],[saques]]</f>
        <v>12003585.171844704</v>
      </c>
      <c r="M691" s="67">
        <f>Table20[[#This Row],[riqueza]]*rendimento_hist_mensal</f>
        <v>65045.951382299208</v>
      </c>
      <c r="N691" s="70">
        <f>((Table20[[#This Row],[riqueza]]*SWR)/12)*(1-imposto_GCAP)</f>
        <v>34010.157986893326</v>
      </c>
      <c r="O691" s="71">
        <f>Table20[[#This Row],[renda]]*cambio_hoje*(1-custo_repatriacao)</f>
        <v>190302.18612198342</v>
      </c>
    </row>
    <row r="692" spans="7:15" ht="20" customHeight="1" x14ac:dyDescent="0.6">
      <c r="G692" s="65">
        <v>689</v>
      </c>
      <c r="H692" s="65">
        <f ca="1">YEAR(TODAY())-YEAR(data_de_nascimento)+Table20[[#This Row],[meses]]/12</f>
        <v>94.416666666666657</v>
      </c>
      <c r="I692" s="66">
        <f t="shared" ca="1" si="23"/>
        <v>65524</v>
      </c>
      <c r="J692" s="68"/>
      <c r="K692" s="68">
        <f t="shared" si="24"/>
        <v>3000</v>
      </c>
      <c r="L692" s="69">
        <f>M691+L691*(1-TER_mensal-desconto_div_mensal)+Table20[[#This Row],[aportes]]*(1-custo_remessa)-comissao-Table20[[#This Row],[saques]]</f>
        <v>12061185.939868504</v>
      </c>
      <c r="M692" s="67">
        <f>Table20[[#This Row],[riqueza]]*rendimento_hist_mensal</f>
        <v>65358.082858255853</v>
      </c>
      <c r="N692" s="70">
        <f>((Table20[[#This Row],[riqueza]]*SWR)/12)*(1-imposto_GCAP)</f>
        <v>34173.360162960766</v>
      </c>
      <c r="O692" s="71">
        <f>Table20[[#This Row],[renda]]*cambio_hoje*(1-custo_repatriacao)</f>
        <v>191215.37596654304</v>
      </c>
    </row>
    <row r="693" spans="7:15" ht="20" customHeight="1" x14ac:dyDescent="0.6">
      <c r="G693" s="65">
        <v>690</v>
      </c>
      <c r="H693" s="65">
        <f ca="1">YEAR(TODAY())-YEAR(data_de_nascimento)+Table20[[#This Row],[meses]]/12</f>
        <v>94.5</v>
      </c>
      <c r="I693" s="66">
        <f t="shared" ca="1" si="23"/>
        <v>65555</v>
      </c>
      <c r="J693" s="68"/>
      <c r="K693" s="68">
        <f t="shared" si="24"/>
        <v>3000</v>
      </c>
      <c r="L693" s="69">
        <f>M692+L692*(1-TER_mensal-desconto_div_mensal)+Table20[[#This Row],[aportes]]*(1-custo_remessa)-comissao-Table20[[#This Row],[saques]]</f>
        <v>12119077.518173778</v>
      </c>
      <c r="M693" s="67">
        <f>Table20[[#This Row],[riqueza]]*rendimento_hist_mensal</f>
        <v>65671.790199352748</v>
      </c>
      <c r="N693" s="70">
        <f>((Table20[[#This Row],[riqueza]]*SWR)/12)*(1-imposto_GCAP)</f>
        <v>34337.38630149237</v>
      </c>
      <c r="O693" s="71">
        <f>Table20[[#This Row],[renda]]*cambio_hoje*(1-custo_repatriacao)</f>
        <v>192133.17625302629</v>
      </c>
    </row>
    <row r="694" spans="7:15" ht="20" customHeight="1" x14ac:dyDescent="0.6">
      <c r="G694" s="65">
        <v>691</v>
      </c>
      <c r="H694" s="65">
        <f ca="1">YEAR(TODAY())-YEAR(data_de_nascimento)+Table20[[#This Row],[meses]]/12</f>
        <v>94.583333333333343</v>
      </c>
      <c r="I694" s="66">
        <f t="shared" ca="1" si="23"/>
        <v>65585</v>
      </c>
      <c r="J694" s="68"/>
      <c r="K694" s="68">
        <f t="shared" si="24"/>
        <v>3000</v>
      </c>
      <c r="L694" s="69">
        <f>M693+L693*(1-TER_mensal-desconto_div_mensal)+Table20[[#This Row],[aportes]]*(1-custo_remessa)-comissao-Table20[[#This Row],[saques]]</f>
        <v>12177261.374980878</v>
      </c>
      <c r="M694" s="67">
        <f>Table20[[#This Row],[riqueza]]*rendimento_hist_mensal</f>
        <v>65987.081361695338</v>
      </c>
      <c r="N694" s="70">
        <f>((Table20[[#This Row],[riqueza]]*SWR)/12)*(1-imposto_GCAP)</f>
        <v>34502.240562445819</v>
      </c>
      <c r="O694" s="71">
        <f>Table20[[#This Row],[renda]]*cambio_hoje*(1-custo_repatriacao)</f>
        <v>193055.61025827425</v>
      </c>
    </row>
    <row r="695" spans="7:15" ht="20" customHeight="1" x14ac:dyDescent="0.6">
      <c r="G695" s="65">
        <v>692</v>
      </c>
      <c r="H695" s="65">
        <f ca="1">YEAR(TODAY())-YEAR(data_de_nascimento)+Table20[[#This Row],[meses]]/12</f>
        <v>94.666666666666657</v>
      </c>
      <c r="I695" s="66">
        <f t="shared" ca="1" si="23"/>
        <v>65616</v>
      </c>
      <c r="J695" s="68"/>
      <c r="K695" s="68">
        <f t="shared" si="24"/>
        <v>3000</v>
      </c>
      <c r="L695" s="69">
        <f>M694+L694*(1-TER_mensal-desconto_div_mensal)+Table20[[#This Row],[aportes]]*(1-custo_remessa)-comissao-Table20[[#This Row],[saques]]</f>
        <v>12235738.985922793</v>
      </c>
      <c r="M695" s="67">
        <f>Table20[[#This Row],[riqueza]]*rendimento_hist_mensal</f>
        <v>66303.964341557279</v>
      </c>
      <c r="N695" s="70">
        <f>((Table20[[#This Row],[riqueza]]*SWR)/12)*(1-imposto_GCAP)</f>
        <v>34667.927126781244</v>
      </c>
      <c r="O695" s="71">
        <f>Table20[[#This Row],[renda]]*cambio_hoje*(1-custo_repatriacao)</f>
        <v>193982.70137664609</v>
      </c>
    </row>
    <row r="696" spans="7:15" ht="20" customHeight="1" x14ac:dyDescent="0.6">
      <c r="G696" s="65">
        <v>693</v>
      </c>
      <c r="H696" s="65">
        <f ca="1">YEAR(TODAY())-YEAR(data_de_nascimento)+Table20[[#This Row],[meses]]/12</f>
        <v>94.75</v>
      </c>
      <c r="I696" s="66">
        <f t="shared" ca="1" si="23"/>
        <v>65647</v>
      </c>
      <c r="J696" s="68"/>
      <c r="K696" s="68">
        <f t="shared" si="24"/>
        <v>3000</v>
      </c>
      <c r="L696" s="69">
        <f>M695+L695*(1-TER_mensal-desconto_div_mensal)+Table20[[#This Row],[aportes]]*(1-custo_remessa)-comissao-Table20[[#This Row],[saques]]</f>
        <v>12294511.834082568</v>
      </c>
      <c r="M696" s="67">
        <f>Table20[[#This Row],[riqueza]]*rendimento_hist_mensal</f>
        <v>66622.447175583147</v>
      </c>
      <c r="N696" s="70">
        <f>((Table20[[#This Row],[riqueza]]*SWR)/12)*(1-imposto_GCAP)</f>
        <v>34834.450196567275</v>
      </c>
      <c r="O696" s="71">
        <f>Table20[[#This Row],[renda]]*cambio_hoje*(1-custo_repatriacao)</f>
        <v>194914.47312061265</v>
      </c>
    </row>
    <row r="697" spans="7:15" ht="20" customHeight="1" x14ac:dyDescent="0.6">
      <c r="G697" s="65">
        <v>694</v>
      </c>
      <c r="H697" s="65">
        <f ca="1">YEAR(TODAY())-YEAR(data_de_nascimento)+Table20[[#This Row],[meses]]/12</f>
        <v>94.833333333333343</v>
      </c>
      <c r="I697" s="66">
        <f t="shared" ca="1" si="23"/>
        <v>65677</v>
      </c>
      <c r="J697" s="68"/>
      <c r="K697" s="68">
        <f t="shared" si="24"/>
        <v>3000</v>
      </c>
      <c r="L697" s="69">
        <f>M696+L696*(1-TER_mensal-desconto_div_mensal)+Table20[[#This Row],[aportes]]*(1-custo_remessa)-comissao-Table20[[#This Row],[saques]]</f>
        <v>12353581.410030928</v>
      </c>
      <c r="M697" s="67">
        <f>Table20[[#This Row],[riqueza]]*rendimento_hist_mensal</f>
        <v>66942.537940992333</v>
      </c>
      <c r="N697" s="70">
        <f>((Table20[[#This Row],[riqueza]]*SWR)/12)*(1-imposto_GCAP)</f>
        <v>35001.813995087628</v>
      </c>
      <c r="O697" s="71">
        <f>Table20[[#This Row],[renda]]*cambio_hoje*(1-custo_repatriacao)</f>
        <v>195850.94912135266</v>
      </c>
    </row>
    <row r="698" spans="7:15" ht="20" customHeight="1" x14ac:dyDescent="0.6">
      <c r="G698" s="65">
        <v>695</v>
      </c>
      <c r="H698" s="65">
        <f ca="1">YEAR(TODAY())-YEAR(data_de_nascimento)+Table20[[#This Row],[meses]]/12</f>
        <v>94.916666666666657</v>
      </c>
      <c r="I698" s="66">
        <f t="shared" ca="1" si="23"/>
        <v>65708</v>
      </c>
      <c r="J698" s="68"/>
      <c r="K698" s="68">
        <f t="shared" si="24"/>
        <v>3000</v>
      </c>
      <c r="L698" s="69">
        <f>M697+L697*(1-TER_mensal-desconto_div_mensal)+Table20[[#This Row],[aportes]]*(1-custo_remessa)-comissao-Table20[[#This Row],[saques]]</f>
        <v>12412949.211864071</v>
      </c>
      <c r="M698" s="67">
        <f>Table20[[#This Row],[riqueza]]*rendimento_hist_mensal</f>
        <v>67264.244755783831</v>
      </c>
      <c r="N698" s="70">
        <f>((Table20[[#This Row],[riqueza]]*SWR)/12)*(1-imposto_GCAP)</f>
        <v>35170.022766948197</v>
      </c>
      <c r="O698" s="71">
        <f>Table20[[#This Row],[renda]]*cambio_hoje*(1-custo_repatriacao)</f>
        <v>196792.15312935217</v>
      </c>
    </row>
    <row r="699" spans="7:15" ht="20" customHeight="1" x14ac:dyDescent="0.6">
      <c r="G699" s="65">
        <v>696</v>
      </c>
      <c r="H699" s="65">
        <f ca="1">YEAR(TODAY())-YEAR(data_de_nascimento)+Table20[[#This Row],[meses]]/12</f>
        <v>95</v>
      </c>
      <c r="I699" s="66">
        <f t="shared" ca="1" si="23"/>
        <v>65738</v>
      </c>
      <c r="J699" s="68"/>
      <c r="K699" s="68">
        <f t="shared" si="24"/>
        <v>3000</v>
      </c>
      <c r="L699" s="69">
        <f>M698+L698*(1-TER_mensal-desconto_div_mensal)+Table20[[#This Row],[aportes]]*(1-custo_remessa)-comissao-Table20[[#This Row],[saques]]</f>
        <v>12472616.745241672</v>
      </c>
      <c r="M699" s="67">
        <f>Table20[[#This Row],[riqueza]]*rendimento_hist_mensal</f>
        <v>67587.575778942191</v>
      </c>
      <c r="N699" s="70">
        <f>((Table20[[#This Row],[riqueza]]*SWR)/12)*(1-imposto_GCAP)</f>
        <v>35339.08077818474</v>
      </c>
      <c r="O699" s="71">
        <f>Table20[[#This Row],[renda]]*cambio_hoje*(1-custo_repatriacao)</f>
        <v>197738.10901500689</v>
      </c>
    </row>
    <row r="700" spans="7:15" ht="20" customHeight="1" x14ac:dyDescent="0.6">
      <c r="G700" s="65">
        <v>697</v>
      </c>
      <c r="H700" s="65">
        <f ca="1">YEAR(TODAY())-YEAR(data_de_nascimento)+Table20[[#This Row],[meses]]/12</f>
        <v>95.083333333333343</v>
      </c>
      <c r="I700" s="66">
        <f t="shared" ca="1" si="23"/>
        <v>65769</v>
      </c>
      <c r="J700" s="68"/>
      <c r="K700" s="68">
        <f t="shared" si="24"/>
        <v>3000</v>
      </c>
      <c r="L700" s="69">
        <f>M699+L699*(1-TER_mensal-desconto_div_mensal)+Table20[[#This Row],[aportes]]*(1-custo_remessa)-comissao-Table20[[#This Row],[saques]]</f>
        <v>12532585.523425059</v>
      </c>
      <c r="M700" s="67">
        <f>Table20[[#This Row],[riqueza]]*rendimento_hist_mensal</f>
        <v>67912.53921064442</v>
      </c>
      <c r="N700" s="70">
        <f>((Table20[[#This Row],[riqueza]]*SWR)/12)*(1-imposto_GCAP)</f>
        <v>35508.992316371005</v>
      </c>
      <c r="O700" s="71">
        <f>Table20[[#This Row],[renda]]*cambio_hoje*(1-custo_repatriacao)</f>
        <v>198688.84076922739</v>
      </c>
    </row>
    <row r="701" spans="7:15" ht="20" customHeight="1" x14ac:dyDescent="0.6">
      <c r="G701" s="65">
        <v>698</v>
      </c>
      <c r="H701" s="65">
        <f ca="1">YEAR(TODAY())-YEAR(data_de_nascimento)+Table20[[#This Row],[meses]]/12</f>
        <v>95.166666666666657</v>
      </c>
      <c r="I701" s="66">
        <f t="shared" ca="1" si="23"/>
        <v>65800</v>
      </c>
      <c r="J701" s="68"/>
      <c r="K701" s="68">
        <f t="shared" si="24"/>
        <v>3000</v>
      </c>
      <c r="L701" s="69">
        <f>M700+L700*(1-TER_mensal-desconto_div_mensal)+Table20[[#This Row],[aportes]]*(1-custo_remessa)-comissao-Table20[[#This Row],[saques]]</f>
        <v>12592857.067315599</v>
      </c>
      <c r="M701" s="67">
        <f>Table20[[#This Row],[riqueza]]*rendimento_hist_mensal</f>
        <v>68239.143292467881</v>
      </c>
      <c r="N701" s="70">
        <f>((Table20[[#This Row],[riqueza]]*SWR)/12)*(1-imposto_GCAP)</f>
        <v>35679.76169072753</v>
      </c>
      <c r="O701" s="71">
        <f>Table20[[#This Row],[renda]]*cambio_hoje*(1-custo_repatriacao)</f>
        <v>199644.37250404773</v>
      </c>
    </row>
    <row r="702" spans="7:15" ht="20" customHeight="1" x14ac:dyDescent="0.6">
      <c r="G702" s="65">
        <v>699</v>
      </c>
      <c r="H702" s="65">
        <f ca="1">YEAR(TODAY())-YEAR(data_de_nascimento)+Table20[[#This Row],[meses]]/12</f>
        <v>95.25</v>
      </c>
      <c r="I702" s="66">
        <f t="shared" ca="1" si="23"/>
        <v>65829</v>
      </c>
      <c r="J702" s="68"/>
      <c r="K702" s="68">
        <f t="shared" si="24"/>
        <v>3000</v>
      </c>
      <c r="L702" s="69">
        <f>M701+L701*(1-TER_mensal-desconto_div_mensal)+Table20[[#This Row],[aportes]]*(1-custo_remessa)-comissao-Table20[[#This Row],[saques]]</f>
        <v>12653432.905493267</v>
      </c>
      <c r="M702" s="67">
        <f>Table20[[#This Row],[riqueza]]*rendimento_hist_mensal</f>
        <v>68567.396307599454</v>
      </c>
      <c r="N702" s="70">
        <f>((Table20[[#This Row],[riqueza]]*SWR)/12)*(1-imposto_GCAP)</f>
        <v>35851.393232230919</v>
      </c>
      <c r="O702" s="71">
        <f>Table20[[#This Row],[renda]]*cambio_hoje*(1-custo_repatriacao)</f>
        <v>200604.72845323701</v>
      </c>
    </row>
    <row r="703" spans="7:15" ht="20" customHeight="1" x14ac:dyDescent="0.6">
      <c r="G703" s="65">
        <v>700</v>
      </c>
      <c r="H703" s="65">
        <f ca="1">YEAR(TODAY())-YEAR(data_de_nascimento)+Table20[[#This Row],[meses]]/12</f>
        <v>95.333333333333343</v>
      </c>
      <c r="I703" s="66">
        <f t="shared" ca="1" si="23"/>
        <v>65860</v>
      </c>
      <c r="J703" s="68"/>
      <c r="K703" s="68">
        <f t="shared" si="24"/>
        <v>3000</v>
      </c>
      <c r="L703" s="69">
        <f>M702+L702*(1-TER_mensal-desconto_div_mensal)+Table20[[#This Row],[aportes]]*(1-custo_remessa)-comissao-Table20[[#This Row],[saques]]</f>
        <v>12714314.574255411</v>
      </c>
      <c r="M703" s="67">
        <f>Table20[[#This Row],[riqueza]]*rendimento_hist_mensal</f>
        <v>68897.306581045457</v>
      </c>
      <c r="N703" s="70">
        <f>((Table20[[#This Row],[riqueza]]*SWR)/12)*(1-imposto_GCAP)</f>
        <v>36023.89129372366</v>
      </c>
      <c r="O703" s="71">
        <f>Table20[[#This Row],[renda]]*cambio_hoje*(1-custo_repatriacao)</f>
        <v>201569.93297291387</v>
      </c>
    </row>
    <row r="704" spans="7:15" ht="20" customHeight="1" x14ac:dyDescent="0.6">
      <c r="G704" s="65">
        <v>701</v>
      </c>
      <c r="H704" s="65">
        <f ca="1">YEAR(TODAY())-YEAR(data_de_nascimento)+Table20[[#This Row],[meses]]/12</f>
        <v>95.416666666666657</v>
      </c>
      <c r="I704" s="66">
        <f t="shared" ca="1" si="23"/>
        <v>65890</v>
      </c>
      <c r="J704" s="68"/>
      <c r="K704" s="68">
        <f t="shared" si="24"/>
        <v>3000</v>
      </c>
      <c r="L704" s="69">
        <f>M703+L703*(1-TER_mensal-desconto_div_mensal)+Table20[[#This Row],[aportes]]*(1-custo_remessa)-comissao-Table20[[#This Row],[saques]]</f>
        <v>12775503.617655721</v>
      </c>
      <c r="M704" s="67">
        <f>Table20[[#This Row],[riqueza]]*rendimento_hist_mensal</f>
        <v>69228.882479842883</v>
      </c>
      <c r="N704" s="70">
        <f>((Table20[[#This Row],[riqueza]]*SWR)/12)*(1-imposto_GCAP)</f>
        <v>36197.260250024541</v>
      </c>
      <c r="O704" s="71">
        <f>Table20[[#This Row],[renda]]*cambio_hoje*(1-custo_repatriacao)</f>
        <v>202540.01054216418</v>
      </c>
    </row>
    <row r="705" spans="7:15" ht="20" customHeight="1" x14ac:dyDescent="0.6">
      <c r="G705" s="65">
        <v>702</v>
      </c>
      <c r="H705" s="65">
        <f ca="1">YEAR(TODAY())-YEAR(data_de_nascimento)+Table20[[#This Row],[meses]]/12</f>
        <v>95.5</v>
      </c>
      <c r="I705" s="66">
        <f t="shared" ca="1" si="23"/>
        <v>65921</v>
      </c>
      <c r="J705" s="68"/>
      <c r="K705" s="68">
        <f t="shared" si="24"/>
        <v>3000</v>
      </c>
      <c r="L705" s="69">
        <f>M704+L704*(1-TER_mensal-desconto_div_mensal)+Table20[[#This Row],[aportes]]*(1-custo_remessa)-comissao-Table20[[#This Row],[saques]]</f>
        <v>12837001.587543385</v>
      </c>
      <c r="M705" s="67">
        <f>Table20[[#This Row],[riqueza]]*rendimento_hist_mensal</f>
        <v>69562.132413271596</v>
      </c>
      <c r="N705" s="70">
        <f>((Table20[[#This Row],[riqueza]]*SWR)/12)*(1-imposto_GCAP)</f>
        <v>36371.504498039591</v>
      </c>
      <c r="O705" s="71">
        <f>Table20[[#This Row],[renda]]*cambio_hoje*(1-custo_repatriacao)</f>
        <v>203514.98576366194</v>
      </c>
    </row>
    <row r="706" spans="7:15" ht="20" customHeight="1" x14ac:dyDescent="0.6">
      <c r="G706" s="65">
        <v>703</v>
      </c>
      <c r="H706" s="65">
        <f ca="1">YEAR(TODAY())-YEAR(data_de_nascimento)+Table20[[#This Row],[meses]]/12</f>
        <v>95.583333333333343</v>
      </c>
      <c r="I706" s="66">
        <f t="shared" ca="1" si="23"/>
        <v>65951</v>
      </c>
      <c r="J706" s="68"/>
      <c r="K706" s="68">
        <f t="shared" si="24"/>
        <v>3000</v>
      </c>
      <c r="L706" s="69">
        <f>M705+L705*(1-TER_mensal-desconto_div_mensal)+Table20[[#This Row],[aportes]]*(1-custo_remessa)-comissao-Table20[[#This Row],[saques]]</f>
        <v>12898810.043602446</v>
      </c>
      <c r="M706" s="67">
        <f>Table20[[#This Row],[riqueza]]*rendimento_hist_mensal</f>
        <v>69897.064833067547</v>
      </c>
      <c r="N706" s="70">
        <f>((Table20[[#This Row],[riqueza]]*SWR)/12)*(1-imposto_GCAP)</f>
        <v>36546.628456873594</v>
      </c>
      <c r="O706" s="71">
        <f>Table20[[#This Row],[renda]]*cambio_hoje*(1-custo_repatriacao)</f>
        <v>204494.88336429317</v>
      </c>
    </row>
    <row r="707" spans="7:15" ht="20" customHeight="1" x14ac:dyDescent="0.6">
      <c r="G707" s="65">
        <v>704</v>
      </c>
      <c r="H707" s="65">
        <f ca="1">YEAR(TODAY())-YEAR(data_de_nascimento)+Table20[[#This Row],[meses]]/12</f>
        <v>95.666666666666657</v>
      </c>
      <c r="I707" s="66">
        <f t="shared" ca="1" si="23"/>
        <v>65982</v>
      </c>
      <c r="J707" s="68"/>
      <c r="K707" s="68">
        <f t="shared" si="24"/>
        <v>3000</v>
      </c>
      <c r="L707" s="69">
        <f>M706+L706*(1-TER_mensal-desconto_div_mensal)+Table20[[#This Row],[aportes]]*(1-custo_remessa)-comissao-Table20[[#This Row],[saques]]</f>
        <v>12960930.553391358</v>
      </c>
      <c r="M707" s="67">
        <f>Table20[[#This Row],[riqueza]]*rendimento_hist_mensal</f>
        <v>70233.688233637149</v>
      </c>
      <c r="N707" s="70">
        <f>((Table20[[#This Row],[riqueza]]*SWR)/12)*(1-imposto_GCAP)</f>
        <v>36722.63656794218</v>
      </c>
      <c r="O707" s="71">
        <f>Table20[[#This Row],[renda]]*cambio_hoje*(1-custo_repatriacao)</f>
        <v>205479.72819578327</v>
      </c>
    </row>
    <row r="708" spans="7:15" ht="20" customHeight="1" x14ac:dyDescent="0.6">
      <c r="G708" s="65">
        <v>705</v>
      </c>
      <c r="H708" s="65">
        <f ca="1">YEAR(TODAY())-YEAR(data_de_nascimento)+Table20[[#This Row],[meses]]/12</f>
        <v>95.75</v>
      </c>
      <c r="I708" s="66">
        <f t="shared" ca="1" si="23"/>
        <v>66013</v>
      </c>
      <c r="J708" s="68"/>
      <c r="K708" s="68">
        <f t="shared" si="24"/>
        <v>3000</v>
      </c>
      <c r="L708" s="69">
        <f>M707+L707*(1-TER_mensal-desconto_div_mensal)+Table20[[#This Row],[aportes]]*(1-custo_remessa)-comissao-Table20[[#This Row],[saques]]</f>
        <v>13023364.692382742</v>
      </c>
      <c r="M708" s="67">
        <f>Table20[[#This Row],[riqueza]]*rendimento_hist_mensal</f>
        <v>70572.011152272724</v>
      </c>
      <c r="N708" s="70">
        <f>((Table20[[#This Row],[riqueza]]*SWR)/12)*(1-imposto_GCAP)</f>
        <v>36899.533295084431</v>
      </c>
      <c r="O708" s="71">
        <f>Table20[[#This Row],[renda]]*cambio_hoje*(1-custo_repatriacao)</f>
        <v>206469.5452353268</v>
      </c>
    </row>
    <row r="709" spans="7:15" ht="20" customHeight="1" x14ac:dyDescent="0.6">
      <c r="G709" s="65">
        <v>706</v>
      </c>
      <c r="H709" s="65">
        <f ca="1">YEAR(TODAY())-YEAR(data_de_nascimento)+Table20[[#This Row],[meses]]/12</f>
        <v>95.833333333333343</v>
      </c>
      <c r="I709" s="66">
        <f t="shared" ca="1" si="23"/>
        <v>66043</v>
      </c>
      <c r="J709" s="68"/>
      <c r="K709" s="68">
        <f t="shared" si="24"/>
        <v>3000</v>
      </c>
      <c r="L709" s="69">
        <f>M708+L708*(1-TER_mensal-desconto_div_mensal)+Table20[[#This Row],[aportes]]*(1-custo_remessa)-comissao-Table20[[#This Row],[saques]]</f>
        <v>13086114.044003345</v>
      </c>
      <c r="M709" s="67">
        <f>Table20[[#This Row],[riqueza]]*rendimento_hist_mensal</f>
        <v>70912.04216936903</v>
      </c>
      <c r="N709" s="70">
        <f>((Table20[[#This Row],[riqueza]]*SWR)/12)*(1-imposto_GCAP)</f>
        <v>37077.323124676142</v>
      </c>
      <c r="O709" s="71">
        <f>Table20[[#This Row],[renda]]*cambio_hoje*(1-custo_repatriacao)</f>
        <v>207464.35958622149</v>
      </c>
    </row>
    <row r="710" spans="7:15" ht="20" customHeight="1" x14ac:dyDescent="0.6">
      <c r="G710" s="65">
        <v>707</v>
      </c>
      <c r="H710" s="65">
        <f ca="1">YEAR(TODAY())-YEAR(data_de_nascimento)+Table20[[#This Row],[meses]]/12</f>
        <v>95.916666666666657</v>
      </c>
      <c r="I710" s="66">
        <f t="shared" ref="I710:I745" ca="1" si="25">EDATE(I709,1)</f>
        <v>66074</v>
      </c>
      <c r="J710" s="68"/>
      <c r="K710" s="68">
        <f t="shared" si="24"/>
        <v>3000</v>
      </c>
      <c r="L710" s="69">
        <f>M709+L709*(1-TER_mensal-desconto_div_mensal)+Table20[[#This Row],[aportes]]*(1-custo_remessa)-comissao-Table20[[#This Row],[saques]]</f>
        <v>13149180.199674195</v>
      </c>
      <c r="M710" s="67">
        <f>Table20[[#This Row],[riqueza]]*rendimento_hist_mensal</f>
        <v>71253.789908640843</v>
      </c>
      <c r="N710" s="70">
        <f>((Table20[[#This Row],[riqueza]]*SWR)/12)*(1-imposto_GCAP)</f>
        <v>37256.010565743549</v>
      </c>
      <c r="O710" s="71">
        <f>Table20[[#This Row],[renda]]*cambio_hoje*(1-custo_repatriacao)</f>
        <v>208464.19647850451</v>
      </c>
    </row>
    <row r="711" spans="7:15" ht="20" customHeight="1" x14ac:dyDescent="0.6">
      <c r="G711" s="65">
        <v>708</v>
      </c>
      <c r="H711" s="65">
        <f ca="1">YEAR(TODAY())-YEAR(data_de_nascimento)+Table20[[#This Row],[meses]]/12</f>
        <v>96</v>
      </c>
      <c r="I711" s="66">
        <f t="shared" ca="1" si="25"/>
        <v>66104</v>
      </c>
      <c r="J711" s="68"/>
      <c r="K711" s="68">
        <f t="shared" si="24"/>
        <v>3000</v>
      </c>
      <c r="L711" s="69">
        <f>M710+L710*(1-TER_mensal-desconto_div_mensal)+Table20[[#This Row],[aportes]]*(1-custo_remessa)-comissao-Table20[[#This Row],[saques]]</f>
        <v>13212564.758850958</v>
      </c>
      <c r="M711" s="67">
        <f>Table20[[#This Row],[riqueza]]*rendimento_hist_mensal</f>
        <v>71597.263037341661</v>
      </c>
      <c r="N711" s="70">
        <f>((Table20[[#This Row],[riqueza]]*SWR)/12)*(1-imposto_GCAP)</f>
        <v>37435.600150077713</v>
      </c>
      <c r="O711" s="71">
        <f>Table20[[#This Row],[renda]]*cambio_hoje*(1-custo_repatriacao)</f>
        <v>209469.08126959254</v>
      </c>
    </row>
    <row r="712" spans="7:15" ht="20" customHeight="1" x14ac:dyDescent="0.6">
      <c r="G712" s="65">
        <v>709</v>
      </c>
      <c r="H712" s="65">
        <f ca="1">YEAR(TODAY())-YEAR(data_de_nascimento)+Table20[[#This Row],[meses]]/12</f>
        <v>96.083333333333343</v>
      </c>
      <c r="I712" s="66">
        <f t="shared" ca="1" si="25"/>
        <v>66135</v>
      </c>
      <c r="J712" s="68"/>
      <c r="K712" s="68">
        <f t="shared" si="24"/>
        <v>3000</v>
      </c>
      <c r="L712" s="69">
        <f>M711+L711*(1-TER_mensal-desconto_div_mensal)+Table20[[#This Row],[aportes]]*(1-custo_remessa)-comissao-Table20[[#This Row],[saques]]</f>
        <v>13276269.329064516</v>
      </c>
      <c r="M712" s="67">
        <f>Table20[[#This Row],[riqueza]]*rendimento_hist_mensal</f>
        <v>71942.470266483564</v>
      </c>
      <c r="N712" s="70">
        <f>((Table20[[#This Row],[riqueza]]*SWR)/12)*(1-imposto_GCAP)</f>
        <v>37616.096432349463</v>
      </c>
      <c r="O712" s="71">
        <f>Table20[[#This Row],[renda]]*cambio_hoje*(1-custo_repatriacao)</f>
        <v>210479.0394449248</v>
      </c>
    </row>
    <row r="713" spans="7:15" ht="20" customHeight="1" x14ac:dyDescent="0.6">
      <c r="G713" s="65">
        <v>710</v>
      </c>
      <c r="H713" s="65">
        <f ca="1">YEAR(TODAY())-YEAR(data_de_nascimento)+Table20[[#This Row],[meses]]/12</f>
        <v>96.166666666666657</v>
      </c>
      <c r="I713" s="66">
        <f t="shared" ca="1" si="25"/>
        <v>66166</v>
      </c>
      <c r="J713" s="68"/>
      <c r="K713" s="68">
        <f t="shared" si="24"/>
        <v>3000</v>
      </c>
      <c r="L713" s="69">
        <f>M712+L712*(1-TER_mensal-desconto_div_mensal)+Table20[[#This Row],[aportes]]*(1-custo_remessa)-comissao-Table20[[#This Row],[saques]]</f>
        <v>13340295.525961721</v>
      </c>
      <c r="M713" s="67">
        <f>Table20[[#This Row],[riqueza]]*rendimento_hist_mensal</f>
        <v>72289.420351058099</v>
      </c>
      <c r="N713" s="70">
        <f>((Table20[[#This Row],[riqueza]]*SWR)/12)*(1-imposto_GCAP)</f>
        <v>37797.503990224875</v>
      </c>
      <c r="O713" s="71">
        <f>Table20[[#This Row],[renda]]*cambio_hoje*(1-custo_repatriacao)</f>
        <v>211494.09661860936</v>
      </c>
    </row>
    <row r="714" spans="7:15" ht="20" customHeight="1" x14ac:dyDescent="0.6">
      <c r="G714" s="65">
        <v>711</v>
      </c>
      <c r="H714" s="65">
        <f ca="1">YEAR(TODAY())-YEAR(data_de_nascimento)+Table20[[#This Row],[meses]]/12</f>
        <v>96.25</v>
      </c>
      <c r="I714" s="66">
        <f t="shared" ca="1" si="25"/>
        <v>66194</v>
      </c>
      <c r="J714" s="68"/>
      <c r="K714" s="68">
        <f t="shared" si="24"/>
        <v>3000</v>
      </c>
      <c r="L714" s="69">
        <f>M713+L713*(1-TER_mensal-desconto_div_mensal)+Table20[[#This Row],[aportes]]*(1-custo_remessa)-comissao-Table20[[#This Row],[saques]]</f>
        <v>13404644.973346382</v>
      </c>
      <c r="M714" s="67">
        <f>Table20[[#This Row],[riqueza]]*rendimento_hist_mensal</f>
        <v>72638.122090258345</v>
      </c>
      <c r="N714" s="70">
        <f>((Table20[[#This Row],[riqueza]]*SWR)/12)*(1-imposto_GCAP)</f>
        <v>37979.827424481417</v>
      </c>
      <c r="O714" s="71">
        <f>Table20[[#This Row],[renda]]*cambio_hoje*(1-custo_repatriacao)</f>
        <v>212514.27853407295</v>
      </c>
    </row>
    <row r="715" spans="7:15" ht="20" customHeight="1" x14ac:dyDescent="0.6">
      <c r="G715" s="65">
        <v>712</v>
      </c>
      <c r="H715" s="65">
        <f ca="1">YEAR(TODAY())-YEAR(data_de_nascimento)+Table20[[#This Row],[meses]]/12</f>
        <v>96.333333333333343</v>
      </c>
      <c r="I715" s="66">
        <f t="shared" ca="1" si="25"/>
        <v>66225</v>
      </c>
      <c r="J715" s="68"/>
      <c r="K715" s="68">
        <f t="shared" si="24"/>
        <v>3000</v>
      </c>
      <c r="L715" s="69">
        <f>M714+L714*(1-TER_mensal-desconto_div_mensal)+Table20[[#This Row],[aportes]]*(1-custo_remessa)-comissao-Table20[[#This Row],[saques]]</f>
        <v>13469319.303220438</v>
      </c>
      <c r="M715" s="67">
        <f>Table20[[#This Row],[riqueza]]*rendimento_hist_mensal</f>
        <v>72988.584327702032</v>
      </c>
      <c r="N715" s="70">
        <f>((Table20[[#This Row],[riqueza]]*SWR)/12)*(1-imposto_GCAP)</f>
        <v>38163.071359124573</v>
      </c>
      <c r="O715" s="71">
        <f>Table20[[#This Row],[renda]]*cambio_hoje*(1-custo_repatriacao)</f>
        <v>213539.61106471351</v>
      </c>
    </row>
    <row r="716" spans="7:15" ht="20" customHeight="1" x14ac:dyDescent="0.6">
      <c r="G716" s="65">
        <v>713</v>
      </c>
      <c r="H716" s="65">
        <f ca="1">YEAR(TODAY())-YEAR(data_de_nascimento)+Table20[[#This Row],[meses]]/12</f>
        <v>96.416666666666657</v>
      </c>
      <c r="I716" s="66">
        <f t="shared" ca="1" si="25"/>
        <v>66255</v>
      </c>
      <c r="J716" s="68"/>
      <c r="K716" s="68">
        <f t="shared" si="24"/>
        <v>3000</v>
      </c>
      <c r="L716" s="69">
        <f>M715+L715*(1-TER_mensal-desconto_div_mensal)+Table20[[#This Row],[aportes]]*(1-custo_remessa)-comissao-Table20[[#This Row],[saques]]</f>
        <v>13534320.155825356</v>
      </c>
      <c r="M716" s="67">
        <f>Table20[[#This Row],[riqueza]]*rendimento_hist_mensal</f>
        <v>73340.81595165591</v>
      </c>
      <c r="N716" s="70">
        <f>((Table20[[#This Row],[riqueza]]*SWR)/12)*(1-imposto_GCAP)</f>
        <v>38347.240441505171</v>
      </c>
      <c r="O716" s="71">
        <f>Table20[[#This Row],[renda]]*cambio_hoje*(1-custo_repatriacao)</f>
        <v>214570.12021455672</v>
      </c>
    </row>
    <row r="717" spans="7:15" ht="20" customHeight="1" x14ac:dyDescent="0.6">
      <c r="G717" s="65">
        <v>714</v>
      </c>
      <c r="H717" s="65">
        <f ca="1">YEAR(TODAY())-YEAR(data_de_nascimento)+Table20[[#This Row],[meses]]/12</f>
        <v>96.5</v>
      </c>
      <c r="I717" s="66">
        <f t="shared" ca="1" si="25"/>
        <v>66286</v>
      </c>
      <c r="J717" s="68"/>
      <c r="K717" s="68">
        <f t="shared" si="24"/>
        <v>3000</v>
      </c>
      <c r="L717" s="69">
        <f>M716+L716*(1-TER_mensal-desconto_div_mensal)+Table20[[#This Row],[aportes]]*(1-custo_remessa)-comissao-Table20[[#This Row],[saques]]</f>
        <v>13599649.179683728</v>
      </c>
      <c r="M717" s="67">
        <f>Table20[[#This Row],[riqueza]]*rendimento_hist_mensal</f>
        <v>73694.825895261092</v>
      </c>
      <c r="N717" s="70">
        <f>((Table20[[#This Row],[riqueza]]*SWR)/12)*(1-imposto_GCAP)</f>
        <v>38532.339342437226</v>
      </c>
      <c r="O717" s="71">
        <f>Table20[[#This Row],[renda]]*cambio_hoje*(1-custo_repatriacao)</f>
        <v>215605.83211891545</v>
      </c>
    </row>
    <row r="718" spans="7:15" ht="20" customHeight="1" x14ac:dyDescent="0.6">
      <c r="G718" s="65">
        <v>715</v>
      </c>
      <c r="H718" s="65">
        <f ca="1">YEAR(TODAY())-YEAR(data_de_nascimento)+Table20[[#This Row],[meses]]/12</f>
        <v>96.583333333333343</v>
      </c>
      <c r="I718" s="66">
        <f t="shared" ca="1" si="25"/>
        <v>66316</v>
      </c>
      <c r="J718" s="68"/>
      <c r="K718" s="68">
        <f t="shared" si="24"/>
        <v>3000</v>
      </c>
      <c r="L718" s="69">
        <f>M717+L717*(1-TER_mensal-desconto_div_mensal)+Table20[[#This Row],[aportes]]*(1-custo_remessa)-comissao-Table20[[#This Row],[saques]]</f>
        <v>13665308.031641075</v>
      </c>
      <c r="M718" s="67">
        <f>Table20[[#This Row],[riqueza]]*rendimento_hist_mensal</f>
        <v>74050.623136759634</v>
      </c>
      <c r="N718" s="70">
        <f>((Table20[[#This Row],[riqueza]]*SWR)/12)*(1-imposto_GCAP)</f>
        <v>38718.372756316377</v>
      </c>
      <c r="O718" s="71">
        <f>Table20[[#This Row],[renda]]*cambio_hoje*(1-custo_repatriacao)</f>
        <v>216646.77304505234</v>
      </c>
    </row>
    <row r="719" spans="7:15" ht="20" customHeight="1" x14ac:dyDescent="0.6">
      <c r="G719" s="65">
        <v>716</v>
      </c>
      <c r="H719" s="65">
        <f ca="1">YEAR(TODAY())-YEAR(data_de_nascimento)+Table20[[#This Row],[meses]]/12</f>
        <v>96.666666666666657</v>
      </c>
      <c r="I719" s="66">
        <f t="shared" ca="1" si="25"/>
        <v>66347</v>
      </c>
      <c r="J719" s="68"/>
      <c r="K719" s="68">
        <f t="shared" si="24"/>
        <v>3000</v>
      </c>
      <c r="L719" s="69">
        <f>M718+L718*(1-TER_mensal-desconto_div_mensal)+Table20[[#This Row],[aportes]]*(1-custo_remessa)-comissao-Table20[[#This Row],[saques]]</f>
        <v>13731298.37690787</v>
      </c>
      <c r="M719" s="67">
        <f>Table20[[#This Row],[riqueza]]*rendimento_hist_mensal</f>
        <v>74408.216699722238</v>
      </c>
      <c r="N719" s="70">
        <f>((Table20[[#This Row],[riqueza]]*SWR)/12)*(1-imposto_GCAP)</f>
        <v>38905.34540123897</v>
      </c>
      <c r="O719" s="71">
        <f>Table20[[#This Row],[renda]]*cambio_hoje*(1-custo_repatriacao)</f>
        <v>217692.96939284616</v>
      </c>
    </row>
    <row r="720" spans="7:15" ht="20" customHeight="1" x14ac:dyDescent="0.6">
      <c r="G720" s="65">
        <v>717</v>
      </c>
      <c r="H720" s="65">
        <f ca="1">YEAR(TODAY())-YEAR(data_de_nascimento)+Table20[[#This Row],[meses]]/12</f>
        <v>96.75</v>
      </c>
      <c r="I720" s="66">
        <f t="shared" ca="1" si="25"/>
        <v>66378</v>
      </c>
      <c r="J720" s="68"/>
      <c r="K720" s="68">
        <f t="shared" si="24"/>
        <v>3000</v>
      </c>
      <c r="L720" s="69">
        <f>M719+L719*(1-TER_mensal-desconto_div_mensal)+Table20[[#This Row],[aportes]]*(1-custo_remessa)-comissao-Table20[[#This Row],[saques]]</f>
        <v>13797621.889101777</v>
      </c>
      <c r="M720" s="67">
        <f>Table20[[#This Row],[riqueza]]*rendimento_hist_mensal</f>
        <v>74767.615653277157</v>
      </c>
      <c r="N720" s="70">
        <f>((Table20[[#This Row],[riqueza]]*SWR)/12)*(1-imposto_GCAP)</f>
        <v>39093.262019121707</v>
      </c>
      <c r="O720" s="71">
        <f>Table20[[#This Row],[renda]]*cambio_hoje*(1-custo_repatriacao)</f>
        <v>218744.44769546136</v>
      </c>
    </row>
    <row r="721" spans="7:15" ht="20" customHeight="1" x14ac:dyDescent="0.6">
      <c r="G721" s="65">
        <v>718</v>
      </c>
      <c r="H721" s="65">
        <f ca="1">YEAR(TODAY())-YEAR(data_de_nascimento)+Table20[[#This Row],[meses]]/12</f>
        <v>96.833333333333343</v>
      </c>
      <c r="I721" s="66">
        <f t="shared" ca="1" si="25"/>
        <v>66408</v>
      </c>
      <c r="J721" s="68"/>
      <c r="K721" s="68">
        <f t="shared" si="24"/>
        <v>3000</v>
      </c>
      <c r="L721" s="69">
        <f>M720+L720*(1-TER_mensal-desconto_div_mensal)+Table20[[#This Row],[aportes]]*(1-custo_remessa)-comissao-Table20[[#This Row],[saques]]</f>
        <v>13864280.250290085</v>
      </c>
      <c r="M721" s="67">
        <f>Table20[[#This Row],[riqueza]]*rendimento_hist_mensal</f>
        <v>75128.82911234007</v>
      </c>
      <c r="N721" s="70">
        <f>((Table20[[#This Row],[riqueza]]*SWR)/12)*(1-imposto_GCAP)</f>
        <v>39282.12737582191</v>
      </c>
      <c r="O721" s="71">
        <f>Table20[[#This Row],[renda]]*cambio_hoje*(1-custo_repatriacao)</f>
        <v>219801.23462002104</v>
      </c>
    </row>
    <row r="722" spans="7:15" ht="20" customHeight="1" x14ac:dyDescent="0.6">
      <c r="G722" s="65">
        <v>719</v>
      </c>
      <c r="H722" s="65">
        <f ca="1">YEAR(TODAY())-YEAR(data_de_nascimento)+Table20[[#This Row],[meses]]/12</f>
        <v>96.916666666666657</v>
      </c>
      <c r="I722" s="66">
        <f t="shared" ca="1" si="25"/>
        <v>66439</v>
      </c>
      <c r="J722" s="68"/>
      <c r="K722" s="68">
        <f t="shared" si="24"/>
        <v>3000</v>
      </c>
      <c r="L722" s="69">
        <f>M721+L721*(1-TER_mensal-desconto_div_mensal)+Table20[[#This Row],[aportes]]*(1-custo_remessa)-comissao-Table20[[#This Row],[saques]]</f>
        <v>13931275.151032377</v>
      </c>
      <c r="M722" s="67">
        <f>Table20[[#This Row],[riqueza]]*rendimento_hist_mensal</f>
        <v>75491.866237845417</v>
      </c>
      <c r="N722" s="70">
        <f>((Table20[[#This Row],[riqueza]]*SWR)/12)*(1-imposto_GCAP)</f>
        <v>39471.946261258403</v>
      </c>
      <c r="O722" s="71">
        <f>Table20[[#This Row],[renda]]*cambio_hoje*(1-custo_repatriacao)</f>
        <v>220863.3569682831</v>
      </c>
    </row>
    <row r="723" spans="7:15" ht="20" customHeight="1" x14ac:dyDescent="0.6">
      <c r="G723" s="65">
        <v>720</v>
      </c>
      <c r="H723" s="65">
        <f ca="1">YEAR(TODAY())-YEAR(data_de_nascimento)+Table20[[#This Row],[meses]]/12</f>
        <v>97</v>
      </c>
      <c r="I723" s="66">
        <f t="shared" ca="1" si="25"/>
        <v>66469</v>
      </c>
      <c r="J723" s="68"/>
      <c r="K723" s="68">
        <f t="shared" si="24"/>
        <v>3000</v>
      </c>
      <c r="L723" s="69">
        <f>M722+L722*(1-TER_mensal-desconto_div_mensal)+Table20[[#This Row],[aportes]]*(1-custo_remessa)-comissao-Table20[[#This Row],[saques]]</f>
        <v>13998608.290423403</v>
      </c>
      <c r="M723" s="67">
        <f>Table20[[#This Row],[riqueza]]*rendimento_hist_mensal</f>
        <v>75856.736236978613</v>
      </c>
      <c r="N723" s="70">
        <f>((Table20[[#This Row],[riqueza]]*SWR)/12)*(1-imposto_GCAP)</f>
        <v>39662.723489532975</v>
      </c>
      <c r="O723" s="71">
        <f>Table20[[#This Row],[renda]]*cambio_hoje*(1-custo_repatriacao)</f>
        <v>221930.84167732016</v>
      </c>
    </row>
    <row r="724" spans="7:15" ht="20" customHeight="1" x14ac:dyDescent="0.6">
      <c r="G724" s="65">
        <v>721</v>
      </c>
      <c r="H724" s="65">
        <f ca="1">YEAR(TODAY())-YEAR(data_de_nascimento)+Table20[[#This Row],[meses]]/12</f>
        <v>97.083333333333343</v>
      </c>
      <c r="I724" s="66">
        <f t="shared" ca="1" si="25"/>
        <v>66500</v>
      </c>
      <c r="J724" s="68"/>
      <c r="K724" s="68">
        <f t="shared" si="24"/>
        <v>3000</v>
      </c>
      <c r="L724" s="69">
        <f>M723+L723*(1-TER_mensal-desconto_div_mensal)+Table20[[#This Row],[aportes]]*(1-custo_remessa)-comissao-Table20[[#This Row],[saques]]</f>
        <v>14066281.376136165</v>
      </c>
      <c r="M724" s="67">
        <f>Table20[[#This Row],[riqueza]]*rendimento_hist_mensal</f>
        <v>76223.448363409596</v>
      </c>
      <c r="N724" s="70">
        <f>((Table20[[#This Row],[riqueza]]*SWR)/12)*(1-imposto_GCAP)</f>
        <v>39854.463899052469</v>
      </c>
      <c r="O724" s="71">
        <f>Table20[[#This Row],[renda]]*cambio_hoje*(1-custo_repatriacao)</f>
        <v>223003.71582020257</v>
      </c>
    </row>
    <row r="725" spans="7:15" ht="20" customHeight="1" x14ac:dyDescent="0.6">
      <c r="G725" s="65">
        <v>722</v>
      </c>
      <c r="H725" s="65">
        <f ca="1">YEAR(TODAY())-YEAR(data_de_nascimento)+Table20[[#This Row],[meses]]/12</f>
        <v>97.166666666666657</v>
      </c>
      <c r="I725" s="66">
        <f t="shared" ca="1" si="25"/>
        <v>66531</v>
      </c>
      <c r="J725" s="68"/>
      <c r="K725" s="68">
        <f t="shared" si="24"/>
        <v>3000</v>
      </c>
      <c r="L725" s="69">
        <f>M724+L724*(1-TER_mensal-desconto_div_mensal)+Table20[[#This Row],[aportes]]*(1-custo_remessa)-comissao-Table20[[#This Row],[saques]]</f>
        <v>14134296.124465238</v>
      </c>
      <c r="M725" s="67">
        <f>Table20[[#This Row],[riqueza]]*rendimento_hist_mensal</f>
        <v>76592.011917527503</v>
      </c>
      <c r="N725" s="70">
        <f>((Table20[[#This Row],[riqueza]]*SWR)/12)*(1-imposto_GCAP)</f>
        <v>40047.172352651512</v>
      </c>
      <c r="O725" s="71">
        <f>Table20[[#This Row],[renda]]*cambio_hoje*(1-custo_repatriacao)</f>
        <v>224082.0066066852</v>
      </c>
    </row>
    <row r="726" spans="7:15" ht="20" customHeight="1" x14ac:dyDescent="0.6">
      <c r="G726" s="65">
        <v>723</v>
      </c>
      <c r="H726" s="65">
        <f ca="1">YEAR(TODAY())-YEAR(data_de_nascimento)+Table20[[#This Row],[meses]]/12</f>
        <v>97.25</v>
      </c>
      <c r="I726" s="66">
        <f t="shared" ca="1" si="25"/>
        <v>66559</v>
      </c>
      <c r="J726" s="68"/>
      <c r="K726" s="68">
        <f t="shared" si="24"/>
        <v>3000</v>
      </c>
      <c r="L726" s="69">
        <f>M725+L725*(1-TER_mensal-desconto_div_mensal)+Table20[[#This Row],[aportes]]*(1-custo_remessa)-comissao-Table20[[#This Row],[saques]]</f>
        <v>14202654.260370286</v>
      </c>
      <c r="M726" s="67">
        <f>Table20[[#This Row],[riqueza]]*rendimento_hist_mensal</f>
        <v>76962.436246676574</v>
      </c>
      <c r="N726" s="70">
        <f>((Table20[[#This Row],[riqueza]]*SWR)/12)*(1-imposto_GCAP)</f>
        <v>40240.853737715814</v>
      </c>
      <c r="O726" s="71">
        <f>Table20[[#This Row],[renda]]*cambio_hoje*(1-custo_repatriacao)</f>
        <v>225165.74138389717</v>
      </c>
    </row>
    <row r="727" spans="7:15" ht="20" customHeight="1" x14ac:dyDescent="0.6">
      <c r="G727" s="65">
        <v>724</v>
      </c>
      <c r="H727" s="65">
        <f ca="1">YEAR(TODAY())-YEAR(data_de_nascimento)+Table20[[#This Row],[meses]]/12</f>
        <v>97.333333333333343</v>
      </c>
      <c r="I727" s="66">
        <f t="shared" ca="1" si="25"/>
        <v>66590</v>
      </c>
      <c r="J727" s="68"/>
      <c r="K727" s="68">
        <f t="shared" si="24"/>
        <v>3000</v>
      </c>
      <c r="L727" s="69">
        <f>M726+L726*(1-TER_mensal-desconto_div_mensal)+Table20[[#This Row],[aportes]]*(1-custo_remessa)-comissao-Table20[[#This Row],[saques]]</f>
        <v>14271357.517519819</v>
      </c>
      <c r="M727" s="67">
        <f>Table20[[#This Row],[riqueza]]*rendimento_hist_mensal</f>
        <v>77334.730745393186</v>
      </c>
      <c r="N727" s="70">
        <f>((Table20[[#This Row],[riqueza]]*SWR)/12)*(1-imposto_GCAP)</f>
        <v>40435.51296630616</v>
      </c>
      <c r="O727" s="71">
        <f>Table20[[#This Row],[renda]]*cambio_hoje*(1-custo_repatriacao)</f>
        <v>226254.94763703598</v>
      </c>
    </row>
    <row r="728" spans="7:15" ht="20" customHeight="1" x14ac:dyDescent="0.6">
      <c r="G728" s="65">
        <v>725</v>
      </c>
      <c r="H728" s="65">
        <f ca="1">YEAR(TODAY())-YEAR(data_de_nascimento)+Table20[[#This Row],[meses]]/12</f>
        <v>97.416666666666657</v>
      </c>
      <c r="I728" s="66">
        <f t="shared" ca="1" si="25"/>
        <v>66620</v>
      </c>
      <c r="J728" s="68"/>
      <c r="K728" s="68">
        <f t="shared" si="24"/>
        <v>3000</v>
      </c>
      <c r="L728" s="69">
        <f>M727+L727*(1-TER_mensal-desconto_div_mensal)+Table20[[#This Row],[aportes]]*(1-custo_remessa)-comissao-Table20[[#This Row],[saques]]</f>
        <v>14340407.638335157</v>
      </c>
      <c r="M728" s="67">
        <f>Table20[[#This Row],[riqueza]]*rendimento_hist_mensal</f>
        <v>77708.904855644141</v>
      </c>
      <c r="N728" s="70">
        <f>((Table20[[#This Row],[riqueza]]*SWR)/12)*(1-imposto_GCAP)</f>
        <v>40631.154975282945</v>
      </c>
      <c r="O728" s="71">
        <f>Table20[[#This Row],[renda]]*cambio_hoje*(1-custo_repatriacao)</f>
        <v>227349.65299006391</v>
      </c>
    </row>
    <row r="729" spans="7:15" ht="20" customHeight="1" x14ac:dyDescent="0.6">
      <c r="G729" s="65">
        <v>726</v>
      </c>
      <c r="H729" s="65">
        <f ca="1">YEAR(TODAY())-YEAR(data_de_nascimento)+Table20[[#This Row],[meses]]/12</f>
        <v>97.5</v>
      </c>
      <c r="I729" s="66">
        <f t="shared" ca="1" si="25"/>
        <v>66651</v>
      </c>
      <c r="J729" s="68"/>
      <c r="K729" s="68">
        <f t="shared" si="24"/>
        <v>3000</v>
      </c>
      <c r="L729" s="69">
        <f>M728+L728*(1-TER_mensal-desconto_div_mensal)+Table20[[#This Row],[aportes]]*(1-custo_remessa)-comissao-Table20[[#This Row],[saques]]</f>
        <v>14409806.374034623</v>
      </c>
      <c r="M729" s="67">
        <f>Table20[[#This Row],[riqueza]]*rendimento_hist_mensal</f>
        <v>78084.96806706606</v>
      </c>
      <c r="N729" s="70">
        <f>((Table20[[#This Row],[riqueza]]*SWR)/12)*(1-imposto_GCAP)</f>
        <v>40827.784726431433</v>
      </c>
      <c r="O729" s="71">
        <f>Table20[[#This Row],[renda]]*cambio_hoje*(1-custo_repatriacao)</f>
        <v>228449.88520640938</v>
      </c>
    </row>
    <row r="730" spans="7:15" ht="20" customHeight="1" x14ac:dyDescent="0.6">
      <c r="G730" s="65">
        <v>727</v>
      </c>
      <c r="H730" s="65">
        <f ca="1">YEAR(TODAY())-YEAR(data_de_nascimento)+Table20[[#This Row],[meses]]/12</f>
        <v>97.583333333333343</v>
      </c>
      <c r="I730" s="66">
        <f t="shared" ca="1" si="25"/>
        <v>66681</v>
      </c>
      <c r="J730" s="68"/>
      <c r="K730" s="68">
        <f t="shared" si="24"/>
        <v>3000</v>
      </c>
      <c r="L730" s="69">
        <f>M729+L729*(1-TER_mensal-desconto_div_mensal)+Table20[[#This Row],[aportes]]*(1-custo_remessa)-comissao-Table20[[#This Row],[saques]]</f>
        <v>14479555.484677952</v>
      </c>
      <c r="M730" s="67">
        <f>Table20[[#This Row],[riqueza]]*rendimento_hist_mensal</f>
        <v>78462.929917206144</v>
      </c>
      <c r="N730" s="70">
        <f>((Table20[[#This Row],[riqueza]]*SWR)/12)*(1-imposto_GCAP)</f>
        <v>41025.40720658753</v>
      </c>
      <c r="O730" s="71">
        <f>Table20[[#This Row],[renda]]*cambio_hoje*(1-custo_repatriacao)</f>
        <v>229555.67218967029</v>
      </c>
    </row>
    <row r="731" spans="7:15" ht="20" customHeight="1" x14ac:dyDescent="0.6">
      <c r="G731" s="65">
        <v>728</v>
      </c>
      <c r="H731" s="65">
        <f ca="1">YEAR(TODAY())-YEAR(data_de_nascimento)+Table20[[#This Row],[meses]]/12</f>
        <v>97.666666666666657</v>
      </c>
      <c r="I731" s="66">
        <f t="shared" ca="1" si="25"/>
        <v>66712</v>
      </c>
      <c r="J731" s="68"/>
      <c r="K731" s="68">
        <f t="shared" si="24"/>
        <v>3000</v>
      </c>
      <c r="L731" s="69">
        <f>M730+L730*(1-TER_mensal-desconto_div_mensal)+Table20[[#This Row],[aportes]]*(1-custo_remessa)-comissao-Table20[[#This Row],[saques]]</f>
        <v>14549656.739210933</v>
      </c>
      <c r="M731" s="67">
        <f>Table20[[#This Row],[riqueza]]*rendimento_hist_mensal</f>
        <v>78842.799991764026</v>
      </c>
      <c r="N731" s="70">
        <f>((Table20[[#This Row],[riqueza]]*SWR)/12)*(1-imposto_GCAP)</f>
        <v>41224.027427764311</v>
      </c>
      <c r="O731" s="71">
        <f>Table20[[#This Row],[renda]]*cambio_hoje*(1-custo_repatriacao)</f>
        <v>230667.04198432222</v>
      </c>
    </row>
    <row r="732" spans="7:15" ht="20" customHeight="1" x14ac:dyDescent="0.6">
      <c r="G732" s="65">
        <v>729</v>
      </c>
      <c r="H732" s="65">
        <f ca="1">YEAR(TODAY())-YEAR(data_de_nascimento)+Table20[[#This Row],[meses]]/12</f>
        <v>97.75</v>
      </c>
      <c r="I732" s="66">
        <f t="shared" ca="1" si="25"/>
        <v>66743</v>
      </c>
      <c r="J732" s="68"/>
      <c r="K732" s="68">
        <f t="shared" si="24"/>
        <v>3000</v>
      </c>
      <c r="L732" s="69">
        <f>M731+L731*(1-TER_mensal-desconto_div_mensal)+Table20[[#This Row],[aportes]]*(1-custo_remessa)-comissao-Table20[[#This Row],[saques]]</f>
        <v>14620111.915510271</v>
      </c>
      <c r="M732" s="67">
        <f>Table20[[#This Row],[riqueza]]*rendimento_hist_mensal</f>
        <v>79224.587924834836</v>
      </c>
      <c r="N732" s="70">
        <f>((Table20[[#This Row],[riqueza]]*SWR)/12)*(1-imposto_GCAP)</f>
        <v>41423.650427279099</v>
      </c>
      <c r="O732" s="71">
        <f>Table20[[#This Row],[renda]]*cambio_hoje*(1-custo_repatriacao)</f>
        <v>231784.02277642942</v>
      </c>
    </row>
    <row r="733" spans="7:15" ht="20" customHeight="1" x14ac:dyDescent="0.6">
      <c r="G733" s="65">
        <v>730</v>
      </c>
      <c r="H733" s="65">
        <f ca="1">YEAR(TODAY())-YEAR(data_de_nascimento)+Table20[[#This Row],[meses]]/12</f>
        <v>97.833333333333343</v>
      </c>
      <c r="I733" s="66">
        <f t="shared" ca="1" si="25"/>
        <v>66773</v>
      </c>
      <c r="J733" s="68"/>
      <c r="K733" s="68">
        <f t="shared" si="24"/>
        <v>3000</v>
      </c>
      <c r="L733" s="69">
        <f>M732+L732*(1-TER_mensal-desconto_div_mensal)+Table20[[#This Row],[aportes]]*(1-custo_remessa)-comissao-Table20[[#This Row],[saques]]</f>
        <v>14690922.800428675</v>
      </c>
      <c r="M733" s="67">
        <f>Table20[[#This Row],[riqueza]]*rendimento_hist_mensal</f>
        <v>79608.303399153607</v>
      </c>
      <c r="N733" s="70">
        <f>((Table20[[#This Row],[riqueza]]*SWR)/12)*(1-imposto_GCAP)</f>
        <v>41624.281267881248</v>
      </c>
      <c r="O733" s="71">
        <f>Table20[[#This Row],[renda]]*cambio_hoje*(1-custo_repatriacao)</f>
        <v>232906.64289435989</v>
      </c>
    </row>
    <row r="734" spans="7:15" ht="20" customHeight="1" x14ac:dyDescent="0.6">
      <c r="G734" s="65">
        <v>731</v>
      </c>
      <c r="H734" s="65">
        <f ca="1">YEAR(TODAY())-YEAR(data_de_nascimento)+Table20[[#This Row],[meses]]/12</f>
        <v>97.916666666666657</v>
      </c>
      <c r="I734" s="66">
        <f t="shared" ca="1" si="25"/>
        <v>66804</v>
      </c>
      <c r="J734" s="68"/>
      <c r="K734" s="68">
        <f t="shared" ref="K734:K745" si="26">saques</f>
        <v>3000</v>
      </c>
      <c r="L734" s="69">
        <f>M733+L733*(1-TER_mensal-desconto_div_mensal)+Table20[[#This Row],[aportes]]*(1-custo_remessa)-comissao-Table20[[#This Row],[saques]]</f>
        <v>14762091.189840183</v>
      </c>
      <c r="M734" s="67">
        <f>Table20[[#This Row],[riqueza]]*rendimento_hist_mensal</f>
        <v>79993.956146340803</v>
      </c>
      <c r="N734" s="70">
        <f>((Table20[[#This Row],[riqueza]]*SWR)/12)*(1-imposto_GCAP)</f>
        <v>41825.925037880515</v>
      </c>
      <c r="O734" s="71">
        <f>Table20[[#This Row],[renda]]*cambio_hoje*(1-custo_repatriacao)</f>
        <v>234034.9308095036</v>
      </c>
    </row>
    <row r="735" spans="7:15" ht="20" customHeight="1" x14ac:dyDescent="0.6">
      <c r="G735" s="65">
        <v>732</v>
      </c>
      <c r="H735" s="65">
        <f ca="1">YEAR(TODAY())-YEAR(data_de_nascimento)+Table20[[#This Row],[meses]]/12</f>
        <v>98</v>
      </c>
      <c r="I735" s="66">
        <f t="shared" ca="1" si="25"/>
        <v>66834</v>
      </c>
      <c r="J735" s="68"/>
      <c r="K735" s="68">
        <f t="shared" si="26"/>
        <v>3000</v>
      </c>
      <c r="L735" s="69">
        <f>M734+L734*(1-TER_mensal-desconto_div_mensal)+Table20[[#This Row],[aportes]]*(1-custo_remessa)-comissao-Table20[[#This Row],[saques]]</f>
        <v>14833618.888685696</v>
      </c>
      <c r="M735" s="67">
        <f>Table20[[#This Row],[riqueza]]*rendimento_hist_mensal</f>
        <v>80381.555947149143</v>
      </c>
      <c r="N735" s="70">
        <f>((Table20[[#This Row],[riqueza]]*SWR)/12)*(1-imposto_GCAP)</f>
        <v>42028.586851276137</v>
      </c>
      <c r="O735" s="71">
        <f>Table20[[#This Row],[renda]]*cambio_hoje*(1-custo_repatriacao)</f>
        <v>235168.91513699465</v>
      </c>
    </row>
    <row r="736" spans="7:15" ht="20" customHeight="1" x14ac:dyDescent="0.6">
      <c r="G736" s="65">
        <v>733</v>
      </c>
      <c r="H736" s="65">
        <f ca="1">YEAR(TODAY())-YEAR(data_de_nascimento)+Table20[[#This Row],[meses]]/12</f>
        <v>98.083333333333343</v>
      </c>
      <c r="I736" s="66">
        <f t="shared" ca="1" si="25"/>
        <v>66865</v>
      </c>
      <c r="J736" s="68"/>
      <c r="K736" s="68">
        <f t="shared" si="26"/>
        <v>3000</v>
      </c>
      <c r="L736" s="69">
        <f>M735+L735*(1-TER_mensal-desconto_div_mensal)+Table20[[#This Row],[aportes]]*(1-custo_remessa)-comissao-Table20[[#This Row],[saques]]</f>
        <v>14905507.711018763</v>
      </c>
      <c r="M736" s="67">
        <f>Table20[[#This Row],[riqueza]]*rendimento_hist_mensal</f>
        <v>80771.112631711658</v>
      </c>
      <c r="N736" s="70">
        <f>((Table20[[#This Row],[riqueza]]*SWR)/12)*(1-imposto_GCAP)</f>
        <v>42232.271847886499</v>
      </c>
      <c r="O736" s="71">
        <f>Table20[[#This Row],[renda]]*cambio_hoje*(1-custo_repatriacao)</f>
        <v>236308.6246364371</v>
      </c>
    </row>
    <row r="737" spans="7:15" ht="20" customHeight="1" x14ac:dyDescent="0.6">
      <c r="G737" s="65">
        <v>734</v>
      </c>
      <c r="H737" s="65">
        <f ca="1">YEAR(TODAY())-YEAR(data_de_nascimento)+Table20[[#This Row],[meses]]/12</f>
        <v>98.166666666666657</v>
      </c>
      <c r="I737" s="66">
        <f t="shared" ca="1" si="25"/>
        <v>66896</v>
      </c>
      <c r="J737" s="68"/>
      <c r="K737" s="68">
        <f t="shared" si="26"/>
        <v>3000</v>
      </c>
      <c r="L737" s="69">
        <f>M736+L736*(1-TER_mensal-desconto_div_mensal)+Table20[[#This Row],[aportes]]*(1-custo_remessa)-comissao-Table20[[#This Row],[saques]]</f>
        <v>14977759.480051586</v>
      </c>
      <c r="M737" s="67">
        <f>Table20[[#This Row],[riqueza]]*rendimento_hist_mensal</f>
        <v>81162.636079790944</v>
      </c>
      <c r="N737" s="70">
        <f>((Table20[[#This Row],[riqueza]]*SWR)/12)*(1-imposto_GCAP)</f>
        <v>42436.985193479486</v>
      </c>
      <c r="O737" s="71">
        <f>Table20[[#This Row],[renda]]*cambio_hoje*(1-custo_repatriacao)</f>
        <v>237454.08821263406</v>
      </c>
    </row>
    <row r="738" spans="7:15" ht="20" customHeight="1" x14ac:dyDescent="0.6">
      <c r="G738" s="65">
        <v>735</v>
      </c>
      <c r="H738" s="65">
        <f ca="1">YEAR(TODAY())-YEAR(data_de_nascimento)+Table20[[#This Row],[meses]]/12</f>
        <v>98.25</v>
      </c>
      <c r="I738" s="66">
        <f t="shared" ca="1" si="25"/>
        <v>66924</v>
      </c>
      <c r="J738" s="68"/>
      <c r="K738" s="68">
        <f t="shared" si="26"/>
        <v>3000</v>
      </c>
      <c r="L738" s="69">
        <f>M737+L737*(1-TER_mensal-desconto_div_mensal)+Table20[[#This Row],[aportes]]*(1-custo_remessa)-comissao-Table20[[#This Row],[saques]]</f>
        <v>15050376.028201258</v>
      </c>
      <c r="M738" s="67">
        <f>Table20[[#This Row],[riqueza]]*rendimento_hist_mensal</f>
        <v>81556.136221029839</v>
      </c>
      <c r="N738" s="70">
        <f>((Table20[[#This Row],[riqueza]]*SWR)/12)*(1-imposto_GCAP)</f>
        <v>42642.732079903559</v>
      </c>
      <c r="O738" s="71">
        <f>Table20[[#This Row],[renda]]*cambio_hoje*(1-custo_repatriacao)</f>
        <v>238605.33491632127</v>
      </c>
    </row>
    <row r="739" spans="7:15" ht="20" customHeight="1" x14ac:dyDescent="0.6">
      <c r="G739" s="65">
        <v>736</v>
      </c>
      <c r="H739" s="65">
        <f ca="1">YEAR(TODAY())-YEAR(data_de_nascimento)+Table20[[#This Row],[meses]]/12</f>
        <v>98.333333333333343</v>
      </c>
      <c r="I739" s="66">
        <f t="shared" ca="1" si="25"/>
        <v>66955</v>
      </c>
      <c r="J739" s="68"/>
      <c r="K739" s="68">
        <f t="shared" si="26"/>
        <v>3000</v>
      </c>
      <c r="L739" s="69">
        <f>M738+L738*(1-TER_mensal-desconto_div_mensal)+Table20[[#This Row],[aportes]]*(1-custo_remessa)-comissao-Table20[[#This Row],[saques]]</f>
        <v>15123359.197136238</v>
      </c>
      <c r="M739" s="67">
        <f>Table20[[#This Row],[riqueza]]*rendimento_hist_mensal</f>
        <v>81951.623035203142</v>
      </c>
      <c r="N739" s="70">
        <f>((Table20[[#This Row],[riqueza]]*SWR)/12)*(1-imposto_GCAP)</f>
        <v>42849.517725219339</v>
      </c>
      <c r="O739" s="71">
        <f>Table20[[#This Row],[renda]]*cambio_hoje*(1-custo_repatriacao)</f>
        <v>239762.39394490336</v>
      </c>
    </row>
    <row r="740" spans="7:15" ht="20" customHeight="1" x14ac:dyDescent="0.6">
      <c r="G740" s="65">
        <v>737</v>
      </c>
      <c r="H740" s="65">
        <f ca="1">YEAR(TODAY())-YEAR(data_de_nascimento)+Table20[[#This Row],[meses]]/12</f>
        <v>98.416666666666657</v>
      </c>
      <c r="I740" s="66">
        <f t="shared" ca="1" si="25"/>
        <v>66985</v>
      </c>
      <c r="J740" s="68"/>
      <c r="K740" s="68">
        <f t="shared" si="26"/>
        <v>3000</v>
      </c>
      <c r="L740" s="69">
        <f>M739+L739*(1-TER_mensal-desconto_div_mensal)+Table20[[#This Row],[aportes]]*(1-custo_remessa)-comissao-Table20[[#This Row],[saques]]</f>
        <v>15196710.837823056</v>
      </c>
      <c r="M740" s="67">
        <f>Table20[[#This Row],[riqueza]]*rendimento_hist_mensal</f>
        <v>82349.106552470796</v>
      </c>
      <c r="N740" s="70">
        <f>((Table20[[#This Row],[riqueza]]*SWR)/12)*(1-imposto_GCAP)</f>
        <v>43057.347373831988</v>
      </c>
      <c r="O740" s="71">
        <f>Table20[[#This Row],[renda]]*cambio_hoje*(1-custo_repatriacao)</f>
        <v>240925.29464319453</v>
      </c>
    </row>
    <row r="741" spans="7:15" ht="20" customHeight="1" x14ac:dyDescent="0.6">
      <c r="G741" s="65">
        <v>738</v>
      </c>
      <c r="H741" s="65">
        <f ca="1">YEAR(TODAY())-YEAR(data_de_nascimento)+Table20[[#This Row],[meses]]/12</f>
        <v>98.5</v>
      </c>
      <c r="I741" s="66">
        <f t="shared" ca="1" si="25"/>
        <v>67016</v>
      </c>
      <c r="J741" s="68"/>
      <c r="K741" s="68">
        <f t="shared" si="26"/>
        <v>3000</v>
      </c>
      <c r="L741" s="69">
        <f>M740+L740*(1-TER_mensal-desconto_div_mensal)+Table20[[#This Row],[aportes]]*(1-custo_remessa)-comissao-Table20[[#This Row],[saques]]</f>
        <v>15270432.810573258</v>
      </c>
      <c r="M741" s="67">
        <f>Table20[[#This Row],[riqueza]]*rendimento_hist_mensal</f>
        <v>82748.596853632203</v>
      </c>
      <c r="N741" s="70">
        <f>((Table20[[#This Row],[riqueza]]*SWR)/12)*(1-imposto_GCAP)</f>
        <v>43266.226296624227</v>
      </c>
      <c r="O741" s="71">
        <f>Table20[[#This Row],[renda]]*cambio_hoje*(1-custo_repatriacao)</f>
        <v>242094.06650416285</v>
      </c>
    </row>
    <row r="742" spans="7:15" ht="20" customHeight="1" x14ac:dyDescent="0.6">
      <c r="G742" s="65">
        <v>739</v>
      </c>
      <c r="H742" s="65">
        <f ca="1">YEAR(TODAY())-YEAR(data_de_nascimento)+Table20[[#This Row],[meses]]/12</f>
        <v>98.583333333333343</v>
      </c>
      <c r="I742" s="66">
        <f t="shared" ca="1" si="25"/>
        <v>67046</v>
      </c>
      <c r="J742" s="68"/>
      <c r="K742" s="68">
        <f t="shared" si="26"/>
        <v>3000</v>
      </c>
      <c r="L742" s="69">
        <f>M741+L741*(1-TER_mensal-desconto_div_mensal)+Table20[[#This Row],[aportes]]*(1-custo_remessa)-comissao-Table20[[#This Row],[saques]]</f>
        <v>15344526.985090589</v>
      </c>
      <c r="M742" s="67">
        <f>Table20[[#This Row],[riqueza]]*rendimento_hist_mensal</f>
        <v>83150.104070381945</v>
      </c>
      <c r="N742" s="70">
        <f>((Table20[[#This Row],[riqueza]]*SWR)/12)*(1-imposto_GCAP)</f>
        <v>43476.159791090002</v>
      </c>
      <c r="O742" s="71">
        <f>Table20[[#This Row],[renda]]*cambio_hoje*(1-custo_repatriacao)</f>
        <v>243268.73916967827</v>
      </c>
    </row>
    <row r="743" spans="7:15" ht="20" customHeight="1" x14ac:dyDescent="0.6">
      <c r="G743" s="65">
        <v>740</v>
      </c>
      <c r="H743" s="65">
        <f ca="1">YEAR(TODAY())-YEAR(data_de_nascimento)+Table20[[#This Row],[meses]]/12</f>
        <v>98.666666666666657</v>
      </c>
      <c r="I743" s="66">
        <f t="shared" ca="1" si="25"/>
        <v>67077</v>
      </c>
      <c r="J743" s="68"/>
      <c r="K743" s="68">
        <f t="shared" si="26"/>
        <v>3000</v>
      </c>
      <c r="L743" s="69">
        <f>M742+L742*(1-TER_mensal-desconto_div_mensal)+Table20[[#This Row],[aportes]]*(1-custo_remessa)-comissao-Table20[[#This Row],[saques]]</f>
        <v>15418995.240518408</v>
      </c>
      <c r="M743" s="67">
        <f>Table20[[#This Row],[riqueza]]*rendimento_hist_mensal</f>
        <v>83553.638385566737</v>
      </c>
      <c r="N743" s="70">
        <f>((Table20[[#This Row],[riqueza]]*SWR)/12)*(1-imposto_GCAP)</f>
        <v>43687.153181468813</v>
      </c>
      <c r="O743" s="71">
        <f>Table20[[#This Row],[renda]]*cambio_hoje*(1-custo_repatriacao)</f>
        <v>244449.34243126411</v>
      </c>
    </row>
    <row r="744" spans="7:15" ht="20" customHeight="1" x14ac:dyDescent="0.6">
      <c r="G744" s="65">
        <v>741</v>
      </c>
      <c r="H744" s="65">
        <f ca="1">YEAR(TODAY())-YEAR(data_de_nascimento)+Table20[[#This Row],[meses]]/12</f>
        <v>98.75</v>
      </c>
      <c r="I744" s="66">
        <f t="shared" ca="1" si="25"/>
        <v>67108</v>
      </c>
      <c r="J744" s="68"/>
      <c r="K744" s="68">
        <f t="shared" si="26"/>
        <v>3000</v>
      </c>
      <c r="L744" s="69">
        <f>M743+L743*(1-TER_mensal-desconto_div_mensal)+Table20[[#This Row],[aportes]]*(1-custo_remessa)-comissao-Table20[[#This Row],[saques]]</f>
        <v>15493839.465487342</v>
      </c>
      <c r="M744" s="67">
        <f>Table20[[#This Row],[riqueza]]*rendimento_hist_mensal</f>
        <v>83959.210033443582</v>
      </c>
      <c r="N744" s="70">
        <f>((Table20[[#This Row],[riqueza]]*SWR)/12)*(1-imposto_GCAP)</f>
        <v>43899.211818880809</v>
      </c>
      <c r="O744" s="71">
        <f>Table20[[#This Row],[renda]]*cambio_hoje*(1-custo_repatriacao)</f>
        <v>245635.90623085317</v>
      </c>
    </row>
    <row r="745" spans="7:15" ht="20" customHeight="1" x14ac:dyDescent="0.6">
      <c r="G745" s="65">
        <v>742</v>
      </c>
      <c r="H745" s="65">
        <f ca="1">YEAR(TODAY())-YEAR(data_de_nascimento)+Table20[[#This Row],[meses]]/12</f>
        <v>98.833333333333343</v>
      </c>
      <c r="I745" s="66">
        <f t="shared" ca="1" si="25"/>
        <v>67138</v>
      </c>
      <c r="J745" s="68"/>
      <c r="K745" s="68">
        <f t="shared" si="26"/>
        <v>3000</v>
      </c>
      <c r="L745" s="69">
        <f>M744+L744*(1-TER_mensal-desconto_div_mensal)+Table20[[#This Row],[aportes]]*(1-custo_remessa)-comissao-Table20[[#This Row],[saques]]</f>
        <v>15569061.558163198</v>
      </c>
      <c r="M745" s="67">
        <f>Table20[[#This Row],[riqueza]]*rendimento_hist_mensal</f>
        <v>84366.829299939491</v>
      </c>
      <c r="N745" s="70">
        <f>((Table20[[#This Row],[riqueza]]*SWR)/12)*(1-imposto_GCAP)</f>
        <v>44112.341081462393</v>
      </c>
      <c r="O745" s="71">
        <f>Table20[[#This Row],[renda]]*cambio_hoje*(1-custo_repatriacao)</f>
        <v>246828.46066154627</v>
      </c>
    </row>
  </sheetData>
  <conditionalFormatting sqref="H4:H745">
    <cfRule type="expression" dxfId="0" priority="1">
      <formula>IF(H4:H745-_xlfn.FLOOR.MATH(H4:H745)&gt;0,1,0)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C753-A4E0-4035-97ED-09AF6F428916}">
  <dimension ref="B1:AF5000"/>
  <sheetViews>
    <sheetView showGridLines="0" tabSelected="1" workbookViewId="0">
      <selection activeCell="C4" sqref="C4"/>
    </sheetView>
  </sheetViews>
  <sheetFormatPr defaultColWidth="12.64453125" defaultRowHeight="20" customHeight="1" x14ac:dyDescent="0.5"/>
  <cols>
    <col min="1" max="1" width="10.8203125" style="1" customWidth="1"/>
    <col min="2" max="2" width="12.64453125" style="1"/>
    <col min="3" max="3" width="18" style="1" customWidth="1"/>
    <col min="4" max="18" width="12.64453125" style="1"/>
    <col min="19" max="19" width="12.64453125" style="94"/>
    <col min="20" max="20" width="5.46875" style="1" customWidth="1"/>
    <col min="21" max="21" width="4.29296875" style="41" customWidth="1"/>
    <col min="22" max="22" width="12.41015625" style="75" customWidth="1"/>
    <col min="23" max="23" width="14.5859375" style="75" bestFit="1" customWidth="1"/>
    <col min="24" max="24" width="10.41015625" style="75" customWidth="1"/>
    <col min="25" max="25" width="12.64453125" style="74"/>
    <col min="26" max="26" width="17.52734375" style="74" customWidth="1"/>
    <col min="27" max="27" width="12.64453125" style="74"/>
    <col min="28" max="28" width="7.8203125" style="41" bestFit="1" customWidth="1"/>
    <col min="29" max="30" width="17.9375" style="75" customWidth="1"/>
    <col min="31" max="32" width="19.1171875" style="74" customWidth="1"/>
    <col min="33" max="16384" width="12.64453125" style="1"/>
  </cols>
  <sheetData>
    <row r="1" spans="2:32" ht="69" customHeight="1" x14ac:dyDescent="1.45">
      <c r="B1" s="2" t="s">
        <v>150</v>
      </c>
      <c r="S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20" customHeight="1" x14ac:dyDescent="0.5">
      <c r="S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20" customHeight="1" x14ac:dyDescent="0.6">
      <c r="B3" s="92" t="s">
        <v>151</v>
      </c>
      <c r="C3" s="91" t="s">
        <v>171</v>
      </c>
      <c r="R3" s="1" t="s">
        <v>159</v>
      </c>
      <c r="S3" s="1" t="s">
        <v>139</v>
      </c>
      <c r="T3" s="1" t="s">
        <v>160</v>
      </c>
      <c r="U3" s="1" t="s">
        <v>161</v>
      </c>
      <c r="V3" s="1" t="s">
        <v>162</v>
      </c>
      <c r="W3" s="1" t="s">
        <v>9</v>
      </c>
      <c r="X3" s="1" t="s">
        <v>10</v>
      </c>
      <c r="Y3" s="1" t="s">
        <v>163</v>
      </c>
      <c r="Z3" s="1" t="s">
        <v>164</v>
      </c>
      <c r="AA3" s="1" t="s">
        <v>165</v>
      </c>
      <c r="AB3" s="1" t="s">
        <v>170</v>
      </c>
      <c r="AC3" s="1" t="s">
        <v>166</v>
      </c>
      <c r="AD3" s="1" t="s">
        <v>168</v>
      </c>
      <c r="AE3" s="1" t="s">
        <v>167</v>
      </c>
      <c r="AF3" s="1" t="s">
        <v>169</v>
      </c>
    </row>
    <row r="4" spans="2:32" ht="20" customHeight="1" x14ac:dyDescent="0.6">
      <c r="B4" s="93" t="s">
        <v>152</v>
      </c>
      <c r="C4" s="90">
        <v>44561</v>
      </c>
      <c r="R4" s="1" t="str" cm="1">
        <f t="array" ref="R4:AA21">_xlfn._xlws.FILTER(Table14[],(Table14[Data]&lt;=IR_DataLimite)*(Table14[Ativo]=IR_ativo),"")</f>
        <v>compra</v>
      </c>
      <c r="S4" s="94">
        <v>43389</v>
      </c>
      <c r="T4" s="1" t="str">
        <v>CSPX</v>
      </c>
      <c r="U4" s="41">
        <v>80</v>
      </c>
      <c r="V4" s="75">
        <v>271.2</v>
      </c>
      <c r="W4" s="75">
        <v>21696</v>
      </c>
      <c r="X4" s="75">
        <v>10.85</v>
      </c>
      <c r="Y4" s="74">
        <v>3.7073</v>
      </c>
      <c r="Z4" s="74">
        <v>80433.580799999996</v>
      </c>
      <c r="AA4" s="74">
        <v>40.224204999999998</v>
      </c>
      <c r="AB4" s="41">
        <f>U4</f>
        <v>80</v>
      </c>
      <c r="AC4" s="75">
        <f>V4</f>
        <v>271.2</v>
      </c>
      <c r="AD4" s="75">
        <f>AB4*AC4</f>
        <v>21696</v>
      </c>
      <c r="AE4" s="74">
        <f>V4*Y4</f>
        <v>1005.41976</v>
      </c>
      <c r="AF4" s="74">
        <f>AB4*AE4</f>
        <v>80433.580799999996</v>
      </c>
    </row>
    <row r="5" spans="2:32" ht="20" customHeight="1" x14ac:dyDescent="0.5">
      <c r="R5" s="1" t="str">
        <v>compra</v>
      </c>
      <c r="S5" s="94">
        <v>43417</v>
      </c>
      <c r="T5" s="1" t="str">
        <v>CSPX</v>
      </c>
      <c r="U5" s="41">
        <v>16</v>
      </c>
      <c r="V5" s="75">
        <v>266.93</v>
      </c>
      <c r="W5" s="75">
        <v>4270.88</v>
      </c>
      <c r="X5" s="75">
        <v>5</v>
      </c>
      <c r="Y5" s="74">
        <v>3.7786</v>
      </c>
      <c r="Z5" s="74">
        <v>16137.947168000001</v>
      </c>
      <c r="AA5" s="74">
        <v>18.893000000000001</v>
      </c>
      <c r="AB5" s="41">
        <f>AB4+U5</f>
        <v>96</v>
      </c>
      <c r="AC5" s="75">
        <f>IF(U5&gt;0,(W5+AD4)/AB5,AC4)</f>
        <v>270.48833333333334</v>
      </c>
      <c r="AD5" s="75">
        <f>AB5*AC5</f>
        <v>25966.880000000001</v>
      </c>
      <c r="AE5" s="74">
        <f>IF(U5&gt;0,(AF4+Z5)/AB5,AE4)</f>
        <v>1005.9534163333333</v>
      </c>
      <c r="AF5" s="74">
        <f>AB5*AE5</f>
        <v>96571.527967999995</v>
      </c>
    </row>
    <row r="6" spans="2:32" ht="20" customHeight="1" x14ac:dyDescent="0.5">
      <c r="B6" s="95" t="s">
        <v>172</v>
      </c>
      <c r="C6" s="104" t="e" vm="1">
        <f>_xlfn.XLOOKUP(IR_ativo,Table15[Ticker],Table15[[ ETF]],"")</f>
        <v>#VALUE!</v>
      </c>
      <c r="D6" s="104"/>
      <c r="E6" s="103"/>
      <c r="R6" s="1" t="str">
        <v>compra</v>
      </c>
      <c r="S6" s="94">
        <v>43441</v>
      </c>
      <c r="T6" s="1" t="str">
        <v>CSPX</v>
      </c>
      <c r="U6" s="41">
        <v>9</v>
      </c>
      <c r="V6" s="75">
        <v>261.75</v>
      </c>
      <c r="W6" s="75">
        <v>2355.75</v>
      </c>
      <c r="X6" s="75">
        <v>5</v>
      </c>
      <c r="Y6" s="74">
        <v>3.8957999999999999</v>
      </c>
      <c r="Z6" s="74">
        <v>9177.5308499999992</v>
      </c>
      <c r="AA6" s="74">
        <v>19.478999999999999</v>
      </c>
      <c r="AB6" s="41">
        <f>AB5+U6</f>
        <v>105</v>
      </c>
      <c r="AC6" s="75">
        <f>IF(U6&gt;0,(W6+AD5)/AB6,AC5)</f>
        <v>269.73933333333332</v>
      </c>
      <c r="AD6" s="75">
        <f>AB6*AC6</f>
        <v>28322.629999999997</v>
      </c>
      <c r="AE6" s="74">
        <f>IF(U6&gt;0,(AF5+Z6)/AB6,AE5)</f>
        <v>1007.1338935047618</v>
      </c>
      <c r="AF6" s="74">
        <f>AB6*AE6</f>
        <v>105749.05881799999</v>
      </c>
    </row>
    <row r="7" spans="2:32" ht="20" customHeight="1" x14ac:dyDescent="0.5">
      <c r="R7" s="1" t="str">
        <v>compra</v>
      </c>
      <c r="S7" s="94">
        <v>43480</v>
      </c>
      <c r="T7" s="1" t="str">
        <v>CSPX</v>
      </c>
      <c r="U7" s="41">
        <v>16</v>
      </c>
      <c r="V7" s="75">
        <v>253.1</v>
      </c>
      <c r="W7" s="75">
        <v>4049.6</v>
      </c>
      <c r="X7" s="75">
        <v>5</v>
      </c>
      <c r="Y7" s="74">
        <v>3.7042999999999999</v>
      </c>
      <c r="Z7" s="74">
        <v>15000.933279999999</v>
      </c>
      <c r="AA7" s="74">
        <v>18.5215</v>
      </c>
      <c r="AB7" s="41">
        <f t="shared" ref="AB7:AB70" si="0">AB6+U7</f>
        <v>121</v>
      </c>
      <c r="AC7" s="75">
        <f t="shared" ref="AC7:AC70" si="1">IF(U7&gt;0,(W7+AD6)/AB7,AC6)</f>
        <v>267.53909090909087</v>
      </c>
      <c r="AD7" s="75">
        <f t="shared" ref="AD7:AD70" si="2">AB7*AC7</f>
        <v>32372.229999999996</v>
      </c>
      <c r="AE7" s="74">
        <f t="shared" ref="AE7:AE70" si="3">IF(U7&gt;0,(AF6+Z7)/AB7,AE6)</f>
        <v>997.93381899173539</v>
      </c>
      <c r="AF7" s="74">
        <f t="shared" ref="AF7:AF70" si="4">AB7*AE7</f>
        <v>120749.99209799999</v>
      </c>
    </row>
    <row r="8" spans="2:32" ht="20" customHeight="1" x14ac:dyDescent="0.5">
      <c r="B8" s="95" t="s">
        <v>158</v>
      </c>
      <c r="C8" s="96">
        <f>qtd_acumulada</f>
        <v>171</v>
      </c>
      <c r="R8" s="1" t="str">
        <v>venda</v>
      </c>
      <c r="S8" s="94">
        <v>43550</v>
      </c>
      <c r="T8" s="1" t="str">
        <v>CSPX</v>
      </c>
      <c r="U8" s="41">
        <v>-30</v>
      </c>
      <c r="V8" s="75">
        <v>277.08</v>
      </c>
      <c r="W8" s="75">
        <v>-8312.4</v>
      </c>
      <c r="X8" s="75">
        <v>5</v>
      </c>
      <c r="Y8" s="74">
        <v>3.8639999999999999</v>
      </c>
      <c r="Z8" s="74">
        <v>-32119.113599999997</v>
      </c>
      <c r="AA8" s="74">
        <v>19.32</v>
      </c>
      <c r="AB8" s="41">
        <f t="shared" si="0"/>
        <v>91</v>
      </c>
      <c r="AC8" s="75">
        <f t="shared" si="1"/>
        <v>267.53909090909087</v>
      </c>
      <c r="AD8" s="75">
        <f t="shared" si="2"/>
        <v>24346.05727272727</v>
      </c>
      <c r="AE8" s="74">
        <f t="shared" si="3"/>
        <v>997.93381899173539</v>
      </c>
      <c r="AF8" s="74">
        <f t="shared" si="4"/>
        <v>90811.977528247924</v>
      </c>
    </row>
    <row r="9" spans="2:32" ht="20" customHeight="1" x14ac:dyDescent="0.5">
      <c r="R9" s="1" t="str">
        <v>venda</v>
      </c>
      <c r="S9" s="94">
        <v>43615</v>
      </c>
      <c r="T9" s="1" t="str">
        <v>CSPX</v>
      </c>
      <c r="U9" s="41">
        <v>-20</v>
      </c>
      <c r="V9" s="75">
        <v>274.56</v>
      </c>
      <c r="W9" s="75">
        <v>-5491.2</v>
      </c>
      <c r="X9" s="75">
        <v>5</v>
      </c>
      <c r="Y9" s="74">
        <v>3.9714</v>
      </c>
      <c r="Z9" s="74">
        <v>-21807.751680000001</v>
      </c>
      <c r="AA9" s="74">
        <v>19.856999999999999</v>
      </c>
      <c r="AB9" s="41">
        <f t="shared" si="0"/>
        <v>71</v>
      </c>
      <c r="AC9" s="75">
        <f t="shared" si="1"/>
        <v>267.53909090909087</v>
      </c>
      <c r="AD9" s="75">
        <f t="shared" si="2"/>
        <v>18995.275454545452</v>
      </c>
      <c r="AE9" s="74">
        <f t="shared" si="3"/>
        <v>997.93381899173539</v>
      </c>
      <c r="AF9" s="74">
        <f t="shared" si="4"/>
        <v>70853.301148413215</v>
      </c>
    </row>
    <row r="10" spans="2:32" ht="20" customHeight="1" x14ac:dyDescent="0.5">
      <c r="B10" s="1" t="s">
        <v>156</v>
      </c>
      <c r="R10" s="1" t="str">
        <v>venda</v>
      </c>
      <c r="S10" s="94">
        <v>43637</v>
      </c>
      <c r="T10" s="1" t="str">
        <v>CSPX</v>
      </c>
      <c r="U10" s="41">
        <v>-69</v>
      </c>
      <c r="V10" s="75">
        <v>289.95</v>
      </c>
      <c r="W10" s="75">
        <v>-20006.55</v>
      </c>
      <c r="X10" s="75">
        <v>10.050000000000001</v>
      </c>
      <c r="Y10" s="74">
        <v>3.8249</v>
      </c>
      <c r="Z10" s="74">
        <v>-76523.053094999996</v>
      </c>
      <c r="AA10" s="74">
        <v>38.440245000000004</v>
      </c>
      <c r="AB10" s="41">
        <f t="shared" si="0"/>
        <v>2</v>
      </c>
      <c r="AC10" s="75">
        <f t="shared" si="1"/>
        <v>267.53909090909087</v>
      </c>
      <c r="AD10" s="75">
        <f t="shared" si="2"/>
        <v>535.07818181818175</v>
      </c>
      <c r="AE10" s="74">
        <f t="shared" si="3"/>
        <v>997.93381899173539</v>
      </c>
      <c r="AF10" s="74">
        <f t="shared" si="4"/>
        <v>1995.8676379834708</v>
      </c>
    </row>
    <row r="11" spans="2:32" ht="20" customHeight="1" x14ac:dyDescent="0.5">
      <c r="B11" s="97" t="s">
        <v>153</v>
      </c>
      <c r="C11" s="98">
        <f>PM_USD</f>
        <v>345.50064229249023</v>
      </c>
      <c r="R11" s="1" t="str">
        <v>compra</v>
      </c>
      <c r="S11" s="94">
        <v>43810</v>
      </c>
      <c r="T11" s="1" t="str">
        <v>CSPX</v>
      </c>
      <c r="U11" s="41">
        <v>51</v>
      </c>
      <c r="V11" s="75">
        <v>311.85000000000002</v>
      </c>
      <c r="W11" s="75">
        <v>15904.35</v>
      </c>
      <c r="X11" s="75">
        <v>7.9521750000000004</v>
      </c>
      <c r="Y11" s="74">
        <v>4.1147</v>
      </c>
      <c r="Z11" s="74">
        <v>65441.628945000004</v>
      </c>
      <c r="AA11" s="74">
        <v>32.720814472500003</v>
      </c>
      <c r="AB11" s="41">
        <f t="shared" si="0"/>
        <v>53</v>
      </c>
      <c r="AC11" s="75">
        <f t="shared" si="1"/>
        <v>310.17789022298456</v>
      </c>
      <c r="AD11" s="75">
        <f t="shared" si="2"/>
        <v>16439.428181818181</v>
      </c>
      <c r="AE11" s="74">
        <f t="shared" si="3"/>
        <v>1272.4055959053485</v>
      </c>
      <c r="AF11" s="74">
        <f t="shared" si="4"/>
        <v>67437.496582983469</v>
      </c>
    </row>
    <row r="12" spans="2:32" ht="20" customHeight="1" x14ac:dyDescent="0.5">
      <c r="B12" s="99" t="s">
        <v>154</v>
      </c>
      <c r="C12" s="80">
        <f>CM_USD</f>
        <v>59080.609832015827</v>
      </c>
      <c r="R12" s="1" t="str">
        <v>compra</v>
      </c>
      <c r="S12" s="94">
        <v>43829</v>
      </c>
      <c r="T12" s="1" t="str">
        <v>CSPX</v>
      </c>
      <c r="U12" s="41">
        <v>20</v>
      </c>
      <c r="V12" s="75">
        <v>322.20999999999998</v>
      </c>
      <c r="W12" s="75">
        <v>6444.2</v>
      </c>
      <c r="X12" s="75">
        <v>5</v>
      </c>
      <c r="Y12" s="74">
        <v>4.0301</v>
      </c>
      <c r="Z12" s="74">
        <v>25970.770420000001</v>
      </c>
      <c r="AA12" s="74">
        <v>20.150500000000001</v>
      </c>
      <c r="AB12" s="41">
        <f t="shared" si="0"/>
        <v>73</v>
      </c>
      <c r="AC12" s="75">
        <f t="shared" si="1"/>
        <v>313.4743586550436</v>
      </c>
      <c r="AD12" s="75">
        <f t="shared" si="2"/>
        <v>22883.628181818181</v>
      </c>
      <c r="AE12" s="74">
        <f t="shared" si="3"/>
        <v>1279.5653014107324</v>
      </c>
      <c r="AF12" s="74">
        <f t="shared" si="4"/>
        <v>93408.26700298347</v>
      </c>
    </row>
    <row r="13" spans="2:32" ht="20" customHeight="1" x14ac:dyDescent="0.5">
      <c r="R13" s="1" t="str">
        <v>compra</v>
      </c>
      <c r="S13" s="94">
        <v>43844</v>
      </c>
      <c r="T13" s="1" t="str">
        <v>CSPX</v>
      </c>
      <c r="U13" s="41">
        <v>26</v>
      </c>
      <c r="V13" s="75">
        <v>327.12</v>
      </c>
      <c r="W13" s="75">
        <v>8505.1200000000008</v>
      </c>
      <c r="X13" s="75">
        <v>5</v>
      </c>
      <c r="Y13" s="74">
        <v>4.1436999999999999</v>
      </c>
      <c r="Z13" s="74">
        <v>35242.665744000005</v>
      </c>
      <c r="AA13" s="74">
        <v>20.718499999999999</v>
      </c>
      <c r="AB13" s="41">
        <f t="shared" si="0"/>
        <v>99</v>
      </c>
      <c r="AC13" s="75">
        <f t="shared" si="1"/>
        <v>317.05806244260793</v>
      </c>
      <c r="AD13" s="75">
        <f t="shared" si="2"/>
        <v>31388.748181818184</v>
      </c>
      <c r="AE13" s="74">
        <f t="shared" si="3"/>
        <v>1299.5043711816513</v>
      </c>
      <c r="AF13" s="74">
        <f t="shared" si="4"/>
        <v>128650.93274698348</v>
      </c>
    </row>
    <row r="14" spans="2:32" ht="20" customHeight="1" x14ac:dyDescent="0.5">
      <c r="B14" s="1" t="s">
        <v>155</v>
      </c>
      <c r="R14" s="1" t="str">
        <v>compra</v>
      </c>
      <c r="S14" s="94">
        <v>43927</v>
      </c>
      <c r="T14" s="1" t="str">
        <v>CSPX</v>
      </c>
      <c r="U14" s="41">
        <v>11</v>
      </c>
      <c r="V14" s="75">
        <v>258.77999999999997</v>
      </c>
      <c r="W14" s="75">
        <v>2846.58</v>
      </c>
      <c r="X14" s="75">
        <v>5</v>
      </c>
      <c r="Y14" s="74">
        <v>5.2465000000000002</v>
      </c>
      <c r="Z14" s="74">
        <v>14934.581969999999</v>
      </c>
      <c r="AA14" s="74">
        <v>26.232500000000002</v>
      </c>
      <c r="AB14" s="41">
        <f t="shared" si="0"/>
        <v>110</v>
      </c>
      <c r="AC14" s="75">
        <f t="shared" si="1"/>
        <v>311.23025619834715</v>
      </c>
      <c r="AD14" s="75">
        <f t="shared" si="2"/>
        <v>34235.328181818186</v>
      </c>
      <c r="AE14" s="74">
        <f t="shared" si="3"/>
        <v>1305.3228610634862</v>
      </c>
      <c r="AF14" s="74">
        <f t="shared" si="4"/>
        <v>143585.51471698348</v>
      </c>
    </row>
    <row r="15" spans="2:32" ht="20" customHeight="1" x14ac:dyDescent="0.5">
      <c r="B15" s="97" t="s">
        <v>153</v>
      </c>
      <c r="C15" s="100">
        <f>PM_BRL</f>
        <v>1629.5090446792583</v>
      </c>
      <c r="R15" s="1" t="str">
        <v>compra</v>
      </c>
      <c r="S15" s="94">
        <v>44089</v>
      </c>
      <c r="T15" s="1" t="str">
        <v>CSPX</v>
      </c>
      <c r="U15" s="41">
        <v>8</v>
      </c>
      <c r="V15" s="75">
        <v>342.56</v>
      </c>
      <c r="W15" s="75">
        <v>2740.48</v>
      </c>
      <c r="X15" s="75">
        <v>5</v>
      </c>
      <c r="Y15" s="74">
        <v>5.2721999999999998</v>
      </c>
      <c r="Z15" s="74">
        <v>14448.358656</v>
      </c>
      <c r="AA15" s="74">
        <v>26.360999999999997</v>
      </c>
      <c r="AB15" s="41">
        <f t="shared" si="0"/>
        <v>118</v>
      </c>
      <c r="AC15" s="75">
        <f t="shared" si="1"/>
        <v>313.35430662557786</v>
      </c>
      <c r="AD15" s="75">
        <f t="shared" si="2"/>
        <v>36975.808181818189</v>
      </c>
      <c r="AE15" s="74">
        <f t="shared" si="3"/>
        <v>1339.2701133303685</v>
      </c>
      <c r="AF15" s="74">
        <f t="shared" si="4"/>
        <v>158033.87337298348</v>
      </c>
    </row>
    <row r="16" spans="2:32" ht="20" customHeight="1" x14ac:dyDescent="0.5">
      <c r="B16" s="99" t="s">
        <v>154</v>
      </c>
      <c r="C16" s="101">
        <f>CM_BRL</f>
        <v>278646.04664015316</v>
      </c>
      <c r="R16" s="1" t="str">
        <v>compra</v>
      </c>
      <c r="S16" s="94">
        <v>44111</v>
      </c>
      <c r="T16" s="1" t="str">
        <v>CSPX</v>
      </c>
      <c r="U16" s="41">
        <v>12</v>
      </c>
      <c r="V16" s="75">
        <v>339.9</v>
      </c>
      <c r="W16" s="75">
        <v>4078.7999999999997</v>
      </c>
      <c r="X16" s="75">
        <v>5</v>
      </c>
      <c r="Y16" s="74">
        <v>5.6012000000000004</v>
      </c>
      <c r="Z16" s="74">
        <v>22846.174559999999</v>
      </c>
      <c r="AA16" s="74">
        <v>28.006</v>
      </c>
      <c r="AB16" s="41">
        <f t="shared" si="0"/>
        <v>130</v>
      </c>
      <c r="AC16" s="75">
        <f t="shared" si="1"/>
        <v>315.80467832167841</v>
      </c>
      <c r="AD16" s="75">
        <f t="shared" si="2"/>
        <v>41054.608181818192</v>
      </c>
      <c r="AE16" s="74">
        <f t="shared" si="3"/>
        <v>1391.384984099873</v>
      </c>
      <c r="AF16" s="74">
        <f t="shared" si="4"/>
        <v>180880.04793298349</v>
      </c>
    </row>
    <row r="17" spans="2:32" ht="20" customHeight="1" x14ac:dyDescent="0.5">
      <c r="R17" s="1" t="str">
        <v>compra</v>
      </c>
      <c r="S17" s="94">
        <v>44169</v>
      </c>
      <c r="T17" s="1" t="str">
        <v>CSPX</v>
      </c>
      <c r="U17" s="41">
        <v>20</v>
      </c>
      <c r="V17" s="75">
        <v>370.95</v>
      </c>
      <c r="W17" s="75">
        <v>7419</v>
      </c>
      <c r="X17" s="75">
        <v>5</v>
      </c>
      <c r="Y17" s="74">
        <v>5.17</v>
      </c>
      <c r="Z17" s="74">
        <v>38356.229999999996</v>
      </c>
      <c r="AA17" s="74">
        <v>25.85</v>
      </c>
      <c r="AB17" s="41">
        <f t="shared" si="0"/>
        <v>150</v>
      </c>
      <c r="AC17" s="75">
        <f t="shared" si="1"/>
        <v>323.15738787878797</v>
      </c>
      <c r="AD17" s="75">
        <f t="shared" si="2"/>
        <v>48473.608181818199</v>
      </c>
      <c r="AE17" s="74">
        <f t="shared" si="3"/>
        <v>1461.5751862198899</v>
      </c>
      <c r="AF17" s="74">
        <f t="shared" si="4"/>
        <v>219236.2779329835</v>
      </c>
    </row>
    <row r="18" spans="2:32" ht="20" customHeight="1" x14ac:dyDescent="0.5">
      <c r="B18" s="95" t="s">
        <v>157</v>
      </c>
      <c r="C18" s="102">
        <f>C16/C12</f>
        <v>4.7163705221125642</v>
      </c>
      <c r="R18" s="1" t="str">
        <v>compra</v>
      </c>
      <c r="S18" s="94">
        <v>44385</v>
      </c>
      <c r="T18" s="1" t="str">
        <v>CSPX</v>
      </c>
      <c r="U18" s="41">
        <v>16</v>
      </c>
      <c r="V18" s="75">
        <v>438.52</v>
      </c>
      <c r="W18" s="75">
        <v>7016.32</v>
      </c>
      <c r="X18" s="75">
        <v>5</v>
      </c>
      <c r="Y18" s="74">
        <v>5.2580999999999998</v>
      </c>
      <c r="Z18" s="74">
        <v>36892.512191999995</v>
      </c>
      <c r="AA18" s="74">
        <v>26.290499999999998</v>
      </c>
      <c r="AB18" s="41">
        <f t="shared" si="0"/>
        <v>166</v>
      </c>
      <c r="AC18" s="75">
        <f t="shared" si="1"/>
        <v>334.27667579408552</v>
      </c>
      <c r="AD18" s="75">
        <f t="shared" si="2"/>
        <v>55489.928181818199</v>
      </c>
      <c r="AE18" s="74">
        <f t="shared" si="3"/>
        <v>1542.9445188252018</v>
      </c>
      <c r="AF18" s="74">
        <f t="shared" si="4"/>
        <v>256128.7901249835</v>
      </c>
    </row>
    <row r="19" spans="2:32" ht="20" customHeight="1" x14ac:dyDescent="0.5">
      <c r="R19" s="1" t="str">
        <v>compra</v>
      </c>
      <c r="S19" s="94">
        <v>44414</v>
      </c>
      <c r="T19" s="1" t="str">
        <v>CSPX</v>
      </c>
      <c r="U19" s="41">
        <v>7</v>
      </c>
      <c r="V19" s="75">
        <v>449.75</v>
      </c>
      <c r="W19" s="75">
        <v>3148.25</v>
      </c>
      <c r="X19" s="75">
        <v>4</v>
      </c>
      <c r="Y19" s="74">
        <v>5.2404000000000002</v>
      </c>
      <c r="Z19" s="74">
        <v>16498.0893</v>
      </c>
      <c r="AA19" s="74">
        <v>20.961600000000001</v>
      </c>
      <c r="AB19" s="41">
        <f t="shared" si="0"/>
        <v>173</v>
      </c>
      <c r="AC19" s="75">
        <f t="shared" si="1"/>
        <v>338.94900683131908</v>
      </c>
      <c r="AD19" s="75">
        <f t="shared" si="2"/>
        <v>58638.178181818199</v>
      </c>
      <c r="AE19" s="74">
        <f t="shared" si="3"/>
        <v>1575.8779157513497</v>
      </c>
      <c r="AF19" s="74">
        <f t="shared" si="4"/>
        <v>272626.87942498352</v>
      </c>
    </row>
    <row r="20" spans="2:32" ht="32.25" customHeight="1" x14ac:dyDescent="0.5">
      <c r="B20" s="105" t="str" cm="1">
        <f t="array" ref="B20">"Situação em "&amp;DAY(IR_DataLimite)&amp;"/"&amp;MONTH(IR_DataLimite)&amp;"/"&amp;YEAR(IR_DataLimite)&amp;": "&amp;qtd_acumulada&amp;" cotas do fundo "&amp;_FV(C6,"Name")&amp;", negociadas na "&amp;_FV(C6,"Exchange")&amp;" com o código de negociação "&amp;_FV(C6,"Ticker symbol",TRUE)&amp;", adquiridas pelo valor total de US$ "&amp;FIXED(CM_USD,2)&amp;", com câmbio médio de PTAX para venda do BC de R$ "&amp;FIXED(C18,4)&amp;", totalizando R$ "&amp;FIXED(CM_BRL)&amp;". Corretora Interactive Brokers LLC."</f>
        <v>Situação em 31/12/2021: 171 cotas do fundo iShs CoreS&amp;P500 U ETF USD A, negociadas na London Stock Exchange com o código de negociação CSPX, adquiridas pelo valor total de US$ 59.080,61, com câmbio médio de PTAX para venda do BC de R$ 4,7164, totalizando R$ 278.646,05. Corretora Interactive Brokers LLC.</v>
      </c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R20" s="1" t="str">
        <v>compra</v>
      </c>
      <c r="S20" s="94">
        <v>44476</v>
      </c>
      <c r="T20" s="1" t="str">
        <v>CSPX</v>
      </c>
      <c r="U20" s="41">
        <v>11</v>
      </c>
      <c r="V20" s="75">
        <v>448.54</v>
      </c>
      <c r="W20" s="75">
        <v>4933.9400000000005</v>
      </c>
      <c r="X20" s="75">
        <v>4</v>
      </c>
      <c r="Y20" s="74">
        <v>5.5133999999999999</v>
      </c>
      <c r="Z20" s="74">
        <v>27202.784796000004</v>
      </c>
      <c r="AA20" s="74">
        <v>22.053599999999999</v>
      </c>
      <c r="AB20" s="41">
        <f t="shared" si="0"/>
        <v>184</v>
      </c>
      <c r="AC20" s="75">
        <f t="shared" si="1"/>
        <v>345.50064229249023</v>
      </c>
      <c r="AD20" s="75">
        <f t="shared" si="2"/>
        <v>63572.118181818201</v>
      </c>
      <c r="AE20" s="74">
        <f t="shared" si="3"/>
        <v>1629.5090446792583</v>
      </c>
      <c r="AF20" s="74">
        <f t="shared" si="4"/>
        <v>299829.66422098351</v>
      </c>
    </row>
    <row r="21" spans="2:32" ht="20" customHeight="1" x14ac:dyDescent="0.5">
      <c r="R21" s="1" t="str">
        <v>venda</v>
      </c>
      <c r="S21" s="94">
        <v>44498</v>
      </c>
      <c r="T21" s="1" t="str">
        <v>CSPX</v>
      </c>
      <c r="U21" s="41">
        <v>-13</v>
      </c>
      <c r="V21" s="75">
        <v>465.88</v>
      </c>
      <c r="W21" s="75">
        <v>-6056.44</v>
      </c>
      <c r="X21" s="75">
        <v>4</v>
      </c>
      <c r="Y21" s="74">
        <v>5.6424000000000003</v>
      </c>
      <c r="Z21" s="74">
        <v>-34172.857056000001</v>
      </c>
      <c r="AA21" s="74">
        <v>22.569600000000001</v>
      </c>
      <c r="AB21" s="41">
        <f t="shared" si="0"/>
        <v>171</v>
      </c>
      <c r="AC21" s="75">
        <f t="shared" si="1"/>
        <v>345.50064229249023</v>
      </c>
      <c r="AD21" s="75">
        <f t="shared" si="2"/>
        <v>59080.609832015827</v>
      </c>
      <c r="AE21" s="74">
        <f t="shared" si="3"/>
        <v>1629.5090446792583</v>
      </c>
      <c r="AF21" s="74">
        <f t="shared" si="4"/>
        <v>278646.04664015316</v>
      </c>
    </row>
    <row r="22" spans="2:32" ht="20" customHeight="1" x14ac:dyDescent="0.5">
      <c r="AB22" s="41">
        <f t="shared" si="0"/>
        <v>171</v>
      </c>
      <c r="AC22" s="75">
        <f t="shared" si="1"/>
        <v>345.50064229249023</v>
      </c>
      <c r="AD22" s="75">
        <f t="shared" si="2"/>
        <v>59080.609832015827</v>
      </c>
      <c r="AE22" s="74">
        <f t="shared" si="3"/>
        <v>1629.5090446792583</v>
      </c>
      <c r="AF22" s="74">
        <f t="shared" si="4"/>
        <v>278646.04664015316</v>
      </c>
    </row>
    <row r="23" spans="2:32" ht="20" customHeight="1" x14ac:dyDescent="0.5">
      <c r="AB23" s="41">
        <f t="shared" si="0"/>
        <v>171</v>
      </c>
      <c r="AC23" s="75">
        <f t="shared" si="1"/>
        <v>345.50064229249023</v>
      </c>
      <c r="AD23" s="75">
        <f t="shared" si="2"/>
        <v>59080.609832015827</v>
      </c>
      <c r="AE23" s="74">
        <f t="shared" si="3"/>
        <v>1629.5090446792583</v>
      </c>
      <c r="AF23" s="74">
        <f t="shared" si="4"/>
        <v>278646.04664015316</v>
      </c>
    </row>
    <row r="24" spans="2:32" ht="20" customHeight="1" x14ac:dyDescent="0.5">
      <c r="AB24" s="41">
        <f t="shared" si="0"/>
        <v>171</v>
      </c>
      <c r="AC24" s="75">
        <f t="shared" si="1"/>
        <v>345.50064229249023</v>
      </c>
      <c r="AD24" s="75">
        <f t="shared" si="2"/>
        <v>59080.609832015827</v>
      </c>
      <c r="AE24" s="74">
        <f t="shared" si="3"/>
        <v>1629.5090446792583</v>
      </c>
      <c r="AF24" s="74">
        <f t="shared" si="4"/>
        <v>278646.04664015316</v>
      </c>
    </row>
    <row r="25" spans="2:32" ht="20" customHeight="1" x14ac:dyDescent="0.5">
      <c r="AB25" s="41">
        <f t="shared" si="0"/>
        <v>171</v>
      </c>
      <c r="AC25" s="75">
        <f t="shared" si="1"/>
        <v>345.50064229249023</v>
      </c>
      <c r="AD25" s="75">
        <f t="shared" si="2"/>
        <v>59080.609832015827</v>
      </c>
      <c r="AE25" s="74">
        <f t="shared" si="3"/>
        <v>1629.5090446792583</v>
      </c>
      <c r="AF25" s="74">
        <f t="shared" si="4"/>
        <v>278646.04664015316</v>
      </c>
    </row>
    <row r="26" spans="2:32" ht="20" customHeight="1" x14ac:dyDescent="0.5">
      <c r="AB26" s="41">
        <f t="shared" si="0"/>
        <v>171</v>
      </c>
      <c r="AC26" s="75">
        <f t="shared" si="1"/>
        <v>345.50064229249023</v>
      </c>
      <c r="AD26" s="75">
        <f t="shared" si="2"/>
        <v>59080.609832015827</v>
      </c>
      <c r="AE26" s="74">
        <f t="shared" si="3"/>
        <v>1629.5090446792583</v>
      </c>
      <c r="AF26" s="74">
        <f t="shared" si="4"/>
        <v>278646.04664015316</v>
      </c>
    </row>
    <row r="27" spans="2:32" ht="20" customHeight="1" x14ac:dyDescent="0.5">
      <c r="AB27" s="41">
        <f t="shared" si="0"/>
        <v>171</v>
      </c>
      <c r="AC27" s="75">
        <f t="shared" si="1"/>
        <v>345.50064229249023</v>
      </c>
      <c r="AD27" s="75">
        <f t="shared" si="2"/>
        <v>59080.609832015827</v>
      </c>
      <c r="AE27" s="74">
        <f t="shared" si="3"/>
        <v>1629.5090446792583</v>
      </c>
      <c r="AF27" s="74">
        <f t="shared" si="4"/>
        <v>278646.04664015316</v>
      </c>
    </row>
    <row r="28" spans="2:32" ht="20" customHeight="1" x14ac:dyDescent="0.5">
      <c r="AB28" s="41">
        <f t="shared" si="0"/>
        <v>171</v>
      </c>
      <c r="AC28" s="75">
        <f t="shared" si="1"/>
        <v>345.50064229249023</v>
      </c>
      <c r="AD28" s="75">
        <f t="shared" si="2"/>
        <v>59080.609832015827</v>
      </c>
      <c r="AE28" s="74">
        <f t="shared" si="3"/>
        <v>1629.5090446792583</v>
      </c>
      <c r="AF28" s="74">
        <f t="shared" si="4"/>
        <v>278646.04664015316</v>
      </c>
    </row>
    <row r="29" spans="2:32" ht="20" customHeight="1" x14ac:dyDescent="0.5">
      <c r="AB29" s="41">
        <f t="shared" si="0"/>
        <v>171</v>
      </c>
      <c r="AC29" s="75">
        <f t="shared" si="1"/>
        <v>345.50064229249023</v>
      </c>
      <c r="AD29" s="75">
        <f t="shared" si="2"/>
        <v>59080.609832015827</v>
      </c>
      <c r="AE29" s="74">
        <f t="shared" si="3"/>
        <v>1629.5090446792583</v>
      </c>
      <c r="AF29" s="74">
        <f t="shared" si="4"/>
        <v>278646.04664015316</v>
      </c>
    </row>
    <row r="30" spans="2:32" ht="20" customHeight="1" x14ac:dyDescent="0.5">
      <c r="AB30" s="41">
        <f t="shared" si="0"/>
        <v>171</v>
      </c>
      <c r="AC30" s="75">
        <f t="shared" si="1"/>
        <v>345.50064229249023</v>
      </c>
      <c r="AD30" s="75">
        <f t="shared" si="2"/>
        <v>59080.609832015827</v>
      </c>
      <c r="AE30" s="74">
        <f t="shared" si="3"/>
        <v>1629.5090446792583</v>
      </c>
      <c r="AF30" s="74">
        <f t="shared" si="4"/>
        <v>278646.04664015316</v>
      </c>
    </row>
    <row r="31" spans="2:32" ht="20" customHeight="1" x14ac:dyDescent="0.5">
      <c r="AB31" s="41">
        <f t="shared" si="0"/>
        <v>171</v>
      </c>
      <c r="AC31" s="75">
        <f t="shared" si="1"/>
        <v>345.50064229249023</v>
      </c>
      <c r="AD31" s="75">
        <f t="shared" si="2"/>
        <v>59080.609832015827</v>
      </c>
      <c r="AE31" s="74">
        <f t="shared" si="3"/>
        <v>1629.5090446792583</v>
      </c>
      <c r="AF31" s="74">
        <f t="shared" si="4"/>
        <v>278646.04664015316</v>
      </c>
    </row>
    <row r="32" spans="2:32" ht="20" customHeight="1" x14ac:dyDescent="0.5">
      <c r="AB32" s="41">
        <f t="shared" si="0"/>
        <v>171</v>
      </c>
      <c r="AC32" s="75">
        <f t="shared" si="1"/>
        <v>345.50064229249023</v>
      </c>
      <c r="AD32" s="75">
        <f t="shared" si="2"/>
        <v>59080.609832015827</v>
      </c>
      <c r="AE32" s="74">
        <f t="shared" si="3"/>
        <v>1629.5090446792583</v>
      </c>
      <c r="AF32" s="74">
        <f t="shared" si="4"/>
        <v>278646.04664015316</v>
      </c>
    </row>
    <row r="33" spans="28:32" ht="20" customHeight="1" x14ac:dyDescent="0.5">
      <c r="AB33" s="41">
        <f t="shared" si="0"/>
        <v>171</v>
      </c>
      <c r="AC33" s="75">
        <f t="shared" si="1"/>
        <v>345.50064229249023</v>
      </c>
      <c r="AD33" s="75">
        <f t="shared" si="2"/>
        <v>59080.609832015827</v>
      </c>
      <c r="AE33" s="74">
        <f t="shared" si="3"/>
        <v>1629.5090446792583</v>
      </c>
      <c r="AF33" s="74">
        <f t="shared" si="4"/>
        <v>278646.04664015316</v>
      </c>
    </row>
    <row r="34" spans="28:32" ht="20" customHeight="1" x14ac:dyDescent="0.5">
      <c r="AB34" s="41">
        <f t="shared" si="0"/>
        <v>171</v>
      </c>
      <c r="AC34" s="75">
        <f t="shared" si="1"/>
        <v>345.50064229249023</v>
      </c>
      <c r="AD34" s="75">
        <f t="shared" si="2"/>
        <v>59080.609832015827</v>
      </c>
      <c r="AE34" s="74">
        <f t="shared" si="3"/>
        <v>1629.5090446792583</v>
      </c>
      <c r="AF34" s="74">
        <f t="shared" si="4"/>
        <v>278646.04664015316</v>
      </c>
    </row>
    <row r="35" spans="28:32" ht="20" customHeight="1" x14ac:dyDescent="0.5">
      <c r="AB35" s="41">
        <f t="shared" si="0"/>
        <v>171</v>
      </c>
      <c r="AC35" s="75">
        <f t="shared" si="1"/>
        <v>345.50064229249023</v>
      </c>
      <c r="AD35" s="75">
        <f t="shared" si="2"/>
        <v>59080.609832015827</v>
      </c>
      <c r="AE35" s="74">
        <f t="shared" si="3"/>
        <v>1629.5090446792583</v>
      </c>
      <c r="AF35" s="74">
        <f t="shared" si="4"/>
        <v>278646.04664015316</v>
      </c>
    </row>
    <row r="36" spans="28:32" ht="20" customHeight="1" x14ac:dyDescent="0.5">
      <c r="AB36" s="41">
        <f t="shared" si="0"/>
        <v>171</v>
      </c>
      <c r="AC36" s="75">
        <f t="shared" si="1"/>
        <v>345.50064229249023</v>
      </c>
      <c r="AD36" s="75">
        <f t="shared" si="2"/>
        <v>59080.609832015827</v>
      </c>
      <c r="AE36" s="74">
        <f t="shared" si="3"/>
        <v>1629.5090446792583</v>
      </c>
      <c r="AF36" s="74">
        <f t="shared" si="4"/>
        <v>278646.04664015316</v>
      </c>
    </row>
    <row r="37" spans="28:32" ht="20" customHeight="1" x14ac:dyDescent="0.5">
      <c r="AB37" s="41">
        <f t="shared" si="0"/>
        <v>171</v>
      </c>
      <c r="AC37" s="75">
        <f t="shared" si="1"/>
        <v>345.50064229249023</v>
      </c>
      <c r="AD37" s="75">
        <f t="shared" si="2"/>
        <v>59080.609832015827</v>
      </c>
      <c r="AE37" s="74">
        <f t="shared" si="3"/>
        <v>1629.5090446792583</v>
      </c>
      <c r="AF37" s="74">
        <f t="shared" si="4"/>
        <v>278646.04664015316</v>
      </c>
    </row>
    <row r="38" spans="28:32" ht="20" customHeight="1" x14ac:dyDescent="0.5">
      <c r="AB38" s="41">
        <f t="shared" si="0"/>
        <v>171</v>
      </c>
      <c r="AC38" s="75">
        <f t="shared" si="1"/>
        <v>345.50064229249023</v>
      </c>
      <c r="AD38" s="75">
        <f t="shared" si="2"/>
        <v>59080.609832015827</v>
      </c>
      <c r="AE38" s="74">
        <f t="shared" si="3"/>
        <v>1629.5090446792583</v>
      </c>
      <c r="AF38" s="74">
        <f t="shared" si="4"/>
        <v>278646.04664015316</v>
      </c>
    </row>
    <row r="39" spans="28:32" ht="20" customHeight="1" x14ac:dyDescent="0.5">
      <c r="AB39" s="41">
        <f t="shared" si="0"/>
        <v>171</v>
      </c>
      <c r="AC39" s="75">
        <f t="shared" si="1"/>
        <v>345.50064229249023</v>
      </c>
      <c r="AD39" s="75">
        <f t="shared" si="2"/>
        <v>59080.609832015827</v>
      </c>
      <c r="AE39" s="74">
        <f t="shared" si="3"/>
        <v>1629.5090446792583</v>
      </c>
      <c r="AF39" s="74">
        <f t="shared" si="4"/>
        <v>278646.04664015316</v>
      </c>
    </row>
    <row r="40" spans="28:32" ht="20" customHeight="1" x14ac:dyDescent="0.5">
      <c r="AB40" s="41">
        <f t="shared" si="0"/>
        <v>171</v>
      </c>
      <c r="AC40" s="75">
        <f t="shared" si="1"/>
        <v>345.50064229249023</v>
      </c>
      <c r="AD40" s="75">
        <f t="shared" si="2"/>
        <v>59080.609832015827</v>
      </c>
      <c r="AE40" s="74">
        <f t="shared" si="3"/>
        <v>1629.5090446792583</v>
      </c>
      <c r="AF40" s="74">
        <f t="shared" si="4"/>
        <v>278646.04664015316</v>
      </c>
    </row>
    <row r="41" spans="28:32" ht="20" customHeight="1" x14ac:dyDescent="0.5">
      <c r="AB41" s="41">
        <f t="shared" si="0"/>
        <v>171</v>
      </c>
      <c r="AC41" s="75">
        <f t="shared" si="1"/>
        <v>345.50064229249023</v>
      </c>
      <c r="AD41" s="75">
        <f t="shared" si="2"/>
        <v>59080.609832015827</v>
      </c>
      <c r="AE41" s="74">
        <f t="shared" si="3"/>
        <v>1629.5090446792583</v>
      </c>
      <c r="AF41" s="74">
        <f t="shared" si="4"/>
        <v>278646.04664015316</v>
      </c>
    </row>
    <row r="42" spans="28:32" ht="20" customHeight="1" x14ac:dyDescent="0.5">
      <c r="AB42" s="41">
        <f t="shared" si="0"/>
        <v>171</v>
      </c>
      <c r="AC42" s="75">
        <f t="shared" si="1"/>
        <v>345.50064229249023</v>
      </c>
      <c r="AD42" s="75">
        <f t="shared" si="2"/>
        <v>59080.609832015827</v>
      </c>
      <c r="AE42" s="74">
        <f t="shared" si="3"/>
        <v>1629.5090446792583</v>
      </c>
      <c r="AF42" s="74">
        <f t="shared" si="4"/>
        <v>278646.04664015316</v>
      </c>
    </row>
    <row r="43" spans="28:32" ht="20" customHeight="1" x14ac:dyDescent="0.5">
      <c r="AB43" s="41">
        <f t="shared" si="0"/>
        <v>171</v>
      </c>
      <c r="AC43" s="75">
        <f t="shared" si="1"/>
        <v>345.50064229249023</v>
      </c>
      <c r="AD43" s="75">
        <f t="shared" si="2"/>
        <v>59080.609832015827</v>
      </c>
      <c r="AE43" s="74">
        <f t="shared" si="3"/>
        <v>1629.5090446792583</v>
      </c>
      <c r="AF43" s="74">
        <f t="shared" si="4"/>
        <v>278646.04664015316</v>
      </c>
    </row>
    <row r="44" spans="28:32" ht="20" customHeight="1" x14ac:dyDescent="0.5">
      <c r="AB44" s="41">
        <f t="shared" si="0"/>
        <v>171</v>
      </c>
      <c r="AC44" s="75">
        <f t="shared" si="1"/>
        <v>345.50064229249023</v>
      </c>
      <c r="AD44" s="75">
        <f t="shared" si="2"/>
        <v>59080.609832015827</v>
      </c>
      <c r="AE44" s="74">
        <f t="shared" si="3"/>
        <v>1629.5090446792583</v>
      </c>
      <c r="AF44" s="74">
        <f t="shared" si="4"/>
        <v>278646.04664015316</v>
      </c>
    </row>
    <row r="45" spans="28:32" ht="20" customHeight="1" x14ac:dyDescent="0.5">
      <c r="AB45" s="41">
        <f t="shared" si="0"/>
        <v>171</v>
      </c>
      <c r="AC45" s="75">
        <f t="shared" si="1"/>
        <v>345.50064229249023</v>
      </c>
      <c r="AD45" s="75">
        <f t="shared" si="2"/>
        <v>59080.609832015827</v>
      </c>
      <c r="AE45" s="74">
        <f t="shared" si="3"/>
        <v>1629.5090446792583</v>
      </c>
      <c r="AF45" s="74">
        <f t="shared" si="4"/>
        <v>278646.04664015316</v>
      </c>
    </row>
    <row r="46" spans="28:32" ht="20" customHeight="1" x14ac:dyDescent="0.5">
      <c r="AB46" s="41">
        <f t="shared" si="0"/>
        <v>171</v>
      </c>
      <c r="AC46" s="75">
        <f t="shared" si="1"/>
        <v>345.50064229249023</v>
      </c>
      <c r="AD46" s="75">
        <f t="shared" si="2"/>
        <v>59080.609832015827</v>
      </c>
      <c r="AE46" s="74">
        <f t="shared" si="3"/>
        <v>1629.5090446792583</v>
      </c>
      <c r="AF46" s="74">
        <f t="shared" si="4"/>
        <v>278646.04664015316</v>
      </c>
    </row>
    <row r="47" spans="28:32" ht="20" customHeight="1" x14ac:dyDescent="0.5">
      <c r="AB47" s="41">
        <f t="shared" si="0"/>
        <v>171</v>
      </c>
      <c r="AC47" s="75">
        <f t="shared" si="1"/>
        <v>345.50064229249023</v>
      </c>
      <c r="AD47" s="75">
        <f t="shared" si="2"/>
        <v>59080.609832015827</v>
      </c>
      <c r="AE47" s="74">
        <f t="shared" si="3"/>
        <v>1629.5090446792583</v>
      </c>
      <c r="AF47" s="74">
        <f t="shared" si="4"/>
        <v>278646.04664015316</v>
      </c>
    </row>
    <row r="48" spans="28:32" ht="20" customHeight="1" x14ac:dyDescent="0.5">
      <c r="AB48" s="41">
        <f t="shared" si="0"/>
        <v>171</v>
      </c>
      <c r="AC48" s="75">
        <f t="shared" si="1"/>
        <v>345.50064229249023</v>
      </c>
      <c r="AD48" s="75">
        <f t="shared" si="2"/>
        <v>59080.609832015827</v>
      </c>
      <c r="AE48" s="74">
        <f t="shared" si="3"/>
        <v>1629.5090446792583</v>
      </c>
      <c r="AF48" s="74">
        <f t="shared" si="4"/>
        <v>278646.04664015316</v>
      </c>
    </row>
    <row r="49" spans="28:32" ht="20" customHeight="1" x14ac:dyDescent="0.5">
      <c r="AB49" s="41">
        <f t="shared" si="0"/>
        <v>171</v>
      </c>
      <c r="AC49" s="75">
        <f t="shared" si="1"/>
        <v>345.50064229249023</v>
      </c>
      <c r="AD49" s="75">
        <f t="shared" si="2"/>
        <v>59080.609832015827</v>
      </c>
      <c r="AE49" s="74">
        <f t="shared" si="3"/>
        <v>1629.5090446792583</v>
      </c>
      <c r="AF49" s="74">
        <f t="shared" si="4"/>
        <v>278646.04664015316</v>
      </c>
    </row>
    <row r="50" spans="28:32" ht="20" customHeight="1" x14ac:dyDescent="0.5">
      <c r="AB50" s="41">
        <f t="shared" si="0"/>
        <v>171</v>
      </c>
      <c r="AC50" s="75">
        <f t="shared" si="1"/>
        <v>345.50064229249023</v>
      </c>
      <c r="AD50" s="75">
        <f t="shared" si="2"/>
        <v>59080.609832015827</v>
      </c>
      <c r="AE50" s="74">
        <f t="shared" si="3"/>
        <v>1629.5090446792583</v>
      </c>
      <c r="AF50" s="74">
        <f t="shared" si="4"/>
        <v>278646.04664015316</v>
      </c>
    </row>
    <row r="51" spans="28:32" ht="20" customHeight="1" x14ac:dyDescent="0.5">
      <c r="AB51" s="41">
        <f t="shared" si="0"/>
        <v>171</v>
      </c>
      <c r="AC51" s="75">
        <f t="shared" si="1"/>
        <v>345.50064229249023</v>
      </c>
      <c r="AD51" s="75">
        <f t="shared" si="2"/>
        <v>59080.609832015827</v>
      </c>
      <c r="AE51" s="74">
        <f t="shared" si="3"/>
        <v>1629.5090446792583</v>
      </c>
      <c r="AF51" s="74">
        <f t="shared" si="4"/>
        <v>278646.04664015316</v>
      </c>
    </row>
    <row r="52" spans="28:32" ht="20" customHeight="1" x14ac:dyDescent="0.5">
      <c r="AB52" s="41">
        <f t="shared" si="0"/>
        <v>171</v>
      </c>
      <c r="AC52" s="75">
        <f t="shared" si="1"/>
        <v>345.50064229249023</v>
      </c>
      <c r="AD52" s="75">
        <f t="shared" si="2"/>
        <v>59080.609832015827</v>
      </c>
      <c r="AE52" s="74">
        <f t="shared" si="3"/>
        <v>1629.5090446792583</v>
      </c>
      <c r="AF52" s="74">
        <f t="shared" si="4"/>
        <v>278646.04664015316</v>
      </c>
    </row>
    <row r="53" spans="28:32" ht="20" customHeight="1" x14ac:dyDescent="0.5">
      <c r="AB53" s="41">
        <f t="shared" si="0"/>
        <v>171</v>
      </c>
      <c r="AC53" s="75">
        <f t="shared" si="1"/>
        <v>345.50064229249023</v>
      </c>
      <c r="AD53" s="75">
        <f t="shared" si="2"/>
        <v>59080.609832015827</v>
      </c>
      <c r="AE53" s="74">
        <f t="shared" si="3"/>
        <v>1629.5090446792583</v>
      </c>
      <c r="AF53" s="74">
        <f t="shared" si="4"/>
        <v>278646.04664015316</v>
      </c>
    </row>
    <row r="54" spans="28:32" ht="20" customHeight="1" x14ac:dyDescent="0.5">
      <c r="AB54" s="41">
        <f t="shared" si="0"/>
        <v>171</v>
      </c>
      <c r="AC54" s="75">
        <f t="shared" si="1"/>
        <v>345.50064229249023</v>
      </c>
      <c r="AD54" s="75">
        <f t="shared" si="2"/>
        <v>59080.609832015827</v>
      </c>
      <c r="AE54" s="74">
        <f t="shared" si="3"/>
        <v>1629.5090446792583</v>
      </c>
      <c r="AF54" s="74">
        <f t="shared" si="4"/>
        <v>278646.04664015316</v>
      </c>
    </row>
    <row r="55" spans="28:32" ht="20" customHeight="1" x14ac:dyDescent="0.5">
      <c r="AB55" s="41">
        <f t="shared" si="0"/>
        <v>171</v>
      </c>
      <c r="AC55" s="75">
        <f t="shared" si="1"/>
        <v>345.50064229249023</v>
      </c>
      <c r="AD55" s="75">
        <f t="shared" si="2"/>
        <v>59080.609832015827</v>
      </c>
      <c r="AE55" s="74">
        <f t="shared" si="3"/>
        <v>1629.5090446792583</v>
      </c>
      <c r="AF55" s="74">
        <f t="shared" si="4"/>
        <v>278646.04664015316</v>
      </c>
    </row>
    <row r="56" spans="28:32" ht="20" customHeight="1" x14ac:dyDescent="0.5">
      <c r="AB56" s="41">
        <f t="shared" si="0"/>
        <v>171</v>
      </c>
      <c r="AC56" s="75">
        <f t="shared" si="1"/>
        <v>345.50064229249023</v>
      </c>
      <c r="AD56" s="75">
        <f t="shared" si="2"/>
        <v>59080.609832015827</v>
      </c>
      <c r="AE56" s="74">
        <f t="shared" si="3"/>
        <v>1629.5090446792583</v>
      </c>
      <c r="AF56" s="74">
        <f t="shared" si="4"/>
        <v>278646.04664015316</v>
      </c>
    </row>
    <row r="57" spans="28:32" ht="20" customHeight="1" x14ac:dyDescent="0.5">
      <c r="AB57" s="41">
        <f t="shared" si="0"/>
        <v>171</v>
      </c>
      <c r="AC57" s="75">
        <f t="shared" si="1"/>
        <v>345.50064229249023</v>
      </c>
      <c r="AD57" s="75">
        <f t="shared" si="2"/>
        <v>59080.609832015827</v>
      </c>
      <c r="AE57" s="74">
        <f t="shared" si="3"/>
        <v>1629.5090446792583</v>
      </c>
      <c r="AF57" s="74">
        <f t="shared" si="4"/>
        <v>278646.04664015316</v>
      </c>
    </row>
    <row r="58" spans="28:32" ht="20" customHeight="1" x14ac:dyDescent="0.5">
      <c r="AB58" s="41">
        <f t="shared" si="0"/>
        <v>171</v>
      </c>
      <c r="AC58" s="75">
        <f t="shared" si="1"/>
        <v>345.50064229249023</v>
      </c>
      <c r="AD58" s="75">
        <f t="shared" si="2"/>
        <v>59080.609832015827</v>
      </c>
      <c r="AE58" s="74">
        <f t="shared" si="3"/>
        <v>1629.5090446792583</v>
      </c>
      <c r="AF58" s="74">
        <f t="shared" si="4"/>
        <v>278646.04664015316</v>
      </c>
    </row>
    <row r="59" spans="28:32" ht="20" customHeight="1" x14ac:dyDescent="0.5">
      <c r="AB59" s="41">
        <f t="shared" si="0"/>
        <v>171</v>
      </c>
      <c r="AC59" s="75">
        <f t="shared" si="1"/>
        <v>345.50064229249023</v>
      </c>
      <c r="AD59" s="75">
        <f t="shared" si="2"/>
        <v>59080.609832015827</v>
      </c>
      <c r="AE59" s="74">
        <f t="shared" si="3"/>
        <v>1629.5090446792583</v>
      </c>
      <c r="AF59" s="74">
        <f t="shared" si="4"/>
        <v>278646.04664015316</v>
      </c>
    </row>
    <row r="60" spans="28:32" ht="20" customHeight="1" x14ac:dyDescent="0.5">
      <c r="AB60" s="41">
        <f t="shared" si="0"/>
        <v>171</v>
      </c>
      <c r="AC60" s="75">
        <f t="shared" si="1"/>
        <v>345.50064229249023</v>
      </c>
      <c r="AD60" s="75">
        <f t="shared" si="2"/>
        <v>59080.609832015827</v>
      </c>
      <c r="AE60" s="74">
        <f t="shared" si="3"/>
        <v>1629.5090446792583</v>
      </c>
      <c r="AF60" s="74">
        <f t="shared" si="4"/>
        <v>278646.04664015316</v>
      </c>
    </row>
    <row r="61" spans="28:32" ht="20" customHeight="1" x14ac:dyDescent="0.5">
      <c r="AB61" s="41">
        <f t="shared" si="0"/>
        <v>171</v>
      </c>
      <c r="AC61" s="75">
        <f t="shared" si="1"/>
        <v>345.50064229249023</v>
      </c>
      <c r="AD61" s="75">
        <f t="shared" si="2"/>
        <v>59080.609832015827</v>
      </c>
      <c r="AE61" s="74">
        <f t="shared" si="3"/>
        <v>1629.5090446792583</v>
      </c>
      <c r="AF61" s="74">
        <f t="shared" si="4"/>
        <v>278646.04664015316</v>
      </c>
    </row>
    <row r="62" spans="28:32" ht="20" customHeight="1" x14ac:dyDescent="0.5">
      <c r="AB62" s="41">
        <f t="shared" si="0"/>
        <v>171</v>
      </c>
      <c r="AC62" s="75">
        <f t="shared" si="1"/>
        <v>345.50064229249023</v>
      </c>
      <c r="AD62" s="75">
        <f t="shared" si="2"/>
        <v>59080.609832015827</v>
      </c>
      <c r="AE62" s="74">
        <f t="shared" si="3"/>
        <v>1629.5090446792583</v>
      </c>
      <c r="AF62" s="74">
        <f t="shared" si="4"/>
        <v>278646.04664015316</v>
      </c>
    </row>
    <row r="63" spans="28:32" ht="20" customHeight="1" x14ac:dyDescent="0.5">
      <c r="AB63" s="41">
        <f t="shared" si="0"/>
        <v>171</v>
      </c>
      <c r="AC63" s="75">
        <f t="shared" si="1"/>
        <v>345.50064229249023</v>
      </c>
      <c r="AD63" s="75">
        <f t="shared" si="2"/>
        <v>59080.609832015827</v>
      </c>
      <c r="AE63" s="74">
        <f t="shared" si="3"/>
        <v>1629.5090446792583</v>
      </c>
      <c r="AF63" s="74">
        <f t="shared" si="4"/>
        <v>278646.04664015316</v>
      </c>
    </row>
    <row r="64" spans="28:32" ht="20" customHeight="1" x14ac:dyDescent="0.5">
      <c r="AB64" s="41">
        <f t="shared" si="0"/>
        <v>171</v>
      </c>
      <c r="AC64" s="75">
        <f t="shared" si="1"/>
        <v>345.50064229249023</v>
      </c>
      <c r="AD64" s="75">
        <f t="shared" si="2"/>
        <v>59080.609832015827</v>
      </c>
      <c r="AE64" s="74">
        <f t="shared" si="3"/>
        <v>1629.5090446792583</v>
      </c>
      <c r="AF64" s="74">
        <f t="shared" si="4"/>
        <v>278646.04664015316</v>
      </c>
    </row>
    <row r="65" spans="28:32" ht="20" customHeight="1" x14ac:dyDescent="0.5">
      <c r="AB65" s="41">
        <f t="shared" si="0"/>
        <v>171</v>
      </c>
      <c r="AC65" s="75">
        <f t="shared" si="1"/>
        <v>345.50064229249023</v>
      </c>
      <c r="AD65" s="75">
        <f t="shared" si="2"/>
        <v>59080.609832015827</v>
      </c>
      <c r="AE65" s="74">
        <f t="shared" si="3"/>
        <v>1629.5090446792583</v>
      </c>
      <c r="AF65" s="74">
        <f t="shared" si="4"/>
        <v>278646.04664015316</v>
      </c>
    </row>
    <row r="66" spans="28:32" ht="20" customHeight="1" x14ac:dyDescent="0.5">
      <c r="AB66" s="41">
        <f t="shared" si="0"/>
        <v>171</v>
      </c>
      <c r="AC66" s="75">
        <f t="shared" si="1"/>
        <v>345.50064229249023</v>
      </c>
      <c r="AD66" s="75">
        <f t="shared" si="2"/>
        <v>59080.609832015827</v>
      </c>
      <c r="AE66" s="74">
        <f t="shared" si="3"/>
        <v>1629.5090446792583</v>
      </c>
      <c r="AF66" s="74">
        <f t="shared" si="4"/>
        <v>278646.04664015316</v>
      </c>
    </row>
    <row r="67" spans="28:32" ht="20" customHeight="1" x14ac:dyDescent="0.5">
      <c r="AB67" s="41">
        <f t="shared" si="0"/>
        <v>171</v>
      </c>
      <c r="AC67" s="75">
        <f t="shared" si="1"/>
        <v>345.50064229249023</v>
      </c>
      <c r="AD67" s="75">
        <f t="shared" si="2"/>
        <v>59080.609832015827</v>
      </c>
      <c r="AE67" s="74">
        <f t="shared" si="3"/>
        <v>1629.5090446792583</v>
      </c>
      <c r="AF67" s="74">
        <f t="shared" si="4"/>
        <v>278646.04664015316</v>
      </c>
    </row>
    <row r="68" spans="28:32" ht="20" customHeight="1" x14ac:dyDescent="0.5">
      <c r="AB68" s="41">
        <f t="shared" si="0"/>
        <v>171</v>
      </c>
      <c r="AC68" s="75">
        <f t="shared" si="1"/>
        <v>345.50064229249023</v>
      </c>
      <c r="AD68" s="75">
        <f t="shared" si="2"/>
        <v>59080.609832015827</v>
      </c>
      <c r="AE68" s="74">
        <f t="shared" si="3"/>
        <v>1629.5090446792583</v>
      </c>
      <c r="AF68" s="74">
        <f t="shared" si="4"/>
        <v>278646.04664015316</v>
      </c>
    </row>
    <row r="69" spans="28:32" ht="20" customHeight="1" x14ac:dyDescent="0.5">
      <c r="AB69" s="41">
        <f t="shared" si="0"/>
        <v>171</v>
      </c>
      <c r="AC69" s="75">
        <f t="shared" si="1"/>
        <v>345.50064229249023</v>
      </c>
      <c r="AD69" s="75">
        <f t="shared" si="2"/>
        <v>59080.609832015827</v>
      </c>
      <c r="AE69" s="74">
        <f t="shared" si="3"/>
        <v>1629.5090446792583</v>
      </c>
      <c r="AF69" s="74">
        <f t="shared" si="4"/>
        <v>278646.04664015316</v>
      </c>
    </row>
    <row r="70" spans="28:32" ht="20" customHeight="1" x14ac:dyDescent="0.5">
      <c r="AB70" s="41">
        <f t="shared" si="0"/>
        <v>171</v>
      </c>
      <c r="AC70" s="75">
        <f t="shared" si="1"/>
        <v>345.50064229249023</v>
      </c>
      <c r="AD70" s="75">
        <f t="shared" si="2"/>
        <v>59080.609832015827</v>
      </c>
      <c r="AE70" s="74">
        <f t="shared" si="3"/>
        <v>1629.5090446792583</v>
      </c>
      <c r="AF70" s="74">
        <f t="shared" si="4"/>
        <v>278646.04664015316</v>
      </c>
    </row>
    <row r="71" spans="28:32" ht="20" customHeight="1" x14ac:dyDescent="0.5">
      <c r="AB71" s="41">
        <f t="shared" ref="AB71:AB134" si="5">AB70+U71</f>
        <v>171</v>
      </c>
      <c r="AC71" s="75">
        <f t="shared" ref="AC71:AC134" si="6">IF(U71&gt;0,(W71+AD70)/AB71,AC70)</f>
        <v>345.50064229249023</v>
      </c>
      <c r="AD71" s="75">
        <f t="shared" ref="AD71:AD134" si="7">AB71*AC71</f>
        <v>59080.609832015827</v>
      </c>
      <c r="AE71" s="74">
        <f t="shared" ref="AE71:AE134" si="8">IF(U71&gt;0,(AF70+Z71)/AB71,AE70)</f>
        <v>1629.5090446792583</v>
      </c>
      <c r="AF71" s="74">
        <f t="shared" ref="AF71:AF134" si="9">AB71*AE71</f>
        <v>278646.04664015316</v>
      </c>
    </row>
    <row r="72" spans="28:32" ht="20" customHeight="1" x14ac:dyDescent="0.5">
      <c r="AB72" s="41">
        <f t="shared" si="5"/>
        <v>171</v>
      </c>
      <c r="AC72" s="75">
        <f t="shared" si="6"/>
        <v>345.50064229249023</v>
      </c>
      <c r="AD72" s="75">
        <f t="shared" si="7"/>
        <v>59080.609832015827</v>
      </c>
      <c r="AE72" s="74">
        <f t="shared" si="8"/>
        <v>1629.5090446792583</v>
      </c>
      <c r="AF72" s="74">
        <f t="shared" si="9"/>
        <v>278646.04664015316</v>
      </c>
    </row>
    <row r="73" spans="28:32" ht="20" customHeight="1" x14ac:dyDescent="0.5">
      <c r="AB73" s="41">
        <f t="shared" si="5"/>
        <v>171</v>
      </c>
      <c r="AC73" s="75">
        <f t="shared" si="6"/>
        <v>345.50064229249023</v>
      </c>
      <c r="AD73" s="75">
        <f t="shared" si="7"/>
        <v>59080.609832015827</v>
      </c>
      <c r="AE73" s="74">
        <f t="shared" si="8"/>
        <v>1629.5090446792583</v>
      </c>
      <c r="AF73" s="74">
        <f t="shared" si="9"/>
        <v>278646.04664015316</v>
      </c>
    </row>
    <row r="74" spans="28:32" ht="20" customHeight="1" x14ac:dyDescent="0.5">
      <c r="AB74" s="41">
        <f t="shared" si="5"/>
        <v>171</v>
      </c>
      <c r="AC74" s="75">
        <f t="shared" si="6"/>
        <v>345.50064229249023</v>
      </c>
      <c r="AD74" s="75">
        <f t="shared" si="7"/>
        <v>59080.609832015827</v>
      </c>
      <c r="AE74" s="74">
        <f t="shared" si="8"/>
        <v>1629.5090446792583</v>
      </c>
      <c r="AF74" s="74">
        <f t="shared" si="9"/>
        <v>278646.04664015316</v>
      </c>
    </row>
    <row r="75" spans="28:32" ht="20" customHeight="1" x14ac:dyDescent="0.5">
      <c r="AB75" s="41">
        <f t="shared" si="5"/>
        <v>171</v>
      </c>
      <c r="AC75" s="75">
        <f t="shared" si="6"/>
        <v>345.50064229249023</v>
      </c>
      <c r="AD75" s="75">
        <f t="shared" si="7"/>
        <v>59080.609832015827</v>
      </c>
      <c r="AE75" s="74">
        <f t="shared" si="8"/>
        <v>1629.5090446792583</v>
      </c>
      <c r="AF75" s="74">
        <f t="shared" si="9"/>
        <v>278646.04664015316</v>
      </c>
    </row>
    <row r="76" spans="28:32" ht="20" customHeight="1" x14ac:dyDescent="0.5">
      <c r="AB76" s="41">
        <f t="shared" si="5"/>
        <v>171</v>
      </c>
      <c r="AC76" s="75">
        <f t="shared" si="6"/>
        <v>345.50064229249023</v>
      </c>
      <c r="AD76" s="75">
        <f t="shared" si="7"/>
        <v>59080.609832015827</v>
      </c>
      <c r="AE76" s="74">
        <f t="shared" si="8"/>
        <v>1629.5090446792583</v>
      </c>
      <c r="AF76" s="74">
        <f t="shared" si="9"/>
        <v>278646.04664015316</v>
      </c>
    </row>
    <row r="77" spans="28:32" ht="20" customHeight="1" x14ac:dyDescent="0.5">
      <c r="AB77" s="41">
        <f t="shared" si="5"/>
        <v>171</v>
      </c>
      <c r="AC77" s="75">
        <f t="shared" si="6"/>
        <v>345.50064229249023</v>
      </c>
      <c r="AD77" s="75">
        <f t="shared" si="7"/>
        <v>59080.609832015827</v>
      </c>
      <c r="AE77" s="74">
        <f t="shared" si="8"/>
        <v>1629.5090446792583</v>
      </c>
      <c r="AF77" s="74">
        <f t="shared" si="9"/>
        <v>278646.04664015316</v>
      </c>
    </row>
    <row r="78" spans="28:32" ht="20" customHeight="1" x14ac:dyDescent="0.5">
      <c r="AB78" s="41">
        <f t="shared" si="5"/>
        <v>171</v>
      </c>
      <c r="AC78" s="75">
        <f t="shared" si="6"/>
        <v>345.50064229249023</v>
      </c>
      <c r="AD78" s="75">
        <f t="shared" si="7"/>
        <v>59080.609832015827</v>
      </c>
      <c r="AE78" s="74">
        <f t="shared" si="8"/>
        <v>1629.5090446792583</v>
      </c>
      <c r="AF78" s="74">
        <f t="shared" si="9"/>
        <v>278646.04664015316</v>
      </c>
    </row>
    <row r="79" spans="28:32" ht="20" customHeight="1" x14ac:dyDescent="0.5">
      <c r="AB79" s="41">
        <f t="shared" si="5"/>
        <v>171</v>
      </c>
      <c r="AC79" s="75">
        <f t="shared" si="6"/>
        <v>345.50064229249023</v>
      </c>
      <c r="AD79" s="75">
        <f t="shared" si="7"/>
        <v>59080.609832015827</v>
      </c>
      <c r="AE79" s="74">
        <f t="shared" si="8"/>
        <v>1629.5090446792583</v>
      </c>
      <c r="AF79" s="74">
        <f t="shared" si="9"/>
        <v>278646.04664015316</v>
      </c>
    </row>
    <row r="80" spans="28:32" ht="20" customHeight="1" x14ac:dyDescent="0.5">
      <c r="AB80" s="41">
        <f t="shared" si="5"/>
        <v>171</v>
      </c>
      <c r="AC80" s="75">
        <f t="shared" si="6"/>
        <v>345.50064229249023</v>
      </c>
      <c r="AD80" s="75">
        <f t="shared" si="7"/>
        <v>59080.609832015827</v>
      </c>
      <c r="AE80" s="74">
        <f t="shared" si="8"/>
        <v>1629.5090446792583</v>
      </c>
      <c r="AF80" s="74">
        <f t="shared" si="9"/>
        <v>278646.04664015316</v>
      </c>
    </row>
    <row r="81" spans="28:32" ht="20" customHeight="1" x14ac:dyDescent="0.5">
      <c r="AB81" s="41">
        <f t="shared" si="5"/>
        <v>171</v>
      </c>
      <c r="AC81" s="75">
        <f t="shared" si="6"/>
        <v>345.50064229249023</v>
      </c>
      <c r="AD81" s="75">
        <f t="shared" si="7"/>
        <v>59080.609832015827</v>
      </c>
      <c r="AE81" s="74">
        <f t="shared" si="8"/>
        <v>1629.5090446792583</v>
      </c>
      <c r="AF81" s="74">
        <f t="shared" si="9"/>
        <v>278646.04664015316</v>
      </c>
    </row>
    <row r="82" spans="28:32" ht="20" customHeight="1" x14ac:dyDescent="0.5">
      <c r="AB82" s="41">
        <f t="shared" si="5"/>
        <v>171</v>
      </c>
      <c r="AC82" s="75">
        <f t="shared" si="6"/>
        <v>345.50064229249023</v>
      </c>
      <c r="AD82" s="75">
        <f t="shared" si="7"/>
        <v>59080.609832015827</v>
      </c>
      <c r="AE82" s="74">
        <f t="shared" si="8"/>
        <v>1629.5090446792583</v>
      </c>
      <c r="AF82" s="74">
        <f t="shared" si="9"/>
        <v>278646.04664015316</v>
      </c>
    </row>
    <row r="83" spans="28:32" ht="20" customHeight="1" x14ac:dyDescent="0.5">
      <c r="AB83" s="41">
        <f t="shared" si="5"/>
        <v>171</v>
      </c>
      <c r="AC83" s="75">
        <f t="shared" si="6"/>
        <v>345.50064229249023</v>
      </c>
      <c r="AD83" s="75">
        <f t="shared" si="7"/>
        <v>59080.609832015827</v>
      </c>
      <c r="AE83" s="74">
        <f t="shared" si="8"/>
        <v>1629.5090446792583</v>
      </c>
      <c r="AF83" s="74">
        <f t="shared" si="9"/>
        <v>278646.04664015316</v>
      </c>
    </row>
    <row r="84" spans="28:32" ht="20" customHeight="1" x14ac:dyDescent="0.5">
      <c r="AB84" s="41">
        <f t="shared" si="5"/>
        <v>171</v>
      </c>
      <c r="AC84" s="75">
        <f t="shared" si="6"/>
        <v>345.50064229249023</v>
      </c>
      <c r="AD84" s="75">
        <f t="shared" si="7"/>
        <v>59080.609832015827</v>
      </c>
      <c r="AE84" s="74">
        <f t="shared" si="8"/>
        <v>1629.5090446792583</v>
      </c>
      <c r="AF84" s="74">
        <f t="shared" si="9"/>
        <v>278646.04664015316</v>
      </c>
    </row>
    <row r="85" spans="28:32" ht="20" customHeight="1" x14ac:dyDescent="0.5">
      <c r="AB85" s="41">
        <f t="shared" si="5"/>
        <v>171</v>
      </c>
      <c r="AC85" s="75">
        <f t="shared" si="6"/>
        <v>345.50064229249023</v>
      </c>
      <c r="AD85" s="75">
        <f t="shared" si="7"/>
        <v>59080.609832015827</v>
      </c>
      <c r="AE85" s="74">
        <f t="shared" si="8"/>
        <v>1629.5090446792583</v>
      </c>
      <c r="AF85" s="74">
        <f t="shared" si="9"/>
        <v>278646.04664015316</v>
      </c>
    </row>
    <row r="86" spans="28:32" ht="20" customHeight="1" x14ac:dyDescent="0.5">
      <c r="AB86" s="41">
        <f t="shared" si="5"/>
        <v>171</v>
      </c>
      <c r="AC86" s="75">
        <f t="shared" si="6"/>
        <v>345.50064229249023</v>
      </c>
      <c r="AD86" s="75">
        <f t="shared" si="7"/>
        <v>59080.609832015827</v>
      </c>
      <c r="AE86" s="74">
        <f t="shared" si="8"/>
        <v>1629.5090446792583</v>
      </c>
      <c r="AF86" s="74">
        <f t="shared" si="9"/>
        <v>278646.04664015316</v>
      </c>
    </row>
    <row r="87" spans="28:32" ht="20" customHeight="1" x14ac:dyDescent="0.5">
      <c r="AB87" s="41">
        <f t="shared" si="5"/>
        <v>171</v>
      </c>
      <c r="AC87" s="75">
        <f t="shared" si="6"/>
        <v>345.50064229249023</v>
      </c>
      <c r="AD87" s="75">
        <f t="shared" si="7"/>
        <v>59080.609832015827</v>
      </c>
      <c r="AE87" s="74">
        <f t="shared" si="8"/>
        <v>1629.5090446792583</v>
      </c>
      <c r="AF87" s="74">
        <f t="shared" si="9"/>
        <v>278646.04664015316</v>
      </c>
    </row>
    <row r="88" spans="28:32" ht="20" customHeight="1" x14ac:dyDescent="0.5">
      <c r="AB88" s="41">
        <f t="shared" si="5"/>
        <v>171</v>
      </c>
      <c r="AC88" s="75">
        <f t="shared" si="6"/>
        <v>345.50064229249023</v>
      </c>
      <c r="AD88" s="75">
        <f t="shared" si="7"/>
        <v>59080.609832015827</v>
      </c>
      <c r="AE88" s="74">
        <f t="shared" si="8"/>
        <v>1629.5090446792583</v>
      </c>
      <c r="AF88" s="74">
        <f t="shared" si="9"/>
        <v>278646.04664015316</v>
      </c>
    </row>
    <row r="89" spans="28:32" ht="20" customHeight="1" x14ac:dyDescent="0.5">
      <c r="AB89" s="41">
        <f t="shared" si="5"/>
        <v>171</v>
      </c>
      <c r="AC89" s="75">
        <f t="shared" si="6"/>
        <v>345.50064229249023</v>
      </c>
      <c r="AD89" s="75">
        <f t="shared" si="7"/>
        <v>59080.609832015827</v>
      </c>
      <c r="AE89" s="74">
        <f t="shared" si="8"/>
        <v>1629.5090446792583</v>
      </c>
      <c r="AF89" s="74">
        <f t="shared" si="9"/>
        <v>278646.04664015316</v>
      </c>
    </row>
    <row r="90" spans="28:32" ht="20" customHeight="1" x14ac:dyDescent="0.5">
      <c r="AB90" s="41">
        <f t="shared" si="5"/>
        <v>171</v>
      </c>
      <c r="AC90" s="75">
        <f t="shared" si="6"/>
        <v>345.50064229249023</v>
      </c>
      <c r="AD90" s="75">
        <f t="shared" si="7"/>
        <v>59080.609832015827</v>
      </c>
      <c r="AE90" s="74">
        <f t="shared" si="8"/>
        <v>1629.5090446792583</v>
      </c>
      <c r="AF90" s="74">
        <f t="shared" si="9"/>
        <v>278646.04664015316</v>
      </c>
    </row>
    <row r="91" spans="28:32" ht="20" customHeight="1" x14ac:dyDescent="0.5">
      <c r="AB91" s="41">
        <f t="shared" si="5"/>
        <v>171</v>
      </c>
      <c r="AC91" s="75">
        <f t="shared" si="6"/>
        <v>345.50064229249023</v>
      </c>
      <c r="AD91" s="75">
        <f t="shared" si="7"/>
        <v>59080.609832015827</v>
      </c>
      <c r="AE91" s="74">
        <f t="shared" si="8"/>
        <v>1629.5090446792583</v>
      </c>
      <c r="AF91" s="74">
        <f t="shared" si="9"/>
        <v>278646.04664015316</v>
      </c>
    </row>
    <row r="92" spans="28:32" ht="20" customHeight="1" x14ac:dyDescent="0.5">
      <c r="AB92" s="41">
        <f t="shared" si="5"/>
        <v>171</v>
      </c>
      <c r="AC92" s="75">
        <f t="shared" si="6"/>
        <v>345.50064229249023</v>
      </c>
      <c r="AD92" s="75">
        <f t="shared" si="7"/>
        <v>59080.609832015827</v>
      </c>
      <c r="AE92" s="74">
        <f t="shared" si="8"/>
        <v>1629.5090446792583</v>
      </c>
      <c r="AF92" s="74">
        <f t="shared" si="9"/>
        <v>278646.04664015316</v>
      </c>
    </row>
    <row r="93" spans="28:32" ht="20" customHeight="1" x14ac:dyDescent="0.5">
      <c r="AB93" s="41">
        <f t="shared" si="5"/>
        <v>171</v>
      </c>
      <c r="AC93" s="75">
        <f t="shared" si="6"/>
        <v>345.50064229249023</v>
      </c>
      <c r="AD93" s="75">
        <f t="shared" si="7"/>
        <v>59080.609832015827</v>
      </c>
      <c r="AE93" s="74">
        <f t="shared" si="8"/>
        <v>1629.5090446792583</v>
      </c>
      <c r="AF93" s="74">
        <f t="shared" si="9"/>
        <v>278646.04664015316</v>
      </c>
    </row>
    <row r="94" spans="28:32" ht="20" customHeight="1" x14ac:dyDescent="0.5">
      <c r="AB94" s="41">
        <f t="shared" si="5"/>
        <v>171</v>
      </c>
      <c r="AC94" s="75">
        <f t="shared" si="6"/>
        <v>345.50064229249023</v>
      </c>
      <c r="AD94" s="75">
        <f t="shared" si="7"/>
        <v>59080.609832015827</v>
      </c>
      <c r="AE94" s="74">
        <f t="shared" si="8"/>
        <v>1629.5090446792583</v>
      </c>
      <c r="AF94" s="74">
        <f t="shared" si="9"/>
        <v>278646.04664015316</v>
      </c>
    </row>
    <row r="95" spans="28:32" ht="20" customHeight="1" x14ac:dyDescent="0.5">
      <c r="AB95" s="41">
        <f t="shared" si="5"/>
        <v>171</v>
      </c>
      <c r="AC95" s="75">
        <f t="shared" si="6"/>
        <v>345.50064229249023</v>
      </c>
      <c r="AD95" s="75">
        <f t="shared" si="7"/>
        <v>59080.609832015827</v>
      </c>
      <c r="AE95" s="74">
        <f t="shared" si="8"/>
        <v>1629.5090446792583</v>
      </c>
      <c r="AF95" s="74">
        <f t="shared" si="9"/>
        <v>278646.04664015316</v>
      </c>
    </row>
    <row r="96" spans="28:32" ht="20" customHeight="1" x14ac:dyDescent="0.5">
      <c r="AB96" s="41">
        <f t="shared" si="5"/>
        <v>171</v>
      </c>
      <c r="AC96" s="75">
        <f t="shared" si="6"/>
        <v>345.50064229249023</v>
      </c>
      <c r="AD96" s="75">
        <f t="shared" si="7"/>
        <v>59080.609832015827</v>
      </c>
      <c r="AE96" s="74">
        <f t="shared" si="8"/>
        <v>1629.5090446792583</v>
      </c>
      <c r="AF96" s="74">
        <f t="shared" si="9"/>
        <v>278646.04664015316</v>
      </c>
    </row>
    <row r="97" spans="28:32" ht="20" customHeight="1" x14ac:dyDescent="0.5">
      <c r="AB97" s="41">
        <f t="shared" si="5"/>
        <v>171</v>
      </c>
      <c r="AC97" s="75">
        <f t="shared" si="6"/>
        <v>345.50064229249023</v>
      </c>
      <c r="AD97" s="75">
        <f t="shared" si="7"/>
        <v>59080.609832015827</v>
      </c>
      <c r="AE97" s="74">
        <f t="shared" si="8"/>
        <v>1629.5090446792583</v>
      </c>
      <c r="AF97" s="74">
        <f t="shared" si="9"/>
        <v>278646.04664015316</v>
      </c>
    </row>
    <row r="98" spans="28:32" ht="20" customHeight="1" x14ac:dyDescent="0.5">
      <c r="AB98" s="41">
        <f t="shared" si="5"/>
        <v>171</v>
      </c>
      <c r="AC98" s="75">
        <f t="shared" si="6"/>
        <v>345.50064229249023</v>
      </c>
      <c r="AD98" s="75">
        <f t="shared" si="7"/>
        <v>59080.609832015827</v>
      </c>
      <c r="AE98" s="74">
        <f t="shared" si="8"/>
        <v>1629.5090446792583</v>
      </c>
      <c r="AF98" s="74">
        <f t="shared" si="9"/>
        <v>278646.04664015316</v>
      </c>
    </row>
    <row r="99" spans="28:32" ht="20" customHeight="1" x14ac:dyDescent="0.5">
      <c r="AB99" s="41">
        <f t="shared" si="5"/>
        <v>171</v>
      </c>
      <c r="AC99" s="75">
        <f t="shared" si="6"/>
        <v>345.50064229249023</v>
      </c>
      <c r="AD99" s="75">
        <f t="shared" si="7"/>
        <v>59080.609832015827</v>
      </c>
      <c r="AE99" s="74">
        <f t="shared" si="8"/>
        <v>1629.5090446792583</v>
      </c>
      <c r="AF99" s="74">
        <f t="shared" si="9"/>
        <v>278646.04664015316</v>
      </c>
    </row>
    <row r="100" spans="28:32" ht="20" customHeight="1" x14ac:dyDescent="0.5">
      <c r="AB100" s="41">
        <f t="shared" si="5"/>
        <v>171</v>
      </c>
      <c r="AC100" s="75">
        <f t="shared" si="6"/>
        <v>345.50064229249023</v>
      </c>
      <c r="AD100" s="75">
        <f t="shared" si="7"/>
        <v>59080.609832015827</v>
      </c>
      <c r="AE100" s="74">
        <f t="shared" si="8"/>
        <v>1629.5090446792583</v>
      </c>
      <c r="AF100" s="74">
        <f t="shared" si="9"/>
        <v>278646.04664015316</v>
      </c>
    </row>
    <row r="101" spans="28:32" ht="20" customHeight="1" x14ac:dyDescent="0.5">
      <c r="AB101" s="41">
        <f t="shared" si="5"/>
        <v>171</v>
      </c>
      <c r="AC101" s="75">
        <f t="shared" si="6"/>
        <v>345.50064229249023</v>
      </c>
      <c r="AD101" s="75">
        <f t="shared" si="7"/>
        <v>59080.609832015827</v>
      </c>
      <c r="AE101" s="74">
        <f t="shared" si="8"/>
        <v>1629.5090446792583</v>
      </c>
      <c r="AF101" s="74">
        <f t="shared" si="9"/>
        <v>278646.04664015316</v>
      </c>
    </row>
    <row r="102" spans="28:32" ht="20" customHeight="1" x14ac:dyDescent="0.5">
      <c r="AB102" s="41">
        <f t="shared" si="5"/>
        <v>171</v>
      </c>
      <c r="AC102" s="75">
        <f t="shared" si="6"/>
        <v>345.50064229249023</v>
      </c>
      <c r="AD102" s="75">
        <f t="shared" si="7"/>
        <v>59080.609832015827</v>
      </c>
      <c r="AE102" s="74">
        <f t="shared" si="8"/>
        <v>1629.5090446792583</v>
      </c>
      <c r="AF102" s="74">
        <f t="shared" si="9"/>
        <v>278646.04664015316</v>
      </c>
    </row>
    <row r="103" spans="28:32" ht="20" customHeight="1" x14ac:dyDescent="0.5">
      <c r="AB103" s="41">
        <f t="shared" si="5"/>
        <v>171</v>
      </c>
      <c r="AC103" s="75">
        <f t="shared" si="6"/>
        <v>345.50064229249023</v>
      </c>
      <c r="AD103" s="75">
        <f t="shared" si="7"/>
        <v>59080.609832015827</v>
      </c>
      <c r="AE103" s="74">
        <f t="shared" si="8"/>
        <v>1629.5090446792583</v>
      </c>
      <c r="AF103" s="74">
        <f t="shared" si="9"/>
        <v>278646.04664015316</v>
      </c>
    </row>
    <row r="104" spans="28:32" ht="20" customHeight="1" x14ac:dyDescent="0.5">
      <c r="AB104" s="41">
        <f t="shared" si="5"/>
        <v>171</v>
      </c>
      <c r="AC104" s="75">
        <f t="shared" si="6"/>
        <v>345.50064229249023</v>
      </c>
      <c r="AD104" s="75">
        <f t="shared" si="7"/>
        <v>59080.609832015827</v>
      </c>
      <c r="AE104" s="74">
        <f t="shared" si="8"/>
        <v>1629.5090446792583</v>
      </c>
      <c r="AF104" s="74">
        <f t="shared" si="9"/>
        <v>278646.04664015316</v>
      </c>
    </row>
    <row r="105" spans="28:32" ht="20" customHeight="1" x14ac:dyDescent="0.5">
      <c r="AB105" s="41">
        <f t="shared" si="5"/>
        <v>171</v>
      </c>
      <c r="AC105" s="75">
        <f t="shared" si="6"/>
        <v>345.50064229249023</v>
      </c>
      <c r="AD105" s="75">
        <f t="shared" si="7"/>
        <v>59080.609832015827</v>
      </c>
      <c r="AE105" s="74">
        <f t="shared" si="8"/>
        <v>1629.5090446792583</v>
      </c>
      <c r="AF105" s="74">
        <f t="shared" si="9"/>
        <v>278646.04664015316</v>
      </c>
    </row>
    <row r="106" spans="28:32" ht="20" customHeight="1" x14ac:dyDescent="0.5">
      <c r="AB106" s="41">
        <f t="shared" si="5"/>
        <v>171</v>
      </c>
      <c r="AC106" s="75">
        <f t="shared" si="6"/>
        <v>345.50064229249023</v>
      </c>
      <c r="AD106" s="75">
        <f t="shared" si="7"/>
        <v>59080.609832015827</v>
      </c>
      <c r="AE106" s="74">
        <f t="shared" si="8"/>
        <v>1629.5090446792583</v>
      </c>
      <c r="AF106" s="74">
        <f t="shared" si="9"/>
        <v>278646.04664015316</v>
      </c>
    </row>
    <row r="107" spans="28:32" ht="20" customHeight="1" x14ac:dyDescent="0.5">
      <c r="AB107" s="41">
        <f t="shared" si="5"/>
        <v>171</v>
      </c>
      <c r="AC107" s="75">
        <f t="shared" si="6"/>
        <v>345.50064229249023</v>
      </c>
      <c r="AD107" s="75">
        <f t="shared" si="7"/>
        <v>59080.609832015827</v>
      </c>
      <c r="AE107" s="74">
        <f t="shared" si="8"/>
        <v>1629.5090446792583</v>
      </c>
      <c r="AF107" s="74">
        <f t="shared" si="9"/>
        <v>278646.04664015316</v>
      </c>
    </row>
    <row r="108" spans="28:32" ht="20" customHeight="1" x14ac:dyDescent="0.5">
      <c r="AB108" s="41">
        <f t="shared" si="5"/>
        <v>171</v>
      </c>
      <c r="AC108" s="75">
        <f t="shared" si="6"/>
        <v>345.50064229249023</v>
      </c>
      <c r="AD108" s="75">
        <f t="shared" si="7"/>
        <v>59080.609832015827</v>
      </c>
      <c r="AE108" s="74">
        <f t="shared" si="8"/>
        <v>1629.5090446792583</v>
      </c>
      <c r="AF108" s="74">
        <f t="shared" si="9"/>
        <v>278646.04664015316</v>
      </c>
    </row>
    <row r="109" spans="28:32" ht="20" customHeight="1" x14ac:dyDescent="0.5">
      <c r="AB109" s="41">
        <f t="shared" si="5"/>
        <v>171</v>
      </c>
      <c r="AC109" s="75">
        <f t="shared" si="6"/>
        <v>345.50064229249023</v>
      </c>
      <c r="AD109" s="75">
        <f t="shared" si="7"/>
        <v>59080.609832015827</v>
      </c>
      <c r="AE109" s="74">
        <f t="shared" si="8"/>
        <v>1629.5090446792583</v>
      </c>
      <c r="AF109" s="74">
        <f t="shared" si="9"/>
        <v>278646.04664015316</v>
      </c>
    </row>
    <row r="110" spans="28:32" ht="20" customHeight="1" x14ac:dyDescent="0.5">
      <c r="AB110" s="41">
        <f t="shared" si="5"/>
        <v>171</v>
      </c>
      <c r="AC110" s="75">
        <f t="shared" si="6"/>
        <v>345.50064229249023</v>
      </c>
      <c r="AD110" s="75">
        <f t="shared" si="7"/>
        <v>59080.609832015827</v>
      </c>
      <c r="AE110" s="74">
        <f t="shared" si="8"/>
        <v>1629.5090446792583</v>
      </c>
      <c r="AF110" s="74">
        <f t="shared" si="9"/>
        <v>278646.04664015316</v>
      </c>
    </row>
    <row r="111" spans="28:32" ht="20" customHeight="1" x14ac:dyDescent="0.5">
      <c r="AB111" s="41">
        <f t="shared" si="5"/>
        <v>171</v>
      </c>
      <c r="AC111" s="75">
        <f t="shared" si="6"/>
        <v>345.50064229249023</v>
      </c>
      <c r="AD111" s="75">
        <f t="shared" si="7"/>
        <v>59080.609832015827</v>
      </c>
      <c r="AE111" s="74">
        <f t="shared" si="8"/>
        <v>1629.5090446792583</v>
      </c>
      <c r="AF111" s="74">
        <f t="shared" si="9"/>
        <v>278646.04664015316</v>
      </c>
    </row>
    <row r="112" spans="28:32" ht="20" customHeight="1" x14ac:dyDescent="0.5">
      <c r="AB112" s="41">
        <f t="shared" si="5"/>
        <v>171</v>
      </c>
      <c r="AC112" s="75">
        <f t="shared" si="6"/>
        <v>345.50064229249023</v>
      </c>
      <c r="AD112" s="75">
        <f t="shared" si="7"/>
        <v>59080.609832015827</v>
      </c>
      <c r="AE112" s="74">
        <f t="shared" si="8"/>
        <v>1629.5090446792583</v>
      </c>
      <c r="AF112" s="74">
        <f t="shared" si="9"/>
        <v>278646.04664015316</v>
      </c>
    </row>
    <row r="113" spans="28:32" ht="20" customHeight="1" x14ac:dyDescent="0.5">
      <c r="AB113" s="41">
        <f t="shared" si="5"/>
        <v>171</v>
      </c>
      <c r="AC113" s="75">
        <f t="shared" si="6"/>
        <v>345.50064229249023</v>
      </c>
      <c r="AD113" s="75">
        <f t="shared" si="7"/>
        <v>59080.609832015827</v>
      </c>
      <c r="AE113" s="74">
        <f t="shared" si="8"/>
        <v>1629.5090446792583</v>
      </c>
      <c r="AF113" s="74">
        <f t="shared" si="9"/>
        <v>278646.04664015316</v>
      </c>
    </row>
    <row r="114" spans="28:32" ht="20" customHeight="1" x14ac:dyDescent="0.5">
      <c r="AB114" s="41">
        <f t="shared" si="5"/>
        <v>171</v>
      </c>
      <c r="AC114" s="75">
        <f t="shared" si="6"/>
        <v>345.50064229249023</v>
      </c>
      <c r="AD114" s="75">
        <f t="shared" si="7"/>
        <v>59080.609832015827</v>
      </c>
      <c r="AE114" s="74">
        <f t="shared" si="8"/>
        <v>1629.5090446792583</v>
      </c>
      <c r="AF114" s="74">
        <f t="shared" si="9"/>
        <v>278646.04664015316</v>
      </c>
    </row>
    <row r="115" spans="28:32" ht="20" customHeight="1" x14ac:dyDescent="0.5">
      <c r="AB115" s="41">
        <f t="shared" si="5"/>
        <v>171</v>
      </c>
      <c r="AC115" s="75">
        <f t="shared" si="6"/>
        <v>345.50064229249023</v>
      </c>
      <c r="AD115" s="75">
        <f t="shared" si="7"/>
        <v>59080.609832015827</v>
      </c>
      <c r="AE115" s="74">
        <f t="shared" si="8"/>
        <v>1629.5090446792583</v>
      </c>
      <c r="AF115" s="74">
        <f t="shared" si="9"/>
        <v>278646.04664015316</v>
      </c>
    </row>
    <row r="116" spans="28:32" ht="20" customHeight="1" x14ac:dyDescent="0.5">
      <c r="AB116" s="41">
        <f t="shared" si="5"/>
        <v>171</v>
      </c>
      <c r="AC116" s="75">
        <f t="shared" si="6"/>
        <v>345.50064229249023</v>
      </c>
      <c r="AD116" s="75">
        <f t="shared" si="7"/>
        <v>59080.609832015827</v>
      </c>
      <c r="AE116" s="74">
        <f t="shared" si="8"/>
        <v>1629.5090446792583</v>
      </c>
      <c r="AF116" s="74">
        <f t="shared" si="9"/>
        <v>278646.04664015316</v>
      </c>
    </row>
    <row r="117" spans="28:32" ht="20" customHeight="1" x14ac:dyDescent="0.5">
      <c r="AB117" s="41">
        <f t="shared" si="5"/>
        <v>171</v>
      </c>
      <c r="AC117" s="75">
        <f t="shared" si="6"/>
        <v>345.50064229249023</v>
      </c>
      <c r="AD117" s="75">
        <f t="shared" si="7"/>
        <v>59080.609832015827</v>
      </c>
      <c r="AE117" s="74">
        <f t="shared" si="8"/>
        <v>1629.5090446792583</v>
      </c>
      <c r="AF117" s="74">
        <f t="shared" si="9"/>
        <v>278646.04664015316</v>
      </c>
    </row>
    <row r="118" spans="28:32" ht="20" customHeight="1" x14ac:dyDescent="0.5">
      <c r="AB118" s="41">
        <f t="shared" si="5"/>
        <v>171</v>
      </c>
      <c r="AC118" s="75">
        <f t="shared" si="6"/>
        <v>345.50064229249023</v>
      </c>
      <c r="AD118" s="75">
        <f t="shared" si="7"/>
        <v>59080.609832015827</v>
      </c>
      <c r="AE118" s="74">
        <f t="shared" si="8"/>
        <v>1629.5090446792583</v>
      </c>
      <c r="AF118" s="74">
        <f t="shared" si="9"/>
        <v>278646.04664015316</v>
      </c>
    </row>
    <row r="119" spans="28:32" ht="20" customHeight="1" x14ac:dyDescent="0.5">
      <c r="AB119" s="41">
        <f t="shared" si="5"/>
        <v>171</v>
      </c>
      <c r="AC119" s="75">
        <f t="shared" si="6"/>
        <v>345.50064229249023</v>
      </c>
      <c r="AD119" s="75">
        <f t="shared" si="7"/>
        <v>59080.609832015827</v>
      </c>
      <c r="AE119" s="74">
        <f t="shared" si="8"/>
        <v>1629.5090446792583</v>
      </c>
      <c r="AF119" s="74">
        <f t="shared" si="9"/>
        <v>278646.04664015316</v>
      </c>
    </row>
    <row r="120" spans="28:32" ht="20" customHeight="1" x14ac:dyDescent="0.5">
      <c r="AB120" s="41">
        <f t="shared" si="5"/>
        <v>171</v>
      </c>
      <c r="AC120" s="75">
        <f t="shared" si="6"/>
        <v>345.50064229249023</v>
      </c>
      <c r="AD120" s="75">
        <f t="shared" si="7"/>
        <v>59080.609832015827</v>
      </c>
      <c r="AE120" s="74">
        <f t="shared" si="8"/>
        <v>1629.5090446792583</v>
      </c>
      <c r="AF120" s="74">
        <f t="shared" si="9"/>
        <v>278646.04664015316</v>
      </c>
    </row>
    <row r="121" spans="28:32" ht="20" customHeight="1" x14ac:dyDescent="0.5">
      <c r="AB121" s="41">
        <f t="shared" si="5"/>
        <v>171</v>
      </c>
      <c r="AC121" s="75">
        <f t="shared" si="6"/>
        <v>345.50064229249023</v>
      </c>
      <c r="AD121" s="75">
        <f t="shared" si="7"/>
        <v>59080.609832015827</v>
      </c>
      <c r="AE121" s="74">
        <f t="shared" si="8"/>
        <v>1629.5090446792583</v>
      </c>
      <c r="AF121" s="74">
        <f t="shared" si="9"/>
        <v>278646.04664015316</v>
      </c>
    </row>
    <row r="122" spans="28:32" ht="20" customHeight="1" x14ac:dyDescent="0.5">
      <c r="AB122" s="41">
        <f t="shared" si="5"/>
        <v>171</v>
      </c>
      <c r="AC122" s="75">
        <f t="shared" si="6"/>
        <v>345.50064229249023</v>
      </c>
      <c r="AD122" s="75">
        <f t="shared" si="7"/>
        <v>59080.609832015827</v>
      </c>
      <c r="AE122" s="74">
        <f t="shared" si="8"/>
        <v>1629.5090446792583</v>
      </c>
      <c r="AF122" s="74">
        <f t="shared" si="9"/>
        <v>278646.04664015316</v>
      </c>
    </row>
    <row r="123" spans="28:32" ht="20" customHeight="1" x14ac:dyDescent="0.5">
      <c r="AB123" s="41">
        <f t="shared" si="5"/>
        <v>171</v>
      </c>
      <c r="AC123" s="75">
        <f t="shared" si="6"/>
        <v>345.50064229249023</v>
      </c>
      <c r="AD123" s="75">
        <f t="shared" si="7"/>
        <v>59080.609832015827</v>
      </c>
      <c r="AE123" s="74">
        <f t="shared" si="8"/>
        <v>1629.5090446792583</v>
      </c>
      <c r="AF123" s="74">
        <f t="shared" si="9"/>
        <v>278646.04664015316</v>
      </c>
    </row>
    <row r="124" spans="28:32" ht="20" customHeight="1" x14ac:dyDescent="0.5">
      <c r="AB124" s="41">
        <f t="shared" si="5"/>
        <v>171</v>
      </c>
      <c r="AC124" s="75">
        <f t="shared" si="6"/>
        <v>345.50064229249023</v>
      </c>
      <c r="AD124" s="75">
        <f t="shared" si="7"/>
        <v>59080.609832015827</v>
      </c>
      <c r="AE124" s="74">
        <f t="shared" si="8"/>
        <v>1629.5090446792583</v>
      </c>
      <c r="AF124" s="74">
        <f t="shared" si="9"/>
        <v>278646.04664015316</v>
      </c>
    </row>
    <row r="125" spans="28:32" ht="20" customHeight="1" x14ac:dyDescent="0.5">
      <c r="AB125" s="41">
        <f t="shared" si="5"/>
        <v>171</v>
      </c>
      <c r="AC125" s="75">
        <f t="shared" si="6"/>
        <v>345.50064229249023</v>
      </c>
      <c r="AD125" s="75">
        <f t="shared" si="7"/>
        <v>59080.609832015827</v>
      </c>
      <c r="AE125" s="74">
        <f t="shared" si="8"/>
        <v>1629.5090446792583</v>
      </c>
      <c r="AF125" s="74">
        <f t="shared" si="9"/>
        <v>278646.04664015316</v>
      </c>
    </row>
    <row r="126" spans="28:32" ht="20" customHeight="1" x14ac:dyDescent="0.5">
      <c r="AB126" s="41">
        <f t="shared" si="5"/>
        <v>171</v>
      </c>
      <c r="AC126" s="75">
        <f t="shared" si="6"/>
        <v>345.50064229249023</v>
      </c>
      <c r="AD126" s="75">
        <f t="shared" si="7"/>
        <v>59080.609832015827</v>
      </c>
      <c r="AE126" s="74">
        <f t="shared" si="8"/>
        <v>1629.5090446792583</v>
      </c>
      <c r="AF126" s="74">
        <f t="shared" si="9"/>
        <v>278646.04664015316</v>
      </c>
    </row>
    <row r="127" spans="28:32" ht="20" customHeight="1" x14ac:dyDescent="0.5">
      <c r="AB127" s="41">
        <f t="shared" si="5"/>
        <v>171</v>
      </c>
      <c r="AC127" s="75">
        <f t="shared" si="6"/>
        <v>345.50064229249023</v>
      </c>
      <c r="AD127" s="75">
        <f t="shared" si="7"/>
        <v>59080.609832015827</v>
      </c>
      <c r="AE127" s="74">
        <f t="shared" si="8"/>
        <v>1629.5090446792583</v>
      </c>
      <c r="AF127" s="74">
        <f t="shared" si="9"/>
        <v>278646.04664015316</v>
      </c>
    </row>
    <row r="128" spans="28:32" ht="20" customHeight="1" x14ac:dyDescent="0.5">
      <c r="AB128" s="41">
        <f t="shared" si="5"/>
        <v>171</v>
      </c>
      <c r="AC128" s="75">
        <f t="shared" si="6"/>
        <v>345.50064229249023</v>
      </c>
      <c r="AD128" s="75">
        <f t="shared" si="7"/>
        <v>59080.609832015827</v>
      </c>
      <c r="AE128" s="74">
        <f t="shared" si="8"/>
        <v>1629.5090446792583</v>
      </c>
      <c r="AF128" s="74">
        <f t="shared" si="9"/>
        <v>278646.04664015316</v>
      </c>
    </row>
    <row r="129" spans="28:32" ht="20" customHeight="1" x14ac:dyDescent="0.5">
      <c r="AB129" s="41">
        <f t="shared" si="5"/>
        <v>171</v>
      </c>
      <c r="AC129" s="75">
        <f t="shared" si="6"/>
        <v>345.50064229249023</v>
      </c>
      <c r="AD129" s="75">
        <f t="shared" si="7"/>
        <v>59080.609832015827</v>
      </c>
      <c r="AE129" s="74">
        <f t="shared" si="8"/>
        <v>1629.5090446792583</v>
      </c>
      <c r="AF129" s="74">
        <f t="shared" si="9"/>
        <v>278646.04664015316</v>
      </c>
    </row>
    <row r="130" spans="28:32" ht="20" customHeight="1" x14ac:dyDescent="0.5">
      <c r="AB130" s="41">
        <f t="shared" si="5"/>
        <v>171</v>
      </c>
      <c r="AC130" s="75">
        <f t="shared" si="6"/>
        <v>345.50064229249023</v>
      </c>
      <c r="AD130" s="75">
        <f t="shared" si="7"/>
        <v>59080.609832015827</v>
      </c>
      <c r="AE130" s="74">
        <f t="shared" si="8"/>
        <v>1629.5090446792583</v>
      </c>
      <c r="AF130" s="74">
        <f t="shared" si="9"/>
        <v>278646.04664015316</v>
      </c>
    </row>
    <row r="131" spans="28:32" ht="20" customHeight="1" x14ac:dyDescent="0.5">
      <c r="AB131" s="41">
        <f t="shared" si="5"/>
        <v>171</v>
      </c>
      <c r="AC131" s="75">
        <f t="shared" si="6"/>
        <v>345.50064229249023</v>
      </c>
      <c r="AD131" s="75">
        <f t="shared" si="7"/>
        <v>59080.609832015827</v>
      </c>
      <c r="AE131" s="74">
        <f t="shared" si="8"/>
        <v>1629.5090446792583</v>
      </c>
      <c r="AF131" s="74">
        <f t="shared" si="9"/>
        <v>278646.04664015316</v>
      </c>
    </row>
    <row r="132" spans="28:32" ht="20" customHeight="1" x14ac:dyDescent="0.5">
      <c r="AB132" s="41">
        <f t="shared" si="5"/>
        <v>171</v>
      </c>
      <c r="AC132" s="75">
        <f t="shared" si="6"/>
        <v>345.50064229249023</v>
      </c>
      <c r="AD132" s="75">
        <f t="shared" si="7"/>
        <v>59080.609832015827</v>
      </c>
      <c r="AE132" s="74">
        <f t="shared" si="8"/>
        <v>1629.5090446792583</v>
      </c>
      <c r="AF132" s="74">
        <f t="shared" si="9"/>
        <v>278646.04664015316</v>
      </c>
    </row>
    <row r="133" spans="28:32" ht="20" customHeight="1" x14ac:dyDescent="0.5">
      <c r="AB133" s="41">
        <f t="shared" si="5"/>
        <v>171</v>
      </c>
      <c r="AC133" s="75">
        <f t="shared" si="6"/>
        <v>345.50064229249023</v>
      </c>
      <c r="AD133" s="75">
        <f t="shared" si="7"/>
        <v>59080.609832015827</v>
      </c>
      <c r="AE133" s="74">
        <f t="shared" si="8"/>
        <v>1629.5090446792583</v>
      </c>
      <c r="AF133" s="74">
        <f t="shared" si="9"/>
        <v>278646.04664015316</v>
      </c>
    </row>
    <row r="134" spans="28:32" ht="20" customHeight="1" x14ac:dyDescent="0.5">
      <c r="AB134" s="41">
        <f t="shared" si="5"/>
        <v>171</v>
      </c>
      <c r="AC134" s="75">
        <f t="shared" si="6"/>
        <v>345.50064229249023</v>
      </c>
      <c r="AD134" s="75">
        <f t="shared" si="7"/>
        <v>59080.609832015827</v>
      </c>
      <c r="AE134" s="74">
        <f t="shared" si="8"/>
        <v>1629.5090446792583</v>
      </c>
      <c r="AF134" s="74">
        <f t="shared" si="9"/>
        <v>278646.04664015316</v>
      </c>
    </row>
    <row r="135" spans="28:32" ht="20" customHeight="1" x14ac:dyDescent="0.5">
      <c r="AB135" s="41">
        <f t="shared" ref="AB135:AB198" si="10">AB134+U135</f>
        <v>171</v>
      </c>
      <c r="AC135" s="75">
        <f t="shared" ref="AC135:AC198" si="11">IF(U135&gt;0,(W135+AD134)/AB135,AC134)</f>
        <v>345.50064229249023</v>
      </c>
      <c r="AD135" s="75">
        <f t="shared" ref="AD135:AD198" si="12">AB135*AC135</f>
        <v>59080.609832015827</v>
      </c>
      <c r="AE135" s="74">
        <f t="shared" ref="AE135:AE198" si="13">IF(U135&gt;0,(AF134+Z135)/AB135,AE134)</f>
        <v>1629.5090446792583</v>
      </c>
      <c r="AF135" s="74">
        <f t="shared" ref="AF135:AF198" si="14">AB135*AE135</f>
        <v>278646.04664015316</v>
      </c>
    </row>
    <row r="136" spans="28:32" ht="20" customHeight="1" x14ac:dyDescent="0.5">
      <c r="AB136" s="41">
        <f t="shared" si="10"/>
        <v>171</v>
      </c>
      <c r="AC136" s="75">
        <f t="shared" si="11"/>
        <v>345.50064229249023</v>
      </c>
      <c r="AD136" s="75">
        <f t="shared" si="12"/>
        <v>59080.609832015827</v>
      </c>
      <c r="AE136" s="74">
        <f t="shared" si="13"/>
        <v>1629.5090446792583</v>
      </c>
      <c r="AF136" s="74">
        <f t="shared" si="14"/>
        <v>278646.04664015316</v>
      </c>
    </row>
    <row r="137" spans="28:32" ht="20" customHeight="1" x14ac:dyDescent="0.5">
      <c r="AB137" s="41">
        <f t="shared" si="10"/>
        <v>171</v>
      </c>
      <c r="AC137" s="75">
        <f t="shared" si="11"/>
        <v>345.50064229249023</v>
      </c>
      <c r="AD137" s="75">
        <f t="shared" si="12"/>
        <v>59080.609832015827</v>
      </c>
      <c r="AE137" s="74">
        <f t="shared" si="13"/>
        <v>1629.5090446792583</v>
      </c>
      <c r="AF137" s="74">
        <f t="shared" si="14"/>
        <v>278646.04664015316</v>
      </c>
    </row>
    <row r="138" spans="28:32" ht="20" customHeight="1" x14ac:dyDescent="0.5">
      <c r="AB138" s="41">
        <f t="shared" si="10"/>
        <v>171</v>
      </c>
      <c r="AC138" s="75">
        <f t="shared" si="11"/>
        <v>345.50064229249023</v>
      </c>
      <c r="AD138" s="75">
        <f t="shared" si="12"/>
        <v>59080.609832015827</v>
      </c>
      <c r="AE138" s="74">
        <f t="shared" si="13"/>
        <v>1629.5090446792583</v>
      </c>
      <c r="AF138" s="74">
        <f t="shared" si="14"/>
        <v>278646.04664015316</v>
      </c>
    </row>
    <row r="139" spans="28:32" ht="20" customHeight="1" x14ac:dyDescent="0.5">
      <c r="AB139" s="41">
        <f t="shared" si="10"/>
        <v>171</v>
      </c>
      <c r="AC139" s="75">
        <f t="shared" si="11"/>
        <v>345.50064229249023</v>
      </c>
      <c r="AD139" s="75">
        <f t="shared" si="12"/>
        <v>59080.609832015827</v>
      </c>
      <c r="AE139" s="74">
        <f t="shared" si="13"/>
        <v>1629.5090446792583</v>
      </c>
      <c r="AF139" s="74">
        <f t="shared" si="14"/>
        <v>278646.04664015316</v>
      </c>
    </row>
    <row r="140" spans="28:32" ht="20" customHeight="1" x14ac:dyDescent="0.5">
      <c r="AB140" s="41">
        <f t="shared" si="10"/>
        <v>171</v>
      </c>
      <c r="AC140" s="75">
        <f t="shared" si="11"/>
        <v>345.50064229249023</v>
      </c>
      <c r="AD140" s="75">
        <f t="shared" si="12"/>
        <v>59080.609832015827</v>
      </c>
      <c r="AE140" s="74">
        <f t="shared" si="13"/>
        <v>1629.5090446792583</v>
      </c>
      <c r="AF140" s="74">
        <f t="shared" si="14"/>
        <v>278646.04664015316</v>
      </c>
    </row>
    <row r="141" spans="28:32" ht="20" customHeight="1" x14ac:dyDescent="0.5">
      <c r="AB141" s="41">
        <f t="shared" si="10"/>
        <v>171</v>
      </c>
      <c r="AC141" s="75">
        <f t="shared" si="11"/>
        <v>345.50064229249023</v>
      </c>
      <c r="AD141" s="75">
        <f t="shared" si="12"/>
        <v>59080.609832015827</v>
      </c>
      <c r="AE141" s="74">
        <f t="shared" si="13"/>
        <v>1629.5090446792583</v>
      </c>
      <c r="AF141" s="74">
        <f t="shared" si="14"/>
        <v>278646.04664015316</v>
      </c>
    </row>
    <row r="142" spans="28:32" ht="20" customHeight="1" x14ac:dyDescent="0.5">
      <c r="AB142" s="41">
        <f t="shared" si="10"/>
        <v>171</v>
      </c>
      <c r="AC142" s="75">
        <f t="shared" si="11"/>
        <v>345.50064229249023</v>
      </c>
      <c r="AD142" s="75">
        <f t="shared" si="12"/>
        <v>59080.609832015827</v>
      </c>
      <c r="AE142" s="74">
        <f t="shared" si="13"/>
        <v>1629.5090446792583</v>
      </c>
      <c r="AF142" s="74">
        <f t="shared" si="14"/>
        <v>278646.04664015316</v>
      </c>
    </row>
    <row r="143" spans="28:32" ht="20" customHeight="1" x14ac:dyDescent="0.5">
      <c r="AB143" s="41">
        <f t="shared" si="10"/>
        <v>171</v>
      </c>
      <c r="AC143" s="75">
        <f t="shared" si="11"/>
        <v>345.50064229249023</v>
      </c>
      <c r="AD143" s="75">
        <f t="shared" si="12"/>
        <v>59080.609832015827</v>
      </c>
      <c r="AE143" s="74">
        <f t="shared" si="13"/>
        <v>1629.5090446792583</v>
      </c>
      <c r="AF143" s="74">
        <f t="shared" si="14"/>
        <v>278646.04664015316</v>
      </c>
    </row>
    <row r="144" spans="28:32" ht="20" customHeight="1" x14ac:dyDescent="0.5">
      <c r="AB144" s="41">
        <f t="shared" si="10"/>
        <v>171</v>
      </c>
      <c r="AC144" s="75">
        <f t="shared" si="11"/>
        <v>345.50064229249023</v>
      </c>
      <c r="AD144" s="75">
        <f t="shared" si="12"/>
        <v>59080.609832015827</v>
      </c>
      <c r="AE144" s="74">
        <f t="shared" si="13"/>
        <v>1629.5090446792583</v>
      </c>
      <c r="AF144" s="74">
        <f t="shared" si="14"/>
        <v>278646.04664015316</v>
      </c>
    </row>
    <row r="145" spans="28:32" ht="20" customHeight="1" x14ac:dyDescent="0.5">
      <c r="AB145" s="41">
        <f t="shared" si="10"/>
        <v>171</v>
      </c>
      <c r="AC145" s="75">
        <f t="shared" si="11"/>
        <v>345.50064229249023</v>
      </c>
      <c r="AD145" s="75">
        <f t="shared" si="12"/>
        <v>59080.609832015827</v>
      </c>
      <c r="AE145" s="74">
        <f t="shared" si="13"/>
        <v>1629.5090446792583</v>
      </c>
      <c r="AF145" s="74">
        <f t="shared" si="14"/>
        <v>278646.04664015316</v>
      </c>
    </row>
    <row r="146" spans="28:32" ht="20" customHeight="1" x14ac:dyDescent="0.5">
      <c r="AB146" s="41">
        <f t="shared" si="10"/>
        <v>171</v>
      </c>
      <c r="AC146" s="75">
        <f t="shared" si="11"/>
        <v>345.50064229249023</v>
      </c>
      <c r="AD146" s="75">
        <f t="shared" si="12"/>
        <v>59080.609832015827</v>
      </c>
      <c r="AE146" s="74">
        <f t="shared" si="13"/>
        <v>1629.5090446792583</v>
      </c>
      <c r="AF146" s="74">
        <f t="shared" si="14"/>
        <v>278646.04664015316</v>
      </c>
    </row>
    <row r="147" spans="28:32" ht="20" customHeight="1" x14ac:dyDescent="0.5">
      <c r="AB147" s="41">
        <f t="shared" si="10"/>
        <v>171</v>
      </c>
      <c r="AC147" s="75">
        <f t="shared" si="11"/>
        <v>345.50064229249023</v>
      </c>
      <c r="AD147" s="75">
        <f t="shared" si="12"/>
        <v>59080.609832015827</v>
      </c>
      <c r="AE147" s="74">
        <f t="shared" si="13"/>
        <v>1629.5090446792583</v>
      </c>
      <c r="AF147" s="74">
        <f t="shared" si="14"/>
        <v>278646.04664015316</v>
      </c>
    </row>
    <row r="148" spans="28:32" ht="20" customHeight="1" x14ac:dyDescent="0.5">
      <c r="AB148" s="41">
        <f t="shared" si="10"/>
        <v>171</v>
      </c>
      <c r="AC148" s="75">
        <f t="shared" si="11"/>
        <v>345.50064229249023</v>
      </c>
      <c r="AD148" s="75">
        <f t="shared" si="12"/>
        <v>59080.609832015827</v>
      </c>
      <c r="AE148" s="74">
        <f t="shared" si="13"/>
        <v>1629.5090446792583</v>
      </c>
      <c r="AF148" s="74">
        <f t="shared" si="14"/>
        <v>278646.04664015316</v>
      </c>
    </row>
    <row r="149" spans="28:32" ht="20" customHeight="1" x14ac:dyDescent="0.5">
      <c r="AB149" s="41">
        <f t="shared" si="10"/>
        <v>171</v>
      </c>
      <c r="AC149" s="75">
        <f t="shared" si="11"/>
        <v>345.50064229249023</v>
      </c>
      <c r="AD149" s="75">
        <f t="shared" si="12"/>
        <v>59080.609832015827</v>
      </c>
      <c r="AE149" s="74">
        <f t="shared" si="13"/>
        <v>1629.5090446792583</v>
      </c>
      <c r="AF149" s="74">
        <f t="shared" si="14"/>
        <v>278646.04664015316</v>
      </c>
    </row>
    <row r="150" spans="28:32" ht="20" customHeight="1" x14ac:dyDescent="0.5">
      <c r="AB150" s="41">
        <f t="shared" si="10"/>
        <v>171</v>
      </c>
      <c r="AC150" s="75">
        <f t="shared" si="11"/>
        <v>345.50064229249023</v>
      </c>
      <c r="AD150" s="75">
        <f t="shared" si="12"/>
        <v>59080.609832015827</v>
      </c>
      <c r="AE150" s="74">
        <f t="shared" si="13"/>
        <v>1629.5090446792583</v>
      </c>
      <c r="AF150" s="74">
        <f t="shared" si="14"/>
        <v>278646.04664015316</v>
      </c>
    </row>
    <row r="151" spans="28:32" ht="20" customHeight="1" x14ac:dyDescent="0.5">
      <c r="AB151" s="41">
        <f t="shared" si="10"/>
        <v>171</v>
      </c>
      <c r="AC151" s="75">
        <f t="shared" si="11"/>
        <v>345.50064229249023</v>
      </c>
      <c r="AD151" s="75">
        <f t="shared" si="12"/>
        <v>59080.609832015827</v>
      </c>
      <c r="AE151" s="74">
        <f t="shared" si="13"/>
        <v>1629.5090446792583</v>
      </c>
      <c r="AF151" s="74">
        <f t="shared" si="14"/>
        <v>278646.04664015316</v>
      </c>
    </row>
    <row r="152" spans="28:32" ht="20" customHeight="1" x14ac:dyDescent="0.5">
      <c r="AB152" s="41">
        <f t="shared" si="10"/>
        <v>171</v>
      </c>
      <c r="AC152" s="75">
        <f t="shared" si="11"/>
        <v>345.50064229249023</v>
      </c>
      <c r="AD152" s="75">
        <f t="shared" si="12"/>
        <v>59080.609832015827</v>
      </c>
      <c r="AE152" s="74">
        <f t="shared" si="13"/>
        <v>1629.5090446792583</v>
      </c>
      <c r="AF152" s="74">
        <f t="shared" si="14"/>
        <v>278646.04664015316</v>
      </c>
    </row>
    <row r="153" spans="28:32" ht="20" customHeight="1" x14ac:dyDescent="0.5">
      <c r="AB153" s="41">
        <f t="shared" si="10"/>
        <v>171</v>
      </c>
      <c r="AC153" s="75">
        <f t="shared" si="11"/>
        <v>345.50064229249023</v>
      </c>
      <c r="AD153" s="75">
        <f t="shared" si="12"/>
        <v>59080.609832015827</v>
      </c>
      <c r="AE153" s="74">
        <f t="shared" si="13"/>
        <v>1629.5090446792583</v>
      </c>
      <c r="AF153" s="74">
        <f t="shared" si="14"/>
        <v>278646.04664015316</v>
      </c>
    </row>
    <row r="154" spans="28:32" ht="20" customHeight="1" x14ac:dyDescent="0.5">
      <c r="AB154" s="41">
        <f t="shared" si="10"/>
        <v>171</v>
      </c>
      <c r="AC154" s="75">
        <f t="shared" si="11"/>
        <v>345.50064229249023</v>
      </c>
      <c r="AD154" s="75">
        <f t="shared" si="12"/>
        <v>59080.609832015827</v>
      </c>
      <c r="AE154" s="74">
        <f t="shared" si="13"/>
        <v>1629.5090446792583</v>
      </c>
      <c r="AF154" s="74">
        <f t="shared" si="14"/>
        <v>278646.04664015316</v>
      </c>
    </row>
    <row r="155" spans="28:32" ht="20" customHeight="1" x14ac:dyDescent="0.5">
      <c r="AB155" s="41">
        <f t="shared" si="10"/>
        <v>171</v>
      </c>
      <c r="AC155" s="75">
        <f t="shared" si="11"/>
        <v>345.50064229249023</v>
      </c>
      <c r="AD155" s="75">
        <f t="shared" si="12"/>
        <v>59080.609832015827</v>
      </c>
      <c r="AE155" s="74">
        <f t="shared" si="13"/>
        <v>1629.5090446792583</v>
      </c>
      <c r="AF155" s="74">
        <f t="shared" si="14"/>
        <v>278646.04664015316</v>
      </c>
    </row>
    <row r="156" spans="28:32" ht="20" customHeight="1" x14ac:dyDescent="0.5">
      <c r="AB156" s="41">
        <f t="shared" si="10"/>
        <v>171</v>
      </c>
      <c r="AC156" s="75">
        <f t="shared" si="11"/>
        <v>345.50064229249023</v>
      </c>
      <c r="AD156" s="75">
        <f t="shared" si="12"/>
        <v>59080.609832015827</v>
      </c>
      <c r="AE156" s="74">
        <f t="shared" si="13"/>
        <v>1629.5090446792583</v>
      </c>
      <c r="AF156" s="74">
        <f t="shared" si="14"/>
        <v>278646.04664015316</v>
      </c>
    </row>
    <row r="157" spans="28:32" ht="20" customHeight="1" x14ac:dyDescent="0.5">
      <c r="AB157" s="41">
        <f t="shared" si="10"/>
        <v>171</v>
      </c>
      <c r="AC157" s="75">
        <f t="shared" si="11"/>
        <v>345.50064229249023</v>
      </c>
      <c r="AD157" s="75">
        <f t="shared" si="12"/>
        <v>59080.609832015827</v>
      </c>
      <c r="AE157" s="74">
        <f t="shared" si="13"/>
        <v>1629.5090446792583</v>
      </c>
      <c r="AF157" s="74">
        <f t="shared" si="14"/>
        <v>278646.04664015316</v>
      </c>
    </row>
    <row r="158" spans="28:32" ht="20" customHeight="1" x14ac:dyDescent="0.5">
      <c r="AB158" s="41">
        <f t="shared" si="10"/>
        <v>171</v>
      </c>
      <c r="AC158" s="75">
        <f t="shared" si="11"/>
        <v>345.50064229249023</v>
      </c>
      <c r="AD158" s="75">
        <f t="shared" si="12"/>
        <v>59080.609832015827</v>
      </c>
      <c r="AE158" s="74">
        <f t="shared" si="13"/>
        <v>1629.5090446792583</v>
      </c>
      <c r="AF158" s="74">
        <f t="shared" si="14"/>
        <v>278646.04664015316</v>
      </c>
    </row>
    <row r="159" spans="28:32" ht="20" customHeight="1" x14ac:dyDescent="0.5">
      <c r="AB159" s="41">
        <f t="shared" si="10"/>
        <v>171</v>
      </c>
      <c r="AC159" s="75">
        <f t="shared" si="11"/>
        <v>345.50064229249023</v>
      </c>
      <c r="AD159" s="75">
        <f t="shared" si="12"/>
        <v>59080.609832015827</v>
      </c>
      <c r="AE159" s="74">
        <f t="shared" si="13"/>
        <v>1629.5090446792583</v>
      </c>
      <c r="AF159" s="74">
        <f t="shared" si="14"/>
        <v>278646.04664015316</v>
      </c>
    </row>
    <row r="160" spans="28:32" ht="20" customHeight="1" x14ac:dyDescent="0.5">
      <c r="AB160" s="41">
        <f t="shared" si="10"/>
        <v>171</v>
      </c>
      <c r="AC160" s="75">
        <f t="shared" si="11"/>
        <v>345.50064229249023</v>
      </c>
      <c r="AD160" s="75">
        <f t="shared" si="12"/>
        <v>59080.609832015827</v>
      </c>
      <c r="AE160" s="74">
        <f t="shared" si="13"/>
        <v>1629.5090446792583</v>
      </c>
      <c r="AF160" s="74">
        <f t="shared" si="14"/>
        <v>278646.04664015316</v>
      </c>
    </row>
    <row r="161" spans="28:32" ht="20" customHeight="1" x14ac:dyDescent="0.5">
      <c r="AB161" s="41">
        <f t="shared" si="10"/>
        <v>171</v>
      </c>
      <c r="AC161" s="75">
        <f t="shared" si="11"/>
        <v>345.50064229249023</v>
      </c>
      <c r="AD161" s="75">
        <f t="shared" si="12"/>
        <v>59080.609832015827</v>
      </c>
      <c r="AE161" s="74">
        <f t="shared" si="13"/>
        <v>1629.5090446792583</v>
      </c>
      <c r="AF161" s="74">
        <f t="shared" si="14"/>
        <v>278646.04664015316</v>
      </c>
    </row>
    <row r="162" spans="28:32" ht="20" customHeight="1" x14ac:dyDescent="0.5">
      <c r="AB162" s="41">
        <f t="shared" si="10"/>
        <v>171</v>
      </c>
      <c r="AC162" s="75">
        <f t="shared" si="11"/>
        <v>345.50064229249023</v>
      </c>
      <c r="AD162" s="75">
        <f t="shared" si="12"/>
        <v>59080.609832015827</v>
      </c>
      <c r="AE162" s="74">
        <f t="shared" si="13"/>
        <v>1629.5090446792583</v>
      </c>
      <c r="AF162" s="74">
        <f t="shared" si="14"/>
        <v>278646.04664015316</v>
      </c>
    </row>
    <row r="163" spans="28:32" ht="20" customHeight="1" x14ac:dyDescent="0.5">
      <c r="AB163" s="41">
        <f t="shared" si="10"/>
        <v>171</v>
      </c>
      <c r="AC163" s="75">
        <f t="shared" si="11"/>
        <v>345.50064229249023</v>
      </c>
      <c r="AD163" s="75">
        <f t="shared" si="12"/>
        <v>59080.609832015827</v>
      </c>
      <c r="AE163" s="74">
        <f t="shared" si="13"/>
        <v>1629.5090446792583</v>
      </c>
      <c r="AF163" s="74">
        <f t="shared" si="14"/>
        <v>278646.04664015316</v>
      </c>
    </row>
    <row r="164" spans="28:32" ht="20" customHeight="1" x14ac:dyDescent="0.5">
      <c r="AB164" s="41">
        <f t="shared" si="10"/>
        <v>171</v>
      </c>
      <c r="AC164" s="75">
        <f t="shared" si="11"/>
        <v>345.50064229249023</v>
      </c>
      <c r="AD164" s="75">
        <f t="shared" si="12"/>
        <v>59080.609832015827</v>
      </c>
      <c r="AE164" s="74">
        <f t="shared" si="13"/>
        <v>1629.5090446792583</v>
      </c>
      <c r="AF164" s="74">
        <f t="shared" si="14"/>
        <v>278646.04664015316</v>
      </c>
    </row>
    <row r="165" spans="28:32" ht="20" customHeight="1" x14ac:dyDescent="0.5">
      <c r="AB165" s="41">
        <f t="shared" si="10"/>
        <v>171</v>
      </c>
      <c r="AC165" s="75">
        <f t="shared" si="11"/>
        <v>345.50064229249023</v>
      </c>
      <c r="AD165" s="75">
        <f t="shared" si="12"/>
        <v>59080.609832015827</v>
      </c>
      <c r="AE165" s="74">
        <f t="shared" si="13"/>
        <v>1629.5090446792583</v>
      </c>
      <c r="AF165" s="74">
        <f t="shared" si="14"/>
        <v>278646.04664015316</v>
      </c>
    </row>
    <row r="166" spans="28:32" ht="20" customHeight="1" x14ac:dyDescent="0.5">
      <c r="AB166" s="41">
        <f t="shared" si="10"/>
        <v>171</v>
      </c>
      <c r="AC166" s="75">
        <f t="shared" si="11"/>
        <v>345.50064229249023</v>
      </c>
      <c r="AD166" s="75">
        <f t="shared" si="12"/>
        <v>59080.609832015827</v>
      </c>
      <c r="AE166" s="74">
        <f t="shared" si="13"/>
        <v>1629.5090446792583</v>
      </c>
      <c r="AF166" s="74">
        <f t="shared" si="14"/>
        <v>278646.04664015316</v>
      </c>
    </row>
    <row r="167" spans="28:32" ht="20" customHeight="1" x14ac:dyDescent="0.5">
      <c r="AB167" s="41">
        <f t="shared" si="10"/>
        <v>171</v>
      </c>
      <c r="AC167" s="75">
        <f t="shared" si="11"/>
        <v>345.50064229249023</v>
      </c>
      <c r="AD167" s="75">
        <f t="shared" si="12"/>
        <v>59080.609832015827</v>
      </c>
      <c r="AE167" s="74">
        <f t="shared" si="13"/>
        <v>1629.5090446792583</v>
      </c>
      <c r="AF167" s="74">
        <f t="shared" si="14"/>
        <v>278646.04664015316</v>
      </c>
    </row>
    <row r="168" spans="28:32" ht="20" customHeight="1" x14ac:dyDescent="0.5">
      <c r="AB168" s="41">
        <f t="shared" si="10"/>
        <v>171</v>
      </c>
      <c r="AC168" s="75">
        <f t="shared" si="11"/>
        <v>345.50064229249023</v>
      </c>
      <c r="AD168" s="75">
        <f t="shared" si="12"/>
        <v>59080.609832015827</v>
      </c>
      <c r="AE168" s="74">
        <f t="shared" si="13"/>
        <v>1629.5090446792583</v>
      </c>
      <c r="AF168" s="74">
        <f t="shared" si="14"/>
        <v>278646.04664015316</v>
      </c>
    </row>
    <row r="169" spans="28:32" ht="20" customHeight="1" x14ac:dyDescent="0.5">
      <c r="AB169" s="41">
        <f t="shared" si="10"/>
        <v>171</v>
      </c>
      <c r="AC169" s="75">
        <f t="shared" si="11"/>
        <v>345.50064229249023</v>
      </c>
      <c r="AD169" s="75">
        <f t="shared" si="12"/>
        <v>59080.609832015827</v>
      </c>
      <c r="AE169" s="74">
        <f t="shared" si="13"/>
        <v>1629.5090446792583</v>
      </c>
      <c r="AF169" s="74">
        <f t="shared" si="14"/>
        <v>278646.04664015316</v>
      </c>
    </row>
    <row r="170" spans="28:32" ht="20" customHeight="1" x14ac:dyDescent="0.5">
      <c r="AB170" s="41">
        <f t="shared" si="10"/>
        <v>171</v>
      </c>
      <c r="AC170" s="75">
        <f t="shared" si="11"/>
        <v>345.50064229249023</v>
      </c>
      <c r="AD170" s="75">
        <f t="shared" si="12"/>
        <v>59080.609832015827</v>
      </c>
      <c r="AE170" s="74">
        <f t="shared" si="13"/>
        <v>1629.5090446792583</v>
      </c>
      <c r="AF170" s="74">
        <f t="shared" si="14"/>
        <v>278646.04664015316</v>
      </c>
    </row>
    <row r="171" spans="28:32" ht="20" customHeight="1" x14ac:dyDescent="0.5">
      <c r="AB171" s="41">
        <f t="shared" si="10"/>
        <v>171</v>
      </c>
      <c r="AC171" s="75">
        <f t="shared" si="11"/>
        <v>345.50064229249023</v>
      </c>
      <c r="AD171" s="75">
        <f t="shared" si="12"/>
        <v>59080.609832015827</v>
      </c>
      <c r="AE171" s="74">
        <f t="shared" si="13"/>
        <v>1629.5090446792583</v>
      </c>
      <c r="AF171" s="74">
        <f t="shared" si="14"/>
        <v>278646.04664015316</v>
      </c>
    </row>
    <row r="172" spans="28:32" ht="20" customHeight="1" x14ac:dyDescent="0.5">
      <c r="AB172" s="41">
        <f t="shared" si="10"/>
        <v>171</v>
      </c>
      <c r="AC172" s="75">
        <f t="shared" si="11"/>
        <v>345.50064229249023</v>
      </c>
      <c r="AD172" s="75">
        <f t="shared" si="12"/>
        <v>59080.609832015827</v>
      </c>
      <c r="AE172" s="74">
        <f t="shared" si="13"/>
        <v>1629.5090446792583</v>
      </c>
      <c r="AF172" s="74">
        <f t="shared" si="14"/>
        <v>278646.04664015316</v>
      </c>
    </row>
    <row r="173" spans="28:32" ht="20" customHeight="1" x14ac:dyDescent="0.5">
      <c r="AB173" s="41">
        <f t="shared" si="10"/>
        <v>171</v>
      </c>
      <c r="AC173" s="75">
        <f t="shared" si="11"/>
        <v>345.50064229249023</v>
      </c>
      <c r="AD173" s="75">
        <f t="shared" si="12"/>
        <v>59080.609832015827</v>
      </c>
      <c r="AE173" s="74">
        <f t="shared" si="13"/>
        <v>1629.5090446792583</v>
      </c>
      <c r="AF173" s="74">
        <f t="shared" si="14"/>
        <v>278646.04664015316</v>
      </c>
    </row>
    <row r="174" spans="28:32" ht="20" customHeight="1" x14ac:dyDescent="0.5">
      <c r="AB174" s="41">
        <f t="shared" si="10"/>
        <v>171</v>
      </c>
      <c r="AC174" s="75">
        <f t="shared" si="11"/>
        <v>345.50064229249023</v>
      </c>
      <c r="AD174" s="75">
        <f t="shared" si="12"/>
        <v>59080.609832015827</v>
      </c>
      <c r="AE174" s="74">
        <f t="shared" si="13"/>
        <v>1629.5090446792583</v>
      </c>
      <c r="AF174" s="74">
        <f t="shared" si="14"/>
        <v>278646.04664015316</v>
      </c>
    </row>
    <row r="175" spans="28:32" ht="20" customHeight="1" x14ac:dyDescent="0.5">
      <c r="AB175" s="41">
        <f t="shared" si="10"/>
        <v>171</v>
      </c>
      <c r="AC175" s="75">
        <f t="shared" si="11"/>
        <v>345.50064229249023</v>
      </c>
      <c r="AD175" s="75">
        <f t="shared" si="12"/>
        <v>59080.609832015827</v>
      </c>
      <c r="AE175" s="74">
        <f t="shared" si="13"/>
        <v>1629.5090446792583</v>
      </c>
      <c r="AF175" s="74">
        <f t="shared" si="14"/>
        <v>278646.04664015316</v>
      </c>
    </row>
    <row r="176" spans="28:32" ht="20" customHeight="1" x14ac:dyDescent="0.5">
      <c r="AB176" s="41">
        <f t="shared" si="10"/>
        <v>171</v>
      </c>
      <c r="AC176" s="75">
        <f t="shared" si="11"/>
        <v>345.50064229249023</v>
      </c>
      <c r="AD176" s="75">
        <f t="shared" si="12"/>
        <v>59080.609832015827</v>
      </c>
      <c r="AE176" s="74">
        <f t="shared" si="13"/>
        <v>1629.5090446792583</v>
      </c>
      <c r="AF176" s="74">
        <f t="shared" si="14"/>
        <v>278646.04664015316</v>
      </c>
    </row>
    <row r="177" spans="28:32" ht="20" customHeight="1" x14ac:dyDescent="0.5">
      <c r="AB177" s="41">
        <f t="shared" si="10"/>
        <v>171</v>
      </c>
      <c r="AC177" s="75">
        <f t="shared" si="11"/>
        <v>345.50064229249023</v>
      </c>
      <c r="AD177" s="75">
        <f t="shared" si="12"/>
        <v>59080.609832015827</v>
      </c>
      <c r="AE177" s="74">
        <f t="shared" si="13"/>
        <v>1629.5090446792583</v>
      </c>
      <c r="AF177" s="74">
        <f t="shared" si="14"/>
        <v>278646.04664015316</v>
      </c>
    </row>
    <row r="178" spans="28:32" ht="20" customHeight="1" x14ac:dyDescent="0.5">
      <c r="AB178" s="41">
        <f t="shared" si="10"/>
        <v>171</v>
      </c>
      <c r="AC178" s="75">
        <f t="shared" si="11"/>
        <v>345.50064229249023</v>
      </c>
      <c r="AD178" s="75">
        <f t="shared" si="12"/>
        <v>59080.609832015827</v>
      </c>
      <c r="AE178" s="74">
        <f t="shared" si="13"/>
        <v>1629.5090446792583</v>
      </c>
      <c r="AF178" s="74">
        <f t="shared" si="14"/>
        <v>278646.04664015316</v>
      </c>
    </row>
    <row r="179" spans="28:32" ht="20" customHeight="1" x14ac:dyDescent="0.5">
      <c r="AB179" s="41">
        <f t="shared" si="10"/>
        <v>171</v>
      </c>
      <c r="AC179" s="75">
        <f t="shared" si="11"/>
        <v>345.50064229249023</v>
      </c>
      <c r="AD179" s="75">
        <f t="shared" si="12"/>
        <v>59080.609832015827</v>
      </c>
      <c r="AE179" s="74">
        <f t="shared" si="13"/>
        <v>1629.5090446792583</v>
      </c>
      <c r="AF179" s="74">
        <f t="shared" si="14"/>
        <v>278646.04664015316</v>
      </c>
    </row>
    <row r="180" spans="28:32" ht="20" customHeight="1" x14ac:dyDescent="0.5">
      <c r="AB180" s="41">
        <f t="shared" si="10"/>
        <v>171</v>
      </c>
      <c r="AC180" s="75">
        <f t="shared" si="11"/>
        <v>345.50064229249023</v>
      </c>
      <c r="AD180" s="75">
        <f t="shared" si="12"/>
        <v>59080.609832015827</v>
      </c>
      <c r="AE180" s="74">
        <f t="shared" si="13"/>
        <v>1629.5090446792583</v>
      </c>
      <c r="AF180" s="74">
        <f t="shared" si="14"/>
        <v>278646.04664015316</v>
      </c>
    </row>
    <row r="181" spans="28:32" ht="20" customHeight="1" x14ac:dyDescent="0.5">
      <c r="AB181" s="41">
        <f t="shared" si="10"/>
        <v>171</v>
      </c>
      <c r="AC181" s="75">
        <f t="shared" si="11"/>
        <v>345.50064229249023</v>
      </c>
      <c r="AD181" s="75">
        <f t="shared" si="12"/>
        <v>59080.609832015827</v>
      </c>
      <c r="AE181" s="74">
        <f t="shared" si="13"/>
        <v>1629.5090446792583</v>
      </c>
      <c r="AF181" s="74">
        <f t="shared" si="14"/>
        <v>278646.04664015316</v>
      </c>
    </row>
    <row r="182" spans="28:32" ht="20" customHeight="1" x14ac:dyDescent="0.5">
      <c r="AB182" s="41">
        <f t="shared" si="10"/>
        <v>171</v>
      </c>
      <c r="AC182" s="75">
        <f t="shared" si="11"/>
        <v>345.50064229249023</v>
      </c>
      <c r="AD182" s="75">
        <f t="shared" si="12"/>
        <v>59080.609832015827</v>
      </c>
      <c r="AE182" s="74">
        <f t="shared" si="13"/>
        <v>1629.5090446792583</v>
      </c>
      <c r="AF182" s="74">
        <f t="shared" si="14"/>
        <v>278646.04664015316</v>
      </c>
    </row>
    <row r="183" spans="28:32" ht="20" customHeight="1" x14ac:dyDescent="0.5">
      <c r="AB183" s="41">
        <f t="shared" si="10"/>
        <v>171</v>
      </c>
      <c r="AC183" s="75">
        <f t="shared" si="11"/>
        <v>345.50064229249023</v>
      </c>
      <c r="AD183" s="75">
        <f t="shared" si="12"/>
        <v>59080.609832015827</v>
      </c>
      <c r="AE183" s="74">
        <f t="shared" si="13"/>
        <v>1629.5090446792583</v>
      </c>
      <c r="AF183" s="74">
        <f t="shared" si="14"/>
        <v>278646.04664015316</v>
      </c>
    </row>
    <row r="184" spans="28:32" ht="20" customHeight="1" x14ac:dyDescent="0.5">
      <c r="AB184" s="41">
        <f t="shared" si="10"/>
        <v>171</v>
      </c>
      <c r="AC184" s="75">
        <f t="shared" si="11"/>
        <v>345.50064229249023</v>
      </c>
      <c r="AD184" s="75">
        <f t="shared" si="12"/>
        <v>59080.609832015827</v>
      </c>
      <c r="AE184" s="74">
        <f t="shared" si="13"/>
        <v>1629.5090446792583</v>
      </c>
      <c r="AF184" s="74">
        <f t="shared" si="14"/>
        <v>278646.04664015316</v>
      </c>
    </row>
    <row r="185" spans="28:32" ht="20" customHeight="1" x14ac:dyDescent="0.5">
      <c r="AB185" s="41">
        <f t="shared" si="10"/>
        <v>171</v>
      </c>
      <c r="AC185" s="75">
        <f t="shared" si="11"/>
        <v>345.50064229249023</v>
      </c>
      <c r="AD185" s="75">
        <f t="shared" si="12"/>
        <v>59080.609832015827</v>
      </c>
      <c r="AE185" s="74">
        <f t="shared" si="13"/>
        <v>1629.5090446792583</v>
      </c>
      <c r="AF185" s="74">
        <f t="shared" si="14"/>
        <v>278646.04664015316</v>
      </c>
    </row>
    <row r="186" spans="28:32" ht="20" customHeight="1" x14ac:dyDescent="0.5">
      <c r="AB186" s="41">
        <f t="shared" si="10"/>
        <v>171</v>
      </c>
      <c r="AC186" s="75">
        <f t="shared" si="11"/>
        <v>345.50064229249023</v>
      </c>
      <c r="AD186" s="75">
        <f t="shared" si="12"/>
        <v>59080.609832015827</v>
      </c>
      <c r="AE186" s="74">
        <f t="shared" si="13"/>
        <v>1629.5090446792583</v>
      </c>
      <c r="AF186" s="74">
        <f t="shared" si="14"/>
        <v>278646.04664015316</v>
      </c>
    </row>
    <row r="187" spans="28:32" ht="20" customHeight="1" x14ac:dyDescent="0.5">
      <c r="AB187" s="41">
        <f t="shared" si="10"/>
        <v>171</v>
      </c>
      <c r="AC187" s="75">
        <f t="shared" si="11"/>
        <v>345.50064229249023</v>
      </c>
      <c r="AD187" s="75">
        <f t="shared" si="12"/>
        <v>59080.609832015827</v>
      </c>
      <c r="AE187" s="74">
        <f t="shared" si="13"/>
        <v>1629.5090446792583</v>
      </c>
      <c r="AF187" s="74">
        <f t="shared" si="14"/>
        <v>278646.04664015316</v>
      </c>
    </row>
    <row r="188" spans="28:32" ht="20" customHeight="1" x14ac:dyDescent="0.5">
      <c r="AB188" s="41">
        <f t="shared" si="10"/>
        <v>171</v>
      </c>
      <c r="AC188" s="75">
        <f t="shared" si="11"/>
        <v>345.50064229249023</v>
      </c>
      <c r="AD188" s="75">
        <f t="shared" si="12"/>
        <v>59080.609832015827</v>
      </c>
      <c r="AE188" s="74">
        <f t="shared" si="13"/>
        <v>1629.5090446792583</v>
      </c>
      <c r="AF188" s="74">
        <f t="shared" si="14"/>
        <v>278646.04664015316</v>
      </c>
    </row>
    <row r="189" spans="28:32" ht="20" customHeight="1" x14ac:dyDescent="0.5">
      <c r="AB189" s="41">
        <f t="shared" si="10"/>
        <v>171</v>
      </c>
      <c r="AC189" s="75">
        <f t="shared" si="11"/>
        <v>345.50064229249023</v>
      </c>
      <c r="AD189" s="75">
        <f t="shared" si="12"/>
        <v>59080.609832015827</v>
      </c>
      <c r="AE189" s="74">
        <f t="shared" si="13"/>
        <v>1629.5090446792583</v>
      </c>
      <c r="AF189" s="74">
        <f t="shared" si="14"/>
        <v>278646.04664015316</v>
      </c>
    </row>
    <row r="190" spans="28:32" ht="20" customHeight="1" x14ac:dyDescent="0.5">
      <c r="AB190" s="41">
        <f t="shared" si="10"/>
        <v>171</v>
      </c>
      <c r="AC190" s="75">
        <f t="shared" si="11"/>
        <v>345.50064229249023</v>
      </c>
      <c r="AD190" s="75">
        <f t="shared" si="12"/>
        <v>59080.609832015827</v>
      </c>
      <c r="AE190" s="74">
        <f t="shared" si="13"/>
        <v>1629.5090446792583</v>
      </c>
      <c r="AF190" s="74">
        <f t="shared" si="14"/>
        <v>278646.04664015316</v>
      </c>
    </row>
    <row r="191" spans="28:32" ht="20" customHeight="1" x14ac:dyDescent="0.5">
      <c r="AB191" s="41">
        <f t="shared" si="10"/>
        <v>171</v>
      </c>
      <c r="AC191" s="75">
        <f t="shared" si="11"/>
        <v>345.50064229249023</v>
      </c>
      <c r="AD191" s="75">
        <f t="shared" si="12"/>
        <v>59080.609832015827</v>
      </c>
      <c r="AE191" s="74">
        <f t="shared" si="13"/>
        <v>1629.5090446792583</v>
      </c>
      <c r="AF191" s="74">
        <f t="shared" si="14"/>
        <v>278646.04664015316</v>
      </c>
    </row>
    <row r="192" spans="28:32" ht="20" customHeight="1" x14ac:dyDescent="0.5">
      <c r="AB192" s="41">
        <f t="shared" si="10"/>
        <v>171</v>
      </c>
      <c r="AC192" s="75">
        <f t="shared" si="11"/>
        <v>345.50064229249023</v>
      </c>
      <c r="AD192" s="75">
        <f t="shared" si="12"/>
        <v>59080.609832015827</v>
      </c>
      <c r="AE192" s="74">
        <f t="shared" si="13"/>
        <v>1629.5090446792583</v>
      </c>
      <c r="AF192" s="74">
        <f t="shared" si="14"/>
        <v>278646.04664015316</v>
      </c>
    </row>
    <row r="193" spans="28:32" ht="20" customHeight="1" x14ac:dyDescent="0.5">
      <c r="AB193" s="41">
        <f t="shared" si="10"/>
        <v>171</v>
      </c>
      <c r="AC193" s="75">
        <f t="shared" si="11"/>
        <v>345.50064229249023</v>
      </c>
      <c r="AD193" s="75">
        <f t="shared" si="12"/>
        <v>59080.609832015827</v>
      </c>
      <c r="AE193" s="74">
        <f t="shared" si="13"/>
        <v>1629.5090446792583</v>
      </c>
      <c r="AF193" s="74">
        <f t="shared" si="14"/>
        <v>278646.04664015316</v>
      </c>
    </row>
    <row r="194" spans="28:32" ht="20" customHeight="1" x14ac:dyDescent="0.5">
      <c r="AB194" s="41">
        <f t="shared" si="10"/>
        <v>171</v>
      </c>
      <c r="AC194" s="75">
        <f t="shared" si="11"/>
        <v>345.50064229249023</v>
      </c>
      <c r="AD194" s="75">
        <f t="shared" si="12"/>
        <v>59080.609832015827</v>
      </c>
      <c r="AE194" s="74">
        <f t="shared" si="13"/>
        <v>1629.5090446792583</v>
      </c>
      <c r="AF194" s="74">
        <f t="shared" si="14"/>
        <v>278646.04664015316</v>
      </c>
    </row>
    <row r="195" spans="28:32" ht="20" customHeight="1" x14ac:dyDescent="0.5">
      <c r="AB195" s="41">
        <f t="shared" si="10"/>
        <v>171</v>
      </c>
      <c r="AC195" s="75">
        <f t="shared" si="11"/>
        <v>345.50064229249023</v>
      </c>
      <c r="AD195" s="75">
        <f t="shared" si="12"/>
        <v>59080.609832015827</v>
      </c>
      <c r="AE195" s="74">
        <f t="shared" si="13"/>
        <v>1629.5090446792583</v>
      </c>
      <c r="AF195" s="74">
        <f t="shared" si="14"/>
        <v>278646.04664015316</v>
      </c>
    </row>
    <row r="196" spans="28:32" ht="20" customHeight="1" x14ac:dyDescent="0.5">
      <c r="AB196" s="41">
        <f t="shared" si="10"/>
        <v>171</v>
      </c>
      <c r="AC196" s="75">
        <f t="shared" si="11"/>
        <v>345.50064229249023</v>
      </c>
      <c r="AD196" s="75">
        <f t="shared" si="12"/>
        <v>59080.609832015827</v>
      </c>
      <c r="AE196" s="74">
        <f t="shared" si="13"/>
        <v>1629.5090446792583</v>
      </c>
      <c r="AF196" s="74">
        <f t="shared" si="14"/>
        <v>278646.04664015316</v>
      </c>
    </row>
    <row r="197" spans="28:32" ht="20" customHeight="1" x14ac:dyDescent="0.5">
      <c r="AB197" s="41">
        <f t="shared" si="10"/>
        <v>171</v>
      </c>
      <c r="AC197" s="75">
        <f t="shared" si="11"/>
        <v>345.50064229249023</v>
      </c>
      <c r="AD197" s="75">
        <f t="shared" si="12"/>
        <v>59080.609832015827</v>
      </c>
      <c r="AE197" s="74">
        <f t="shared" si="13"/>
        <v>1629.5090446792583</v>
      </c>
      <c r="AF197" s="74">
        <f t="shared" si="14"/>
        <v>278646.04664015316</v>
      </c>
    </row>
    <row r="198" spans="28:32" ht="20" customHeight="1" x14ac:dyDescent="0.5">
      <c r="AB198" s="41">
        <f t="shared" si="10"/>
        <v>171</v>
      </c>
      <c r="AC198" s="75">
        <f t="shared" si="11"/>
        <v>345.50064229249023</v>
      </c>
      <c r="AD198" s="75">
        <f t="shared" si="12"/>
        <v>59080.609832015827</v>
      </c>
      <c r="AE198" s="74">
        <f t="shared" si="13"/>
        <v>1629.5090446792583</v>
      </c>
      <c r="AF198" s="74">
        <f t="shared" si="14"/>
        <v>278646.04664015316</v>
      </c>
    </row>
    <row r="199" spans="28:32" ht="20" customHeight="1" x14ac:dyDescent="0.5">
      <c r="AB199" s="41">
        <f t="shared" ref="AB199:AB262" si="15">AB198+U199</f>
        <v>171</v>
      </c>
      <c r="AC199" s="75">
        <f t="shared" ref="AC199:AC262" si="16">IF(U199&gt;0,(W199+AD198)/AB199,AC198)</f>
        <v>345.50064229249023</v>
      </c>
      <c r="AD199" s="75">
        <f t="shared" ref="AD199:AD262" si="17">AB199*AC199</f>
        <v>59080.609832015827</v>
      </c>
      <c r="AE199" s="74">
        <f t="shared" ref="AE199:AE262" si="18">IF(U199&gt;0,(AF198+Z199)/AB199,AE198)</f>
        <v>1629.5090446792583</v>
      </c>
      <c r="AF199" s="74">
        <f t="shared" ref="AF199:AF262" si="19">AB199*AE199</f>
        <v>278646.04664015316</v>
      </c>
    </row>
    <row r="200" spans="28:32" ht="20" customHeight="1" x14ac:dyDescent="0.5">
      <c r="AB200" s="41">
        <f t="shared" si="15"/>
        <v>171</v>
      </c>
      <c r="AC200" s="75">
        <f t="shared" si="16"/>
        <v>345.50064229249023</v>
      </c>
      <c r="AD200" s="75">
        <f t="shared" si="17"/>
        <v>59080.609832015827</v>
      </c>
      <c r="AE200" s="74">
        <f t="shared" si="18"/>
        <v>1629.5090446792583</v>
      </c>
      <c r="AF200" s="74">
        <f t="shared" si="19"/>
        <v>278646.04664015316</v>
      </c>
    </row>
    <row r="201" spans="28:32" ht="20" customHeight="1" x14ac:dyDescent="0.5">
      <c r="AB201" s="41">
        <f t="shared" si="15"/>
        <v>171</v>
      </c>
      <c r="AC201" s="75">
        <f t="shared" si="16"/>
        <v>345.50064229249023</v>
      </c>
      <c r="AD201" s="75">
        <f t="shared" si="17"/>
        <v>59080.609832015827</v>
      </c>
      <c r="AE201" s="74">
        <f t="shared" si="18"/>
        <v>1629.5090446792583</v>
      </c>
      <c r="AF201" s="74">
        <f t="shared" si="19"/>
        <v>278646.04664015316</v>
      </c>
    </row>
    <row r="202" spans="28:32" ht="20" customHeight="1" x14ac:dyDescent="0.5">
      <c r="AB202" s="41">
        <f t="shared" si="15"/>
        <v>171</v>
      </c>
      <c r="AC202" s="75">
        <f t="shared" si="16"/>
        <v>345.50064229249023</v>
      </c>
      <c r="AD202" s="75">
        <f t="shared" si="17"/>
        <v>59080.609832015827</v>
      </c>
      <c r="AE202" s="74">
        <f t="shared" si="18"/>
        <v>1629.5090446792583</v>
      </c>
      <c r="AF202" s="74">
        <f t="shared" si="19"/>
        <v>278646.04664015316</v>
      </c>
    </row>
    <row r="203" spans="28:32" ht="20" customHeight="1" x14ac:dyDescent="0.5">
      <c r="AB203" s="41">
        <f t="shared" si="15"/>
        <v>171</v>
      </c>
      <c r="AC203" s="75">
        <f t="shared" si="16"/>
        <v>345.50064229249023</v>
      </c>
      <c r="AD203" s="75">
        <f t="shared" si="17"/>
        <v>59080.609832015827</v>
      </c>
      <c r="AE203" s="74">
        <f t="shared" si="18"/>
        <v>1629.5090446792583</v>
      </c>
      <c r="AF203" s="74">
        <f t="shared" si="19"/>
        <v>278646.04664015316</v>
      </c>
    </row>
    <row r="204" spans="28:32" ht="20" customHeight="1" x14ac:dyDescent="0.5">
      <c r="AB204" s="41">
        <f t="shared" si="15"/>
        <v>171</v>
      </c>
      <c r="AC204" s="75">
        <f t="shared" si="16"/>
        <v>345.50064229249023</v>
      </c>
      <c r="AD204" s="75">
        <f t="shared" si="17"/>
        <v>59080.609832015827</v>
      </c>
      <c r="AE204" s="74">
        <f t="shared" si="18"/>
        <v>1629.5090446792583</v>
      </c>
      <c r="AF204" s="74">
        <f t="shared" si="19"/>
        <v>278646.04664015316</v>
      </c>
    </row>
    <row r="205" spans="28:32" ht="20" customHeight="1" x14ac:dyDescent="0.5">
      <c r="AB205" s="41">
        <f t="shared" si="15"/>
        <v>171</v>
      </c>
      <c r="AC205" s="75">
        <f t="shared" si="16"/>
        <v>345.50064229249023</v>
      </c>
      <c r="AD205" s="75">
        <f t="shared" si="17"/>
        <v>59080.609832015827</v>
      </c>
      <c r="AE205" s="74">
        <f t="shared" si="18"/>
        <v>1629.5090446792583</v>
      </c>
      <c r="AF205" s="74">
        <f t="shared" si="19"/>
        <v>278646.04664015316</v>
      </c>
    </row>
    <row r="206" spans="28:32" ht="20" customHeight="1" x14ac:dyDescent="0.5">
      <c r="AB206" s="41">
        <f t="shared" si="15"/>
        <v>171</v>
      </c>
      <c r="AC206" s="75">
        <f t="shared" si="16"/>
        <v>345.50064229249023</v>
      </c>
      <c r="AD206" s="75">
        <f t="shared" si="17"/>
        <v>59080.609832015827</v>
      </c>
      <c r="AE206" s="74">
        <f t="shared" si="18"/>
        <v>1629.5090446792583</v>
      </c>
      <c r="AF206" s="74">
        <f t="shared" si="19"/>
        <v>278646.04664015316</v>
      </c>
    </row>
    <row r="207" spans="28:32" ht="20" customHeight="1" x14ac:dyDescent="0.5">
      <c r="AB207" s="41">
        <f t="shared" si="15"/>
        <v>171</v>
      </c>
      <c r="AC207" s="75">
        <f t="shared" si="16"/>
        <v>345.50064229249023</v>
      </c>
      <c r="AD207" s="75">
        <f t="shared" si="17"/>
        <v>59080.609832015827</v>
      </c>
      <c r="AE207" s="74">
        <f t="shared" si="18"/>
        <v>1629.5090446792583</v>
      </c>
      <c r="AF207" s="74">
        <f t="shared" si="19"/>
        <v>278646.04664015316</v>
      </c>
    </row>
    <row r="208" spans="28:32" ht="20" customHeight="1" x14ac:dyDescent="0.5">
      <c r="AB208" s="41">
        <f t="shared" si="15"/>
        <v>171</v>
      </c>
      <c r="AC208" s="75">
        <f t="shared" si="16"/>
        <v>345.50064229249023</v>
      </c>
      <c r="AD208" s="75">
        <f t="shared" si="17"/>
        <v>59080.609832015827</v>
      </c>
      <c r="AE208" s="74">
        <f t="shared" si="18"/>
        <v>1629.5090446792583</v>
      </c>
      <c r="AF208" s="74">
        <f t="shared" si="19"/>
        <v>278646.04664015316</v>
      </c>
    </row>
    <row r="209" spans="28:32" ht="20" customHeight="1" x14ac:dyDescent="0.5">
      <c r="AB209" s="41">
        <f t="shared" si="15"/>
        <v>171</v>
      </c>
      <c r="AC209" s="75">
        <f t="shared" si="16"/>
        <v>345.50064229249023</v>
      </c>
      <c r="AD209" s="75">
        <f t="shared" si="17"/>
        <v>59080.609832015827</v>
      </c>
      <c r="AE209" s="74">
        <f t="shared" si="18"/>
        <v>1629.5090446792583</v>
      </c>
      <c r="AF209" s="74">
        <f t="shared" si="19"/>
        <v>278646.04664015316</v>
      </c>
    </row>
    <row r="210" spans="28:32" ht="20" customHeight="1" x14ac:dyDescent="0.5">
      <c r="AB210" s="41">
        <f t="shared" si="15"/>
        <v>171</v>
      </c>
      <c r="AC210" s="75">
        <f t="shared" si="16"/>
        <v>345.50064229249023</v>
      </c>
      <c r="AD210" s="75">
        <f t="shared" si="17"/>
        <v>59080.609832015827</v>
      </c>
      <c r="AE210" s="74">
        <f t="shared" si="18"/>
        <v>1629.5090446792583</v>
      </c>
      <c r="AF210" s="74">
        <f t="shared" si="19"/>
        <v>278646.04664015316</v>
      </c>
    </row>
    <row r="211" spans="28:32" ht="20" customHeight="1" x14ac:dyDescent="0.5">
      <c r="AB211" s="41">
        <f t="shared" si="15"/>
        <v>171</v>
      </c>
      <c r="AC211" s="75">
        <f t="shared" si="16"/>
        <v>345.50064229249023</v>
      </c>
      <c r="AD211" s="75">
        <f t="shared" si="17"/>
        <v>59080.609832015827</v>
      </c>
      <c r="AE211" s="74">
        <f t="shared" si="18"/>
        <v>1629.5090446792583</v>
      </c>
      <c r="AF211" s="74">
        <f t="shared" si="19"/>
        <v>278646.04664015316</v>
      </c>
    </row>
    <row r="212" spans="28:32" ht="20" customHeight="1" x14ac:dyDescent="0.5">
      <c r="AB212" s="41">
        <f t="shared" si="15"/>
        <v>171</v>
      </c>
      <c r="AC212" s="75">
        <f t="shared" si="16"/>
        <v>345.50064229249023</v>
      </c>
      <c r="AD212" s="75">
        <f t="shared" si="17"/>
        <v>59080.609832015827</v>
      </c>
      <c r="AE212" s="74">
        <f t="shared" si="18"/>
        <v>1629.5090446792583</v>
      </c>
      <c r="AF212" s="74">
        <f t="shared" si="19"/>
        <v>278646.04664015316</v>
      </c>
    </row>
    <row r="213" spans="28:32" ht="20" customHeight="1" x14ac:dyDescent="0.5">
      <c r="AB213" s="41">
        <f t="shared" si="15"/>
        <v>171</v>
      </c>
      <c r="AC213" s="75">
        <f t="shared" si="16"/>
        <v>345.50064229249023</v>
      </c>
      <c r="AD213" s="75">
        <f t="shared" si="17"/>
        <v>59080.609832015827</v>
      </c>
      <c r="AE213" s="74">
        <f t="shared" si="18"/>
        <v>1629.5090446792583</v>
      </c>
      <c r="AF213" s="74">
        <f t="shared" si="19"/>
        <v>278646.04664015316</v>
      </c>
    </row>
    <row r="214" spans="28:32" ht="20" customHeight="1" x14ac:dyDescent="0.5">
      <c r="AB214" s="41">
        <f t="shared" si="15"/>
        <v>171</v>
      </c>
      <c r="AC214" s="75">
        <f t="shared" si="16"/>
        <v>345.50064229249023</v>
      </c>
      <c r="AD214" s="75">
        <f t="shared" si="17"/>
        <v>59080.609832015827</v>
      </c>
      <c r="AE214" s="74">
        <f t="shared" si="18"/>
        <v>1629.5090446792583</v>
      </c>
      <c r="AF214" s="74">
        <f t="shared" si="19"/>
        <v>278646.04664015316</v>
      </c>
    </row>
    <row r="215" spans="28:32" ht="20" customHeight="1" x14ac:dyDescent="0.5">
      <c r="AB215" s="41">
        <f t="shared" si="15"/>
        <v>171</v>
      </c>
      <c r="AC215" s="75">
        <f t="shared" si="16"/>
        <v>345.50064229249023</v>
      </c>
      <c r="AD215" s="75">
        <f t="shared" si="17"/>
        <v>59080.609832015827</v>
      </c>
      <c r="AE215" s="74">
        <f t="shared" si="18"/>
        <v>1629.5090446792583</v>
      </c>
      <c r="AF215" s="74">
        <f t="shared" si="19"/>
        <v>278646.04664015316</v>
      </c>
    </row>
    <row r="216" spans="28:32" ht="20" customHeight="1" x14ac:dyDescent="0.5">
      <c r="AB216" s="41">
        <f t="shared" si="15"/>
        <v>171</v>
      </c>
      <c r="AC216" s="75">
        <f t="shared" si="16"/>
        <v>345.50064229249023</v>
      </c>
      <c r="AD216" s="75">
        <f t="shared" si="17"/>
        <v>59080.609832015827</v>
      </c>
      <c r="AE216" s="74">
        <f t="shared" si="18"/>
        <v>1629.5090446792583</v>
      </c>
      <c r="AF216" s="74">
        <f t="shared" si="19"/>
        <v>278646.04664015316</v>
      </c>
    </row>
    <row r="217" spans="28:32" ht="20" customHeight="1" x14ac:dyDescent="0.5">
      <c r="AB217" s="41">
        <f t="shared" si="15"/>
        <v>171</v>
      </c>
      <c r="AC217" s="75">
        <f t="shared" si="16"/>
        <v>345.50064229249023</v>
      </c>
      <c r="AD217" s="75">
        <f t="shared" si="17"/>
        <v>59080.609832015827</v>
      </c>
      <c r="AE217" s="74">
        <f t="shared" si="18"/>
        <v>1629.5090446792583</v>
      </c>
      <c r="AF217" s="74">
        <f t="shared" si="19"/>
        <v>278646.04664015316</v>
      </c>
    </row>
    <row r="218" spans="28:32" ht="20" customHeight="1" x14ac:dyDescent="0.5">
      <c r="AB218" s="41">
        <f t="shared" si="15"/>
        <v>171</v>
      </c>
      <c r="AC218" s="75">
        <f t="shared" si="16"/>
        <v>345.50064229249023</v>
      </c>
      <c r="AD218" s="75">
        <f t="shared" si="17"/>
        <v>59080.609832015827</v>
      </c>
      <c r="AE218" s="74">
        <f t="shared" si="18"/>
        <v>1629.5090446792583</v>
      </c>
      <c r="AF218" s="74">
        <f t="shared" si="19"/>
        <v>278646.04664015316</v>
      </c>
    </row>
    <row r="219" spans="28:32" ht="20" customHeight="1" x14ac:dyDescent="0.5">
      <c r="AB219" s="41">
        <f t="shared" si="15"/>
        <v>171</v>
      </c>
      <c r="AC219" s="75">
        <f t="shared" si="16"/>
        <v>345.50064229249023</v>
      </c>
      <c r="AD219" s="75">
        <f t="shared" si="17"/>
        <v>59080.609832015827</v>
      </c>
      <c r="AE219" s="74">
        <f t="shared" si="18"/>
        <v>1629.5090446792583</v>
      </c>
      <c r="AF219" s="74">
        <f t="shared" si="19"/>
        <v>278646.04664015316</v>
      </c>
    </row>
    <row r="220" spans="28:32" ht="20" customHeight="1" x14ac:dyDescent="0.5">
      <c r="AB220" s="41">
        <f t="shared" si="15"/>
        <v>171</v>
      </c>
      <c r="AC220" s="75">
        <f t="shared" si="16"/>
        <v>345.50064229249023</v>
      </c>
      <c r="AD220" s="75">
        <f t="shared" si="17"/>
        <v>59080.609832015827</v>
      </c>
      <c r="AE220" s="74">
        <f t="shared" si="18"/>
        <v>1629.5090446792583</v>
      </c>
      <c r="AF220" s="74">
        <f t="shared" si="19"/>
        <v>278646.04664015316</v>
      </c>
    </row>
    <row r="221" spans="28:32" ht="20" customHeight="1" x14ac:dyDescent="0.5">
      <c r="AB221" s="41">
        <f t="shared" si="15"/>
        <v>171</v>
      </c>
      <c r="AC221" s="75">
        <f t="shared" si="16"/>
        <v>345.50064229249023</v>
      </c>
      <c r="AD221" s="75">
        <f t="shared" si="17"/>
        <v>59080.609832015827</v>
      </c>
      <c r="AE221" s="74">
        <f t="shared" si="18"/>
        <v>1629.5090446792583</v>
      </c>
      <c r="AF221" s="74">
        <f t="shared" si="19"/>
        <v>278646.04664015316</v>
      </c>
    </row>
    <row r="222" spans="28:32" ht="20" customHeight="1" x14ac:dyDescent="0.5">
      <c r="AB222" s="41">
        <f t="shared" si="15"/>
        <v>171</v>
      </c>
      <c r="AC222" s="75">
        <f t="shared" si="16"/>
        <v>345.50064229249023</v>
      </c>
      <c r="AD222" s="75">
        <f t="shared" si="17"/>
        <v>59080.609832015827</v>
      </c>
      <c r="AE222" s="74">
        <f t="shared" si="18"/>
        <v>1629.5090446792583</v>
      </c>
      <c r="AF222" s="74">
        <f t="shared" si="19"/>
        <v>278646.04664015316</v>
      </c>
    </row>
    <row r="223" spans="28:32" ht="20" customHeight="1" x14ac:dyDescent="0.5">
      <c r="AB223" s="41">
        <f t="shared" si="15"/>
        <v>171</v>
      </c>
      <c r="AC223" s="75">
        <f t="shared" si="16"/>
        <v>345.50064229249023</v>
      </c>
      <c r="AD223" s="75">
        <f t="shared" si="17"/>
        <v>59080.609832015827</v>
      </c>
      <c r="AE223" s="74">
        <f t="shared" si="18"/>
        <v>1629.5090446792583</v>
      </c>
      <c r="AF223" s="74">
        <f t="shared" si="19"/>
        <v>278646.04664015316</v>
      </c>
    </row>
    <row r="224" spans="28:32" ht="20" customHeight="1" x14ac:dyDescent="0.5">
      <c r="AB224" s="41">
        <f t="shared" si="15"/>
        <v>171</v>
      </c>
      <c r="AC224" s="75">
        <f t="shared" si="16"/>
        <v>345.50064229249023</v>
      </c>
      <c r="AD224" s="75">
        <f t="shared" si="17"/>
        <v>59080.609832015827</v>
      </c>
      <c r="AE224" s="74">
        <f t="shared" si="18"/>
        <v>1629.5090446792583</v>
      </c>
      <c r="AF224" s="74">
        <f t="shared" si="19"/>
        <v>278646.04664015316</v>
      </c>
    </row>
    <row r="225" spans="28:32" ht="20" customHeight="1" x14ac:dyDescent="0.5">
      <c r="AB225" s="41">
        <f t="shared" si="15"/>
        <v>171</v>
      </c>
      <c r="AC225" s="75">
        <f t="shared" si="16"/>
        <v>345.50064229249023</v>
      </c>
      <c r="AD225" s="75">
        <f t="shared" si="17"/>
        <v>59080.609832015827</v>
      </c>
      <c r="AE225" s="74">
        <f t="shared" si="18"/>
        <v>1629.5090446792583</v>
      </c>
      <c r="AF225" s="74">
        <f t="shared" si="19"/>
        <v>278646.04664015316</v>
      </c>
    </row>
    <row r="226" spans="28:32" ht="20" customHeight="1" x14ac:dyDescent="0.5">
      <c r="AB226" s="41">
        <f t="shared" si="15"/>
        <v>171</v>
      </c>
      <c r="AC226" s="75">
        <f t="shared" si="16"/>
        <v>345.50064229249023</v>
      </c>
      <c r="AD226" s="75">
        <f t="shared" si="17"/>
        <v>59080.609832015827</v>
      </c>
      <c r="AE226" s="74">
        <f t="shared" si="18"/>
        <v>1629.5090446792583</v>
      </c>
      <c r="AF226" s="74">
        <f t="shared" si="19"/>
        <v>278646.04664015316</v>
      </c>
    </row>
    <row r="227" spans="28:32" ht="20" customHeight="1" x14ac:dyDescent="0.5">
      <c r="AB227" s="41">
        <f t="shared" si="15"/>
        <v>171</v>
      </c>
      <c r="AC227" s="75">
        <f t="shared" si="16"/>
        <v>345.50064229249023</v>
      </c>
      <c r="AD227" s="75">
        <f t="shared" si="17"/>
        <v>59080.609832015827</v>
      </c>
      <c r="AE227" s="74">
        <f t="shared" si="18"/>
        <v>1629.5090446792583</v>
      </c>
      <c r="AF227" s="74">
        <f t="shared" si="19"/>
        <v>278646.04664015316</v>
      </c>
    </row>
    <row r="228" spans="28:32" ht="20" customHeight="1" x14ac:dyDescent="0.5">
      <c r="AB228" s="41">
        <f t="shared" si="15"/>
        <v>171</v>
      </c>
      <c r="AC228" s="75">
        <f t="shared" si="16"/>
        <v>345.50064229249023</v>
      </c>
      <c r="AD228" s="75">
        <f t="shared" si="17"/>
        <v>59080.609832015827</v>
      </c>
      <c r="AE228" s="74">
        <f t="shared" si="18"/>
        <v>1629.5090446792583</v>
      </c>
      <c r="AF228" s="74">
        <f t="shared" si="19"/>
        <v>278646.04664015316</v>
      </c>
    </row>
    <row r="229" spans="28:32" ht="20" customHeight="1" x14ac:dyDescent="0.5">
      <c r="AB229" s="41">
        <f t="shared" si="15"/>
        <v>171</v>
      </c>
      <c r="AC229" s="75">
        <f t="shared" si="16"/>
        <v>345.50064229249023</v>
      </c>
      <c r="AD229" s="75">
        <f t="shared" si="17"/>
        <v>59080.609832015827</v>
      </c>
      <c r="AE229" s="74">
        <f t="shared" si="18"/>
        <v>1629.5090446792583</v>
      </c>
      <c r="AF229" s="74">
        <f t="shared" si="19"/>
        <v>278646.04664015316</v>
      </c>
    </row>
    <row r="230" spans="28:32" ht="20" customHeight="1" x14ac:dyDescent="0.5">
      <c r="AB230" s="41">
        <f t="shared" si="15"/>
        <v>171</v>
      </c>
      <c r="AC230" s="75">
        <f t="shared" si="16"/>
        <v>345.50064229249023</v>
      </c>
      <c r="AD230" s="75">
        <f t="shared" si="17"/>
        <v>59080.609832015827</v>
      </c>
      <c r="AE230" s="74">
        <f t="shared" si="18"/>
        <v>1629.5090446792583</v>
      </c>
      <c r="AF230" s="74">
        <f t="shared" si="19"/>
        <v>278646.04664015316</v>
      </c>
    </row>
    <row r="231" spans="28:32" ht="20" customHeight="1" x14ac:dyDescent="0.5">
      <c r="AB231" s="41">
        <f t="shared" si="15"/>
        <v>171</v>
      </c>
      <c r="AC231" s="75">
        <f t="shared" si="16"/>
        <v>345.50064229249023</v>
      </c>
      <c r="AD231" s="75">
        <f t="shared" si="17"/>
        <v>59080.609832015827</v>
      </c>
      <c r="AE231" s="74">
        <f t="shared" si="18"/>
        <v>1629.5090446792583</v>
      </c>
      <c r="AF231" s="74">
        <f t="shared" si="19"/>
        <v>278646.04664015316</v>
      </c>
    </row>
    <row r="232" spans="28:32" ht="20" customHeight="1" x14ac:dyDescent="0.5">
      <c r="AB232" s="41">
        <f t="shared" si="15"/>
        <v>171</v>
      </c>
      <c r="AC232" s="75">
        <f t="shared" si="16"/>
        <v>345.50064229249023</v>
      </c>
      <c r="AD232" s="75">
        <f t="shared" si="17"/>
        <v>59080.609832015827</v>
      </c>
      <c r="AE232" s="74">
        <f t="shared" si="18"/>
        <v>1629.5090446792583</v>
      </c>
      <c r="AF232" s="74">
        <f t="shared" si="19"/>
        <v>278646.04664015316</v>
      </c>
    </row>
    <row r="233" spans="28:32" ht="20" customHeight="1" x14ac:dyDescent="0.5">
      <c r="AB233" s="41">
        <f t="shared" si="15"/>
        <v>171</v>
      </c>
      <c r="AC233" s="75">
        <f t="shared" si="16"/>
        <v>345.50064229249023</v>
      </c>
      <c r="AD233" s="75">
        <f t="shared" si="17"/>
        <v>59080.609832015827</v>
      </c>
      <c r="AE233" s="74">
        <f t="shared" si="18"/>
        <v>1629.5090446792583</v>
      </c>
      <c r="AF233" s="74">
        <f t="shared" si="19"/>
        <v>278646.04664015316</v>
      </c>
    </row>
    <row r="234" spans="28:32" ht="20" customHeight="1" x14ac:dyDescent="0.5">
      <c r="AB234" s="41">
        <f t="shared" si="15"/>
        <v>171</v>
      </c>
      <c r="AC234" s="75">
        <f t="shared" si="16"/>
        <v>345.50064229249023</v>
      </c>
      <c r="AD234" s="75">
        <f t="shared" si="17"/>
        <v>59080.609832015827</v>
      </c>
      <c r="AE234" s="74">
        <f t="shared" si="18"/>
        <v>1629.5090446792583</v>
      </c>
      <c r="AF234" s="74">
        <f t="shared" si="19"/>
        <v>278646.04664015316</v>
      </c>
    </row>
    <row r="235" spans="28:32" ht="20" customHeight="1" x14ac:dyDescent="0.5">
      <c r="AB235" s="41">
        <f t="shared" si="15"/>
        <v>171</v>
      </c>
      <c r="AC235" s="75">
        <f t="shared" si="16"/>
        <v>345.50064229249023</v>
      </c>
      <c r="AD235" s="75">
        <f t="shared" si="17"/>
        <v>59080.609832015827</v>
      </c>
      <c r="AE235" s="74">
        <f t="shared" si="18"/>
        <v>1629.5090446792583</v>
      </c>
      <c r="AF235" s="74">
        <f t="shared" si="19"/>
        <v>278646.04664015316</v>
      </c>
    </row>
    <row r="236" spans="28:32" ht="20" customHeight="1" x14ac:dyDescent="0.5">
      <c r="AB236" s="41">
        <f t="shared" si="15"/>
        <v>171</v>
      </c>
      <c r="AC236" s="75">
        <f t="shared" si="16"/>
        <v>345.50064229249023</v>
      </c>
      <c r="AD236" s="75">
        <f t="shared" si="17"/>
        <v>59080.609832015827</v>
      </c>
      <c r="AE236" s="74">
        <f t="shared" si="18"/>
        <v>1629.5090446792583</v>
      </c>
      <c r="AF236" s="74">
        <f t="shared" si="19"/>
        <v>278646.04664015316</v>
      </c>
    </row>
    <row r="237" spans="28:32" ht="20" customHeight="1" x14ac:dyDescent="0.5">
      <c r="AB237" s="41">
        <f t="shared" si="15"/>
        <v>171</v>
      </c>
      <c r="AC237" s="75">
        <f t="shared" si="16"/>
        <v>345.50064229249023</v>
      </c>
      <c r="AD237" s="75">
        <f t="shared" si="17"/>
        <v>59080.609832015827</v>
      </c>
      <c r="AE237" s="74">
        <f t="shared" si="18"/>
        <v>1629.5090446792583</v>
      </c>
      <c r="AF237" s="74">
        <f t="shared" si="19"/>
        <v>278646.04664015316</v>
      </c>
    </row>
    <row r="238" spans="28:32" ht="20" customHeight="1" x14ac:dyDescent="0.5">
      <c r="AB238" s="41">
        <f t="shared" si="15"/>
        <v>171</v>
      </c>
      <c r="AC238" s="75">
        <f t="shared" si="16"/>
        <v>345.50064229249023</v>
      </c>
      <c r="AD238" s="75">
        <f t="shared" si="17"/>
        <v>59080.609832015827</v>
      </c>
      <c r="AE238" s="74">
        <f t="shared" si="18"/>
        <v>1629.5090446792583</v>
      </c>
      <c r="AF238" s="74">
        <f t="shared" si="19"/>
        <v>278646.04664015316</v>
      </c>
    </row>
    <row r="239" spans="28:32" ht="20" customHeight="1" x14ac:dyDescent="0.5">
      <c r="AB239" s="41">
        <f t="shared" si="15"/>
        <v>171</v>
      </c>
      <c r="AC239" s="75">
        <f t="shared" si="16"/>
        <v>345.50064229249023</v>
      </c>
      <c r="AD239" s="75">
        <f t="shared" si="17"/>
        <v>59080.609832015827</v>
      </c>
      <c r="AE239" s="74">
        <f t="shared" si="18"/>
        <v>1629.5090446792583</v>
      </c>
      <c r="AF239" s="74">
        <f t="shared" si="19"/>
        <v>278646.04664015316</v>
      </c>
    </row>
    <row r="240" spans="28:32" ht="20" customHeight="1" x14ac:dyDescent="0.5">
      <c r="AB240" s="41">
        <f t="shared" si="15"/>
        <v>171</v>
      </c>
      <c r="AC240" s="75">
        <f t="shared" si="16"/>
        <v>345.50064229249023</v>
      </c>
      <c r="AD240" s="75">
        <f t="shared" si="17"/>
        <v>59080.609832015827</v>
      </c>
      <c r="AE240" s="74">
        <f t="shared" si="18"/>
        <v>1629.5090446792583</v>
      </c>
      <c r="AF240" s="74">
        <f t="shared" si="19"/>
        <v>278646.04664015316</v>
      </c>
    </row>
    <row r="241" spans="28:32" ht="20" customHeight="1" x14ac:dyDescent="0.5">
      <c r="AB241" s="41">
        <f t="shared" si="15"/>
        <v>171</v>
      </c>
      <c r="AC241" s="75">
        <f t="shared" si="16"/>
        <v>345.50064229249023</v>
      </c>
      <c r="AD241" s="75">
        <f t="shared" si="17"/>
        <v>59080.609832015827</v>
      </c>
      <c r="AE241" s="74">
        <f t="shared" si="18"/>
        <v>1629.5090446792583</v>
      </c>
      <c r="AF241" s="74">
        <f t="shared" si="19"/>
        <v>278646.04664015316</v>
      </c>
    </row>
    <row r="242" spans="28:32" ht="20" customHeight="1" x14ac:dyDescent="0.5">
      <c r="AB242" s="41">
        <f t="shared" si="15"/>
        <v>171</v>
      </c>
      <c r="AC242" s="75">
        <f t="shared" si="16"/>
        <v>345.50064229249023</v>
      </c>
      <c r="AD242" s="75">
        <f t="shared" si="17"/>
        <v>59080.609832015827</v>
      </c>
      <c r="AE242" s="74">
        <f t="shared" si="18"/>
        <v>1629.5090446792583</v>
      </c>
      <c r="AF242" s="74">
        <f t="shared" si="19"/>
        <v>278646.04664015316</v>
      </c>
    </row>
    <row r="243" spans="28:32" ht="20" customHeight="1" x14ac:dyDescent="0.5">
      <c r="AB243" s="41">
        <f t="shared" si="15"/>
        <v>171</v>
      </c>
      <c r="AC243" s="75">
        <f t="shared" si="16"/>
        <v>345.50064229249023</v>
      </c>
      <c r="AD243" s="75">
        <f t="shared" si="17"/>
        <v>59080.609832015827</v>
      </c>
      <c r="AE243" s="74">
        <f t="shared" si="18"/>
        <v>1629.5090446792583</v>
      </c>
      <c r="AF243" s="74">
        <f t="shared" si="19"/>
        <v>278646.04664015316</v>
      </c>
    </row>
    <row r="244" spans="28:32" ht="20" customHeight="1" x14ac:dyDescent="0.5">
      <c r="AB244" s="41">
        <f t="shared" si="15"/>
        <v>171</v>
      </c>
      <c r="AC244" s="75">
        <f t="shared" si="16"/>
        <v>345.50064229249023</v>
      </c>
      <c r="AD244" s="75">
        <f t="shared" si="17"/>
        <v>59080.609832015827</v>
      </c>
      <c r="AE244" s="74">
        <f t="shared" si="18"/>
        <v>1629.5090446792583</v>
      </c>
      <c r="AF244" s="74">
        <f t="shared" si="19"/>
        <v>278646.04664015316</v>
      </c>
    </row>
    <row r="245" spans="28:32" ht="20" customHeight="1" x14ac:dyDescent="0.5">
      <c r="AB245" s="41">
        <f t="shared" si="15"/>
        <v>171</v>
      </c>
      <c r="AC245" s="75">
        <f t="shared" si="16"/>
        <v>345.50064229249023</v>
      </c>
      <c r="AD245" s="75">
        <f t="shared" si="17"/>
        <v>59080.609832015827</v>
      </c>
      <c r="AE245" s="74">
        <f t="shared" si="18"/>
        <v>1629.5090446792583</v>
      </c>
      <c r="AF245" s="74">
        <f t="shared" si="19"/>
        <v>278646.04664015316</v>
      </c>
    </row>
    <row r="246" spans="28:32" ht="20" customHeight="1" x14ac:dyDescent="0.5">
      <c r="AB246" s="41">
        <f t="shared" si="15"/>
        <v>171</v>
      </c>
      <c r="AC246" s="75">
        <f t="shared" si="16"/>
        <v>345.50064229249023</v>
      </c>
      <c r="AD246" s="75">
        <f t="shared" si="17"/>
        <v>59080.609832015827</v>
      </c>
      <c r="AE246" s="74">
        <f t="shared" si="18"/>
        <v>1629.5090446792583</v>
      </c>
      <c r="AF246" s="74">
        <f t="shared" si="19"/>
        <v>278646.04664015316</v>
      </c>
    </row>
    <row r="247" spans="28:32" ht="20" customHeight="1" x14ac:dyDescent="0.5">
      <c r="AB247" s="41">
        <f t="shared" si="15"/>
        <v>171</v>
      </c>
      <c r="AC247" s="75">
        <f t="shared" si="16"/>
        <v>345.50064229249023</v>
      </c>
      <c r="AD247" s="75">
        <f t="shared" si="17"/>
        <v>59080.609832015827</v>
      </c>
      <c r="AE247" s="74">
        <f t="shared" si="18"/>
        <v>1629.5090446792583</v>
      </c>
      <c r="AF247" s="74">
        <f t="shared" si="19"/>
        <v>278646.04664015316</v>
      </c>
    </row>
    <row r="248" spans="28:32" ht="20" customHeight="1" x14ac:dyDescent="0.5">
      <c r="AB248" s="41">
        <f t="shared" si="15"/>
        <v>171</v>
      </c>
      <c r="AC248" s="75">
        <f t="shared" si="16"/>
        <v>345.50064229249023</v>
      </c>
      <c r="AD248" s="75">
        <f t="shared" si="17"/>
        <v>59080.609832015827</v>
      </c>
      <c r="AE248" s="74">
        <f t="shared" si="18"/>
        <v>1629.5090446792583</v>
      </c>
      <c r="AF248" s="74">
        <f t="shared" si="19"/>
        <v>278646.04664015316</v>
      </c>
    </row>
    <row r="249" spans="28:32" ht="20" customHeight="1" x14ac:dyDescent="0.5">
      <c r="AB249" s="41">
        <f t="shared" si="15"/>
        <v>171</v>
      </c>
      <c r="AC249" s="75">
        <f t="shared" si="16"/>
        <v>345.50064229249023</v>
      </c>
      <c r="AD249" s="75">
        <f t="shared" si="17"/>
        <v>59080.609832015827</v>
      </c>
      <c r="AE249" s="74">
        <f t="shared" si="18"/>
        <v>1629.5090446792583</v>
      </c>
      <c r="AF249" s="74">
        <f t="shared" si="19"/>
        <v>278646.04664015316</v>
      </c>
    </row>
    <row r="250" spans="28:32" ht="20" customHeight="1" x14ac:dyDescent="0.5">
      <c r="AB250" s="41">
        <f t="shared" si="15"/>
        <v>171</v>
      </c>
      <c r="AC250" s="75">
        <f t="shared" si="16"/>
        <v>345.50064229249023</v>
      </c>
      <c r="AD250" s="75">
        <f t="shared" si="17"/>
        <v>59080.609832015827</v>
      </c>
      <c r="AE250" s="74">
        <f t="shared" si="18"/>
        <v>1629.5090446792583</v>
      </c>
      <c r="AF250" s="74">
        <f t="shared" si="19"/>
        <v>278646.04664015316</v>
      </c>
    </row>
    <row r="251" spans="28:32" ht="20" customHeight="1" x14ac:dyDescent="0.5">
      <c r="AB251" s="41">
        <f t="shared" si="15"/>
        <v>171</v>
      </c>
      <c r="AC251" s="75">
        <f t="shared" si="16"/>
        <v>345.50064229249023</v>
      </c>
      <c r="AD251" s="75">
        <f t="shared" si="17"/>
        <v>59080.609832015827</v>
      </c>
      <c r="AE251" s="74">
        <f t="shared" si="18"/>
        <v>1629.5090446792583</v>
      </c>
      <c r="AF251" s="74">
        <f t="shared" si="19"/>
        <v>278646.04664015316</v>
      </c>
    </row>
    <row r="252" spans="28:32" ht="20" customHeight="1" x14ac:dyDescent="0.5">
      <c r="AB252" s="41">
        <f t="shared" si="15"/>
        <v>171</v>
      </c>
      <c r="AC252" s="75">
        <f t="shared" si="16"/>
        <v>345.50064229249023</v>
      </c>
      <c r="AD252" s="75">
        <f t="shared" si="17"/>
        <v>59080.609832015827</v>
      </c>
      <c r="AE252" s="74">
        <f t="shared" si="18"/>
        <v>1629.5090446792583</v>
      </c>
      <c r="AF252" s="74">
        <f t="shared" si="19"/>
        <v>278646.04664015316</v>
      </c>
    </row>
    <row r="253" spans="28:32" ht="20" customHeight="1" x14ac:dyDescent="0.5">
      <c r="AB253" s="41">
        <f t="shared" si="15"/>
        <v>171</v>
      </c>
      <c r="AC253" s="75">
        <f t="shared" si="16"/>
        <v>345.50064229249023</v>
      </c>
      <c r="AD253" s="75">
        <f t="shared" si="17"/>
        <v>59080.609832015827</v>
      </c>
      <c r="AE253" s="74">
        <f t="shared" si="18"/>
        <v>1629.5090446792583</v>
      </c>
      <c r="AF253" s="74">
        <f t="shared" si="19"/>
        <v>278646.04664015316</v>
      </c>
    </row>
    <row r="254" spans="28:32" ht="20" customHeight="1" x14ac:dyDescent="0.5">
      <c r="AB254" s="41">
        <f t="shared" si="15"/>
        <v>171</v>
      </c>
      <c r="AC254" s="75">
        <f t="shared" si="16"/>
        <v>345.50064229249023</v>
      </c>
      <c r="AD254" s="75">
        <f t="shared" si="17"/>
        <v>59080.609832015827</v>
      </c>
      <c r="AE254" s="74">
        <f t="shared" si="18"/>
        <v>1629.5090446792583</v>
      </c>
      <c r="AF254" s="74">
        <f t="shared" si="19"/>
        <v>278646.04664015316</v>
      </c>
    </row>
    <row r="255" spans="28:32" ht="20" customHeight="1" x14ac:dyDescent="0.5">
      <c r="AB255" s="41">
        <f t="shared" si="15"/>
        <v>171</v>
      </c>
      <c r="AC255" s="75">
        <f t="shared" si="16"/>
        <v>345.50064229249023</v>
      </c>
      <c r="AD255" s="75">
        <f t="shared" si="17"/>
        <v>59080.609832015827</v>
      </c>
      <c r="AE255" s="74">
        <f t="shared" si="18"/>
        <v>1629.5090446792583</v>
      </c>
      <c r="AF255" s="74">
        <f t="shared" si="19"/>
        <v>278646.04664015316</v>
      </c>
    </row>
    <row r="256" spans="28:32" ht="20" customHeight="1" x14ac:dyDescent="0.5">
      <c r="AB256" s="41">
        <f t="shared" si="15"/>
        <v>171</v>
      </c>
      <c r="AC256" s="75">
        <f t="shared" si="16"/>
        <v>345.50064229249023</v>
      </c>
      <c r="AD256" s="75">
        <f t="shared" si="17"/>
        <v>59080.609832015827</v>
      </c>
      <c r="AE256" s="74">
        <f t="shared" si="18"/>
        <v>1629.5090446792583</v>
      </c>
      <c r="AF256" s="74">
        <f t="shared" si="19"/>
        <v>278646.04664015316</v>
      </c>
    </row>
    <row r="257" spans="28:32" ht="20" customHeight="1" x14ac:dyDescent="0.5">
      <c r="AB257" s="41">
        <f t="shared" si="15"/>
        <v>171</v>
      </c>
      <c r="AC257" s="75">
        <f t="shared" si="16"/>
        <v>345.50064229249023</v>
      </c>
      <c r="AD257" s="75">
        <f t="shared" si="17"/>
        <v>59080.609832015827</v>
      </c>
      <c r="AE257" s="74">
        <f t="shared" si="18"/>
        <v>1629.5090446792583</v>
      </c>
      <c r="AF257" s="74">
        <f t="shared" si="19"/>
        <v>278646.04664015316</v>
      </c>
    </row>
    <row r="258" spans="28:32" ht="20" customHeight="1" x14ac:dyDescent="0.5">
      <c r="AB258" s="41">
        <f t="shared" si="15"/>
        <v>171</v>
      </c>
      <c r="AC258" s="75">
        <f t="shared" si="16"/>
        <v>345.50064229249023</v>
      </c>
      <c r="AD258" s="75">
        <f t="shared" si="17"/>
        <v>59080.609832015827</v>
      </c>
      <c r="AE258" s="74">
        <f t="shared" si="18"/>
        <v>1629.5090446792583</v>
      </c>
      <c r="AF258" s="74">
        <f t="shared" si="19"/>
        <v>278646.04664015316</v>
      </c>
    </row>
    <row r="259" spans="28:32" ht="20" customHeight="1" x14ac:dyDescent="0.5">
      <c r="AB259" s="41">
        <f t="shared" si="15"/>
        <v>171</v>
      </c>
      <c r="AC259" s="75">
        <f t="shared" si="16"/>
        <v>345.50064229249023</v>
      </c>
      <c r="AD259" s="75">
        <f t="shared" si="17"/>
        <v>59080.609832015827</v>
      </c>
      <c r="AE259" s="74">
        <f t="shared" si="18"/>
        <v>1629.5090446792583</v>
      </c>
      <c r="AF259" s="74">
        <f t="shared" si="19"/>
        <v>278646.04664015316</v>
      </c>
    </row>
    <row r="260" spans="28:32" ht="20" customHeight="1" x14ac:dyDescent="0.5">
      <c r="AB260" s="41">
        <f t="shared" si="15"/>
        <v>171</v>
      </c>
      <c r="AC260" s="75">
        <f t="shared" si="16"/>
        <v>345.50064229249023</v>
      </c>
      <c r="AD260" s="75">
        <f t="shared" si="17"/>
        <v>59080.609832015827</v>
      </c>
      <c r="AE260" s="74">
        <f t="shared" si="18"/>
        <v>1629.5090446792583</v>
      </c>
      <c r="AF260" s="74">
        <f t="shared" si="19"/>
        <v>278646.04664015316</v>
      </c>
    </row>
    <row r="261" spans="28:32" ht="20" customHeight="1" x14ac:dyDescent="0.5">
      <c r="AB261" s="41">
        <f t="shared" si="15"/>
        <v>171</v>
      </c>
      <c r="AC261" s="75">
        <f t="shared" si="16"/>
        <v>345.50064229249023</v>
      </c>
      <c r="AD261" s="75">
        <f t="shared" si="17"/>
        <v>59080.609832015827</v>
      </c>
      <c r="AE261" s="74">
        <f t="shared" si="18"/>
        <v>1629.5090446792583</v>
      </c>
      <c r="AF261" s="74">
        <f t="shared" si="19"/>
        <v>278646.04664015316</v>
      </c>
    </row>
    <row r="262" spans="28:32" ht="20" customHeight="1" x14ac:dyDescent="0.5">
      <c r="AB262" s="41">
        <f t="shared" si="15"/>
        <v>171</v>
      </c>
      <c r="AC262" s="75">
        <f t="shared" si="16"/>
        <v>345.50064229249023</v>
      </c>
      <c r="AD262" s="75">
        <f t="shared" si="17"/>
        <v>59080.609832015827</v>
      </c>
      <c r="AE262" s="74">
        <f t="shared" si="18"/>
        <v>1629.5090446792583</v>
      </c>
      <c r="AF262" s="74">
        <f t="shared" si="19"/>
        <v>278646.04664015316</v>
      </c>
    </row>
    <row r="263" spans="28:32" ht="20" customHeight="1" x14ac:dyDescent="0.5">
      <c r="AB263" s="41">
        <f t="shared" ref="AB263:AB326" si="20">AB262+U263</f>
        <v>171</v>
      </c>
      <c r="AC263" s="75">
        <f t="shared" ref="AC263:AC326" si="21">IF(U263&gt;0,(W263+AD262)/AB263,AC262)</f>
        <v>345.50064229249023</v>
      </c>
      <c r="AD263" s="75">
        <f t="shared" ref="AD263:AD326" si="22">AB263*AC263</f>
        <v>59080.609832015827</v>
      </c>
      <c r="AE263" s="74">
        <f t="shared" ref="AE263:AE326" si="23">IF(U263&gt;0,(AF262+Z263)/AB263,AE262)</f>
        <v>1629.5090446792583</v>
      </c>
      <c r="AF263" s="74">
        <f t="shared" ref="AF263:AF326" si="24">AB263*AE263</f>
        <v>278646.04664015316</v>
      </c>
    </row>
    <row r="264" spans="28:32" ht="20" customHeight="1" x14ac:dyDescent="0.5">
      <c r="AB264" s="41">
        <f t="shared" si="20"/>
        <v>171</v>
      </c>
      <c r="AC264" s="75">
        <f t="shared" si="21"/>
        <v>345.50064229249023</v>
      </c>
      <c r="AD264" s="75">
        <f t="shared" si="22"/>
        <v>59080.609832015827</v>
      </c>
      <c r="AE264" s="74">
        <f t="shared" si="23"/>
        <v>1629.5090446792583</v>
      </c>
      <c r="AF264" s="74">
        <f t="shared" si="24"/>
        <v>278646.04664015316</v>
      </c>
    </row>
    <row r="265" spans="28:32" ht="20" customHeight="1" x14ac:dyDescent="0.5">
      <c r="AB265" s="41">
        <f t="shared" si="20"/>
        <v>171</v>
      </c>
      <c r="AC265" s="75">
        <f t="shared" si="21"/>
        <v>345.50064229249023</v>
      </c>
      <c r="AD265" s="75">
        <f t="shared" si="22"/>
        <v>59080.609832015827</v>
      </c>
      <c r="AE265" s="74">
        <f t="shared" si="23"/>
        <v>1629.5090446792583</v>
      </c>
      <c r="AF265" s="74">
        <f t="shared" si="24"/>
        <v>278646.04664015316</v>
      </c>
    </row>
    <row r="266" spans="28:32" ht="20" customHeight="1" x14ac:dyDescent="0.5">
      <c r="AB266" s="41">
        <f t="shared" si="20"/>
        <v>171</v>
      </c>
      <c r="AC266" s="75">
        <f t="shared" si="21"/>
        <v>345.50064229249023</v>
      </c>
      <c r="AD266" s="75">
        <f t="shared" si="22"/>
        <v>59080.609832015827</v>
      </c>
      <c r="AE266" s="74">
        <f t="shared" si="23"/>
        <v>1629.5090446792583</v>
      </c>
      <c r="AF266" s="74">
        <f t="shared" si="24"/>
        <v>278646.04664015316</v>
      </c>
    </row>
    <row r="267" spans="28:32" ht="20" customHeight="1" x14ac:dyDescent="0.5">
      <c r="AB267" s="41">
        <f t="shared" si="20"/>
        <v>171</v>
      </c>
      <c r="AC267" s="75">
        <f t="shared" si="21"/>
        <v>345.50064229249023</v>
      </c>
      <c r="AD267" s="75">
        <f t="shared" si="22"/>
        <v>59080.609832015827</v>
      </c>
      <c r="AE267" s="74">
        <f t="shared" si="23"/>
        <v>1629.5090446792583</v>
      </c>
      <c r="AF267" s="74">
        <f t="shared" si="24"/>
        <v>278646.04664015316</v>
      </c>
    </row>
    <row r="268" spans="28:32" ht="20" customHeight="1" x14ac:dyDescent="0.5">
      <c r="AB268" s="41">
        <f t="shared" si="20"/>
        <v>171</v>
      </c>
      <c r="AC268" s="75">
        <f t="shared" si="21"/>
        <v>345.50064229249023</v>
      </c>
      <c r="AD268" s="75">
        <f t="shared" si="22"/>
        <v>59080.609832015827</v>
      </c>
      <c r="AE268" s="74">
        <f t="shared" si="23"/>
        <v>1629.5090446792583</v>
      </c>
      <c r="AF268" s="74">
        <f t="shared" si="24"/>
        <v>278646.04664015316</v>
      </c>
    </row>
    <row r="269" spans="28:32" ht="20" customHeight="1" x14ac:dyDescent="0.5">
      <c r="AB269" s="41">
        <f t="shared" si="20"/>
        <v>171</v>
      </c>
      <c r="AC269" s="75">
        <f t="shared" si="21"/>
        <v>345.50064229249023</v>
      </c>
      <c r="AD269" s="75">
        <f t="shared" si="22"/>
        <v>59080.609832015827</v>
      </c>
      <c r="AE269" s="74">
        <f t="shared" si="23"/>
        <v>1629.5090446792583</v>
      </c>
      <c r="AF269" s="74">
        <f t="shared" si="24"/>
        <v>278646.04664015316</v>
      </c>
    </row>
    <row r="270" spans="28:32" ht="20" customHeight="1" x14ac:dyDescent="0.5">
      <c r="AB270" s="41">
        <f t="shared" si="20"/>
        <v>171</v>
      </c>
      <c r="AC270" s="75">
        <f t="shared" si="21"/>
        <v>345.50064229249023</v>
      </c>
      <c r="AD270" s="75">
        <f t="shared" si="22"/>
        <v>59080.609832015827</v>
      </c>
      <c r="AE270" s="74">
        <f t="shared" si="23"/>
        <v>1629.5090446792583</v>
      </c>
      <c r="AF270" s="74">
        <f t="shared" si="24"/>
        <v>278646.04664015316</v>
      </c>
    </row>
    <row r="271" spans="28:32" ht="20" customHeight="1" x14ac:dyDescent="0.5">
      <c r="AB271" s="41">
        <f t="shared" si="20"/>
        <v>171</v>
      </c>
      <c r="AC271" s="75">
        <f t="shared" si="21"/>
        <v>345.50064229249023</v>
      </c>
      <c r="AD271" s="75">
        <f t="shared" si="22"/>
        <v>59080.609832015827</v>
      </c>
      <c r="AE271" s="74">
        <f t="shared" si="23"/>
        <v>1629.5090446792583</v>
      </c>
      <c r="AF271" s="74">
        <f t="shared" si="24"/>
        <v>278646.04664015316</v>
      </c>
    </row>
    <row r="272" spans="28:32" ht="20" customHeight="1" x14ac:dyDescent="0.5">
      <c r="AB272" s="41">
        <f t="shared" si="20"/>
        <v>171</v>
      </c>
      <c r="AC272" s="75">
        <f t="shared" si="21"/>
        <v>345.50064229249023</v>
      </c>
      <c r="AD272" s="75">
        <f t="shared" si="22"/>
        <v>59080.609832015827</v>
      </c>
      <c r="AE272" s="74">
        <f t="shared" si="23"/>
        <v>1629.5090446792583</v>
      </c>
      <c r="AF272" s="74">
        <f t="shared" si="24"/>
        <v>278646.04664015316</v>
      </c>
    </row>
    <row r="273" spans="28:32" ht="20" customHeight="1" x14ac:dyDescent="0.5">
      <c r="AB273" s="41">
        <f t="shared" si="20"/>
        <v>171</v>
      </c>
      <c r="AC273" s="75">
        <f t="shared" si="21"/>
        <v>345.50064229249023</v>
      </c>
      <c r="AD273" s="75">
        <f t="shared" si="22"/>
        <v>59080.609832015827</v>
      </c>
      <c r="AE273" s="74">
        <f t="shared" si="23"/>
        <v>1629.5090446792583</v>
      </c>
      <c r="AF273" s="74">
        <f t="shared" si="24"/>
        <v>278646.04664015316</v>
      </c>
    </row>
    <row r="274" spans="28:32" ht="20" customHeight="1" x14ac:dyDescent="0.5">
      <c r="AB274" s="41">
        <f t="shared" si="20"/>
        <v>171</v>
      </c>
      <c r="AC274" s="75">
        <f t="shared" si="21"/>
        <v>345.50064229249023</v>
      </c>
      <c r="AD274" s="75">
        <f t="shared" si="22"/>
        <v>59080.609832015827</v>
      </c>
      <c r="AE274" s="74">
        <f t="shared" si="23"/>
        <v>1629.5090446792583</v>
      </c>
      <c r="AF274" s="74">
        <f t="shared" si="24"/>
        <v>278646.04664015316</v>
      </c>
    </row>
    <row r="275" spans="28:32" ht="20" customHeight="1" x14ac:dyDescent="0.5">
      <c r="AB275" s="41">
        <f t="shared" si="20"/>
        <v>171</v>
      </c>
      <c r="AC275" s="75">
        <f t="shared" si="21"/>
        <v>345.50064229249023</v>
      </c>
      <c r="AD275" s="75">
        <f t="shared" si="22"/>
        <v>59080.609832015827</v>
      </c>
      <c r="AE275" s="74">
        <f t="shared" si="23"/>
        <v>1629.5090446792583</v>
      </c>
      <c r="AF275" s="74">
        <f t="shared" si="24"/>
        <v>278646.04664015316</v>
      </c>
    </row>
    <row r="276" spans="28:32" ht="20" customHeight="1" x14ac:dyDescent="0.5">
      <c r="AB276" s="41">
        <f t="shared" si="20"/>
        <v>171</v>
      </c>
      <c r="AC276" s="75">
        <f t="shared" si="21"/>
        <v>345.50064229249023</v>
      </c>
      <c r="AD276" s="75">
        <f t="shared" si="22"/>
        <v>59080.609832015827</v>
      </c>
      <c r="AE276" s="74">
        <f t="shared" si="23"/>
        <v>1629.5090446792583</v>
      </c>
      <c r="AF276" s="74">
        <f t="shared" si="24"/>
        <v>278646.04664015316</v>
      </c>
    </row>
    <row r="277" spans="28:32" ht="20" customHeight="1" x14ac:dyDescent="0.5">
      <c r="AB277" s="41">
        <f t="shared" si="20"/>
        <v>171</v>
      </c>
      <c r="AC277" s="75">
        <f t="shared" si="21"/>
        <v>345.50064229249023</v>
      </c>
      <c r="AD277" s="75">
        <f t="shared" si="22"/>
        <v>59080.609832015827</v>
      </c>
      <c r="AE277" s="74">
        <f t="shared" si="23"/>
        <v>1629.5090446792583</v>
      </c>
      <c r="AF277" s="74">
        <f t="shared" si="24"/>
        <v>278646.04664015316</v>
      </c>
    </row>
    <row r="278" spans="28:32" ht="20" customHeight="1" x14ac:dyDescent="0.5">
      <c r="AB278" s="41">
        <f t="shared" si="20"/>
        <v>171</v>
      </c>
      <c r="AC278" s="75">
        <f t="shared" si="21"/>
        <v>345.50064229249023</v>
      </c>
      <c r="AD278" s="75">
        <f t="shared" si="22"/>
        <v>59080.609832015827</v>
      </c>
      <c r="AE278" s="74">
        <f t="shared" si="23"/>
        <v>1629.5090446792583</v>
      </c>
      <c r="AF278" s="74">
        <f t="shared" si="24"/>
        <v>278646.04664015316</v>
      </c>
    </row>
    <row r="279" spans="28:32" ht="20" customHeight="1" x14ac:dyDescent="0.5">
      <c r="AB279" s="41">
        <f t="shared" si="20"/>
        <v>171</v>
      </c>
      <c r="AC279" s="75">
        <f t="shared" si="21"/>
        <v>345.50064229249023</v>
      </c>
      <c r="AD279" s="75">
        <f t="shared" si="22"/>
        <v>59080.609832015827</v>
      </c>
      <c r="AE279" s="74">
        <f t="shared" si="23"/>
        <v>1629.5090446792583</v>
      </c>
      <c r="AF279" s="74">
        <f t="shared" si="24"/>
        <v>278646.04664015316</v>
      </c>
    </row>
    <row r="280" spans="28:32" ht="20" customHeight="1" x14ac:dyDescent="0.5">
      <c r="AB280" s="41">
        <f t="shared" si="20"/>
        <v>171</v>
      </c>
      <c r="AC280" s="75">
        <f t="shared" si="21"/>
        <v>345.50064229249023</v>
      </c>
      <c r="AD280" s="75">
        <f t="shared" si="22"/>
        <v>59080.609832015827</v>
      </c>
      <c r="AE280" s="74">
        <f t="shared" si="23"/>
        <v>1629.5090446792583</v>
      </c>
      <c r="AF280" s="74">
        <f t="shared" si="24"/>
        <v>278646.04664015316</v>
      </c>
    </row>
    <row r="281" spans="28:32" ht="20" customHeight="1" x14ac:dyDescent="0.5">
      <c r="AB281" s="41">
        <f t="shared" si="20"/>
        <v>171</v>
      </c>
      <c r="AC281" s="75">
        <f t="shared" si="21"/>
        <v>345.50064229249023</v>
      </c>
      <c r="AD281" s="75">
        <f t="shared" si="22"/>
        <v>59080.609832015827</v>
      </c>
      <c r="AE281" s="74">
        <f t="shared" si="23"/>
        <v>1629.5090446792583</v>
      </c>
      <c r="AF281" s="74">
        <f t="shared" si="24"/>
        <v>278646.04664015316</v>
      </c>
    </row>
    <row r="282" spans="28:32" ht="20" customHeight="1" x14ac:dyDescent="0.5">
      <c r="AB282" s="41">
        <f t="shared" si="20"/>
        <v>171</v>
      </c>
      <c r="AC282" s="75">
        <f t="shared" si="21"/>
        <v>345.50064229249023</v>
      </c>
      <c r="AD282" s="75">
        <f t="shared" si="22"/>
        <v>59080.609832015827</v>
      </c>
      <c r="AE282" s="74">
        <f t="shared" si="23"/>
        <v>1629.5090446792583</v>
      </c>
      <c r="AF282" s="74">
        <f t="shared" si="24"/>
        <v>278646.04664015316</v>
      </c>
    </row>
    <row r="283" spans="28:32" ht="20" customHeight="1" x14ac:dyDescent="0.5">
      <c r="AB283" s="41">
        <f t="shared" si="20"/>
        <v>171</v>
      </c>
      <c r="AC283" s="75">
        <f t="shared" si="21"/>
        <v>345.50064229249023</v>
      </c>
      <c r="AD283" s="75">
        <f t="shared" si="22"/>
        <v>59080.609832015827</v>
      </c>
      <c r="AE283" s="74">
        <f t="shared" si="23"/>
        <v>1629.5090446792583</v>
      </c>
      <c r="AF283" s="74">
        <f t="shared" si="24"/>
        <v>278646.04664015316</v>
      </c>
    </row>
    <row r="284" spans="28:32" ht="20" customHeight="1" x14ac:dyDescent="0.5">
      <c r="AB284" s="41">
        <f t="shared" si="20"/>
        <v>171</v>
      </c>
      <c r="AC284" s="75">
        <f t="shared" si="21"/>
        <v>345.50064229249023</v>
      </c>
      <c r="AD284" s="75">
        <f t="shared" si="22"/>
        <v>59080.609832015827</v>
      </c>
      <c r="AE284" s="74">
        <f t="shared" si="23"/>
        <v>1629.5090446792583</v>
      </c>
      <c r="AF284" s="74">
        <f t="shared" si="24"/>
        <v>278646.04664015316</v>
      </c>
    </row>
    <row r="285" spans="28:32" ht="20" customHeight="1" x14ac:dyDescent="0.5">
      <c r="AB285" s="41">
        <f t="shared" si="20"/>
        <v>171</v>
      </c>
      <c r="AC285" s="75">
        <f t="shared" si="21"/>
        <v>345.50064229249023</v>
      </c>
      <c r="AD285" s="75">
        <f t="shared" si="22"/>
        <v>59080.609832015827</v>
      </c>
      <c r="AE285" s="74">
        <f t="shared" si="23"/>
        <v>1629.5090446792583</v>
      </c>
      <c r="AF285" s="74">
        <f t="shared" si="24"/>
        <v>278646.04664015316</v>
      </c>
    </row>
    <row r="286" spans="28:32" ht="20" customHeight="1" x14ac:dyDescent="0.5">
      <c r="AB286" s="41">
        <f t="shared" si="20"/>
        <v>171</v>
      </c>
      <c r="AC286" s="75">
        <f t="shared" si="21"/>
        <v>345.50064229249023</v>
      </c>
      <c r="AD286" s="75">
        <f t="shared" si="22"/>
        <v>59080.609832015827</v>
      </c>
      <c r="AE286" s="74">
        <f t="shared" si="23"/>
        <v>1629.5090446792583</v>
      </c>
      <c r="AF286" s="74">
        <f t="shared" si="24"/>
        <v>278646.04664015316</v>
      </c>
    </row>
    <row r="287" spans="28:32" ht="20" customHeight="1" x14ac:dyDescent="0.5">
      <c r="AB287" s="41">
        <f t="shared" si="20"/>
        <v>171</v>
      </c>
      <c r="AC287" s="75">
        <f t="shared" si="21"/>
        <v>345.50064229249023</v>
      </c>
      <c r="AD287" s="75">
        <f t="shared" si="22"/>
        <v>59080.609832015827</v>
      </c>
      <c r="AE287" s="74">
        <f t="shared" si="23"/>
        <v>1629.5090446792583</v>
      </c>
      <c r="AF287" s="74">
        <f t="shared" si="24"/>
        <v>278646.04664015316</v>
      </c>
    </row>
    <row r="288" spans="28:32" ht="20" customHeight="1" x14ac:dyDescent="0.5">
      <c r="AB288" s="41">
        <f t="shared" si="20"/>
        <v>171</v>
      </c>
      <c r="AC288" s="75">
        <f t="shared" si="21"/>
        <v>345.50064229249023</v>
      </c>
      <c r="AD288" s="75">
        <f t="shared" si="22"/>
        <v>59080.609832015827</v>
      </c>
      <c r="AE288" s="74">
        <f t="shared" si="23"/>
        <v>1629.5090446792583</v>
      </c>
      <c r="AF288" s="74">
        <f t="shared" si="24"/>
        <v>278646.04664015316</v>
      </c>
    </row>
    <row r="289" spans="28:32" ht="20" customHeight="1" x14ac:dyDescent="0.5">
      <c r="AB289" s="41">
        <f t="shared" si="20"/>
        <v>171</v>
      </c>
      <c r="AC289" s="75">
        <f t="shared" si="21"/>
        <v>345.50064229249023</v>
      </c>
      <c r="AD289" s="75">
        <f t="shared" si="22"/>
        <v>59080.609832015827</v>
      </c>
      <c r="AE289" s="74">
        <f t="shared" si="23"/>
        <v>1629.5090446792583</v>
      </c>
      <c r="AF289" s="74">
        <f t="shared" si="24"/>
        <v>278646.04664015316</v>
      </c>
    </row>
    <row r="290" spans="28:32" ht="20" customHeight="1" x14ac:dyDescent="0.5">
      <c r="AB290" s="41">
        <f t="shared" si="20"/>
        <v>171</v>
      </c>
      <c r="AC290" s="75">
        <f t="shared" si="21"/>
        <v>345.50064229249023</v>
      </c>
      <c r="AD290" s="75">
        <f t="shared" si="22"/>
        <v>59080.609832015827</v>
      </c>
      <c r="AE290" s="74">
        <f t="shared" si="23"/>
        <v>1629.5090446792583</v>
      </c>
      <c r="AF290" s="74">
        <f t="shared" si="24"/>
        <v>278646.04664015316</v>
      </c>
    </row>
    <row r="291" spans="28:32" ht="20" customHeight="1" x14ac:dyDescent="0.5">
      <c r="AB291" s="41">
        <f t="shared" si="20"/>
        <v>171</v>
      </c>
      <c r="AC291" s="75">
        <f t="shared" si="21"/>
        <v>345.50064229249023</v>
      </c>
      <c r="AD291" s="75">
        <f t="shared" si="22"/>
        <v>59080.609832015827</v>
      </c>
      <c r="AE291" s="74">
        <f t="shared" si="23"/>
        <v>1629.5090446792583</v>
      </c>
      <c r="AF291" s="74">
        <f t="shared" si="24"/>
        <v>278646.04664015316</v>
      </c>
    </row>
    <row r="292" spans="28:32" ht="20" customHeight="1" x14ac:dyDescent="0.5">
      <c r="AB292" s="41">
        <f t="shared" si="20"/>
        <v>171</v>
      </c>
      <c r="AC292" s="75">
        <f t="shared" si="21"/>
        <v>345.50064229249023</v>
      </c>
      <c r="AD292" s="75">
        <f t="shared" si="22"/>
        <v>59080.609832015827</v>
      </c>
      <c r="AE292" s="74">
        <f t="shared" si="23"/>
        <v>1629.5090446792583</v>
      </c>
      <c r="AF292" s="74">
        <f t="shared" si="24"/>
        <v>278646.04664015316</v>
      </c>
    </row>
    <row r="293" spans="28:32" ht="20" customHeight="1" x14ac:dyDescent="0.5">
      <c r="AB293" s="41">
        <f t="shared" si="20"/>
        <v>171</v>
      </c>
      <c r="AC293" s="75">
        <f t="shared" si="21"/>
        <v>345.50064229249023</v>
      </c>
      <c r="AD293" s="75">
        <f t="shared" si="22"/>
        <v>59080.609832015827</v>
      </c>
      <c r="AE293" s="74">
        <f t="shared" si="23"/>
        <v>1629.5090446792583</v>
      </c>
      <c r="AF293" s="74">
        <f t="shared" si="24"/>
        <v>278646.04664015316</v>
      </c>
    </row>
    <row r="294" spans="28:32" ht="20" customHeight="1" x14ac:dyDescent="0.5">
      <c r="AB294" s="41">
        <f t="shared" si="20"/>
        <v>171</v>
      </c>
      <c r="AC294" s="75">
        <f t="shared" si="21"/>
        <v>345.50064229249023</v>
      </c>
      <c r="AD294" s="75">
        <f t="shared" si="22"/>
        <v>59080.609832015827</v>
      </c>
      <c r="AE294" s="74">
        <f t="shared" si="23"/>
        <v>1629.5090446792583</v>
      </c>
      <c r="AF294" s="74">
        <f t="shared" si="24"/>
        <v>278646.04664015316</v>
      </c>
    </row>
    <row r="295" spans="28:32" ht="20" customHeight="1" x14ac:dyDescent="0.5">
      <c r="AB295" s="41">
        <f t="shared" si="20"/>
        <v>171</v>
      </c>
      <c r="AC295" s="75">
        <f t="shared" si="21"/>
        <v>345.50064229249023</v>
      </c>
      <c r="AD295" s="75">
        <f t="shared" si="22"/>
        <v>59080.609832015827</v>
      </c>
      <c r="AE295" s="74">
        <f t="shared" si="23"/>
        <v>1629.5090446792583</v>
      </c>
      <c r="AF295" s="74">
        <f t="shared" si="24"/>
        <v>278646.04664015316</v>
      </c>
    </row>
    <row r="296" spans="28:32" ht="20" customHeight="1" x14ac:dyDescent="0.5">
      <c r="AB296" s="41">
        <f t="shared" si="20"/>
        <v>171</v>
      </c>
      <c r="AC296" s="75">
        <f t="shared" si="21"/>
        <v>345.50064229249023</v>
      </c>
      <c r="AD296" s="75">
        <f t="shared" si="22"/>
        <v>59080.609832015827</v>
      </c>
      <c r="AE296" s="74">
        <f t="shared" si="23"/>
        <v>1629.5090446792583</v>
      </c>
      <c r="AF296" s="74">
        <f t="shared" si="24"/>
        <v>278646.04664015316</v>
      </c>
    </row>
    <row r="297" spans="28:32" ht="20" customHeight="1" x14ac:dyDescent="0.5">
      <c r="AB297" s="41">
        <f t="shared" si="20"/>
        <v>171</v>
      </c>
      <c r="AC297" s="75">
        <f t="shared" si="21"/>
        <v>345.50064229249023</v>
      </c>
      <c r="AD297" s="75">
        <f t="shared" si="22"/>
        <v>59080.609832015827</v>
      </c>
      <c r="AE297" s="74">
        <f t="shared" si="23"/>
        <v>1629.5090446792583</v>
      </c>
      <c r="AF297" s="74">
        <f t="shared" si="24"/>
        <v>278646.04664015316</v>
      </c>
    </row>
    <row r="298" spans="28:32" ht="20" customHeight="1" x14ac:dyDescent="0.5">
      <c r="AB298" s="41">
        <f t="shared" si="20"/>
        <v>171</v>
      </c>
      <c r="AC298" s="75">
        <f t="shared" si="21"/>
        <v>345.50064229249023</v>
      </c>
      <c r="AD298" s="75">
        <f t="shared" si="22"/>
        <v>59080.609832015827</v>
      </c>
      <c r="AE298" s="74">
        <f t="shared" si="23"/>
        <v>1629.5090446792583</v>
      </c>
      <c r="AF298" s="74">
        <f t="shared" si="24"/>
        <v>278646.04664015316</v>
      </c>
    </row>
    <row r="299" spans="28:32" ht="20" customHeight="1" x14ac:dyDescent="0.5">
      <c r="AB299" s="41">
        <f t="shared" si="20"/>
        <v>171</v>
      </c>
      <c r="AC299" s="75">
        <f t="shared" si="21"/>
        <v>345.50064229249023</v>
      </c>
      <c r="AD299" s="75">
        <f t="shared" si="22"/>
        <v>59080.609832015827</v>
      </c>
      <c r="AE299" s="74">
        <f t="shared" si="23"/>
        <v>1629.5090446792583</v>
      </c>
      <c r="AF299" s="74">
        <f t="shared" si="24"/>
        <v>278646.04664015316</v>
      </c>
    </row>
    <row r="300" spans="28:32" ht="20" customHeight="1" x14ac:dyDescent="0.5">
      <c r="AB300" s="41">
        <f t="shared" si="20"/>
        <v>171</v>
      </c>
      <c r="AC300" s="75">
        <f t="shared" si="21"/>
        <v>345.50064229249023</v>
      </c>
      <c r="AD300" s="75">
        <f t="shared" si="22"/>
        <v>59080.609832015827</v>
      </c>
      <c r="AE300" s="74">
        <f t="shared" si="23"/>
        <v>1629.5090446792583</v>
      </c>
      <c r="AF300" s="74">
        <f t="shared" si="24"/>
        <v>278646.04664015316</v>
      </c>
    </row>
    <row r="301" spans="28:32" ht="20" customHeight="1" x14ac:dyDescent="0.5">
      <c r="AB301" s="41">
        <f t="shared" si="20"/>
        <v>171</v>
      </c>
      <c r="AC301" s="75">
        <f t="shared" si="21"/>
        <v>345.50064229249023</v>
      </c>
      <c r="AD301" s="75">
        <f t="shared" si="22"/>
        <v>59080.609832015827</v>
      </c>
      <c r="AE301" s="74">
        <f t="shared" si="23"/>
        <v>1629.5090446792583</v>
      </c>
      <c r="AF301" s="74">
        <f t="shared" si="24"/>
        <v>278646.04664015316</v>
      </c>
    </row>
    <row r="302" spans="28:32" ht="20" customHeight="1" x14ac:dyDescent="0.5">
      <c r="AB302" s="41">
        <f t="shared" si="20"/>
        <v>171</v>
      </c>
      <c r="AC302" s="75">
        <f t="shared" si="21"/>
        <v>345.50064229249023</v>
      </c>
      <c r="AD302" s="75">
        <f t="shared" si="22"/>
        <v>59080.609832015827</v>
      </c>
      <c r="AE302" s="74">
        <f t="shared" si="23"/>
        <v>1629.5090446792583</v>
      </c>
      <c r="AF302" s="74">
        <f t="shared" si="24"/>
        <v>278646.04664015316</v>
      </c>
    </row>
    <row r="303" spans="28:32" ht="20" customHeight="1" x14ac:dyDescent="0.5">
      <c r="AB303" s="41">
        <f t="shared" si="20"/>
        <v>171</v>
      </c>
      <c r="AC303" s="75">
        <f t="shared" si="21"/>
        <v>345.50064229249023</v>
      </c>
      <c r="AD303" s="75">
        <f t="shared" si="22"/>
        <v>59080.609832015827</v>
      </c>
      <c r="AE303" s="74">
        <f t="shared" si="23"/>
        <v>1629.5090446792583</v>
      </c>
      <c r="AF303" s="74">
        <f t="shared" si="24"/>
        <v>278646.04664015316</v>
      </c>
    </row>
    <row r="304" spans="28:32" ht="20" customHeight="1" x14ac:dyDescent="0.5">
      <c r="AB304" s="41">
        <f t="shared" si="20"/>
        <v>171</v>
      </c>
      <c r="AC304" s="75">
        <f t="shared" si="21"/>
        <v>345.50064229249023</v>
      </c>
      <c r="AD304" s="75">
        <f t="shared" si="22"/>
        <v>59080.609832015827</v>
      </c>
      <c r="AE304" s="74">
        <f t="shared" si="23"/>
        <v>1629.5090446792583</v>
      </c>
      <c r="AF304" s="74">
        <f t="shared" si="24"/>
        <v>278646.04664015316</v>
      </c>
    </row>
    <row r="305" spans="28:32" ht="20" customHeight="1" x14ac:dyDescent="0.5">
      <c r="AB305" s="41">
        <f t="shared" si="20"/>
        <v>171</v>
      </c>
      <c r="AC305" s="75">
        <f t="shared" si="21"/>
        <v>345.50064229249023</v>
      </c>
      <c r="AD305" s="75">
        <f t="shared" si="22"/>
        <v>59080.609832015827</v>
      </c>
      <c r="AE305" s="74">
        <f t="shared" si="23"/>
        <v>1629.5090446792583</v>
      </c>
      <c r="AF305" s="74">
        <f t="shared" si="24"/>
        <v>278646.04664015316</v>
      </c>
    </row>
    <row r="306" spans="28:32" ht="20" customHeight="1" x14ac:dyDescent="0.5">
      <c r="AB306" s="41">
        <f t="shared" si="20"/>
        <v>171</v>
      </c>
      <c r="AC306" s="75">
        <f t="shared" si="21"/>
        <v>345.50064229249023</v>
      </c>
      <c r="AD306" s="75">
        <f t="shared" si="22"/>
        <v>59080.609832015827</v>
      </c>
      <c r="AE306" s="74">
        <f t="shared" si="23"/>
        <v>1629.5090446792583</v>
      </c>
      <c r="AF306" s="74">
        <f t="shared" si="24"/>
        <v>278646.04664015316</v>
      </c>
    </row>
    <row r="307" spans="28:32" ht="20" customHeight="1" x14ac:dyDescent="0.5">
      <c r="AB307" s="41">
        <f t="shared" si="20"/>
        <v>171</v>
      </c>
      <c r="AC307" s="75">
        <f t="shared" si="21"/>
        <v>345.50064229249023</v>
      </c>
      <c r="AD307" s="75">
        <f t="shared" si="22"/>
        <v>59080.609832015827</v>
      </c>
      <c r="AE307" s="74">
        <f t="shared" si="23"/>
        <v>1629.5090446792583</v>
      </c>
      <c r="AF307" s="74">
        <f t="shared" si="24"/>
        <v>278646.04664015316</v>
      </c>
    </row>
    <row r="308" spans="28:32" ht="20" customHeight="1" x14ac:dyDescent="0.5">
      <c r="AB308" s="41">
        <f t="shared" si="20"/>
        <v>171</v>
      </c>
      <c r="AC308" s="75">
        <f t="shared" si="21"/>
        <v>345.50064229249023</v>
      </c>
      <c r="AD308" s="75">
        <f t="shared" si="22"/>
        <v>59080.609832015827</v>
      </c>
      <c r="AE308" s="74">
        <f t="shared" si="23"/>
        <v>1629.5090446792583</v>
      </c>
      <c r="AF308" s="74">
        <f t="shared" si="24"/>
        <v>278646.04664015316</v>
      </c>
    </row>
    <row r="309" spans="28:32" ht="20" customHeight="1" x14ac:dyDescent="0.5">
      <c r="AB309" s="41">
        <f t="shared" si="20"/>
        <v>171</v>
      </c>
      <c r="AC309" s="75">
        <f t="shared" si="21"/>
        <v>345.50064229249023</v>
      </c>
      <c r="AD309" s="75">
        <f t="shared" si="22"/>
        <v>59080.609832015827</v>
      </c>
      <c r="AE309" s="74">
        <f t="shared" si="23"/>
        <v>1629.5090446792583</v>
      </c>
      <c r="AF309" s="74">
        <f t="shared" si="24"/>
        <v>278646.04664015316</v>
      </c>
    </row>
    <row r="310" spans="28:32" ht="20" customHeight="1" x14ac:dyDescent="0.5">
      <c r="AB310" s="41">
        <f t="shared" si="20"/>
        <v>171</v>
      </c>
      <c r="AC310" s="75">
        <f t="shared" si="21"/>
        <v>345.50064229249023</v>
      </c>
      <c r="AD310" s="75">
        <f t="shared" si="22"/>
        <v>59080.609832015827</v>
      </c>
      <c r="AE310" s="74">
        <f t="shared" si="23"/>
        <v>1629.5090446792583</v>
      </c>
      <c r="AF310" s="74">
        <f t="shared" si="24"/>
        <v>278646.04664015316</v>
      </c>
    </row>
    <row r="311" spans="28:32" ht="20" customHeight="1" x14ac:dyDescent="0.5">
      <c r="AB311" s="41">
        <f t="shared" si="20"/>
        <v>171</v>
      </c>
      <c r="AC311" s="75">
        <f t="shared" si="21"/>
        <v>345.50064229249023</v>
      </c>
      <c r="AD311" s="75">
        <f t="shared" si="22"/>
        <v>59080.609832015827</v>
      </c>
      <c r="AE311" s="74">
        <f t="shared" si="23"/>
        <v>1629.5090446792583</v>
      </c>
      <c r="AF311" s="74">
        <f t="shared" si="24"/>
        <v>278646.04664015316</v>
      </c>
    </row>
    <row r="312" spans="28:32" ht="20" customHeight="1" x14ac:dyDescent="0.5">
      <c r="AB312" s="41">
        <f t="shared" si="20"/>
        <v>171</v>
      </c>
      <c r="AC312" s="75">
        <f t="shared" si="21"/>
        <v>345.50064229249023</v>
      </c>
      <c r="AD312" s="75">
        <f t="shared" si="22"/>
        <v>59080.609832015827</v>
      </c>
      <c r="AE312" s="74">
        <f t="shared" si="23"/>
        <v>1629.5090446792583</v>
      </c>
      <c r="AF312" s="74">
        <f t="shared" si="24"/>
        <v>278646.04664015316</v>
      </c>
    </row>
    <row r="313" spans="28:32" ht="20" customHeight="1" x14ac:dyDescent="0.5">
      <c r="AB313" s="41">
        <f t="shared" si="20"/>
        <v>171</v>
      </c>
      <c r="AC313" s="75">
        <f t="shared" si="21"/>
        <v>345.50064229249023</v>
      </c>
      <c r="AD313" s="75">
        <f t="shared" si="22"/>
        <v>59080.609832015827</v>
      </c>
      <c r="AE313" s="74">
        <f t="shared" si="23"/>
        <v>1629.5090446792583</v>
      </c>
      <c r="AF313" s="74">
        <f t="shared" si="24"/>
        <v>278646.04664015316</v>
      </c>
    </row>
    <row r="314" spans="28:32" ht="20" customHeight="1" x14ac:dyDescent="0.5">
      <c r="AB314" s="41">
        <f t="shared" si="20"/>
        <v>171</v>
      </c>
      <c r="AC314" s="75">
        <f t="shared" si="21"/>
        <v>345.50064229249023</v>
      </c>
      <c r="AD314" s="75">
        <f t="shared" si="22"/>
        <v>59080.609832015827</v>
      </c>
      <c r="AE314" s="74">
        <f t="shared" si="23"/>
        <v>1629.5090446792583</v>
      </c>
      <c r="AF314" s="74">
        <f t="shared" si="24"/>
        <v>278646.04664015316</v>
      </c>
    </row>
    <row r="315" spans="28:32" ht="20" customHeight="1" x14ac:dyDescent="0.5">
      <c r="AB315" s="41">
        <f t="shared" si="20"/>
        <v>171</v>
      </c>
      <c r="AC315" s="75">
        <f t="shared" si="21"/>
        <v>345.50064229249023</v>
      </c>
      <c r="AD315" s="75">
        <f t="shared" si="22"/>
        <v>59080.609832015827</v>
      </c>
      <c r="AE315" s="74">
        <f t="shared" si="23"/>
        <v>1629.5090446792583</v>
      </c>
      <c r="AF315" s="74">
        <f t="shared" si="24"/>
        <v>278646.04664015316</v>
      </c>
    </row>
    <row r="316" spans="28:32" ht="20" customHeight="1" x14ac:dyDescent="0.5">
      <c r="AB316" s="41">
        <f t="shared" si="20"/>
        <v>171</v>
      </c>
      <c r="AC316" s="75">
        <f t="shared" si="21"/>
        <v>345.50064229249023</v>
      </c>
      <c r="AD316" s="75">
        <f t="shared" si="22"/>
        <v>59080.609832015827</v>
      </c>
      <c r="AE316" s="74">
        <f t="shared" si="23"/>
        <v>1629.5090446792583</v>
      </c>
      <c r="AF316" s="74">
        <f t="shared" si="24"/>
        <v>278646.04664015316</v>
      </c>
    </row>
    <row r="317" spans="28:32" ht="20" customHeight="1" x14ac:dyDescent="0.5">
      <c r="AB317" s="41">
        <f t="shared" si="20"/>
        <v>171</v>
      </c>
      <c r="AC317" s="75">
        <f t="shared" si="21"/>
        <v>345.50064229249023</v>
      </c>
      <c r="AD317" s="75">
        <f t="shared" si="22"/>
        <v>59080.609832015827</v>
      </c>
      <c r="AE317" s="74">
        <f t="shared" si="23"/>
        <v>1629.5090446792583</v>
      </c>
      <c r="AF317" s="74">
        <f t="shared" si="24"/>
        <v>278646.04664015316</v>
      </c>
    </row>
    <row r="318" spans="28:32" ht="20" customHeight="1" x14ac:dyDescent="0.5">
      <c r="AB318" s="41">
        <f t="shared" si="20"/>
        <v>171</v>
      </c>
      <c r="AC318" s="75">
        <f t="shared" si="21"/>
        <v>345.50064229249023</v>
      </c>
      <c r="AD318" s="75">
        <f t="shared" si="22"/>
        <v>59080.609832015827</v>
      </c>
      <c r="AE318" s="74">
        <f t="shared" si="23"/>
        <v>1629.5090446792583</v>
      </c>
      <c r="AF318" s="74">
        <f t="shared" si="24"/>
        <v>278646.04664015316</v>
      </c>
    </row>
    <row r="319" spans="28:32" ht="20" customHeight="1" x14ac:dyDescent="0.5">
      <c r="AB319" s="41">
        <f t="shared" si="20"/>
        <v>171</v>
      </c>
      <c r="AC319" s="75">
        <f t="shared" si="21"/>
        <v>345.50064229249023</v>
      </c>
      <c r="AD319" s="75">
        <f t="shared" si="22"/>
        <v>59080.609832015827</v>
      </c>
      <c r="AE319" s="74">
        <f t="shared" si="23"/>
        <v>1629.5090446792583</v>
      </c>
      <c r="AF319" s="74">
        <f t="shared" si="24"/>
        <v>278646.04664015316</v>
      </c>
    </row>
    <row r="320" spans="28:32" ht="20" customHeight="1" x14ac:dyDescent="0.5">
      <c r="AB320" s="41">
        <f t="shared" si="20"/>
        <v>171</v>
      </c>
      <c r="AC320" s="75">
        <f t="shared" si="21"/>
        <v>345.50064229249023</v>
      </c>
      <c r="AD320" s="75">
        <f t="shared" si="22"/>
        <v>59080.609832015827</v>
      </c>
      <c r="AE320" s="74">
        <f t="shared" si="23"/>
        <v>1629.5090446792583</v>
      </c>
      <c r="AF320" s="74">
        <f t="shared" si="24"/>
        <v>278646.04664015316</v>
      </c>
    </row>
    <row r="321" spans="28:32" ht="20" customHeight="1" x14ac:dyDescent="0.5">
      <c r="AB321" s="41">
        <f t="shared" si="20"/>
        <v>171</v>
      </c>
      <c r="AC321" s="75">
        <f t="shared" si="21"/>
        <v>345.50064229249023</v>
      </c>
      <c r="AD321" s="75">
        <f t="shared" si="22"/>
        <v>59080.609832015827</v>
      </c>
      <c r="AE321" s="74">
        <f t="shared" si="23"/>
        <v>1629.5090446792583</v>
      </c>
      <c r="AF321" s="74">
        <f t="shared" si="24"/>
        <v>278646.04664015316</v>
      </c>
    </row>
    <row r="322" spans="28:32" ht="20" customHeight="1" x14ac:dyDescent="0.5">
      <c r="AB322" s="41">
        <f t="shared" si="20"/>
        <v>171</v>
      </c>
      <c r="AC322" s="75">
        <f t="shared" si="21"/>
        <v>345.50064229249023</v>
      </c>
      <c r="AD322" s="75">
        <f t="shared" si="22"/>
        <v>59080.609832015827</v>
      </c>
      <c r="AE322" s="74">
        <f t="shared" si="23"/>
        <v>1629.5090446792583</v>
      </c>
      <c r="AF322" s="74">
        <f t="shared" si="24"/>
        <v>278646.04664015316</v>
      </c>
    </row>
    <row r="323" spans="28:32" ht="20" customHeight="1" x14ac:dyDescent="0.5">
      <c r="AB323" s="41">
        <f t="shared" si="20"/>
        <v>171</v>
      </c>
      <c r="AC323" s="75">
        <f t="shared" si="21"/>
        <v>345.50064229249023</v>
      </c>
      <c r="AD323" s="75">
        <f t="shared" si="22"/>
        <v>59080.609832015827</v>
      </c>
      <c r="AE323" s="74">
        <f t="shared" si="23"/>
        <v>1629.5090446792583</v>
      </c>
      <c r="AF323" s="74">
        <f t="shared" si="24"/>
        <v>278646.04664015316</v>
      </c>
    </row>
    <row r="324" spans="28:32" ht="20" customHeight="1" x14ac:dyDescent="0.5">
      <c r="AB324" s="41">
        <f t="shared" si="20"/>
        <v>171</v>
      </c>
      <c r="AC324" s="75">
        <f t="shared" si="21"/>
        <v>345.50064229249023</v>
      </c>
      <c r="AD324" s="75">
        <f t="shared" si="22"/>
        <v>59080.609832015827</v>
      </c>
      <c r="AE324" s="74">
        <f t="shared" si="23"/>
        <v>1629.5090446792583</v>
      </c>
      <c r="AF324" s="74">
        <f t="shared" si="24"/>
        <v>278646.04664015316</v>
      </c>
    </row>
    <row r="325" spans="28:32" ht="20" customHeight="1" x14ac:dyDescent="0.5">
      <c r="AB325" s="41">
        <f t="shared" si="20"/>
        <v>171</v>
      </c>
      <c r="AC325" s="75">
        <f t="shared" si="21"/>
        <v>345.50064229249023</v>
      </c>
      <c r="AD325" s="75">
        <f t="shared" si="22"/>
        <v>59080.609832015827</v>
      </c>
      <c r="AE325" s="74">
        <f t="shared" si="23"/>
        <v>1629.5090446792583</v>
      </c>
      <c r="AF325" s="74">
        <f t="shared" si="24"/>
        <v>278646.04664015316</v>
      </c>
    </row>
    <row r="326" spans="28:32" ht="20" customHeight="1" x14ac:dyDescent="0.5">
      <c r="AB326" s="41">
        <f t="shared" si="20"/>
        <v>171</v>
      </c>
      <c r="AC326" s="75">
        <f t="shared" si="21"/>
        <v>345.50064229249023</v>
      </c>
      <c r="AD326" s="75">
        <f t="shared" si="22"/>
        <v>59080.609832015827</v>
      </c>
      <c r="AE326" s="74">
        <f t="shared" si="23"/>
        <v>1629.5090446792583</v>
      </c>
      <c r="AF326" s="74">
        <f t="shared" si="24"/>
        <v>278646.04664015316</v>
      </c>
    </row>
    <row r="327" spans="28:32" ht="20" customHeight="1" x14ac:dyDescent="0.5">
      <c r="AB327" s="41">
        <f t="shared" ref="AB327:AB390" si="25">AB326+U327</f>
        <v>171</v>
      </c>
      <c r="AC327" s="75">
        <f t="shared" ref="AC327:AC390" si="26">IF(U327&gt;0,(W327+AD326)/AB327,AC326)</f>
        <v>345.50064229249023</v>
      </c>
      <c r="AD327" s="75">
        <f t="shared" ref="AD327:AD390" si="27">AB327*AC327</f>
        <v>59080.609832015827</v>
      </c>
      <c r="AE327" s="74">
        <f t="shared" ref="AE327:AE390" si="28">IF(U327&gt;0,(AF326+Z327)/AB327,AE326)</f>
        <v>1629.5090446792583</v>
      </c>
      <c r="AF327" s="74">
        <f t="shared" ref="AF327:AF390" si="29">AB327*AE327</f>
        <v>278646.04664015316</v>
      </c>
    </row>
    <row r="328" spans="28:32" ht="20" customHeight="1" x14ac:dyDescent="0.5">
      <c r="AB328" s="41">
        <f t="shared" si="25"/>
        <v>171</v>
      </c>
      <c r="AC328" s="75">
        <f t="shared" si="26"/>
        <v>345.50064229249023</v>
      </c>
      <c r="AD328" s="75">
        <f t="shared" si="27"/>
        <v>59080.609832015827</v>
      </c>
      <c r="AE328" s="74">
        <f t="shared" si="28"/>
        <v>1629.5090446792583</v>
      </c>
      <c r="AF328" s="74">
        <f t="shared" si="29"/>
        <v>278646.04664015316</v>
      </c>
    </row>
    <row r="329" spans="28:32" ht="20" customHeight="1" x14ac:dyDescent="0.5">
      <c r="AB329" s="41">
        <f t="shared" si="25"/>
        <v>171</v>
      </c>
      <c r="AC329" s="75">
        <f t="shared" si="26"/>
        <v>345.50064229249023</v>
      </c>
      <c r="AD329" s="75">
        <f t="shared" si="27"/>
        <v>59080.609832015827</v>
      </c>
      <c r="AE329" s="74">
        <f t="shared" si="28"/>
        <v>1629.5090446792583</v>
      </c>
      <c r="AF329" s="74">
        <f t="shared" si="29"/>
        <v>278646.04664015316</v>
      </c>
    </row>
    <row r="330" spans="28:32" ht="20" customHeight="1" x14ac:dyDescent="0.5">
      <c r="AB330" s="41">
        <f t="shared" si="25"/>
        <v>171</v>
      </c>
      <c r="AC330" s="75">
        <f t="shared" si="26"/>
        <v>345.50064229249023</v>
      </c>
      <c r="AD330" s="75">
        <f t="shared" si="27"/>
        <v>59080.609832015827</v>
      </c>
      <c r="AE330" s="74">
        <f t="shared" si="28"/>
        <v>1629.5090446792583</v>
      </c>
      <c r="AF330" s="74">
        <f t="shared" si="29"/>
        <v>278646.04664015316</v>
      </c>
    </row>
    <row r="331" spans="28:32" ht="20" customHeight="1" x14ac:dyDescent="0.5">
      <c r="AB331" s="41">
        <f t="shared" si="25"/>
        <v>171</v>
      </c>
      <c r="AC331" s="75">
        <f t="shared" si="26"/>
        <v>345.50064229249023</v>
      </c>
      <c r="AD331" s="75">
        <f t="shared" si="27"/>
        <v>59080.609832015827</v>
      </c>
      <c r="AE331" s="74">
        <f t="shared" si="28"/>
        <v>1629.5090446792583</v>
      </c>
      <c r="AF331" s="74">
        <f t="shared" si="29"/>
        <v>278646.04664015316</v>
      </c>
    </row>
    <row r="332" spans="28:32" ht="20" customHeight="1" x14ac:dyDescent="0.5">
      <c r="AB332" s="41">
        <f t="shared" si="25"/>
        <v>171</v>
      </c>
      <c r="AC332" s="75">
        <f t="shared" si="26"/>
        <v>345.50064229249023</v>
      </c>
      <c r="AD332" s="75">
        <f t="shared" si="27"/>
        <v>59080.609832015827</v>
      </c>
      <c r="AE332" s="74">
        <f t="shared" si="28"/>
        <v>1629.5090446792583</v>
      </c>
      <c r="AF332" s="74">
        <f t="shared" si="29"/>
        <v>278646.04664015316</v>
      </c>
    </row>
    <row r="333" spans="28:32" ht="20" customHeight="1" x14ac:dyDescent="0.5">
      <c r="AB333" s="41">
        <f t="shared" si="25"/>
        <v>171</v>
      </c>
      <c r="AC333" s="75">
        <f t="shared" si="26"/>
        <v>345.50064229249023</v>
      </c>
      <c r="AD333" s="75">
        <f t="shared" si="27"/>
        <v>59080.609832015827</v>
      </c>
      <c r="AE333" s="74">
        <f t="shared" si="28"/>
        <v>1629.5090446792583</v>
      </c>
      <c r="AF333" s="74">
        <f t="shared" si="29"/>
        <v>278646.04664015316</v>
      </c>
    </row>
    <row r="334" spans="28:32" ht="20" customHeight="1" x14ac:dyDescent="0.5">
      <c r="AB334" s="41">
        <f t="shared" si="25"/>
        <v>171</v>
      </c>
      <c r="AC334" s="75">
        <f t="shared" si="26"/>
        <v>345.50064229249023</v>
      </c>
      <c r="AD334" s="75">
        <f t="shared" si="27"/>
        <v>59080.609832015827</v>
      </c>
      <c r="AE334" s="74">
        <f t="shared" si="28"/>
        <v>1629.5090446792583</v>
      </c>
      <c r="AF334" s="74">
        <f t="shared" si="29"/>
        <v>278646.04664015316</v>
      </c>
    </row>
    <row r="335" spans="28:32" ht="20" customHeight="1" x14ac:dyDescent="0.5">
      <c r="AB335" s="41">
        <f t="shared" si="25"/>
        <v>171</v>
      </c>
      <c r="AC335" s="75">
        <f t="shared" si="26"/>
        <v>345.50064229249023</v>
      </c>
      <c r="AD335" s="75">
        <f t="shared" si="27"/>
        <v>59080.609832015827</v>
      </c>
      <c r="AE335" s="74">
        <f t="shared" si="28"/>
        <v>1629.5090446792583</v>
      </c>
      <c r="AF335" s="74">
        <f t="shared" si="29"/>
        <v>278646.04664015316</v>
      </c>
    </row>
    <row r="336" spans="28:32" ht="20" customHeight="1" x14ac:dyDescent="0.5">
      <c r="AB336" s="41">
        <f t="shared" si="25"/>
        <v>171</v>
      </c>
      <c r="AC336" s="75">
        <f t="shared" si="26"/>
        <v>345.50064229249023</v>
      </c>
      <c r="AD336" s="75">
        <f t="shared" si="27"/>
        <v>59080.609832015827</v>
      </c>
      <c r="AE336" s="74">
        <f t="shared" si="28"/>
        <v>1629.5090446792583</v>
      </c>
      <c r="AF336" s="74">
        <f t="shared" si="29"/>
        <v>278646.04664015316</v>
      </c>
    </row>
    <row r="337" spans="28:32" ht="20" customHeight="1" x14ac:dyDescent="0.5">
      <c r="AB337" s="41">
        <f t="shared" si="25"/>
        <v>171</v>
      </c>
      <c r="AC337" s="75">
        <f t="shared" si="26"/>
        <v>345.50064229249023</v>
      </c>
      <c r="AD337" s="75">
        <f t="shared" si="27"/>
        <v>59080.609832015827</v>
      </c>
      <c r="AE337" s="74">
        <f t="shared" si="28"/>
        <v>1629.5090446792583</v>
      </c>
      <c r="AF337" s="74">
        <f t="shared" si="29"/>
        <v>278646.04664015316</v>
      </c>
    </row>
    <row r="338" spans="28:32" ht="20" customHeight="1" x14ac:dyDescent="0.5">
      <c r="AB338" s="41">
        <f t="shared" si="25"/>
        <v>171</v>
      </c>
      <c r="AC338" s="75">
        <f t="shared" si="26"/>
        <v>345.50064229249023</v>
      </c>
      <c r="AD338" s="75">
        <f t="shared" si="27"/>
        <v>59080.609832015827</v>
      </c>
      <c r="AE338" s="74">
        <f t="shared" si="28"/>
        <v>1629.5090446792583</v>
      </c>
      <c r="AF338" s="74">
        <f t="shared" si="29"/>
        <v>278646.04664015316</v>
      </c>
    </row>
    <row r="339" spans="28:32" ht="20" customHeight="1" x14ac:dyDescent="0.5">
      <c r="AB339" s="41">
        <f t="shared" si="25"/>
        <v>171</v>
      </c>
      <c r="AC339" s="75">
        <f t="shared" si="26"/>
        <v>345.50064229249023</v>
      </c>
      <c r="AD339" s="75">
        <f t="shared" si="27"/>
        <v>59080.609832015827</v>
      </c>
      <c r="AE339" s="74">
        <f t="shared" si="28"/>
        <v>1629.5090446792583</v>
      </c>
      <c r="AF339" s="74">
        <f t="shared" si="29"/>
        <v>278646.04664015316</v>
      </c>
    </row>
    <row r="340" spans="28:32" ht="20" customHeight="1" x14ac:dyDescent="0.5">
      <c r="AB340" s="41">
        <f t="shared" si="25"/>
        <v>171</v>
      </c>
      <c r="AC340" s="75">
        <f t="shared" si="26"/>
        <v>345.50064229249023</v>
      </c>
      <c r="AD340" s="75">
        <f t="shared" si="27"/>
        <v>59080.609832015827</v>
      </c>
      <c r="AE340" s="74">
        <f t="shared" si="28"/>
        <v>1629.5090446792583</v>
      </c>
      <c r="AF340" s="74">
        <f t="shared" si="29"/>
        <v>278646.04664015316</v>
      </c>
    </row>
    <row r="341" spans="28:32" ht="20" customHeight="1" x14ac:dyDescent="0.5">
      <c r="AB341" s="41">
        <f t="shared" si="25"/>
        <v>171</v>
      </c>
      <c r="AC341" s="75">
        <f t="shared" si="26"/>
        <v>345.50064229249023</v>
      </c>
      <c r="AD341" s="75">
        <f t="shared" si="27"/>
        <v>59080.609832015827</v>
      </c>
      <c r="AE341" s="74">
        <f t="shared" si="28"/>
        <v>1629.5090446792583</v>
      </c>
      <c r="AF341" s="74">
        <f t="shared" si="29"/>
        <v>278646.04664015316</v>
      </c>
    </row>
    <row r="342" spans="28:32" ht="20" customHeight="1" x14ac:dyDescent="0.5">
      <c r="AB342" s="41">
        <f t="shared" si="25"/>
        <v>171</v>
      </c>
      <c r="AC342" s="75">
        <f t="shared" si="26"/>
        <v>345.50064229249023</v>
      </c>
      <c r="AD342" s="75">
        <f t="shared" si="27"/>
        <v>59080.609832015827</v>
      </c>
      <c r="AE342" s="74">
        <f t="shared" si="28"/>
        <v>1629.5090446792583</v>
      </c>
      <c r="AF342" s="74">
        <f t="shared" si="29"/>
        <v>278646.04664015316</v>
      </c>
    </row>
    <row r="343" spans="28:32" ht="20" customHeight="1" x14ac:dyDescent="0.5">
      <c r="AB343" s="41">
        <f t="shared" si="25"/>
        <v>171</v>
      </c>
      <c r="AC343" s="75">
        <f t="shared" si="26"/>
        <v>345.50064229249023</v>
      </c>
      <c r="AD343" s="75">
        <f t="shared" si="27"/>
        <v>59080.609832015827</v>
      </c>
      <c r="AE343" s="74">
        <f t="shared" si="28"/>
        <v>1629.5090446792583</v>
      </c>
      <c r="AF343" s="74">
        <f t="shared" si="29"/>
        <v>278646.04664015316</v>
      </c>
    </row>
    <row r="344" spans="28:32" ht="20" customHeight="1" x14ac:dyDescent="0.5">
      <c r="AB344" s="41">
        <f t="shared" si="25"/>
        <v>171</v>
      </c>
      <c r="AC344" s="75">
        <f t="shared" si="26"/>
        <v>345.50064229249023</v>
      </c>
      <c r="AD344" s="75">
        <f t="shared" si="27"/>
        <v>59080.609832015827</v>
      </c>
      <c r="AE344" s="74">
        <f t="shared" si="28"/>
        <v>1629.5090446792583</v>
      </c>
      <c r="AF344" s="74">
        <f t="shared" si="29"/>
        <v>278646.04664015316</v>
      </c>
    </row>
    <row r="345" spans="28:32" ht="20" customHeight="1" x14ac:dyDescent="0.5">
      <c r="AB345" s="41">
        <f t="shared" si="25"/>
        <v>171</v>
      </c>
      <c r="AC345" s="75">
        <f t="shared" si="26"/>
        <v>345.50064229249023</v>
      </c>
      <c r="AD345" s="75">
        <f t="shared" si="27"/>
        <v>59080.609832015827</v>
      </c>
      <c r="AE345" s="74">
        <f t="shared" si="28"/>
        <v>1629.5090446792583</v>
      </c>
      <c r="AF345" s="74">
        <f t="shared" si="29"/>
        <v>278646.04664015316</v>
      </c>
    </row>
    <row r="346" spans="28:32" ht="20" customHeight="1" x14ac:dyDescent="0.5">
      <c r="AB346" s="41">
        <f t="shared" si="25"/>
        <v>171</v>
      </c>
      <c r="AC346" s="75">
        <f t="shared" si="26"/>
        <v>345.50064229249023</v>
      </c>
      <c r="AD346" s="75">
        <f t="shared" si="27"/>
        <v>59080.609832015827</v>
      </c>
      <c r="AE346" s="74">
        <f t="shared" si="28"/>
        <v>1629.5090446792583</v>
      </c>
      <c r="AF346" s="74">
        <f t="shared" si="29"/>
        <v>278646.04664015316</v>
      </c>
    </row>
    <row r="347" spans="28:32" ht="20" customHeight="1" x14ac:dyDescent="0.5">
      <c r="AB347" s="41">
        <f t="shared" si="25"/>
        <v>171</v>
      </c>
      <c r="AC347" s="75">
        <f t="shared" si="26"/>
        <v>345.50064229249023</v>
      </c>
      <c r="AD347" s="75">
        <f t="shared" si="27"/>
        <v>59080.609832015827</v>
      </c>
      <c r="AE347" s="74">
        <f t="shared" si="28"/>
        <v>1629.5090446792583</v>
      </c>
      <c r="AF347" s="74">
        <f t="shared" si="29"/>
        <v>278646.04664015316</v>
      </c>
    </row>
    <row r="348" spans="28:32" ht="20" customHeight="1" x14ac:dyDescent="0.5">
      <c r="AB348" s="41">
        <f t="shared" si="25"/>
        <v>171</v>
      </c>
      <c r="AC348" s="75">
        <f t="shared" si="26"/>
        <v>345.50064229249023</v>
      </c>
      <c r="AD348" s="75">
        <f t="shared" si="27"/>
        <v>59080.609832015827</v>
      </c>
      <c r="AE348" s="74">
        <f t="shared" si="28"/>
        <v>1629.5090446792583</v>
      </c>
      <c r="AF348" s="74">
        <f t="shared" si="29"/>
        <v>278646.04664015316</v>
      </c>
    </row>
    <row r="349" spans="28:32" ht="20" customHeight="1" x14ac:dyDescent="0.5">
      <c r="AB349" s="41">
        <f t="shared" si="25"/>
        <v>171</v>
      </c>
      <c r="AC349" s="75">
        <f t="shared" si="26"/>
        <v>345.50064229249023</v>
      </c>
      <c r="AD349" s="75">
        <f t="shared" si="27"/>
        <v>59080.609832015827</v>
      </c>
      <c r="AE349" s="74">
        <f t="shared" si="28"/>
        <v>1629.5090446792583</v>
      </c>
      <c r="AF349" s="74">
        <f t="shared" si="29"/>
        <v>278646.04664015316</v>
      </c>
    </row>
    <row r="350" spans="28:32" ht="20" customHeight="1" x14ac:dyDescent="0.5">
      <c r="AB350" s="41">
        <f t="shared" si="25"/>
        <v>171</v>
      </c>
      <c r="AC350" s="75">
        <f t="shared" si="26"/>
        <v>345.50064229249023</v>
      </c>
      <c r="AD350" s="75">
        <f t="shared" si="27"/>
        <v>59080.609832015827</v>
      </c>
      <c r="AE350" s="74">
        <f t="shared" si="28"/>
        <v>1629.5090446792583</v>
      </c>
      <c r="AF350" s="74">
        <f t="shared" si="29"/>
        <v>278646.04664015316</v>
      </c>
    </row>
    <row r="351" spans="28:32" ht="20" customHeight="1" x14ac:dyDescent="0.5">
      <c r="AB351" s="41">
        <f t="shared" si="25"/>
        <v>171</v>
      </c>
      <c r="AC351" s="75">
        <f t="shared" si="26"/>
        <v>345.50064229249023</v>
      </c>
      <c r="AD351" s="75">
        <f t="shared" si="27"/>
        <v>59080.609832015827</v>
      </c>
      <c r="AE351" s="74">
        <f t="shared" si="28"/>
        <v>1629.5090446792583</v>
      </c>
      <c r="AF351" s="74">
        <f t="shared" si="29"/>
        <v>278646.04664015316</v>
      </c>
    </row>
    <row r="352" spans="28:32" ht="20" customHeight="1" x14ac:dyDescent="0.5">
      <c r="AB352" s="41">
        <f t="shared" si="25"/>
        <v>171</v>
      </c>
      <c r="AC352" s="75">
        <f t="shared" si="26"/>
        <v>345.50064229249023</v>
      </c>
      <c r="AD352" s="75">
        <f t="shared" si="27"/>
        <v>59080.609832015827</v>
      </c>
      <c r="AE352" s="74">
        <f t="shared" si="28"/>
        <v>1629.5090446792583</v>
      </c>
      <c r="AF352" s="74">
        <f t="shared" si="29"/>
        <v>278646.04664015316</v>
      </c>
    </row>
    <row r="353" spans="28:32" ht="20" customHeight="1" x14ac:dyDescent="0.5">
      <c r="AB353" s="41">
        <f t="shared" si="25"/>
        <v>171</v>
      </c>
      <c r="AC353" s="75">
        <f t="shared" si="26"/>
        <v>345.50064229249023</v>
      </c>
      <c r="AD353" s="75">
        <f t="shared" si="27"/>
        <v>59080.609832015827</v>
      </c>
      <c r="AE353" s="74">
        <f t="shared" si="28"/>
        <v>1629.5090446792583</v>
      </c>
      <c r="AF353" s="74">
        <f t="shared" si="29"/>
        <v>278646.04664015316</v>
      </c>
    </row>
    <row r="354" spans="28:32" ht="20" customHeight="1" x14ac:dyDescent="0.5">
      <c r="AB354" s="41">
        <f t="shared" si="25"/>
        <v>171</v>
      </c>
      <c r="AC354" s="75">
        <f t="shared" si="26"/>
        <v>345.50064229249023</v>
      </c>
      <c r="AD354" s="75">
        <f t="shared" si="27"/>
        <v>59080.609832015827</v>
      </c>
      <c r="AE354" s="74">
        <f t="shared" si="28"/>
        <v>1629.5090446792583</v>
      </c>
      <c r="AF354" s="74">
        <f t="shared" si="29"/>
        <v>278646.04664015316</v>
      </c>
    </row>
    <row r="355" spans="28:32" ht="20" customHeight="1" x14ac:dyDescent="0.5">
      <c r="AB355" s="41">
        <f t="shared" si="25"/>
        <v>171</v>
      </c>
      <c r="AC355" s="75">
        <f t="shared" si="26"/>
        <v>345.50064229249023</v>
      </c>
      <c r="AD355" s="75">
        <f t="shared" si="27"/>
        <v>59080.609832015827</v>
      </c>
      <c r="AE355" s="74">
        <f t="shared" si="28"/>
        <v>1629.5090446792583</v>
      </c>
      <c r="AF355" s="74">
        <f t="shared" si="29"/>
        <v>278646.04664015316</v>
      </c>
    </row>
    <row r="356" spans="28:32" ht="20" customHeight="1" x14ac:dyDescent="0.5">
      <c r="AB356" s="41">
        <f t="shared" si="25"/>
        <v>171</v>
      </c>
      <c r="AC356" s="75">
        <f t="shared" si="26"/>
        <v>345.50064229249023</v>
      </c>
      <c r="AD356" s="75">
        <f t="shared" si="27"/>
        <v>59080.609832015827</v>
      </c>
      <c r="AE356" s="74">
        <f t="shared" si="28"/>
        <v>1629.5090446792583</v>
      </c>
      <c r="AF356" s="74">
        <f t="shared" si="29"/>
        <v>278646.04664015316</v>
      </c>
    </row>
    <row r="357" spans="28:32" ht="20" customHeight="1" x14ac:dyDescent="0.5">
      <c r="AB357" s="41">
        <f t="shared" si="25"/>
        <v>171</v>
      </c>
      <c r="AC357" s="75">
        <f t="shared" si="26"/>
        <v>345.50064229249023</v>
      </c>
      <c r="AD357" s="75">
        <f t="shared" si="27"/>
        <v>59080.609832015827</v>
      </c>
      <c r="AE357" s="74">
        <f t="shared" si="28"/>
        <v>1629.5090446792583</v>
      </c>
      <c r="AF357" s="74">
        <f t="shared" si="29"/>
        <v>278646.04664015316</v>
      </c>
    </row>
    <row r="358" spans="28:32" ht="20" customHeight="1" x14ac:dyDescent="0.5">
      <c r="AB358" s="41">
        <f t="shared" si="25"/>
        <v>171</v>
      </c>
      <c r="AC358" s="75">
        <f t="shared" si="26"/>
        <v>345.50064229249023</v>
      </c>
      <c r="AD358" s="75">
        <f t="shared" si="27"/>
        <v>59080.609832015827</v>
      </c>
      <c r="AE358" s="74">
        <f t="shared" si="28"/>
        <v>1629.5090446792583</v>
      </c>
      <c r="AF358" s="74">
        <f t="shared" si="29"/>
        <v>278646.04664015316</v>
      </c>
    </row>
    <row r="359" spans="28:32" ht="20" customHeight="1" x14ac:dyDescent="0.5">
      <c r="AB359" s="41">
        <f t="shared" si="25"/>
        <v>171</v>
      </c>
      <c r="AC359" s="75">
        <f t="shared" si="26"/>
        <v>345.50064229249023</v>
      </c>
      <c r="AD359" s="75">
        <f t="shared" si="27"/>
        <v>59080.609832015827</v>
      </c>
      <c r="AE359" s="74">
        <f t="shared" si="28"/>
        <v>1629.5090446792583</v>
      </c>
      <c r="AF359" s="74">
        <f t="shared" si="29"/>
        <v>278646.04664015316</v>
      </c>
    </row>
    <row r="360" spans="28:32" ht="20" customHeight="1" x14ac:dyDescent="0.5">
      <c r="AB360" s="41">
        <f t="shared" si="25"/>
        <v>171</v>
      </c>
      <c r="AC360" s="75">
        <f t="shared" si="26"/>
        <v>345.50064229249023</v>
      </c>
      <c r="AD360" s="75">
        <f t="shared" si="27"/>
        <v>59080.609832015827</v>
      </c>
      <c r="AE360" s="74">
        <f t="shared" si="28"/>
        <v>1629.5090446792583</v>
      </c>
      <c r="AF360" s="74">
        <f t="shared" si="29"/>
        <v>278646.04664015316</v>
      </c>
    </row>
    <row r="361" spans="28:32" ht="20" customHeight="1" x14ac:dyDescent="0.5">
      <c r="AB361" s="41">
        <f t="shared" si="25"/>
        <v>171</v>
      </c>
      <c r="AC361" s="75">
        <f t="shared" si="26"/>
        <v>345.50064229249023</v>
      </c>
      <c r="AD361" s="75">
        <f t="shared" si="27"/>
        <v>59080.609832015827</v>
      </c>
      <c r="AE361" s="74">
        <f t="shared" si="28"/>
        <v>1629.5090446792583</v>
      </c>
      <c r="AF361" s="74">
        <f t="shared" si="29"/>
        <v>278646.04664015316</v>
      </c>
    </row>
    <row r="362" spans="28:32" ht="20" customHeight="1" x14ac:dyDescent="0.5">
      <c r="AB362" s="41">
        <f t="shared" si="25"/>
        <v>171</v>
      </c>
      <c r="AC362" s="75">
        <f t="shared" si="26"/>
        <v>345.50064229249023</v>
      </c>
      <c r="AD362" s="75">
        <f t="shared" si="27"/>
        <v>59080.609832015827</v>
      </c>
      <c r="AE362" s="74">
        <f t="shared" si="28"/>
        <v>1629.5090446792583</v>
      </c>
      <c r="AF362" s="74">
        <f t="shared" si="29"/>
        <v>278646.04664015316</v>
      </c>
    </row>
    <row r="363" spans="28:32" ht="20" customHeight="1" x14ac:dyDescent="0.5">
      <c r="AB363" s="41">
        <f t="shared" si="25"/>
        <v>171</v>
      </c>
      <c r="AC363" s="75">
        <f t="shared" si="26"/>
        <v>345.50064229249023</v>
      </c>
      <c r="AD363" s="75">
        <f t="shared" si="27"/>
        <v>59080.609832015827</v>
      </c>
      <c r="AE363" s="74">
        <f t="shared" si="28"/>
        <v>1629.5090446792583</v>
      </c>
      <c r="AF363" s="74">
        <f t="shared" si="29"/>
        <v>278646.04664015316</v>
      </c>
    </row>
    <row r="364" spans="28:32" ht="20" customHeight="1" x14ac:dyDescent="0.5">
      <c r="AB364" s="41">
        <f t="shared" si="25"/>
        <v>171</v>
      </c>
      <c r="AC364" s="75">
        <f t="shared" si="26"/>
        <v>345.50064229249023</v>
      </c>
      <c r="AD364" s="75">
        <f t="shared" si="27"/>
        <v>59080.609832015827</v>
      </c>
      <c r="AE364" s="74">
        <f t="shared" si="28"/>
        <v>1629.5090446792583</v>
      </c>
      <c r="AF364" s="74">
        <f t="shared" si="29"/>
        <v>278646.04664015316</v>
      </c>
    </row>
    <row r="365" spans="28:32" ht="20" customHeight="1" x14ac:dyDescent="0.5">
      <c r="AB365" s="41">
        <f t="shared" si="25"/>
        <v>171</v>
      </c>
      <c r="AC365" s="75">
        <f t="shared" si="26"/>
        <v>345.50064229249023</v>
      </c>
      <c r="AD365" s="75">
        <f t="shared" si="27"/>
        <v>59080.609832015827</v>
      </c>
      <c r="AE365" s="74">
        <f t="shared" si="28"/>
        <v>1629.5090446792583</v>
      </c>
      <c r="AF365" s="74">
        <f t="shared" si="29"/>
        <v>278646.04664015316</v>
      </c>
    </row>
    <row r="366" spans="28:32" ht="20" customHeight="1" x14ac:dyDescent="0.5">
      <c r="AB366" s="41">
        <f t="shared" si="25"/>
        <v>171</v>
      </c>
      <c r="AC366" s="75">
        <f t="shared" si="26"/>
        <v>345.50064229249023</v>
      </c>
      <c r="AD366" s="75">
        <f t="shared" si="27"/>
        <v>59080.609832015827</v>
      </c>
      <c r="AE366" s="74">
        <f t="shared" si="28"/>
        <v>1629.5090446792583</v>
      </c>
      <c r="AF366" s="74">
        <f t="shared" si="29"/>
        <v>278646.04664015316</v>
      </c>
    </row>
    <row r="367" spans="28:32" ht="20" customHeight="1" x14ac:dyDescent="0.5">
      <c r="AB367" s="41">
        <f t="shared" si="25"/>
        <v>171</v>
      </c>
      <c r="AC367" s="75">
        <f t="shared" si="26"/>
        <v>345.50064229249023</v>
      </c>
      <c r="AD367" s="75">
        <f t="shared" si="27"/>
        <v>59080.609832015827</v>
      </c>
      <c r="AE367" s="74">
        <f t="shared" si="28"/>
        <v>1629.5090446792583</v>
      </c>
      <c r="AF367" s="74">
        <f t="shared" si="29"/>
        <v>278646.04664015316</v>
      </c>
    </row>
    <row r="368" spans="28:32" ht="20" customHeight="1" x14ac:dyDescent="0.5">
      <c r="AB368" s="41">
        <f t="shared" si="25"/>
        <v>171</v>
      </c>
      <c r="AC368" s="75">
        <f t="shared" si="26"/>
        <v>345.50064229249023</v>
      </c>
      <c r="AD368" s="75">
        <f t="shared" si="27"/>
        <v>59080.609832015827</v>
      </c>
      <c r="AE368" s="74">
        <f t="shared" si="28"/>
        <v>1629.5090446792583</v>
      </c>
      <c r="AF368" s="74">
        <f t="shared" si="29"/>
        <v>278646.04664015316</v>
      </c>
    </row>
    <row r="369" spans="28:32" ht="20" customHeight="1" x14ac:dyDescent="0.5">
      <c r="AB369" s="41">
        <f t="shared" si="25"/>
        <v>171</v>
      </c>
      <c r="AC369" s="75">
        <f t="shared" si="26"/>
        <v>345.50064229249023</v>
      </c>
      <c r="AD369" s="75">
        <f t="shared" si="27"/>
        <v>59080.609832015827</v>
      </c>
      <c r="AE369" s="74">
        <f t="shared" si="28"/>
        <v>1629.5090446792583</v>
      </c>
      <c r="AF369" s="74">
        <f t="shared" si="29"/>
        <v>278646.04664015316</v>
      </c>
    </row>
    <row r="370" spans="28:32" ht="20" customHeight="1" x14ac:dyDescent="0.5">
      <c r="AB370" s="41">
        <f t="shared" si="25"/>
        <v>171</v>
      </c>
      <c r="AC370" s="75">
        <f t="shared" si="26"/>
        <v>345.50064229249023</v>
      </c>
      <c r="AD370" s="75">
        <f t="shared" si="27"/>
        <v>59080.609832015827</v>
      </c>
      <c r="AE370" s="74">
        <f t="shared" si="28"/>
        <v>1629.5090446792583</v>
      </c>
      <c r="AF370" s="74">
        <f t="shared" si="29"/>
        <v>278646.04664015316</v>
      </c>
    </row>
    <row r="371" spans="28:32" ht="20" customHeight="1" x14ac:dyDescent="0.5">
      <c r="AB371" s="41">
        <f t="shared" si="25"/>
        <v>171</v>
      </c>
      <c r="AC371" s="75">
        <f t="shared" si="26"/>
        <v>345.50064229249023</v>
      </c>
      <c r="AD371" s="75">
        <f t="shared" si="27"/>
        <v>59080.609832015827</v>
      </c>
      <c r="AE371" s="74">
        <f t="shared" si="28"/>
        <v>1629.5090446792583</v>
      </c>
      <c r="AF371" s="74">
        <f t="shared" si="29"/>
        <v>278646.04664015316</v>
      </c>
    </row>
    <row r="372" spans="28:32" ht="20" customHeight="1" x14ac:dyDescent="0.5">
      <c r="AB372" s="41">
        <f t="shared" si="25"/>
        <v>171</v>
      </c>
      <c r="AC372" s="75">
        <f t="shared" si="26"/>
        <v>345.50064229249023</v>
      </c>
      <c r="AD372" s="75">
        <f t="shared" si="27"/>
        <v>59080.609832015827</v>
      </c>
      <c r="AE372" s="74">
        <f t="shared" si="28"/>
        <v>1629.5090446792583</v>
      </c>
      <c r="AF372" s="74">
        <f t="shared" si="29"/>
        <v>278646.04664015316</v>
      </c>
    </row>
    <row r="373" spans="28:32" ht="20" customHeight="1" x14ac:dyDescent="0.5">
      <c r="AB373" s="41">
        <f t="shared" si="25"/>
        <v>171</v>
      </c>
      <c r="AC373" s="75">
        <f t="shared" si="26"/>
        <v>345.50064229249023</v>
      </c>
      <c r="AD373" s="75">
        <f t="shared" si="27"/>
        <v>59080.609832015827</v>
      </c>
      <c r="AE373" s="74">
        <f t="shared" si="28"/>
        <v>1629.5090446792583</v>
      </c>
      <c r="AF373" s="74">
        <f t="shared" si="29"/>
        <v>278646.04664015316</v>
      </c>
    </row>
    <row r="374" spans="28:32" ht="20" customHeight="1" x14ac:dyDescent="0.5">
      <c r="AB374" s="41">
        <f t="shared" si="25"/>
        <v>171</v>
      </c>
      <c r="AC374" s="75">
        <f t="shared" si="26"/>
        <v>345.50064229249023</v>
      </c>
      <c r="AD374" s="75">
        <f t="shared" si="27"/>
        <v>59080.609832015827</v>
      </c>
      <c r="AE374" s="74">
        <f t="shared" si="28"/>
        <v>1629.5090446792583</v>
      </c>
      <c r="AF374" s="74">
        <f t="shared" si="29"/>
        <v>278646.04664015316</v>
      </c>
    </row>
    <row r="375" spans="28:32" ht="20" customHeight="1" x14ac:dyDescent="0.5">
      <c r="AB375" s="41">
        <f t="shared" si="25"/>
        <v>171</v>
      </c>
      <c r="AC375" s="75">
        <f t="shared" si="26"/>
        <v>345.50064229249023</v>
      </c>
      <c r="AD375" s="75">
        <f t="shared" si="27"/>
        <v>59080.609832015827</v>
      </c>
      <c r="AE375" s="74">
        <f t="shared" si="28"/>
        <v>1629.5090446792583</v>
      </c>
      <c r="AF375" s="74">
        <f t="shared" si="29"/>
        <v>278646.04664015316</v>
      </c>
    </row>
    <row r="376" spans="28:32" ht="20" customHeight="1" x14ac:dyDescent="0.5">
      <c r="AB376" s="41">
        <f t="shared" si="25"/>
        <v>171</v>
      </c>
      <c r="AC376" s="75">
        <f t="shared" si="26"/>
        <v>345.50064229249023</v>
      </c>
      <c r="AD376" s="75">
        <f t="shared" si="27"/>
        <v>59080.609832015827</v>
      </c>
      <c r="AE376" s="74">
        <f t="shared" si="28"/>
        <v>1629.5090446792583</v>
      </c>
      <c r="AF376" s="74">
        <f t="shared" si="29"/>
        <v>278646.04664015316</v>
      </c>
    </row>
    <row r="377" spans="28:32" ht="20" customHeight="1" x14ac:dyDescent="0.5">
      <c r="AB377" s="41">
        <f t="shared" si="25"/>
        <v>171</v>
      </c>
      <c r="AC377" s="75">
        <f t="shared" si="26"/>
        <v>345.50064229249023</v>
      </c>
      <c r="AD377" s="75">
        <f t="shared" si="27"/>
        <v>59080.609832015827</v>
      </c>
      <c r="AE377" s="74">
        <f t="shared" si="28"/>
        <v>1629.5090446792583</v>
      </c>
      <c r="AF377" s="74">
        <f t="shared" si="29"/>
        <v>278646.04664015316</v>
      </c>
    </row>
    <row r="378" spans="28:32" ht="20" customHeight="1" x14ac:dyDescent="0.5">
      <c r="AB378" s="41">
        <f t="shared" si="25"/>
        <v>171</v>
      </c>
      <c r="AC378" s="75">
        <f t="shared" si="26"/>
        <v>345.50064229249023</v>
      </c>
      <c r="AD378" s="75">
        <f t="shared" si="27"/>
        <v>59080.609832015827</v>
      </c>
      <c r="AE378" s="74">
        <f t="shared" si="28"/>
        <v>1629.5090446792583</v>
      </c>
      <c r="AF378" s="74">
        <f t="shared" si="29"/>
        <v>278646.04664015316</v>
      </c>
    </row>
    <row r="379" spans="28:32" ht="20" customHeight="1" x14ac:dyDescent="0.5">
      <c r="AB379" s="41">
        <f t="shared" si="25"/>
        <v>171</v>
      </c>
      <c r="AC379" s="75">
        <f t="shared" si="26"/>
        <v>345.50064229249023</v>
      </c>
      <c r="AD379" s="75">
        <f t="shared" si="27"/>
        <v>59080.609832015827</v>
      </c>
      <c r="AE379" s="74">
        <f t="shared" si="28"/>
        <v>1629.5090446792583</v>
      </c>
      <c r="AF379" s="74">
        <f t="shared" si="29"/>
        <v>278646.04664015316</v>
      </c>
    </row>
    <row r="380" spans="28:32" ht="20" customHeight="1" x14ac:dyDescent="0.5">
      <c r="AB380" s="41">
        <f t="shared" si="25"/>
        <v>171</v>
      </c>
      <c r="AC380" s="75">
        <f t="shared" si="26"/>
        <v>345.50064229249023</v>
      </c>
      <c r="AD380" s="75">
        <f t="shared" si="27"/>
        <v>59080.609832015827</v>
      </c>
      <c r="AE380" s="74">
        <f t="shared" si="28"/>
        <v>1629.5090446792583</v>
      </c>
      <c r="AF380" s="74">
        <f t="shared" si="29"/>
        <v>278646.04664015316</v>
      </c>
    </row>
    <row r="381" spans="28:32" ht="20" customHeight="1" x14ac:dyDescent="0.5">
      <c r="AB381" s="41">
        <f t="shared" si="25"/>
        <v>171</v>
      </c>
      <c r="AC381" s="75">
        <f t="shared" si="26"/>
        <v>345.50064229249023</v>
      </c>
      <c r="AD381" s="75">
        <f t="shared" si="27"/>
        <v>59080.609832015827</v>
      </c>
      <c r="AE381" s="74">
        <f t="shared" si="28"/>
        <v>1629.5090446792583</v>
      </c>
      <c r="AF381" s="74">
        <f t="shared" si="29"/>
        <v>278646.04664015316</v>
      </c>
    </row>
    <row r="382" spans="28:32" ht="20" customHeight="1" x14ac:dyDescent="0.5">
      <c r="AB382" s="41">
        <f t="shared" si="25"/>
        <v>171</v>
      </c>
      <c r="AC382" s="75">
        <f t="shared" si="26"/>
        <v>345.50064229249023</v>
      </c>
      <c r="AD382" s="75">
        <f t="shared" si="27"/>
        <v>59080.609832015827</v>
      </c>
      <c r="AE382" s="74">
        <f t="shared" si="28"/>
        <v>1629.5090446792583</v>
      </c>
      <c r="AF382" s="74">
        <f t="shared" si="29"/>
        <v>278646.04664015316</v>
      </c>
    </row>
    <row r="383" spans="28:32" ht="20" customHeight="1" x14ac:dyDescent="0.5">
      <c r="AB383" s="41">
        <f t="shared" si="25"/>
        <v>171</v>
      </c>
      <c r="AC383" s="75">
        <f t="shared" si="26"/>
        <v>345.50064229249023</v>
      </c>
      <c r="AD383" s="75">
        <f t="shared" si="27"/>
        <v>59080.609832015827</v>
      </c>
      <c r="AE383" s="74">
        <f t="shared" si="28"/>
        <v>1629.5090446792583</v>
      </c>
      <c r="AF383" s="74">
        <f t="shared" si="29"/>
        <v>278646.04664015316</v>
      </c>
    </row>
    <row r="384" spans="28:32" ht="20" customHeight="1" x14ac:dyDescent="0.5">
      <c r="AB384" s="41">
        <f t="shared" si="25"/>
        <v>171</v>
      </c>
      <c r="AC384" s="75">
        <f t="shared" si="26"/>
        <v>345.50064229249023</v>
      </c>
      <c r="AD384" s="75">
        <f t="shared" si="27"/>
        <v>59080.609832015827</v>
      </c>
      <c r="AE384" s="74">
        <f t="shared" si="28"/>
        <v>1629.5090446792583</v>
      </c>
      <c r="AF384" s="74">
        <f t="shared" si="29"/>
        <v>278646.04664015316</v>
      </c>
    </row>
    <row r="385" spans="28:32" ht="20" customHeight="1" x14ac:dyDescent="0.5">
      <c r="AB385" s="41">
        <f t="shared" si="25"/>
        <v>171</v>
      </c>
      <c r="AC385" s="75">
        <f t="shared" si="26"/>
        <v>345.50064229249023</v>
      </c>
      <c r="AD385" s="75">
        <f t="shared" si="27"/>
        <v>59080.609832015827</v>
      </c>
      <c r="AE385" s="74">
        <f t="shared" si="28"/>
        <v>1629.5090446792583</v>
      </c>
      <c r="AF385" s="74">
        <f t="shared" si="29"/>
        <v>278646.04664015316</v>
      </c>
    </row>
    <row r="386" spans="28:32" ht="20" customHeight="1" x14ac:dyDescent="0.5">
      <c r="AB386" s="41">
        <f t="shared" si="25"/>
        <v>171</v>
      </c>
      <c r="AC386" s="75">
        <f t="shared" si="26"/>
        <v>345.50064229249023</v>
      </c>
      <c r="AD386" s="75">
        <f t="shared" si="27"/>
        <v>59080.609832015827</v>
      </c>
      <c r="AE386" s="74">
        <f t="shared" si="28"/>
        <v>1629.5090446792583</v>
      </c>
      <c r="AF386" s="74">
        <f t="shared" si="29"/>
        <v>278646.04664015316</v>
      </c>
    </row>
    <row r="387" spans="28:32" ht="20" customHeight="1" x14ac:dyDescent="0.5">
      <c r="AB387" s="41">
        <f t="shared" si="25"/>
        <v>171</v>
      </c>
      <c r="AC387" s="75">
        <f t="shared" si="26"/>
        <v>345.50064229249023</v>
      </c>
      <c r="AD387" s="75">
        <f t="shared" si="27"/>
        <v>59080.609832015827</v>
      </c>
      <c r="AE387" s="74">
        <f t="shared" si="28"/>
        <v>1629.5090446792583</v>
      </c>
      <c r="AF387" s="74">
        <f t="shared" si="29"/>
        <v>278646.04664015316</v>
      </c>
    </row>
    <row r="388" spans="28:32" ht="20" customHeight="1" x14ac:dyDescent="0.5">
      <c r="AB388" s="41">
        <f t="shared" si="25"/>
        <v>171</v>
      </c>
      <c r="AC388" s="75">
        <f t="shared" si="26"/>
        <v>345.50064229249023</v>
      </c>
      <c r="AD388" s="75">
        <f t="shared" si="27"/>
        <v>59080.609832015827</v>
      </c>
      <c r="AE388" s="74">
        <f t="shared" si="28"/>
        <v>1629.5090446792583</v>
      </c>
      <c r="AF388" s="74">
        <f t="shared" si="29"/>
        <v>278646.04664015316</v>
      </c>
    </row>
    <row r="389" spans="28:32" ht="20" customHeight="1" x14ac:dyDescent="0.5">
      <c r="AB389" s="41">
        <f t="shared" si="25"/>
        <v>171</v>
      </c>
      <c r="AC389" s="75">
        <f t="shared" si="26"/>
        <v>345.50064229249023</v>
      </c>
      <c r="AD389" s="75">
        <f t="shared" si="27"/>
        <v>59080.609832015827</v>
      </c>
      <c r="AE389" s="74">
        <f t="shared" si="28"/>
        <v>1629.5090446792583</v>
      </c>
      <c r="AF389" s="74">
        <f t="shared" si="29"/>
        <v>278646.04664015316</v>
      </c>
    </row>
    <row r="390" spans="28:32" ht="20" customHeight="1" x14ac:dyDescent="0.5">
      <c r="AB390" s="41">
        <f t="shared" si="25"/>
        <v>171</v>
      </c>
      <c r="AC390" s="75">
        <f t="shared" si="26"/>
        <v>345.50064229249023</v>
      </c>
      <c r="AD390" s="75">
        <f t="shared" si="27"/>
        <v>59080.609832015827</v>
      </c>
      <c r="AE390" s="74">
        <f t="shared" si="28"/>
        <v>1629.5090446792583</v>
      </c>
      <c r="AF390" s="74">
        <f t="shared" si="29"/>
        <v>278646.04664015316</v>
      </c>
    </row>
    <row r="391" spans="28:32" ht="20" customHeight="1" x14ac:dyDescent="0.5">
      <c r="AB391" s="41">
        <f t="shared" ref="AB391:AB454" si="30">AB390+U391</f>
        <v>171</v>
      </c>
      <c r="AC391" s="75">
        <f t="shared" ref="AC391:AC454" si="31">IF(U391&gt;0,(W391+AD390)/AB391,AC390)</f>
        <v>345.50064229249023</v>
      </c>
      <c r="AD391" s="75">
        <f t="shared" ref="AD391:AD454" si="32">AB391*AC391</f>
        <v>59080.609832015827</v>
      </c>
      <c r="AE391" s="74">
        <f t="shared" ref="AE391:AE454" si="33">IF(U391&gt;0,(AF390+Z391)/AB391,AE390)</f>
        <v>1629.5090446792583</v>
      </c>
      <c r="AF391" s="74">
        <f t="shared" ref="AF391:AF454" si="34">AB391*AE391</f>
        <v>278646.04664015316</v>
      </c>
    </row>
    <row r="392" spans="28:32" ht="20" customHeight="1" x14ac:dyDescent="0.5">
      <c r="AB392" s="41">
        <f t="shared" si="30"/>
        <v>171</v>
      </c>
      <c r="AC392" s="75">
        <f t="shared" si="31"/>
        <v>345.50064229249023</v>
      </c>
      <c r="AD392" s="75">
        <f t="shared" si="32"/>
        <v>59080.609832015827</v>
      </c>
      <c r="AE392" s="74">
        <f t="shared" si="33"/>
        <v>1629.5090446792583</v>
      </c>
      <c r="AF392" s="74">
        <f t="shared" si="34"/>
        <v>278646.04664015316</v>
      </c>
    </row>
    <row r="393" spans="28:32" ht="20" customHeight="1" x14ac:dyDescent="0.5">
      <c r="AB393" s="41">
        <f t="shared" si="30"/>
        <v>171</v>
      </c>
      <c r="AC393" s="75">
        <f t="shared" si="31"/>
        <v>345.50064229249023</v>
      </c>
      <c r="AD393" s="75">
        <f t="shared" si="32"/>
        <v>59080.609832015827</v>
      </c>
      <c r="AE393" s="74">
        <f t="shared" si="33"/>
        <v>1629.5090446792583</v>
      </c>
      <c r="AF393" s="74">
        <f t="shared" si="34"/>
        <v>278646.04664015316</v>
      </c>
    </row>
    <row r="394" spans="28:32" ht="20" customHeight="1" x14ac:dyDescent="0.5">
      <c r="AB394" s="41">
        <f t="shared" si="30"/>
        <v>171</v>
      </c>
      <c r="AC394" s="75">
        <f t="shared" si="31"/>
        <v>345.50064229249023</v>
      </c>
      <c r="AD394" s="75">
        <f t="shared" si="32"/>
        <v>59080.609832015827</v>
      </c>
      <c r="AE394" s="74">
        <f t="shared" si="33"/>
        <v>1629.5090446792583</v>
      </c>
      <c r="AF394" s="74">
        <f t="shared" si="34"/>
        <v>278646.04664015316</v>
      </c>
    </row>
    <row r="395" spans="28:32" ht="20" customHeight="1" x14ac:dyDescent="0.5">
      <c r="AB395" s="41">
        <f t="shared" si="30"/>
        <v>171</v>
      </c>
      <c r="AC395" s="75">
        <f t="shared" si="31"/>
        <v>345.50064229249023</v>
      </c>
      <c r="AD395" s="75">
        <f t="shared" si="32"/>
        <v>59080.609832015827</v>
      </c>
      <c r="AE395" s="74">
        <f t="shared" si="33"/>
        <v>1629.5090446792583</v>
      </c>
      <c r="AF395" s="74">
        <f t="shared" si="34"/>
        <v>278646.04664015316</v>
      </c>
    </row>
    <row r="396" spans="28:32" ht="20" customHeight="1" x14ac:dyDescent="0.5">
      <c r="AB396" s="41">
        <f t="shared" si="30"/>
        <v>171</v>
      </c>
      <c r="AC396" s="75">
        <f t="shared" si="31"/>
        <v>345.50064229249023</v>
      </c>
      <c r="AD396" s="75">
        <f t="shared" si="32"/>
        <v>59080.609832015827</v>
      </c>
      <c r="AE396" s="74">
        <f t="shared" si="33"/>
        <v>1629.5090446792583</v>
      </c>
      <c r="AF396" s="74">
        <f t="shared" si="34"/>
        <v>278646.04664015316</v>
      </c>
    </row>
    <row r="397" spans="28:32" ht="20" customHeight="1" x14ac:dyDescent="0.5">
      <c r="AB397" s="41">
        <f t="shared" si="30"/>
        <v>171</v>
      </c>
      <c r="AC397" s="75">
        <f t="shared" si="31"/>
        <v>345.50064229249023</v>
      </c>
      <c r="AD397" s="75">
        <f t="shared" si="32"/>
        <v>59080.609832015827</v>
      </c>
      <c r="AE397" s="74">
        <f t="shared" si="33"/>
        <v>1629.5090446792583</v>
      </c>
      <c r="AF397" s="74">
        <f t="shared" si="34"/>
        <v>278646.04664015316</v>
      </c>
    </row>
    <row r="398" spans="28:32" ht="20" customHeight="1" x14ac:dyDescent="0.5">
      <c r="AB398" s="41">
        <f t="shared" si="30"/>
        <v>171</v>
      </c>
      <c r="AC398" s="75">
        <f t="shared" si="31"/>
        <v>345.50064229249023</v>
      </c>
      <c r="AD398" s="75">
        <f t="shared" si="32"/>
        <v>59080.609832015827</v>
      </c>
      <c r="AE398" s="74">
        <f t="shared" si="33"/>
        <v>1629.5090446792583</v>
      </c>
      <c r="AF398" s="74">
        <f t="shared" si="34"/>
        <v>278646.04664015316</v>
      </c>
    </row>
    <row r="399" spans="28:32" ht="20" customHeight="1" x14ac:dyDescent="0.5">
      <c r="AB399" s="41">
        <f t="shared" si="30"/>
        <v>171</v>
      </c>
      <c r="AC399" s="75">
        <f t="shared" si="31"/>
        <v>345.50064229249023</v>
      </c>
      <c r="AD399" s="75">
        <f t="shared" si="32"/>
        <v>59080.609832015827</v>
      </c>
      <c r="AE399" s="74">
        <f t="shared" si="33"/>
        <v>1629.5090446792583</v>
      </c>
      <c r="AF399" s="74">
        <f t="shared" si="34"/>
        <v>278646.04664015316</v>
      </c>
    </row>
    <row r="400" spans="28:32" ht="20" customHeight="1" x14ac:dyDescent="0.5">
      <c r="AB400" s="41">
        <f t="shared" si="30"/>
        <v>171</v>
      </c>
      <c r="AC400" s="75">
        <f t="shared" si="31"/>
        <v>345.50064229249023</v>
      </c>
      <c r="AD400" s="75">
        <f t="shared" si="32"/>
        <v>59080.609832015827</v>
      </c>
      <c r="AE400" s="74">
        <f t="shared" si="33"/>
        <v>1629.5090446792583</v>
      </c>
      <c r="AF400" s="74">
        <f t="shared" si="34"/>
        <v>278646.04664015316</v>
      </c>
    </row>
    <row r="401" spans="28:32" ht="20" customHeight="1" x14ac:dyDescent="0.5">
      <c r="AB401" s="41">
        <f t="shared" si="30"/>
        <v>171</v>
      </c>
      <c r="AC401" s="75">
        <f t="shared" si="31"/>
        <v>345.50064229249023</v>
      </c>
      <c r="AD401" s="75">
        <f t="shared" si="32"/>
        <v>59080.609832015827</v>
      </c>
      <c r="AE401" s="74">
        <f t="shared" si="33"/>
        <v>1629.5090446792583</v>
      </c>
      <c r="AF401" s="74">
        <f t="shared" si="34"/>
        <v>278646.04664015316</v>
      </c>
    </row>
    <row r="402" spans="28:32" ht="20" customHeight="1" x14ac:dyDescent="0.5">
      <c r="AB402" s="41">
        <f t="shared" si="30"/>
        <v>171</v>
      </c>
      <c r="AC402" s="75">
        <f t="shared" si="31"/>
        <v>345.50064229249023</v>
      </c>
      <c r="AD402" s="75">
        <f t="shared" si="32"/>
        <v>59080.609832015827</v>
      </c>
      <c r="AE402" s="74">
        <f t="shared" si="33"/>
        <v>1629.5090446792583</v>
      </c>
      <c r="AF402" s="74">
        <f t="shared" si="34"/>
        <v>278646.04664015316</v>
      </c>
    </row>
    <row r="403" spans="28:32" ht="20" customHeight="1" x14ac:dyDescent="0.5">
      <c r="AB403" s="41">
        <f t="shared" si="30"/>
        <v>171</v>
      </c>
      <c r="AC403" s="75">
        <f t="shared" si="31"/>
        <v>345.50064229249023</v>
      </c>
      <c r="AD403" s="75">
        <f t="shared" si="32"/>
        <v>59080.609832015827</v>
      </c>
      <c r="AE403" s="74">
        <f t="shared" si="33"/>
        <v>1629.5090446792583</v>
      </c>
      <c r="AF403" s="74">
        <f t="shared" si="34"/>
        <v>278646.04664015316</v>
      </c>
    </row>
    <row r="404" spans="28:32" ht="20" customHeight="1" x14ac:dyDescent="0.5">
      <c r="AB404" s="41">
        <f t="shared" si="30"/>
        <v>171</v>
      </c>
      <c r="AC404" s="75">
        <f t="shared" si="31"/>
        <v>345.50064229249023</v>
      </c>
      <c r="AD404" s="75">
        <f t="shared" si="32"/>
        <v>59080.609832015827</v>
      </c>
      <c r="AE404" s="74">
        <f t="shared" si="33"/>
        <v>1629.5090446792583</v>
      </c>
      <c r="AF404" s="74">
        <f t="shared" si="34"/>
        <v>278646.04664015316</v>
      </c>
    </row>
    <row r="405" spans="28:32" ht="20" customHeight="1" x14ac:dyDescent="0.5">
      <c r="AB405" s="41">
        <f t="shared" si="30"/>
        <v>171</v>
      </c>
      <c r="AC405" s="75">
        <f t="shared" si="31"/>
        <v>345.50064229249023</v>
      </c>
      <c r="AD405" s="75">
        <f t="shared" si="32"/>
        <v>59080.609832015827</v>
      </c>
      <c r="AE405" s="74">
        <f t="shared" si="33"/>
        <v>1629.5090446792583</v>
      </c>
      <c r="AF405" s="74">
        <f t="shared" si="34"/>
        <v>278646.04664015316</v>
      </c>
    </row>
    <row r="406" spans="28:32" ht="20" customHeight="1" x14ac:dyDescent="0.5">
      <c r="AB406" s="41">
        <f t="shared" si="30"/>
        <v>171</v>
      </c>
      <c r="AC406" s="75">
        <f t="shared" si="31"/>
        <v>345.50064229249023</v>
      </c>
      <c r="AD406" s="75">
        <f t="shared" si="32"/>
        <v>59080.609832015827</v>
      </c>
      <c r="AE406" s="74">
        <f t="shared" si="33"/>
        <v>1629.5090446792583</v>
      </c>
      <c r="AF406" s="74">
        <f t="shared" si="34"/>
        <v>278646.04664015316</v>
      </c>
    </row>
    <row r="407" spans="28:32" ht="20" customHeight="1" x14ac:dyDescent="0.5">
      <c r="AB407" s="41">
        <f t="shared" si="30"/>
        <v>171</v>
      </c>
      <c r="AC407" s="75">
        <f t="shared" si="31"/>
        <v>345.50064229249023</v>
      </c>
      <c r="AD407" s="75">
        <f t="shared" si="32"/>
        <v>59080.609832015827</v>
      </c>
      <c r="AE407" s="74">
        <f t="shared" si="33"/>
        <v>1629.5090446792583</v>
      </c>
      <c r="AF407" s="74">
        <f t="shared" si="34"/>
        <v>278646.04664015316</v>
      </c>
    </row>
    <row r="408" spans="28:32" ht="20" customHeight="1" x14ac:dyDescent="0.5">
      <c r="AB408" s="41">
        <f t="shared" si="30"/>
        <v>171</v>
      </c>
      <c r="AC408" s="75">
        <f t="shared" si="31"/>
        <v>345.50064229249023</v>
      </c>
      <c r="AD408" s="75">
        <f t="shared" si="32"/>
        <v>59080.609832015827</v>
      </c>
      <c r="AE408" s="74">
        <f t="shared" si="33"/>
        <v>1629.5090446792583</v>
      </c>
      <c r="AF408" s="74">
        <f t="shared" si="34"/>
        <v>278646.04664015316</v>
      </c>
    </row>
    <row r="409" spans="28:32" ht="20" customHeight="1" x14ac:dyDescent="0.5">
      <c r="AB409" s="41">
        <f t="shared" si="30"/>
        <v>171</v>
      </c>
      <c r="AC409" s="75">
        <f t="shared" si="31"/>
        <v>345.50064229249023</v>
      </c>
      <c r="AD409" s="75">
        <f t="shared" si="32"/>
        <v>59080.609832015827</v>
      </c>
      <c r="AE409" s="74">
        <f t="shared" si="33"/>
        <v>1629.5090446792583</v>
      </c>
      <c r="AF409" s="74">
        <f t="shared" si="34"/>
        <v>278646.04664015316</v>
      </c>
    </row>
    <row r="410" spans="28:32" ht="20" customHeight="1" x14ac:dyDescent="0.5">
      <c r="AB410" s="41">
        <f t="shared" si="30"/>
        <v>171</v>
      </c>
      <c r="AC410" s="75">
        <f t="shared" si="31"/>
        <v>345.50064229249023</v>
      </c>
      <c r="AD410" s="75">
        <f t="shared" si="32"/>
        <v>59080.609832015827</v>
      </c>
      <c r="AE410" s="74">
        <f t="shared" si="33"/>
        <v>1629.5090446792583</v>
      </c>
      <c r="AF410" s="74">
        <f t="shared" si="34"/>
        <v>278646.04664015316</v>
      </c>
    </row>
    <row r="411" spans="28:32" ht="20" customHeight="1" x14ac:dyDescent="0.5">
      <c r="AB411" s="41">
        <f t="shared" si="30"/>
        <v>171</v>
      </c>
      <c r="AC411" s="75">
        <f t="shared" si="31"/>
        <v>345.50064229249023</v>
      </c>
      <c r="AD411" s="75">
        <f t="shared" si="32"/>
        <v>59080.609832015827</v>
      </c>
      <c r="AE411" s="74">
        <f t="shared" si="33"/>
        <v>1629.5090446792583</v>
      </c>
      <c r="AF411" s="74">
        <f t="shared" si="34"/>
        <v>278646.04664015316</v>
      </c>
    </row>
    <row r="412" spans="28:32" ht="20" customHeight="1" x14ac:dyDescent="0.5">
      <c r="AB412" s="41">
        <f t="shared" si="30"/>
        <v>171</v>
      </c>
      <c r="AC412" s="75">
        <f t="shared" si="31"/>
        <v>345.50064229249023</v>
      </c>
      <c r="AD412" s="75">
        <f t="shared" si="32"/>
        <v>59080.609832015827</v>
      </c>
      <c r="AE412" s="74">
        <f t="shared" si="33"/>
        <v>1629.5090446792583</v>
      </c>
      <c r="AF412" s="74">
        <f t="shared" si="34"/>
        <v>278646.04664015316</v>
      </c>
    </row>
    <row r="413" spans="28:32" ht="20" customHeight="1" x14ac:dyDescent="0.5">
      <c r="AB413" s="41">
        <f t="shared" si="30"/>
        <v>171</v>
      </c>
      <c r="AC413" s="75">
        <f t="shared" si="31"/>
        <v>345.50064229249023</v>
      </c>
      <c r="AD413" s="75">
        <f t="shared" si="32"/>
        <v>59080.609832015827</v>
      </c>
      <c r="AE413" s="74">
        <f t="shared" si="33"/>
        <v>1629.5090446792583</v>
      </c>
      <c r="AF413" s="74">
        <f t="shared" si="34"/>
        <v>278646.04664015316</v>
      </c>
    </row>
    <row r="414" spans="28:32" ht="20" customHeight="1" x14ac:dyDescent="0.5">
      <c r="AB414" s="41">
        <f t="shared" si="30"/>
        <v>171</v>
      </c>
      <c r="AC414" s="75">
        <f t="shared" si="31"/>
        <v>345.50064229249023</v>
      </c>
      <c r="AD414" s="75">
        <f t="shared" si="32"/>
        <v>59080.609832015827</v>
      </c>
      <c r="AE414" s="74">
        <f t="shared" si="33"/>
        <v>1629.5090446792583</v>
      </c>
      <c r="AF414" s="74">
        <f t="shared" si="34"/>
        <v>278646.04664015316</v>
      </c>
    </row>
    <row r="415" spans="28:32" ht="20" customHeight="1" x14ac:dyDescent="0.5">
      <c r="AB415" s="41">
        <f t="shared" si="30"/>
        <v>171</v>
      </c>
      <c r="AC415" s="75">
        <f t="shared" si="31"/>
        <v>345.50064229249023</v>
      </c>
      <c r="AD415" s="75">
        <f t="shared" si="32"/>
        <v>59080.609832015827</v>
      </c>
      <c r="AE415" s="74">
        <f t="shared" si="33"/>
        <v>1629.5090446792583</v>
      </c>
      <c r="AF415" s="74">
        <f t="shared" si="34"/>
        <v>278646.04664015316</v>
      </c>
    </row>
    <row r="416" spans="28:32" ht="20" customHeight="1" x14ac:dyDescent="0.5">
      <c r="AB416" s="41">
        <f t="shared" si="30"/>
        <v>171</v>
      </c>
      <c r="AC416" s="75">
        <f t="shared" si="31"/>
        <v>345.50064229249023</v>
      </c>
      <c r="AD416" s="75">
        <f t="shared" si="32"/>
        <v>59080.609832015827</v>
      </c>
      <c r="AE416" s="74">
        <f t="shared" si="33"/>
        <v>1629.5090446792583</v>
      </c>
      <c r="AF416" s="74">
        <f t="shared" si="34"/>
        <v>278646.04664015316</v>
      </c>
    </row>
    <row r="417" spans="28:32" ht="20" customHeight="1" x14ac:dyDescent="0.5">
      <c r="AB417" s="41">
        <f t="shared" si="30"/>
        <v>171</v>
      </c>
      <c r="AC417" s="75">
        <f t="shared" si="31"/>
        <v>345.50064229249023</v>
      </c>
      <c r="AD417" s="75">
        <f t="shared" si="32"/>
        <v>59080.609832015827</v>
      </c>
      <c r="AE417" s="74">
        <f t="shared" si="33"/>
        <v>1629.5090446792583</v>
      </c>
      <c r="AF417" s="74">
        <f t="shared" si="34"/>
        <v>278646.04664015316</v>
      </c>
    </row>
    <row r="418" spans="28:32" ht="20" customHeight="1" x14ac:dyDescent="0.5">
      <c r="AB418" s="41">
        <f t="shared" si="30"/>
        <v>171</v>
      </c>
      <c r="AC418" s="75">
        <f t="shared" si="31"/>
        <v>345.50064229249023</v>
      </c>
      <c r="AD418" s="75">
        <f t="shared" si="32"/>
        <v>59080.609832015827</v>
      </c>
      <c r="AE418" s="74">
        <f t="shared" si="33"/>
        <v>1629.5090446792583</v>
      </c>
      <c r="AF418" s="74">
        <f t="shared" si="34"/>
        <v>278646.04664015316</v>
      </c>
    </row>
    <row r="419" spans="28:32" ht="20" customHeight="1" x14ac:dyDescent="0.5">
      <c r="AB419" s="41">
        <f t="shared" si="30"/>
        <v>171</v>
      </c>
      <c r="AC419" s="75">
        <f t="shared" si="31"/>
        <v>345.50064229249023</v>
      </c>
      <c r="AD419" s="75">
        <f t="shared" si="32"/>
        <v>59080.609832015827</v>
      </c>
      <c r="AE419" s="74">
        <f t="shared" si="33"/>
        <v>1629.5090446792583</v>
      </c>
      <c r="AF419" s="74">
        <f t="shared" si="34"/>
        <v>278646.04664015316</v>
      </c>
    </row>
    <row r="420" spans="28:32" ht="20" customHeight="1" x14ac:dyDescent="0.5">
      <c r="AB420" s="41">
        <f t="shared" si="30"/>
        <v>171</v>
      </c>
      <c r="AC420" s="75">
        <f t="shared" si="31"/>
        <v>345.50064229249023</v>
      </c>
      <c r="AD420" s="75">
        <f t="shared" si="32"/>
        <v>59080.609832015827</v>
      </c>
      <c r="AE420" s="74">
        <f t="shared" si="33"/>
        <v>1629.5090446792583</v>
      </c>
      <c r="AF420" s="74">
        <f t="shared" si="34"/>
        <v>278646.04664015316</v>
      </c>
    </row>
    <row r="421" spans="28:32" ht="20" customHeight="1" x14ac:dyDescent="0.5">
      <c r="AB421" s="41">
        <f t="shared" si="30"/>
        <v>171</v>
      </c>
      <c r="AC421" s="75">
        <f t="shared" si="31"/>
        <v>345.50064229249023</v>
      </c>
      <c r="AD421" s="75">
        <f t="shared" si="32"/>
        <v>59080.609832015827</v>
      </c>
      <c r="AE421" s="74">
        <f t="shared" si="33"/>
        <v>1629.5090446792583</v>
      </c>
      <c r="AF421" s="74">
        <f t="shared" si="34"/>
        <v>278646.04664015316</v>
      </c>
    </row>
    <row r="422" spans="28:32" ht="20" customHeight="1" x14ac:dyDescent="0.5">
      <c r="AB422" s="41">
        <f t="shared" si="30"/>
        <v>171</v>
      </c>
      <c r="AC422" s="75">
        <f t="shared" si="31"/>
        <v>345.50064229249023</v>
      </c>
      <c r="AD422" s="75">
        <f t="shared" si="32"/>
        <v>59080.609832015827</v>
      </c>
      <c r="AE422" s="74">
        <f t="shared" si="33"/>
        <v>1629.5090446792583</v>
      </c>
      <c r="AF422" s="74">
        <f t="shared" si="34"/>
        <v>278646.04664015316</v>
      </c>
    </row>
    <row r="423" spans="28:32" ht="20" customHeight="1" x14ac:dyDescent="0.5">
      <c r="AB423" s="41">
        <f t="shared" si="30"/>
        <v>171</v>
      </c>
      <c r="AC423" s="75">
        <f t="shared" si="31"/>
        <v>345.50064229249023</v>
      </c>
      <c r="AD423" s="75">
        <f t="shared" si="32"/>
        <v>59080.609832015827</v>
      </c>
      <c r="AE423" s="74">
        <f t="shared" si="33"/>
        <v>1629.5090446792583</v>
      </c>
      <c r="AF423" s="74">
        <f t="shared" si="34"/>
        <v>278646.04664015316</v>
      </c>
    </row>
    <row r="424" spans="28:32" ht="20" customHeight="1" x14ac:dyDescent="0.5">
      <c r="AB424" s="41">
        <f t="shared" si="30"/>
        <v>171</v>
      </c>
      <c r="AC424" s="75">
        <f t="shared" si="31"/>
        <v>345.50064229249023</v>
      </c>
      <c r="AD424" s="75">
        <f t="shared" si="32"/>
        <v>59080.609832015827</v>
      </c>
      <c r="AE424" s="74">
        <f t="shared" si="33"/>
        <v>1629.5090446792583</v>
      </c>
      <c r="AF424" s="74">
        <f t="shared" si="34"/>
        <v>278646.04664015316</v>
      </c>
    </row>
    <row r="425" spans="28:32" ht="20" customHeight="1" x14ac:dyDescent="0.5">
      <c r="AB425" s="41">
        <f t="shared" si="30"/>
        <v>171</v>
      </c>
      <c r="AC425" s="75">
        <f t="shared" si="31"/>
        <v>345.50064229249023</v>
      </c>
      <c r="AD425" s="75">
        <f t="shared" si="32"/>
        <v>59080.609832015827</v>
      </c>
      <c r="AE425" s="74">
        <f t="shared" si="33"/>
        <v>1629.5090446792583</v>
      </c>
      <c r="AF425" s="74">
        <f t="shared" si="34"/>
        <v>278646.04664015316</v>
      </c>
    </row>
    <row r="426" spans="28:32" ht="20" customHeight="1" x14ac:dyDescent="0.5">
      <c r="AB426" s="41">
        <f t="shared" si="30"/>
        <v>171</v>
      </c>
      <c r="AC426" s="75">
        <f t="shared" si="31"/>
        <v>345.50064229249023</v>
      </c>
      <c r="AD426" s="75">
        <f t="shared" si="32"/>
        <v>59080.609832015827</v>
      </c>
      <c r="AE426" s="74">
        <f t="shared" si="33"/>
        <v>1629.5090446792583</v>
      </c>
      <c r="AF426" s="74">
        <f t="shared" si="34"/>
        <v>278646.04664015316</v>
      </c>
    </row>
    <row r="427" spans="28:32" ht="20" customHeight="1" x14ac:dyDescent="0.5">
      <c r="AB427" s="41">
        <f t="shared" si="30"/>
        <v>171</v>
      </c>
      <c r="AC427" s="75">
        <f t="shared" si="31"/>
        <v>345.50064229249023</v>
      </c>
      <c r="AD427" s="75">
        <f t="shared" si="32"/>
        <v>59080.609832015827</v>
      </c>
      <c r="AE427" s="74">
        <f t="shared" si="33"/>
        <v>1629.5090446792583</v>
      </c>
      <c r="AF427" s="74">
        <f t="shared" si="34"/>
        <v>278646.04664015316</v>
      </c>
    </row>
    <row r="428" spans="28:32" ht="20" customHeight="1" x14ac:dyDescent="0.5">
      <c r="AB428" s="41">
        <f t="shared" si="30"/>
        <v>171</v>
      </c>
      <c r="AC428" s="75">
        <f t="shared" si="31"/>
        <v>345.50064229249023</v>
      </c>
      <c r="AD428" s="75">
        <f t="shared" si="32"/>
        <v>59080.609832015827</v>
      </c>
      <c r="AE428" s="74">
        <f t="shared" si="33"/>
        <v>1629.5090446792583</v>
      </c>
      <c r="AF428" s="74">
        <f t="shared" si="34"/>
        <v>278646.04664015316</v>
      </c>
    </row>
    <row r="429" spans="28:32" ht="20" customHeight="1" x14ac:dyDescent="0.5">
      <c r="AB429" s="41">
        <f t="shared" si="30"/>
        <v>171</v>
      </c>
      <c r="AC429" s="75">
        <f t="shared" si="31"/>
        <v>345.50064229249023</v>
      </c>
      <c r="AD429" s="75">
        <f t="shared" si="32"/>
        <v>59080.609832015827</v>
      </c>
      <c r="AE429" s="74">
        <f t="shared" si="33"/>
        <v>1629.5090446792583</v>
      </c>
      <c r="AF429" s="74">
        <f t="shared" si="34"/>
        <v>278646.04664015316</v>
      </c>
    </row>
    <row r="430" spans="28:32" ht="20" customHeight="1" x14ac:dyDescent="0.5">
      <c r="AB430" s="41">
        <f t="shared" si="30"/>
        <v>171</v>
      </c>
      <c r="AC430" s="75">
        <f t="shared" si="31"/>
        <v>345.50064229249023</v>
      </c>
      <c r="AD430" s="75">
        <f t="shared" si="32"/>
        <v>59080.609832015827</v>
      </c>
      <c r="AE430" s="74">
        <f t="shared" si="33"/>
        <v>1629.5090446792583</v>
      </c>
      <c r="AF430" s="74">
        <f t="shared" si="34"/>
        <v>278646.04664015316</v>
      </c>
    </row>
    <row r="431" spans="28:32" ht="20" customHeight="1" x14ac:dyDescent="0.5">
      <c r="AB431" s="41">
        <f t="shared" si="30"/>
        <v>171</v>
      </c>
      <c r="AC431" s="75">
        <f t="shared" si="31"/>
        <v>345.50064229249023</v>
      </c>
      <c r="AD431" s="75">
        <f t="shared" si="32"/>
        <v>59080.609832015827</v>
      </c>
      <c r="AE431" s="74">
        <f t="shared" si="33"/>
        <v>1629.5090446792583</v>
      </c>
      <c r="AF431" s="74">
        <f t="shared" si="34"/>
        <v>278646.04664015316</v>
      </c>
    </row>
    <row r="432" spans="28:32" ht="20" customHeight="1" x14ac:dyDescent="0.5">
      <c r="AB432" s="41">
        <f t="shared" si="30"/>
        <v>171</v>
      </c>
      <c r="AC432" s="75">
        <f t="shared" si="31"/>
        <v>345.50064229249023</v>
      </c>
      <c r="AD432" s="75">
        <f t="shared" si="32"/>
        <v>59080.609832015827</v>
      </c>
      <c r="AE432" s="74">
        <f t="shared" si="33"/>
        <v>1629.5090446792583</v>
      </c>
      <c r="AF432" s="74">
        <f t="shared" si="34"/>
        <v>278646.04664015316</v>
      </c>
    </row>
    <row r="433" spans="28:32" ht="20" customHeight="1" x14ac:dyDescent="0.5">
      <c r="AB433" s="41">
        <f t="shared" si="30"/>
        <v>171</v>
      </c>
      <c r="AC433" s="75">
        <f t="shared" si="31"/>
        <v>345.50064229249023</v>
      </c>
      <c r="AD433" s="75">
        <f t="shared" si="32"/>
        <v>59080.609832015827</v>
      </c>
      <c r="AE433" s="74">
        <f t="shared" si="33"/>
        <v>1629.5090446792583</v>
      </c>
      <c r="AF433" s="74">
        <f t="shared" si="34"/>
        <v>278646.04664015316</v>
      </c>
    </row>
    <row r="434" spans="28:32" ht="20" customHeight="1" x14ac:dyDescent="0.5">
      <c r="AB434" s="41">
        <f t="shared" si="30"/>
        <v>171</v>
      </c>
      <c r="AC434" s="75">
        <f t="shared" si="31"/>
        <v>345.50064229249023</v>
      </c>
      <c r="AD434" s="75">
        <f t="shared" si="32"/>
        <v>59080.609832015827</v>
      </c>
      <c r="AE434" s="74">
        <f t="shared" si="33"/>
        <v>1629.5090446792583</v>
      </c>
      <c r="AF434" s="74">
        <f t="shared" si="34"/>
        <v>278646.04664015316</v>
      </c>
    </row>
    <row r="435" spans="28:32" ht="20" customHeight="1" x14ac:dyDescent="0.5">
      <c r="AB435" s="41">
        <f t="shared" si="30"/>
        <v>171</v>
      </c>
      <c r="AC435" s="75">
        <f t="shared" si="31"/>
        <v>345.50064229249023</v>
      </c>
      <c r="AD435" s="75">
        <f t="shared" si="32"/>
        <v>59080.609832015827</v>
      </c>
      <c r="AE435" s="74">
        <f t="shared" si="33"/>
        <v>1629.5090446792583</v>
      </c>
      <c r="AF435" s="74">
        <f t="shared" si="34"/>
        <v>278646.04664015316</v>
      </c>
    </row>
    <row r="436" spans="28:32" ht="20" customHeight="1" x14ac:dyDescent="0.5">
      <c r="AB436" s="41">
        <f t="shared" si="30"/>
        <v>171</v>
      </c>
      <c r="AC436" s="75">
        <f t="shared" si="31"/>
        <v>345.50064229249023</v>
      </c>
      <c r="AD436" s="75">
        <f t="shared" si="32"/>
        <v>59080.609832015827</v>
      </c>
      <c r="AE436" s="74">
        <f t="shared" si="33"/>
        <v>1629.5090446792583</v>
      </c>
      <c r="AF436" s="74">
        <f t="shared" si="34"/>
        <v>278646.04664015316</v>
      </c>
    </row>
    <row r="437" spans="28:32" ht="20" customHeight="1" x14ac:dyDescent="0.5">
      <c r="AB437" s="41">
        <f t="shared" si="30"/>
        <v>171</v>
      </c>
      <c r="AC437" s="75">
        <f t="shared" si="31"/>
        <v>345.50064229249023</v>
      </c>
      <c r="AD437" s="75">
        <f t="shared" si="32"/>
        <v>59080.609832015827</v>
      </c>
      <c r="AE437" s="74">
        <f t="shared" si="33"/>
        <v>1629.5090446792583</v>
      </c>
      <c r="AF437" s="74">
        <f t="shared" si="34"/>
        <v>278646.04664015316</v>
      </c>
    </row>
    <row r="438" spans="28:32" ht="20" customHeight="1" x14ac:dyDescent="0.5">
      <c r="AB438" s="41">
        <f t="shared" si="30"/>
        <v>171</v>
      </c>
      <c r="AC438" s="75">
        <f t="shared" si="31"/>
        <v>345.50064229249023</v>
      </c>
      <c r="AD438" s="75">
        <f t="shared" si="32"/>
        <v>59080.609832015827</v>
      </c>
      <c r="AE438" s="74">
        <f t="shared" si="33"/>
        <v>1629.5090446792583</v>
      </c>
      <c r="AF438" s="74">
        <f t="shared" si="34"/>
        <v>278646.04664015316</v>
      </c>
    </row>
    <row r="439" spans="28:32" ht="20" customHeight="1" x14ac:dyDescent="0.5">
      <c r="AB439" s="41">
        <f t="shared" si="30"/>
        <v>171</v>
      </c>
      <c r="AC439" s="75">
        <f t="shared" si="31"/>
        <v>345.50064229249023</v>
      </c>
      <c r="AD439" s="75">
        <f t="shared" si="32"/>
        <v>59080.609832015827</v>
      </c>
      <c r="AE439" s="74">
        <f t="shared" si="33"/>
        <v>1629.5090446792583</v>
      </c>
      <c r="AF439" s="74">
        <f t="shared" si="34"/>
        <v>278646.04664015316</v>
      </c>
    </row>
    <row r="440" spans="28:32" ht="20" customHeight="1" x14ac:dyDescent="0.5">
      <c r="AB440" s="41">
        <f t="shared" si="30"/>
        <v>171</v>
      </c>
      <c r="AC440" s="75">
        <f t="shared" si="31"/>
        <v>345.50064229249023</v>
      </c>
      <c r="AD440" s="75">
        <f t="shared" si="32"/>
        <v>59080.609832015827</v>
      </c>
      <c r="AE440" s="74">
        <f t="shared" si="33"/>
        <v>1629.5090446792583</v>
      </c>
      <c r="AF440" s="74">
        <f t="shared" si="34"/>
        <v>278646.04664015316</v>
      </c>
    </row>
    <row r="441" spans="28:32" ht="20" customHeight="1" x14ac:dyDescent="0.5">
      <c r="AB441" s="41">
        <f t="shared" si="30"/>
        <v>171</v>
      </c>
      <c r="AC441" s="75">
        <f t="shared" si="31"/>
        <v>345.50064229249023</v>
      </c>
      <c r="AD441" s="75">
        <f t="shared" si="32"/>
        <v>59080.609832015827</v>
      </c>
      <c r="AE441" s="74">
        <f t="shared" si="33"/>
        <v>1629.5090446792583</v>
      </c>
      <c r="AF441" s="74">
        <f t="shared" si="34"/>
        <v>278646.04664015316</v>
      </c>
    </row>
    <row r="442" spans="28:32" ht="20" customHeight="1" x14ac:dyDescent="0.5">
      <c r="AB442" s="41">
        <f t="shared" si="30"/>
        <v>171</v>
      </c>
      <c r="AC442" s="75">
        <f t="shared" si="31"/>
        <v>345.50064229249023</v>
      </c>
      <c r="AD442" s="75">
        <f t="shared" si="32"/>
        <v>59080.609832015827</v>
      </c>
      <c r="AE442" s="74">
        <f t="shared" si="33"/>
        <v>1629.5090446792583</v>
      </c>
      <c r="AF442" s="74">
        <f t="shared" si="34"/>
        <v>278646.04664015316</v>
      </c>
    </row>
    <row r="443" spans="28:32" ht="20" customHeight="1" x14ac:dyDescent="0.5">
      <c r="AB443" s="41">
        <f t="shared" si="30"/>
        <v>171</v>
      </c>
      <c r="AC443" s="75">
        <f t="shared" si="31"/>
        <v>345.50064229249023</v>
      </c>
      <c r="AD443" s="75">
        <f t="shared" si="32"/>
        <v>59080.609832015827</v>
      </c>
      <c r="AE443" s="74">
        <f t="shared" si="33"/>
        <v>1629.5090446792583</v>
      </c>
      <c r="AF443" s="74">
        <f t="shared" si="34"/>
        <v>278646.04664015316</v>
      </c>
    </row>
    <row r="444" spans="28:32" ht="20" customHeight="1" x14ac:dyDescent="0.5">
      <c r="AB444" s="41">
        <f t="shared" si="30"/>
        <v>171</v>
      </c>
      <c r="AC444" s="75">
        <f t="shared" si="31"/>
        <v>345.50064229249023</v>
      </c>
      <c r="AD444" s="75">
        <f t="shared" si="32"/>
        <v>59080.609832015827</v>
      </c>
      <c r="AE444" s="74">
        <f t="shared" si="33"/>
        <v>1629.5090446792583</v>
      </c>
      <c r="AF444" s="74">
        <f t="shared" si="34"/>
        <v>278646.04664015316</v>
      </c>
    </row>
    <row r="445" spans="28:32" ht="20" customHeight="1" x14ac:dyDescent="0.5">
      <c r="AB445" s="41">
        <f t="shared" si="30"/>
        <v>171</v>
      </c>
      <c r="AC445" s="75">
        <f t="shared" si="31"/>
        <v>345.50064229249023</v>
      </c>
      <c r="AD445" s="75">
        <f t="shared" si="32"/>
        <v>59080.609832015827</v>
      </c>
      <c r="AE445" s="74">
        <f t="shared" si="33"/>
        <v>1629.5090446792583</v>
      </c>
      <c r="AF445" s="74">
        <f t="shared" si="34"/>
        <v>278646.04664015316</v>
      </c>
    </row>
    <row r="446" spans="28:32" ht="20" customHeight="1" x14ac:dyDescent="0.5">
      <c r="AB446" s="41">
        <f t="shared" si="30"/>
        <v>171</v>
      </c>
      <c r="AC446" s="75">
        <f t="shared" si="31"/>
        <v>345.50064229249023</v>
      </c>
      <c r="AD446" s="75">
        <f t="shared" si="32"/>
        <v>59080.609832015827</v>
      </c>
      <c r="AE446" s="74">
        <f t="shared" si="33"/>
        <v>1629.5090446792583</v>
      </c>
      <c r="AF446" s="74">
        <f t="shared" si="34"/>
        <v>278646.04664015316</v>
      </c>
    </row>
    <row r="447" spans="28:32" ht="20" customHeight="1" x14ac:dyDescent="0.5">
      <c r="AB447" s="41">
        <f t="shared" si="30"/>
        <v>171</v>
      </c>
      <c r="AC447" s="75">
        <f t="shared" si="31"/>
        <v>345.50064229249023</v>
      </c>
      <c r="AD447" s="75">
        <f t="shared" si="32"/>
        <v>59080.609832015827</v>
      </c>
      <c r="AE447" s="74">
        <f t="shared" si="33"/>
        <v>1629.5090446792583</v>
      </c>
      <c r="AF447" s="74">
        <f t="shared" si="34"/>
        <v>278646.04664015316</v>
      </c>
    </row>
    <row r="448" spans="28:32" ht="20" customHeight="1" x14ac:dyDescent="0.5">
      <c r="AB448" s="41">
        <f t="shared" si="30"/>
        <v>171</v>
      </c>
      <c r="AC448" s="75">
        <f t="shared" si="31"/>
        <v>345.50064229249023</v>
      </c>
      <c r="AD448" s="75">
        <f t="shared" si="32"/>
        <v>59080.609832015827</v>
      </c>
      <c r="AE448" s="74">
        <f t="shared" si="33"/>
        <v>1629.5090446792583</v>
      </c>
      <c r="AF448" s="74">
        <f t="shared" si="34"/>
        <v>278646.04664015316</v>
      </c>
    </row>
    <row r="449" spans="28:32" ht="20" customHeight="1" x14ac:dyDescent="0.5">
      <c r="AB449" s="41">
        <f t="shared" si="30"/>
        <v>171</v>
      </c>
      <c r="AC449" s="75">
        <f t="shared" si="31"/>
        <v>345.50064229249023</v>
      </c>
      <c r="AD449" s="75">
        <f t="shared" si="32"/>
        <v>59080.609832015827</v>
      </c>
      <c r="AE449" s="74">
        <f t="shared" si="33"/>
        <v>1629.5090446792583</v>
      </c>
      <c r="AF449" s="74">
        <f t="shared" si="34"/>
        <v>278646.04664015316</v>
      </c>
    </row>
    <row r="450" spans="28:32" ht="20" customHeight="1" x14ac:dyDescent="0.5">
      <c r="AB450" s="41">
        <f t="shared" si="30"/>
        <v>171</v>
      </c>
      <c r="AC450" s="75">
        <f t="shared" si="31"/>
        <v>345.50064229249023</v>
      </c>
      <c r="AD450" s="75">
        <f t="shared" si="32"/>
        <v>59080.609832015827</v>
      </c>
      <c r="AE450" s="74">
        <f t="shared" si="33"/>
        <v>1629.5090446792583</v>
      </c>
      <c r="AF450" s="74">
        <f t="shared" si="34"/>
        <v>278646.04664015316</v>
      </c>
    </row>
    <row r="451" spans="28:32" ht="20" customHeight="1" x14ac:dyDescent="0.5">
      <c r="AB451" s="41">
        <f t="shared" si="30"/>
        <v>171</v>
      </c>
      <c r="AC451" s="75">
        <f t="shared" si="31"/>
        <v>345.50064229249023</v>
      </c>
      <c r="AD451" s="75">
        <f t="shared" si="32"/>
        <v>59080.609832015827</v>
      </c>
      <c r="AE451" s="74">
        <f t="shared" si="33"/>
        <v>1629.5090446792583</v>
      </c>
      <c r="AF451" s="74">
        <f t="shared" si="34"/>
        <v>278646.04664015316</v>
      </c>
    </row>
    <row r="452" spans="28:32" ht="20" customHeight="1" x14ac:dyDescent="0.5">
      <c r="AB452" s="41">
        <f t="shared" si="30"/>
        <v>171</v>
      </c>
      <c r="AC452" s="75">
        <f t="shared" si="31"/>
        <v>345.50064229249023</v>
      </c>
      <c r="AD452" s="75">
        <f t="shared" si="32"/>
        <v>59080.609832015827</v>
      </c>
      <c r="AE452" s="74">
        <f t="shared" si="33"/>
        <v>1629.5090446792583</v>
      </c>
      <c r="AF452" s="74">
        <f t="shared" si="34"/>
        <v>278646.04664015316</v>
      </c>
    </row>
    <row r="453" spans="28:32" ht="20" customHeight="1" x14ac:dyDescent="0.5">
      <c r="AB453" s="41">
        <f t="shared" si="30"/>
        <v>171</v>
      </c>
      <c r="AC453" s="75">
        <f t="shared" si="31"/>
        <v>345.50064229249023</v>
      </c>
      <c r="AD453" s="75">
        <f t="shared" si="32"/>
        <v>59080.609832015827</v>
      </c>
      <c r="AE453" s="74">
        <f t="shared" si="33"/>
        <v>1629.5090446792583</v>
      </c>
      <c r="AF453" s="74">
        <f t="shared" si="34"/>
        <v>278646.04664015316</v>
      </c>
    </row>
    <row r="454" spans="28:32" ht="20" customHeight="1" x14ac:dyDescent="0.5">
      <c r="AB454" s="41">
        <f t="shared" si="30"/>
        <v>171</v>
      </c>
      <c r="AC454" s="75">
        <f t="shared" si="31"/>
        <v>345.50064229249023</v>
      </c>
      <c r="AD454" s="75">
        <f t="shared" si="32"/>
        <v>59080.609832015827</v>
      </c>
      <c r="AE454" s="74">
        <f t="shared" si="33"/>
        <v>1629.5090446792583</v>
      </c>
      <c r="AF454" s="74">
        <f t="shared" si="34"/>
        <v>278646.04664015316</v>
      </c>
    </row>
    <row r="455" spans="28:32" ht="20" customHeight="1" x14ac:dyDescent="0.5">
      <c r="AB455" s="41">
        <f t="shared" ref="AB455:AB518" si="35">AB454+U455</f>
        <v>171</v>
      </c>
      <c r="AC455" s="75">
        <f t="shared" ref="AC455:AC518" si="36">IF(U455&gt;0,(W455+AD454)/AB455,AC454)</f>
        <v>345.50064229249023</v>
      </c>
      <c r="AD455" s="75">
        <f t="shared" ref="AD455:AD518" si="37">AB455*AC455</f>
        <v>59080.609832015827</v>
      </c>
      <c r="AE455" s="74">
        <f t="shared" ref="AE455:AE518" si="38">IF(U455&gt;0,(AF454+Z455)/AB455,AE454)</f>
        <v>1629.5090446792583</v>
      </c>
      <c r="AF455" s="74">
        <f t="shared" ref="AF455:AF518" si="39">AB455*AE455</f>
        <v>278646.04664015316</v>
      </c>
    </row>
    <row r="456" spans="28:32" ht="20" customHeight="1" x14ac:dyDescent="0.5">
      <c r="AB456" s="41">
        <f t="shared" si="35"/>
        <v>171</v>
      </c>
      <c r="AC456" s="75">
        <f t="shared" si="36"/>
        <v>345.50064229249023</v>
      </c>
      <c r="AD456" s="75">
        <f t="shared" si="37"/>
        <v>59080.609832015827</v>
      </c>
      <c r="AE456" s="74">
        <f t="shared" si="38"/>
        <v>1629.5090446792583</v>
      </c>
      <c r="AF456" s="74">
        <f t="shared" si="39"/>
        <v>278646.04664015316</v>
      </c>
    </row>
    <row r="457" spans="28:32" ht="20" customHeight="1" x14ac:dyDescent="0.5">
      <c r="AB457" s="41">
        <f t="shared" si="35"/>
        <v>171</v>
      </c>
      <c r="AC457" s="75">
        <f t="shared" si="36"/>
        <v>345.50064229249023</v>
      </c>
      <c r="AD457" s="75">
        <f t="shared" si="37"/>
        <v>59080.609832015827</v>
      </c>
      <c r="AE457" s="74">
        <f t="shared" si="38"/>
        <v>1629.5090446792583</v>
      </c>
      <c r="AF457" s="74">
        <f t="shared" si="39"/>
        <v>278646.04664015316</v>
      </c>
    </row>
    <row r="458" spans="28:32" ht="20" customHeight="1" x14ac:dyDescent="0.5">
      <c r="AB458" s="41">
        <f t="shared" si="35"/>
        <v>171</v>
      </c>
      <c r="AC458" s="75">
        <f t="shared" si="36"/>
        <v>345.50064229249023</v>
      </c>
      <c r="AD458" s="75">
        <f t="shared" si="37"/>
        <v>59080.609832015827</v>
      </c>
      <c r="AE458" s="74">
        <f t="shared" si="38"/>
        <v>1629.5090446792583</v>
      </c>
      <c r="AF458" s="74">
        <f t="shared" si="39"/>
        <v>278646.04664015316</v>
      </c>
    </row>
    <row r="459" spans="28:32" ht="20" customHeight="1" x14ac:dyDescent="0.5">
      <c r="AB459" s="41">
        <f t="shared" si="35"/>
        <v>171</v>
      </c>
      <c r="AC459" s="75">
        <f t="shared" si="36"/>
        <v>345.50064229249023</v>
      </c>
      <c r="AD459" s="75">
        <f t="shared" si="37"/>
        <v>59080.609832015827</v>
      </c>
      <c r="AE459" s="74">
        <f t="shared" si="38"/>
        <v>1629.5090446792583</v>
      </c>
      <c r="AF459" s="74">
        <f t="shared" si="39"/>
        <v>278646.04664015316</v>
      </c>
    </row>
    <row r="460" spans="28:32" ht="20" customHeight="1" x14ac:dyDescent="0.5">
      <c r="AB460" s="41">
        <f t="shared" si="35"/>
        <v>171</v>
      </c>
      <c r="AC460" s="75">
        <f t="shared" si="36"/>
        <v>345.50064229249023</v>
      </c>
      <c r="AD460" s="75">
        <f t="shared" si="37"/>
        <v>59080.609832015827</v>
      </c>
      <c r="AE460" s="74">
        <f t="shared" si="38"/>
        <v>1629.5090446792583</v>
      </c>
      <c r="AF460" s="74">
        <f t="shared" si="39"/>
        <v>278646.04664015316</v>
      </c>
    </row>
    <row r="461" spans="28:32" ht="20" customHeight="1" x14ac:dyDescent="0.5">
      <c r="AB461" s="41">
        <f t="shared" si="35"/>
        <v>171</v>
      </c>
      <c r="AC461" s="75">
        <f t="shared" si="36"/>
        <v>345.50064229249023</v>
      </c>
      <c r="AD461" s="75">
        <f t="shared" si="37"/>
        <v>59080.609832015827</v>
      </c>
      <c r="AE461" s="74">
        <f t="shared" si="38"/>
        <v>1629.5090446792583</v>
      </c>
      <c r="AF461" s="74">
        <f t="shared" si="39"/>
        <v>278646.04664015316</v>
      </c>
    </row>
    <row r="462" spans="28:32" ht="20" customHeight="1" x14ac:dyDescent="0.5">
      <c r="AB462" s="41">
        <f t="shared" si="35"/>
        <v>171</v>
      </c>
      <c r="AC462" s="75">
        <f t="shared" si="36"/>
        <v>345.50064229249023</v>
      </c>
      <c r="AD462" s="75">
        <f t="shared" si="37"/>
        <v>59080.609832015827</v>
      </c>
      <c r="AE462" s="74">
        <f t="shared" si="38"/>
        <v>1629.5090446792583</v>
      </c>
      <c r="AF462" s="74">
        <f t="shared" si="39"/>
        <v>278646.04664015316</v>
      </c>
    </row>
    <row r="463" spans="28:32" ht="20" customHeight="1" x14ac:dyDescent="0.5">
      <c r="AB463" s="41">
        <f t="shared" si="35"/>
        <v>171</v>
      </c>
      <c r="AC463" s="75">
        <f t="shared" si="36"/>
        <v>345.50064229249023</v>
      </c>
      <c r="AD463" s="75">
        <f t="shared" si="37"/>
        <v>59080.609832015827</v>
      </c>
      <c r="AE463" s="74">
        <f t="shared" si="38"/>
        <v>1629.5090446792583</v>
      </c>
      <c r="AF463" s="74">
        <f t="shared" si="39"/>
        <v>278646.04664015316</v>
      </c>
    </row>
    <row r="464" spans="28:32" ht="20" customHeight="1" x14ac:dyDescent="0.5">
      <c r="AB464" s="41">
        <f t="shared" si="35"/>
        <v>171</v>
      </c>
      <c r="AC464" s="75">
        <f t="shared" si="36"/>
        <v>345.50064229249023</v>
      </c>
      <c r="AD464" s="75">
        <f t="shared" si="37"/>
        <v>59080.609832015827</v>
      </c>
      <c r="AE464" s="74">
        <f t="shared" si="38"/>
        <v>1629.5090446792583</v>
      </c>
      <c r="AF464" s="74">
        <f t="shared" si="39"/>
        <v>278646.04664015316</v>
      </c>
    </row>
    <row r="465" spans="28:32" ht="20" customHeight="1" x14ac:dyDescent="0.5">
      <c r="AB465" s="41">
        <f t="shared" si="35"/>
        <v>171</v>
      </c>
      <c r="AC465" s="75">
        <f t="shared" si="36"/>
        <v>345.50064229249023</v>
      </c>
      <c r="AD465" s="75">
        <f t="shared" si="37"/>
        <v>59080.609832015827</v>
      </c>
      <c r="AE465" s="74">
        <f t="shared" si="38"/>
        <v>1629.5090446792583</v>
      </c>
      <c r="AF465" s="74">
        <f t="shared" si="39"/>
        <v>278646.04664015316</v>
      </c>
    </row>
    <row r="466" spans="28:32" ht="20" customHeight="1" x14ac:dyDescent="0.5">
      <c r="AB466" s="41">
        <f t="shared" si="35"/>
        <v>171</v>
      </c>
      <c r="AC466" s="75">
        <f t="shared" si="36"/>
        <v>345.50064229249023</v>
      </c>
      <c r="AD466" s="75">
        <f t="shared" si="37"/>
        <v>59080.609832015827</v>
      </c>
      <c r="AE466" s="74">
        <f t="shared" si="38"/>
        <v>1629.5090446792583</v>
      </c>
      <c r="AF466" s="74">
        <f t="shared" si="39"/>
        <v>278646.04664015316</v>
      </c>
    </row>
    <row r="467" spans="28:32" ht="20" customHeight="1" x14ac:dyDescent="0.5">
      <c r="AB467" s="41">
        <f t="shared" si="35"/>
        <v>171</v>
      </c>
      <c r="AC467" s="75">
        <f t="shared" si="36"/>
        <v>345.50064229249023</v>
      </c>
      <c r="AD467" s="75">
        <f t="shared" si="37"/>
        <v>59080.609832015827</v>
      </c>
      <c r="AE467" s="74">
        <f t="shared" si="38"/>
        <v>1629.5090446792583</v>
      </c>
      <c r="AF467" s="74">
        <f t="shared" si="39"/>
        <v>278646.04664015316</v>
      </c>
    </row>
    <row r="468" spans="28:32" ht="20" customHeight="1" x14ac:dyDescent="0.5">
      <c r="AB468" s="41">
        <f t="shared" si="35"/>
        <v>171</v>
      </c>
      <c r="AC468" s="75">
        <f t="shared" si="36"/>
        <v>345.50064229249023</v>
      </c>
      <c r="AD468" s="75">
        <f t="shared" si="37"/>
        <v>59080.609832015827</v>
      </c>
      <c r="AE468" s="74">
        <f t="shared" si="38"/>
        <v>1629.5090446792583</v>
      </c>
      <c r="AF468" s="74">
        <f t="shared" si="39"/>
        <v>278646.04664015316</v>
      </c>
    </row>
    <row r="469" spans="28:32" ht="20" customHeight="1" x14ac:dyDescent="0.5">
      <c r="AB469" s="41">
        <f t="shared" si="35"/>
        <v>171</v>
      </c>
      <c r="AC469" s="75">
        <f t="shared" si="36"/>
        <v>345.50064229249023</v>
      </c>
      <c r="AD469" s="75">
        <f t="shared" si="37"/>
        <v>59080.609832015827</v>
      </c>
      <c r="AE469" s="74">
        <f t="shared" si="38"/>
        <v>1629.5090446792583</v>
      </c>
      <c r="AF469" s="74">
        <f t="shared" si="39"/>
        <v>278646.04664015316</v>
      </c>
    </row>
    <row r="470" spans="28:32" ht="20" customHeight="1" x14ac:dyDescent="0.5">
      <c r="AB470" s="41">
        <f t="shared" si="35"/>
        <v>171</v>
      </c>
      <c r="AC470" s="75">
        <f t="shared" si="36"/>
        <v>345.50064229249023</v>
      </c>
      <c r="AD470" s="75">
        <f t="shared" si="37"/>
        <v>59080.609832015827</v>
      </c>
      <c r="AE470" s="74">
        <f t="shared" si="38"/>
        <v>1629.5090446792583</v>
      </c>
      <c r="AF470" s="74">
        <f t="shared" si="39"/>
        <v>278646.04664015316</v>
      </c>
    </row>
    <row r="471" spans="28:32" ht="20" customHeight="1" x14ac:dyDescent="0.5">
      <c r="AB471" s="41">
        <f t="shared" si="35"/>
        <v>171</v>
      </c>
      <c r="AC471" s="75">
        <f t="shared" si="36"/>
        <v>345.50064229249023</v>
      </c>
      <c r="AD471" s="75">
        <f t="shared" si="37"/>
        <v>59080.609832015827</v>
      </c>
      <c r="AE471" s="74">
        <f t="shared" si="38"/>
        <v>1629.5090446792583</v>
      </c>
      <c r="AF471" s="74">
        <f t="shared" si="39"/>
        <v>278646.04664015316</v>
      </c>
    </row>
    <row r="472" spans="28:32" ht="20" customHeight="1" x14ac:dyDescent="0.5">
      <c r="AB472" s="41">
        <f t="shared" si="35"/>
        <v>171</v>
      </c>
      <c r="AC472" s="75">
        <f t="shared" si="36"/>
        <v>345.50064229249023</v>
      </c>
      <c r="AD472" s="75">
        <f t="shared" si="37"/>
        <v>59080.609832015827</v>
      </c>
      <c r="AE472" s="74">
        <f t="shared" si="38"/>
        <v>1629.5090446792583</v>
      </c>
      <c r="AF472" s="74">
        <f t="shared" si="39"/>
        <v>278646.04664015316</v>
      </c>
    </row>
    <row r="473" spans="28:32" ht="20" customHeight="1" x14ac:dyDescent="0.5">
      <c r="AB473" s="41">
        <f t="shared" si="35"/>
        <v>171</v>
      </c>
      <c r="AC473" s="75">
        <f t="shared" si="36"/>
        <v>345.50064229249023</v>
      </c>
      <c r="AD473" s="75">
        <f t="shared" si="37"/>
        <v>59080.609832015827</v>
      </c>
      <c r="AE473" s="74">
        <f t="shared" si="38"/>
        <v>1629.5090446792583</v>
      </c>
      <c r="AF473" s="74">
        <f t="shared" si="39"/>
        <v>278646.04664015316</v>
      </c>
    </row>
    <row r="474" spans="28:32" ht="20" customHeight="1" x14ac:dyDescent="0.5">
      <c r="AB474" s="41">
        <f t="shared" si="35"/>
        <v>171</v>
      </c>
      <c r="AC474" s="75">
        <f t="shared" si="36"/>
        <v>345.50064229249023</v>
      </c>
      <c r="AD474" s="75">
        <f t="shared" si="37"/>
        <v>59080.609832015827</v>
      </c>
      <c r="AE474" s="74">
        <f t="shared" si="38"/>
        <v>1629.5090446792583</v>
      </c>
      <c r="AF474" s="74">
        <f t="shared" si="39"/>
        <v>278646.04664015316</v>
      </c>
    </row>
    <row r="475" spans="28:32" ht="20" customHeight="1" x14ac:dyDescent="0.5">
      <c r="AB475" s="41">
        <f t="shared" si="35"/>
        <v>171</v>
      </c>
      <c r="AC475" s="75">
        <f t="shared" si="36"/>
        <v>345.50064229249023</v>
      </c>
      <c r="AD475" s="75">
        <f t="shared" si="37"/>
        <v>59080.609832015827</v>
      </c>
      <c r="AE475" s="74">
        <f t="shared" si="38"/>
        <v>1629.5090446792583</v>
      </c>
      <c r="AF475" s="74">
        <f t="shared" si="39"/>
        <v>278646.04664015316</v>
      </c>
    </row>
    <row r="476" spans="28:32" ht="20" customHeight="1" x14ac:dyDescent="0.5">
      <c r="AB476" s="41">
        <f t="shared" si="35"/>
        <v>171</v>
      </c>
      <c r="AC476" s="75">
        <f t="shared" si="36"/>
        <v>345.50064229249023</v>
      </c>
      <c r="AD476" s="75">
        <f t="shared" si="37"/>
        <v>59080.609832015827</v>
      </c>
      <c r="AE476" s="74">
        <f t="shared" si="38"/>
        <v>1629.5090446792583</v>
      </c>
      <c r="AF476" s="74">
        <f t="shared" si="39"/>
        <v>278646.04664015316</v>
      </c>
    </row>
    <row r="477" spans="28:32" ht="20" customHeight="1" x14ac:dyDescent="0.5">
      <c r="AB477" s="41">
        <f t="shared" si="35"/>
        <v>171</v>
      </c>
      <c r="AC477" s="75">
        <f t="shared" si="36"/>
        <v>345.50064229249023</v>
      </c>
      <c r="AD477" s="75">
        <f t="shared" si="37"/>
        <v>59080.609832015827</v>
      </c>
      <c r="AE477" s="74">
        <f t="shared" si="38"/>
        <v>1629.5090446792583</v>
      </c>
      <c r="AF477" s="74">
        <f t="shared" si="39"/>
        <v>278646.04664015316</v>
      </c>
    </row>
    <row r="478" spans="28:32" ht="20" customHeight="1" x14ac:dyDescent="0.5">
      <c r="AB478" s="41">
        <f t="shared" si="35"/>
        <v>171</v>
      </c>
      <c r="AC478" s="75">
        <f t="shared" si="36"/>
        <v>345.50064229249023</v>
      </c>
      <c r="AD478" s="75">
        <f t="shared" si="37"/>
        <v>59080.609832015827</v>
      </c>
      <c r="AE478" s="74">
        <f t="shared" si="38"/>
        <v>1629.5090446792583</v>
      </c>
      <c r="AF478" s="74">
        <f t="shared" si="39"/>
        <v>278646.04664015316</v>
      </c>
    </row>
    <row r="479" spans="28:32" ht="20" customHeight="1" x14ac:dyDescent="0.5">
      <c r="AB479" s="41">
        <f t="shared" si="35"/>
        <v>171</v>
      </c>
      <c r="AC479" s="75">
        <f t="shared" si="36"/>
        <v>345.50064229249023</v>
      </c>
      <c r="AD479" s="75">
        <f t="shared" si="37"/>
        <v>59080.609832015827</v>
      </c>
      <c r="AE479" s="74">
        <f t="shared" si="38"/>
        <v>1629.5090446792583</v>
      </c>
      <c r="AF479" s="74">
        <f t="shared" si="39"/>
        <v>278646.04664015316</v>
      </c>
    </row>
    <row r="480" spans="28:32" ht="20" customHeight="1" x14ac:dyDescent="0.5">
      <c r="AB480" s="41">
        <f t="shared" si="35"/>
        <v>171</v>
      </c>
      <c r="AC480" s="75">
        <f t="shared" si="36"/>
        <v>345.50064229249023</v>
      </c>
      <c r="AD480" s="75">
        <f t="shared" si="37"/>
        <v>59080.609832015827</v>
      </c>
      <c r="AE480" s="74">
        <f t="shared" si="38"/>
        <v>1629.5090446792583</v>
      </c>
      <c r="AF480" s="74">
        <f t="shared" si="39"/>
        <v>278646.04664015316</v>
      </c>
    </row>
    <row r="481" spans="28:32" ht="20" customHeight="1" x14ac:dyDescent="0.5">
      <c r="AB481" s="41">
        <f t="shared" si="35"/>
        <v>171</v>
      </c>
      <c r="AC481" s="75">
        <f t="shared" si="36"/>
        <v>345.50064229249023</v>
      </c>
      <c r="AD481" s="75">
        <f t="shared" si="37"/>
        <v>59080.609832015827</v>
      </c>
      <c r="AE481" s="74">
        <f t="shared" si="38"/>
        <v>1629.5090446792583</v>
      </c>
      <c r="AF481" s="74">
        <f t="shared" si="39"/>
        <v>278646.04664015316</v>
      </c>
    </row>
    <row r="482" spans="28:32" ht="20" customHeight="1" x14ac:dyDescent="0.5">
      <c r="AB482" s="41">
        <f t="shared" si="35"/>
        <v>171</v>
      </c>
      <c r="AC482" s="75">
        <f t="shared" si="36"/>
        <v>345.50064229249023</v>
      </c>
      <c r="AD482" s="75">
        <f t="shared" si="37"/>
        <v>59080.609832015827</v>
      </c>
      <c r="AE482" s="74">
        <f t="shared" si="38"/>
        <v>1629.5090446792583</v>
      </c>
      <c r="AF482" s="74">
        <f t="shared" si="39"/>
        <v>278646.04664015316</v>
      </c>
    </row>
    <row r="483" spans="28:32" ht="20" customHeight="1" x14ac:dyDescent="0.5">
      <c r="AB483" s="41">
        <f t="shared" si="35"/>
        <v>171</v>
      </c>
      <c r="AC483" s="75">
        <f t="shared" si="36"/>
        <v>345.50064229249023</v>
      </c>
      <c r="AD483" s="75">
        <f t="shared" si="37"/>
        <v>59080.609832015827</v>
      </c>
      <c r="AE483" s="74">
        <f t="shared" si="38"/>
        <v>1629.5090446792583</v>
      </c>
      <c r="AF483" s="74">
        <f t="shared" si="39"/>
        <v>278646.04664015316</v>
      </c>
    </row>
    <row r="484" spans="28:32" ht="20" customHeight="1" x14ac:dyDescent="0.5">
      <c r="AB484" s="41">
        <f t="shared" si="35"/>
        <v>171</v>
      </c>
      <c r="AC484" s="75">
        <f t="shared" si="36"/>
        <v>345.50064229249023</v>
      </c>
      <c r="AD484" s="75">
        <f t="shared" si="37"/>
        <v>59080.609832015827</v>
      </c>
      <c r="AE484" s="74">
        <f t="shared" si="38"/>
        <v>1629.5090446792583</v>
      </c>
      <c r="AF484" s="74">
        <f t="shared" si="39"/>
        <v>278646.04664015316</v>
      </c>
    </row>
    <row r="485" spans="28:32" ht="20" customHeight="1" x14ac:dyDescent="0.5">
      <c r="AB485" s="41">
        <f t="shared" si="35"/>
        <v>171</v>
      </c>
      <c r="AC485" s="75">
        <f t="shared" si="36"/>
        <v>345.50064229249023</v>
      </c>
      <c r="AD485" s="75">
        <f t="shared" si="37"/>
        <v>59080.609832015827</v>
      </c>
      <c r="AE485" s="74">
        <f t="shared" si="38"/>
        <v>1629.5090446792583</v>
      </c>
      <c r="AF485" s="74">
        <f t="shared" si="39"/>
        <v>278646.04664015316</v>
      </c>
    </row>
    <row r="486" spans="28:32" ht="20" customHeight="1" x14ac:dyDescent="0.5">
      <c r="AB486" s="41">
        <f t="shared" si="35"/>
        <v>171</v>
      </c>
      <c r="AC486" s="75">
        <f t="shared" si="36"/>
        <v>345.50064229249023</v>
      </c>
      <c r="AD486" s="75">
        <f t="shared" si="37"/>
        <v>59080.609832015827</v>
      </c>
      <c r="AE486" s="74">
        <f t="shared" si="38"/>
        <v>1629.5090446792583</v>
      </c>
      <c r="AF486" s="74">
        <f t="shared" si="39"/>
        <v>278646.04664015316</v>
      </c>
    </row>
    <row r="487" spans="28:32" ht="20" customHeight="1" x14ac:dyDescent="0.5">
      <c r="AB487" s="41">
        <f t="shared" si="35"/>
        <v>171</v>
      </c>
      <c r="AC487" s="75">
        <f t="shared" si="36"/>
        <v>345.50064229249023</v>
      </c>
      <c r="AD487" s="75">
        <f t="shared" si="37"/>
        <v>59080.609832015827</v>
      </c>
      <c r="AE487" s="74">
        <f t="shared" si="38"/>
        <v>1629.5090446792583</v>
      </c>
      <c r="AF487" s="74">
        <f t="shared" si="39"/>
        <v>278646.04664015316</v>
      </c>
    </row>
    <row r="488" spans="28:32" ht="20" customHeight="1" x14ac:dyDescent="0.5">
      <c r="AB488" s="41">
        <f t="shared" si="35"/>
        <v>171</v>
      </c>
      <c r="AC488" s="75">
        <f t="shared" si="36"/>
        <v>345.50064229249023</v>
      </c>
      <c r="AD488" s="75">
        <f t="shared" si="37"/>
        <v>59080.609832015827</v>
      </c>
      <c r="AE488" s="74">
        <f t="shared" si="38"/>
        <v>1629.5090446792583</v>
      </c>
      <c r="AF488" s="74">
        <f t="shared" si="39"/>
        <v>278646.04664015316</v>
      </c>
    </row>
    <row r="489" spans="28:32" ht="20" customHeight="1" x14ac:dyDescent="0.5">
      <c r="AB489" s="41">
        <f t="shared" si="35"/>
        <v>171</v>
      </c>
      <c r="AC489" s="75">
        <f t="shared" si="36"/>
        <v>345.50064229249023</v>
      </c>
      <c r="AD489" s="75">
        <f t="shared" si="37"/>
        <v>59080.609832015827</v>
      </c>
      <c r="AE489" s="74">
        <f t="shared" si="38"/>
        <v>1629.5090446792583</v>
      </c>
      <c r="AF489" s="74">
        <f t="shared" si="39"/>
        <v>278646.04664015316</v>
      </c>
    </row>
    <row r="490" spans="28:32" ht="20" customHeight="1" x14ac:dyDescent="0.5">
      <c r="AB490" s="41">
        <f t="shared" si="35"/>
        <v>171</v>
      </c>
      <c r="AC490" s="75">
        <f t="shared" si="36"/>
        <v>345.50064229249023</v>
      </c>
      <c r="AD490" s="75">
        <f t="shared" si="37"/>
        <v>59080.609832015827</v>
      </c>
      <c r="AE490" s="74">
        <f t="shared" si="38"/>
        <v>1629.5090446792583</v>
      </c>
      <c r="AF490" s="74">
        <f t="shared" si="39"/>
        <v>278646.04664015316</v>
      </c>
    </row>
    <row r="491" spans="28:32" ht="20" customHeight="1" x14ac:dyDescent="0.5">
      <c r="AB491" s="41">
        <f t="shared" si="35"/>
        <v>171</v>
      </c>
      <c r="AC491" s="75">
        <f t="shared" si="36"/>
        <v>345.50064229249023</v>
      </c>
      <c r="AD491" s="75">
        <f t="shared" si="37"/>
        <v>59080.609832015827</v>
      </c>
      <c r="AE491" s="74">
        <f t="shared" si="38"/>
        <v>1629.5090446792583</v>
      </c>
      <c r="AF491" s="74">
        <f t="shared" si="39"/>
        <v>278646.04664015316</v>
      </c>
    </row>
    <row r="492" spans="28:32" ht="20" customHeight="1" x14ac:dyDescent="0.5">
      <c r="AB492" s="41">
        <f t="shared" si="35"/>
        <v>171</v>
      </c>
      <c r="AC492" s="75">
        <f t="shared" si="36"/>
        <v>345.50064229249023</v>
      </c>
      <c r="AD492" s="75">
        <f t="shared" si="37"/>
        <v>59080.609832015827</v>
      </c>
      <c r="AE492" s="74">
        <f t="shared" si="38"/>
        <v>1629.5090446792583</v>
      </c>
      <c r="AF492" s="74">
        <f t="shared" si="39"/>
        <v>278646.04664015316</v>
      </c>
    </row>
    <row r="493" spans="28:32" ht="20" customHeight="1" x14ac:dyDescent="0.5">
      <c r="AB493" s="41">
        <f t="shared" si="35"/>
        <v>171</v>
      </c>
      <c r="AC493" s="75">
        <f t="shared" si="36"/>
        <v>345.50064229249023</v>
      </c>
      <c r="AD493" s="75">
        <f t="shared" si="37"/>
        <v>59080.609832015827</v>
      </c>
      <c r="AE493" s="74">
        <f t="shared" si="38"/>
        <v>1629.5090446792583</v>
      </c>
      <c r="AF493" s="74">
        <f t="shared" si="39"/>
        <v>278646.04664015316</v>
      </c>
    </row>
    <row r="494" spans="28:32" ht="20" customHeight="1" x14ac:dyDescent="0.5">
      <c r="AB494" s="41">
        <f t="shared" si="35"/>
        <v>171</v>
      </c>
      <c r="AC494" s="75">
        <f t="shared" si="36"/>
        <v>345.50064229249023</v>
      </c>
      <c r="AD494" s="75">
        <f t="shared" si="37"/>
        <v>59080.609832015827</v>
      </c>
      <c r="AE494" s="74">
        <f t="shared" si="38"/>
        <v>1629.5090446792583</v>
      </c>
      <c r="AF494" s="74">
        <f t="shared" si="39"/>
        <v>278646.04664015316</v>
      </c>
    </row>
    <row r="495" spans="28:32" ht="20" customHeight="1" x14ac:dyDescent="0.5">
      <c r="AB495" s="41">
        <f t="shared" si="35"/>
        <v>171</v>
      </c>
      <c r="AC495" s="75">
        <f t="shared" si="36"/>
        <v>345.50064229249023</v>
      </c>
      <c r="AD495" s="75">
        <f t="shared" si="37"/>
        <v>59080.609832015827</v>
      </c>
      <c r="AE495" s="74">
        <f t="shared" si="38"/>
        <v>1629.5090446792583</v>
      </c>
      <c r="AF495" s="74">
        <f t="shared" si="39"/>
        <v>278646.04664015316</v>
      </c>
    </row>
    <row r="496" spans="28:32" ht="20" customHeight="1" x14ac:dyDescent="0.5">
      <c r="AB496" s="41">
        <f t="shared" si="35"/>
        <v>171</v>
      </c>
      <c r="AC496" s="75">
        <f t="shared" si="36"/>
        <v>345.50064229249023</v>
      </c>
      <c r="AD496" s="75">
        <f t="shared" si="37"/>
        <v>59080.609832015827</v>
      </c>
      <c r="AE496" s="74">
        <f t="shared" si="38"/>
        <v>1629.5090446792583</v>
      </c>
      <c r="AF496" s="74">
        <f t="shared" si="39"/>
        <v>278646.04664015316</v>
      </c>
    </row>
    <row r="497" spans="28:32" ht="20" customHeight="1" x14ac:dyDescent="0.5">
      <c r="AB497" s="41">
        <f t="shared" si="35"/>
        <v>171</v>
      </c>
      <c r="AC497" s="75">
        <f t="shared" si="36"/>
        <v>345.50064229249023</v>
      </c>
      <c r="AD497" s="75">
        <f t="shared" si="37"/>
        <v>59080.609832015827</v>
      </c>
      <c r="AE497" s="74">
        <f t="shared" si="38"/>
        <v>1629.5090446792583</v>
      </c>
      <c r="AF497" s="74">
        <f t="shared" si="39"/>
        <v>278646.04664015316</v>
      </c>
    </row>
    <row r="498" spans="28:32" ht="20" customHeight="1" x14ac:dyDescent="0.5">
      <c r="AB498" s="41">
        <f t="shared" si="35"/>
        <v>171</v>
      </c>
      <c r="AC498" s="75">
        <f t="shared" si="36"/>
        <v>345.50064229249023</v>
      </c>
      <c r="AD498" s="75">
        <f t="shared" si="37"/>
        <v>59080.609832015827</v>
      </c>
      <c r="AE498" s="74">
        <f t="shared" si="38"/>
        <v>1629.5090446792583</v>
      </c>
      <c r="AF498" s="74">
        <f t="shared" si="39"/>
        <v>278646.04664015316</v>
      </c>
    </row>
    <row r="499" spans="28:32" ht="20" customHeight="1" x14ac:dyDescent="0.5">
      <c r="AB499" s="41">
        <f t="shared" si="35"/>
        <v>171</v>
      </c>
      <c r="AC499" s="75">
        <f t="shared" si="36"/>
        <v>345.50064229249023</v>
      </c>
      <c r="AD499" s="75">
        <f t="shared" si="37"/>
        <v>59080.609832015827</v>
      </c>
      <c r="AE499" s="74">
        <f t="shared" si="38"/>
        <v>1629.5090446792583</v>
      </c>
      <c r="AF499" s="74">
        <f t="shared" si="39"/>
        <v>278646.04664015316</v>
      </c>
    </row>
    <row r="500" spans="28:32" ht="20" customHeight="1" x14ac:dyDescent="0.5">
      <c r="AB500" s="41">
        <f t="shared" si="35"/>
        <v>171</v>
      </c>
      <c r="AC500" s="75">
        <f t="shared" si="36"/>
        <v>345.50064229249023</v>
      </c>
      <c r="AD500" s="75">
        <f t="shared" si="37"/>
        <v>59080.609832015827</v>
      </c>
      <c r="AE500" s="74">
        <f t="shared" si="38"/>
        <v>1629.5090446792583</v>
      </c>
      <c r="AF500" s="74">
        <f t="shared" si="39"/>
        <v>278646.04664015316</v>
      </c>
    </row>
    <row r="501" spans="28:32" ht="20" customHeight="1" x14ac:dyDescent="0.5">
      <c r="AB501" s="41">
        <f t="shared" si="35"/>
        <v>171</v>
      </c>
      <c r="AC501" s="75">
        <f t="shared" si="36"/>
        <v>345.50064229249023</v>
      </c>
      <c r="AD501" s="75">
        <f t="shared" si="37"/>
        <v>59080.609832015827</v>
      </c>
      <c r="AE501" s="74">
        <f t="shared" si="38"/>
        <v>1629.5090446792583</v>
      </c>
      <c r="AF501" s="74">
        <f t="shared" si="39"/>
        <v>278646.04664015316</v>
      </c>
    </row>
    <row r="502" spans="28:32" ht="20" customHeight="1" x14ac:dyDescent="0.5">
      <c r="AB502" s="41">
        <f t="shared" si="35"/>
        <v>171</v>
      </c>
      <c r="AC502" s="75">
        <f t="shared" si="36"/>
        <v>345.50064229249023</v>
      </c>
      <c r="AD502" s="75">
        <f t="shared" si="37"/>
        <v>59080.609832015827</v>
      </c>
      <c r="AE502" s="74">
        <f t="shared" si="38"/>
        <v>1629.5090446792583</v>
      </c>
      <c r="AF502" s="74">
        <f t="shared" si="39"/>
        <v>278646.04664015316</v>
      </c>
    </row>
    <row r="503" spans="28:32" ht="20" customHeight="1" x14ac:dyDescent="0.5">
      <c r="AB503" s="41">
        <f t="shared" si="35"/>
        <v>171</v>
      </c>
      <c r="AC503" s="75">
        <f t="shared" si="36"/>
        <v>345.50064229249023</v>
      </c>
      <c r="AD503" s="75">
        <f t="shared" si="37"/>
        <v>59080.609832015827</v>
      </c>
      <c r="AE503" s="74">
        <f t="shared" si="38"/>
        <v>1629.5090446792583</v>
      </c>
      <c r="AF503" s="74">
        <f t="shared" si="39"/>
        <v>278646.04664015316</v>
      </c>
    </row>
    <row r="504" spans="28:32" ht="20" customHeight="1" x14ac:dyDescent="0.5">
      <c r="AB504" s="41">
        <f t="shared" si="35"/>
        <v>171</v>
      </c>
      <c r="AC504" s="75">
        <f t="shared" si="36"/>
        <v>345.50064229249023</v>
      </c>
      <c r="AD504" s="75">
        <f t="shared" si="37"/>
        <v>59080.609832015827</v>
      </c>
      <c r="AE504" s="74">
        <f t="shared" si="38"/>
        <v>1629.5090446792583</v>
      </c>
      <c r="AF504" s="74">
        <f t="shared" si="39"/>
        <v>278646.04664015316</v>
      </c>
    </row>
    <row r="505" spans="28:32" ht="20" customHeight="1" x14ac:dyDescent="0.5">
      <c r="AB505" s="41">
        <f t="shared" si="35"/>
        <v>171</v>
      </c>
      <c r="AC505" s="75">
        <f t="shared" si="36"/>
        <v>345.50064229249023</v>
      </c>
      <c r="AD505" s="75">
        <f t="shared" si="37"/>
        <v>59080.609832015827</v>
      </c>
      <c r="AE505" s="74">
        <f t="shared" si="38"/>
        <v>1629.5090446792583</v>
      </c>
      <c r="AF505" s="74">
        <f t="shared" si="39"/>
        <v>278646.04664015316</v>
      </c>
    </row>
    <row r="506" spans="28:32" ht="20" customHeight="1" x14ac:dyDescent="0.5">
      <c r="AB506" s="41">
        <f t="shared" si="35"/>
        <v>171</v>
      </c>
      <c r="AC506" s="75">
        <f t="shared" si="36"/>
        <v>345.50064229249023</v>
      </c>
      <c r="AD506" s="75">
        <f t="shared" si="37"/>
        <v>59080.609832015827</v>
      </c>
      <c r="AE506" s="74">
        <f t="shared" si="38"/>
        <v>1629.5090446792583</v>
      </c>
      <c r="AF506" s="74">
        <f t="shared" si="39"/>
        <v>278646.04664015316</v>
      </c>
    </row>
    <row r="507" spans="28:32" ht="20" customHeight="1" x14ac:dyDescent="0.5">
      <c r="AB507" s="41">
        <f t="shared" si="35"/>
        <v>171</v>
      </c>
      <c r="AC507" s="75">
        <f t="shared" si="36"/>
        <v>345.50064229249023</v>
      </c>
      <c r="AD507" s="75">
        <f t="shared" si="37"/>
        <v>59080.609832015827</v>
      </c>
      <c r="AE507" s="74">
        <f t="shared" si="38"/>
        <v>1629.5090446792583</v>
      </c>
      <c r="AF507" s="74">
        <f t="shared" si="39"/>
        <v>278646.04664015316</v>
      </c>
    </row>
    <row r="508" spans="28:32" ht="20" customHeight="1" x14ac:dyDescent="0.5">
      <c r="AB508" s="41">
        <f t="shared" si="35"/>
        <v>171</v>
      </c>
      <c r="AC508" s="75">
        <f t="shared" si="36"/>
        <v>345.50064229249023</v>
      </c>
      <c r="AD508" s="75">
        <f t="shared" si="37"/>
        <v>59080.609832015827</v>
      </c>
      <c r="AE508" s="74">
        <f t="shared" si="38"/>
        <v>1629.5090446792583</v>
      </c>
      <c r="AF508" s="74">
        <f t="shared" si="39"/>
        <v>278646.04664015316</v>
      </c>
    </row>
    <row r="509" spans="28:32" ht="20" customHeight="1" x14ac:dyDescent="0.5">
      <c r="AB509" s="41">
        <f t="shared" si="35"/>
        <v>171</v>
      </c>
      <c r="AC509" s="75">
        <f t="shared" si="36"/>
        <v>345.50064229249023</v>
      </c>
      <c r="AD509" s="75">
        <f t="shared" si="37"/>
        <v>59080.609832015827</v>
      </c>
      <c r="AE509" s="74">
        <f t="shared" si="38"/>
        <v>1629.5090446792583</v>
      </c>
      <c r="AF509" s="74">
        <f t="shared" si="39"/>
        <v>278646.04664015316</v>
      </c>
    </row>
    <row r="510" spans="28:32" ht="20" customHeight="1" x14ac:dyDescent="0.5">
      <c r="AB510" s="41">
        <f t="shared" si="35"/>
        <v>171</v>
      </c>
      <c r="AC510" s="75">
        <f t="shared" si="36"/>
        <v>345.50064229249023</v>
      </c>
      <c r="AD510" s="75">
        <f t="shared" si="37"/>
        <v>59080.609832015827</v>
      </c>
      <c r="AE510" s="74">
        <f t="shared" si="38"/>
        <v>1629.5090446792583</v>
      </c>
      <c r="AF510" s="74">
        <f t="shared" si="39"/>
        <v>278646.04664015316</v>
      </c>
    </row>
    <row r="511" spans="28:32" ht="20" customHeight="1" x14ac:dyDescent="0.5">
      <c r="AB511" s="41">
        <f t="shared" si="35"/>
        <v>171</v>
      </c>
      <c r="AC511" s="75">
        <f t="shared" si="36"/>
        <v>345.50064229249023</v>
      </c>
      <c r="AD511" s="75">
        <f t="shared" si="37"/>
        <v>59080.609832015827</v>
      </c>
      <c r="AE511" s="74">
        <f t="shared" si="38"/>
        <v>1629.5090446792583</v>
      </c>
      <c r="AF511" s="74">
        <f t="shared" si="39"/>
        <v>278646.04664015316</v>
      </c>
    </row>
    <row r="512" spans="28:32" ht="20" customHeight="1" x14ac:dyDescent="0.5">
      <c r="AB512" s="41">
        <f t="shared" si="35"/>
        <v>171</v>
      </c>
      <c r="AC512" s="75">
        <f t="shared" si="36"/>
        <v>345.50064229249023</v>
      </c>
      <c r="AD512" s="75">
        <f t="shared" si="37"/>
        <v>59080.609832015827</v>
      </c>
      <c r="AE512" s="74">
        <f t="shared" si="38"/>
        <v>1629.5090446792583</v>
      </c>
      <c r="AF512" s="74">
        <f t="shared" si="39"/>
        <v>278646.04664015316</v>
      </c>
    </row>
    <row r="513" spans="28:32" ht="20" customHeight="1" x14ac:dyDescent="0.5">
      <c r="AB513" s="41">
        <f t="shared" si="35"/>
        <v>171</v>
      </c>
      <c r="AC513" s="75">
        <f t="shared" si="36"/>
        <v>345.50064229249023</v>
      </c>
      <c r="AD513" s="75">
        <f t="shared" si="37"/>
        <v>59080.609832015827</v>
      </c>
      <c r="AE513" s="74">
        <f t="shared" si="38"/>
        <v>1629.5090446792583</v>
      </c>
      <c r="AF513" s="74">
        <f t="shared" si="39"/>
        <v>278646.04664015316</v>
      </c>
    </row>
    <row r="514" spans="28:32" ht="20" customHeight="1" x14ac:dyDescent="0.5">
      <c r="AB514" s="41">
        <f t="shared" si="35"/>
        <v>171</v>
      </c>
      <c r="AC514" s="75">
        <f t="shared" si="36"/>
        <v>345.50064229249023</v>
      </c>
      <c r="AD514" s="75">
        <f t="shared" si="37"/>
        <v>59080.609832015827</v>
      </c>
      <c r="AE514" s="74">
        <f t="shared" si="38"/>
        <v>1629.5090446792583</v>
      </c>
      <c r="AF514" s="74">
        <f t="shared" si="39"/>
        <v>278646.04664015316</v>
      </c>
    </row>
    <row r="515" spans="28:32" ht="20" customHeight="1" x14ac:dyDescent="0.5">
      <c r="AB515" s="41">
        <f t="shared" si="35"/>
        <v>171</v>
      </c>
      <c r="AC515" s="75">
        <f t="shared" si="36"/>
        <v>345.50064229249023</v>
      </c>
      <c r="AD515" s="75">
        <f t="shared" si="37"/>
        <v>59080.609832015827</v>
      </c>
      <c r="AE515" s="74">
        <f t="shared" si="38"/>
        <v>1629.5090446792583</v>
      </c>
      <c r="AF515" s="74">
        <f t="shared" si="39"/>
        <v>278646.04664015316</v>
      </c>
    </row>
    <row r="516" spans="28:32" ht="20" customHeight="1" x14ac:dyDescent="0.5">
      <c r="AB516" s="41">
        <f t="shared" si="35"/>
        <v>171</v>
      </c>
      <c r="AC516" s="75">
        <f t="shared" si="36"/>
        <v>345.50064229249023</v>
      </c>
      <c r="AD516" s="75">
        <f t="shared" si="37"/>
        <v>59080.609832015827</v>
      </c>
      <c r="AE516" s="74">
        <f t="shared" si="38"/>
        <v>1629.5090446792583</v>
      </c>
      <c r="AF516" s="74">
        <f t="shared" si="39"/>
        <v>278646.04664015316</v>
      </c>
    </row>
    <row r="517" spans="28:32" ht="20" customHeight="1" x14ac:dyDescent="0.5">
      <c r="AB517" s="41">
        <f t="shared" si="35"/>
        <v>171</v>
      </c>
      <c r="AC517" s="75">
        <f t="shared" si="36"/>
        <v>345.50064229249023</v>
      </c>
      <c r="AD517" s="75">
        <f t="shared" si="37"/>
        <v>59080.609832015827</v>
      </c>
      <c r="AE517" s="74">
        <f t="shared" si="38"/>
        <v>1629.5090446792583</v>
      </c>
      <c r="AF517" s="74">
        <f t="shared" si="39"/>
        <v>278646.04664015316</v>
      </c>
    </row>
    <row r="518" spans="28:32" ht="20" customHeight="1" x14ac:dyDescent="0.5">
      <c r="AB518" s="41">
        <f t="shared" si="35"/>
        <v>171</v>
      </c>
      <c r="AC518" s="75">
        <f t="shared" si="36"/>
        <v>345.50064229249023</v>
      </c>
      <c r="AD518" s="75">
        <f t="shared" si="37"/>
        <v>59080.609832015827</v>
      </c>
      <c r="AE518" s="74">
        <f t="shared" si="38"/>
        <v>1629.5090446792583</v>
      </c>
      <c r="AF518" s="74">
        <f t="shared" si="39"/>
        <v>278646.04664015316</v>
      </c>
    </row>
    <row r="519" spans="28:32" ht="20" customHeight="1" x14ac:dyDescent="0.5">
      <c r="AB519" s="41">
        <f t="shared" ref="AB519:AB582" si="40">AB518+U519</f>
        <v>171</v>
      </c>
      <c r="AC519" s="75">
        <f t="shared" ref="AC519:AC582" si="41">IF(U519&gt;0,(W519+AD518)/AB519,AC518)</f>
        <v>345.50064229249023</v>
      </c>
      <c r="AD519" s="75">
        <f t="shared" ref="AD519:AD582" si="42">AB519*AC519</f>
        <v>59080.609832015827</v>
      </c>
      <c r="AE519" s="74">
        <f t="shared" ref="AE519:AE582" si="43">IF(U519&gt;0,(AF518+Z519)/AB519,AE518)</f>
        <v>1629.5090446792583</v>
      </c>
      <c r="AF519" s="74">
        <f t="shared" ref="AF519:AF582" si="44">AB519*AE519</f>
        <v>278646.04664015316</v>
      </c>
    </row>
    <row r="520" spans="28:32" ht="20" customHeight="1" x14ac:dyDescent="0.5">
      <c r="AB520" s="41">
        <f t="shared" si="40"/>
        <v>171</v>
      </c>
      <c r="AC520" s="75">
        <f t="shared" si="41"/>
        <v>345.50064229249023</v>
      </c>
      <c r="AD520" s="75">
        <f t="shared" si="42"/>
        <v>59080.609832015827</v>
      </c>
      <c r="AE520" s="74">
        <f t="shared" si="43"/>
        <v>1629.5090446792583</v>
      </c>
      <c r="AF520" s="74">
        <f t="shared" si="44"/>
        <v>278646.04664015316</v>
      </c>
    </row>
    <row r="521" spans="28:32" ht="20" customHeight="1" x14ac:dyDescent="0.5">
      <c r="AB521" s="41">
        <f t="shared" si="40"/>
        <v>171</v>
      </c>
      <c r="AC521" s="75">
        <f t="shared" si="41"/>
        <v>345.50064229249023</v>
      </c>
      <c r="AD521" s="75">
        <f t="shared" si="42"/>
        <v>59080.609832015827</v>
      </c>
      <c r="AE521" s="74">
        <f t="shared" si="43"/>
        <v>1629.5090446792583</v>
      </c>
      <c r="AF521" s="74">
        <f t="shared" si="44"/>
        <v>278646.04664015316</v>
      </c>
    </row>
    <row r="522" spans="28:32" ht="20" customHeight="1" x14ac:dyDescent="0.5">
      <c r="AB522" s="41">
        <f t="shared" si="40"/>
        <v>171</v>
      </c>
      <c r="AC522" s="75">
        <f t="shared" si="41"/>
        <v>345.50064229249023</v>
      </c>
      <c r="AD522" s="75">
        <f t="shared" si="42"/>
        <v>59080.609832015827</v>
      </c>
      <c r="AE522" s="74">
        <f t="shared" si="43"/>
        <v>1629.5090446792583</v>
      </c>
      <c r="AF522" s="74">
        <f t="shared" si="44"/>
        <v>278646.04664015316</v>
      </c>
    </row>
    <row r="523" spans="28:32" ht="20" customHeight="1" x14ac:dyDescent="0.5">
      <c r="AB523" s="41">
        <f t="shared" si="40"/>
        <v>171</v>
      </c>
      <c r="AC523" s="75">
        <f t="shared" si="41"/>
        <v>345.50064229249023</v>
      </c>
      <c r="AD523" s="75">
        <f t="shared" si="42"/>
        <v>59080.609832015827</v>
      </c>
      <c r="AE523" s="74">
        <f t="shared" si="43"/>
        <v>1629.5090446792583</v>
      </c>
      <c r="AF523" s="74">
        <f t="shared" si="44"/>
        <v>278646.04664015316</v>
      </c>
    </row>
    <row r="524" spans="28:32" ht="20" customHeight="1" x14ac:dyDescent="0.5">
      <c r="AB524" s="41">
        <f t="shared" si="40"/>
        <v>171</v>
      </c>
      <c r="AC524" s="75">
        <f t="shared" si="41"/>
        <v>345.50064229249023</v>
      </c>
      <c r="AD524" s="75">
        <f t="shared" si="42"/>
        <v>59080.609832015827</v>
      </c>
      <c r="AE524" s="74">
        <f t="shared" si="43"/>
        <v>1629.5090446792583</v>
      </c>
      <c r="AF524" s="74">
        <f t="shared" si="44"/>
        <v>278646.04664015316</v>
      </c>
    </row>
    <row r="525" spans="28:32" ht="20" customHeight="1" x14ac:dyDescent="0.5">
      <c r="AB525" s="41">
        <f t="shared" si="40"/>
        <v>171</v>
      </c>
      <c r="AC525" s="75">
        <f t="shared" si="41"/>
        <v>345.50064229249023</v>
      </c>
      <c r="AD525" s="75">
        <f t="shared" si="42"/>
        <v>59080.609832015827</v>
      </c>
      <c r="AE525" s="74">
        <f t="shared" si="43"/>
        <v>1629.5090446792583</v>
      </c>
      <c r="AF525" s="74">
        <f t="shared" si="44"/>
        <v>278646.04664015316</v>
      </c>
    </row>
    <row r="526" spans="28:32" ht="20" customHeight="1" x14ac:dyDescent="0.5">
      <c r="AB526" s="41">
        <f t="shared" si="40"/>
        <v>171</v>
      </c>
      <c r="AC526" s="75">
        <f t="shared" si="41"/>
        <v>345.50064229249023</v>
      </c>
      <c r="AD526" s="75">
        <f t="shared" si="42"/>
        <v>59080.609832015827</v>
      </c>
      <c r="AE526" s="74">
        <f t="shared" si="43"/>
        <v>1629.5090446792583</v>
      </c>
      <c r="AF526" s="74">
        <f t="shared" si="44"/>
        <v>278646.04664015316</v>
      </c>
    </row>
    <row r="527" spans="28:32" ht="20" customHeight="1" x14ac:dyDescent="0.5">
      <c r="AB527" s="41">
        <f t="shared" si="40"/>
        <v>171</v>
      </c>
      <c r="AC527" s="75">
        <f t="shared" si="41"/>
        <v>345.50064229249023</v>
      </c>
      <c r="AD527" s="75">
        <f t="shared" si="42"/>
        <v>59080.609832015827</v>
      </c>
      <c r="AE527" s="74">
        <f t="shared" si="43"/>
        <v>1629.5090446792583</v>
      </c>
      <c r="AF527" s="74">
        <f t="shared" si="44"/>
        <v>278646.04664015316</v>
      </c>
    </row>
    <row r="528" spans="28:32" ht="20" customHeight="1" x14ac:dyDescent="0.5">
      <c r="AB528" s="41">
        <f t="shared" si="40"/>
        <v>171</v>
      </c>
      <c r="AC528" s="75">
        <f t="shared" si="41"/>
        <v>345.50064229249023</v>
      </c>
      <c r="AD528" s="75">
        <f t="shared" si="42"/>
        <v>59080.609832015827</v>
      </c>
      <c r="AE528" s="74">
        <f t="shared" si="43"/>
        <v>1629.5090446792583</v>
      </c>
      <c r="AF528" s="74">
        <f t="shared" si="44"/>
        <v>278646.04664015316</v>
      </c>
    </row>
    <row r="529" spans="28:32" ht="20" customHeight="1" x14ac:dyDescent="0.5">
      <c r="AB529" s="41">
        <f t="shared" si="40"/>
        <v>171</v>
      </c>
      <c r="AC529" s="75">
        <f t="shared" si="41"/>
        <v>345.50064229249023</v>
      </c>
      <c r="AD529" s="75">
        <f t="shared" si="42"/>
        <v>59080.609832015827</v>
      </c>
      <c r="AE529" s="74">
        <f t="shared" si="43"/>
        <v>1629.5090446792583</v>
      </c>
      <c r="AF529" s="74">
        <f t="shared" si="44"/>
        <v>278646.04664015316</v>
      </c>
    </row>
    <row r="530" spans="28:32" ht="20" customHeight="1" x14ac:dyDescent="0.5">
      <c r="AB530" s="41">
        <f t="shared" si="40"/>
        <v>171</v>
      </c>
      <c r="AC530" s="75">
        <f t="shared" si="41"/>
        <v>345.50064229249023</v>
      </c>
      <c r="AD530" s="75">
        <f t="shared" si="42"/>
        <v>59080.609832015827</v>
      </c>
      <c r="AE530" s="74">
        <f t="shared" si="43"/>
        <v>1629.5090446792583</v>
      </c>
      <c r="AF530" s="74">
        <f t="shared" si="44"/>
        <v>278646.04664015316</v>
      </c>
    </row>
    <row r="531" spans="28:32" ht="20" customHeight="1" x14ac:dyDescent="0.5">
      <c r="AB531" s="41">
        <f t="shared" si="40"/>
        <v>171</v>
      </c>
      <c r="AC531" s="75">
        <f t="shared" si="41"/>
        <v>345.50064229249023</v>
      </c>
      <c r="AD531" s="75">
        <f t="shared" si="42"/>
        <v>59080.609832015827</v>
      </c>
      <c r="AE531" s="74">
        <f t="shared" si="43"/>
        <v>1629.5090446792583</v>
      </c>
      <c r="AF531" s="74">
        <f t="shared" si="44"/>
        <v>278646.04664015316</v>
      </c>
    </row>
    <row r="532" spans="28:32" ht="20" customHeight="1" x14ac:dyDescent="0.5">
      <c r="AB532" s="41">
        <f t="shared" si="40"/>
        <v>171</v>
      </c>
      <c r="AC532" s="75">
        <f t="shared" si="41"/>
        <v>345.50064229249023</v>
      </c>
      <c r="AD532" s="75">
        <f t="shared" si="42"/>
        <v>59080.609832015827</v>
      </c>
      <c r="AE532" s="74">
        <f t="shared" si="43"/>
        <v>1629.5090446792583</v>
      </c>
      <c r="AF532" s="74">
        <f t="shared" si="44"/>
        <v>278646.04664015316</v>
      </c>
    </row>
    <row r="533" spans="28:32" ht="20" customHeight="1" x14ac:dyDescent="0.5">
      <c r="AB533" s="41">
        <f t="shared" si="40"/>
        <v>171</v>
      </c>
      <c r="AC533" s="75">
        <f t="shared" si="41"/>
        <v>345.50064229249023</v>
      </c>
      <c r="AD533" s="75">
        <f t="shared" si="42"/>
        <v>59080.609832015827</v>
      </c>
      <c r="AE533" s="74">
        <f t="shared" si="43"/>
        <v>1629.5090446792583</v>
      </c>
      <c r="AF533" s="74">
        <f t="shared" si="44"/>
        <v>278646.04664015316</v>
      </c>
    </row>
    <row r="534" spans="28:32" ht="20" customHeight="1" x14ac:dyDescent="0.5">
      <c r="AB534" s="41">
        <f t="shared" si="40"/>
        <v>171</v>
      </c>
      <c r="AC534" s="75">
        <f t="shared" si="41"/>
        <v>345.50064229249023</v>
      </c>
      <c r="AD534" s="75">
        <f t="shared" si="42"/>
        <v>59080.609832015827</v>
      </c>
      <c r="AE534" s="74">
        <f t="shared" si="43"/>
        <v>1629.5090446792583</v>
      </c>
      <c r="AF534" s="74">
        <f t="shared" si="44"/>
        <v>278646.04664015316</v>
      </c>
    </row>
    <row r="535" spans="28:32" ht="20" customHeight="1" x14ac:dyDescent="0.5">
      <c r="AB535" s="41">
        <f t="shared" si="40"/>
        <v>171</v>
      </c>
      <c r="AC535" s="75">
        <f t="shared" si="41"/>
        <v>345.50064229249023</v>
      </c>
      <c r="AD535" s="75">
        <f t="shared" si="42"/>
        <v>59080.609832015827</v>
      </c>
      <c r="AE535" s="74">
        <f t="shared" si="43"/>
        <v>1629.5090446792583</v>
      </c>
      <c r="AF535" s="74">
        <f t="shared" si="44"/>
        <v>278646.04664015316</v>
      </c>
    </row>
    <row r="536" spans="28:32" ht="20" customHeight="1" x14ac:dyDescent="0.5">
      <c r="AB536" s="41">
        <f t="shared" si="40"/>
        <v>171</v>
      </c>
      <c r="AC536" s="75">
        <f t="shared" si="41"/>
        <v>345.50064229249023</v>
      </c>
      <c r="AD536" s="75">
        <f t="shared" si="42"/>
        <v>59080.609832015827</v>
      </c>
      <c r="AE536" s="74">
        <f t="shared" si="43"/>
        <v>1629.5090446792583</v>
      </c>
      <c r="AF536" s="74">
        <f t="shared" si="44"/>
        <v>278646.04664015316</v>
      </c>
    </row>
    <row r="537" spans="28:32" ht="20" customHeight="1" x14ac:dyDescent="0.5">
      <c r="AB537" s="41">
        <f t="shared" si="40"/>
        <v>171</v>
      </c>
      <c r="AC537" s="75">
        <f t="shared" si="41"/>
        <v>345.50064229249023</v>
      </c>
      <c r="AD537" s="75">
        <f t="shared" si="42"/>
        <v>59080.609832015827</v>
      </c>
      <c r="AE537" s="74">
        <f t="shared" si="43"/>
        <v>1629.5090446792583</v>
      </c>
      <c r="AF537" s="74">
        <f t="shared" si="44"/>
        <v>278646.04664015316</v>
      </c>
    </row>
    <row r="538" spans="28:32" ht="20" customHeight="1" x14ac:dyDescent="0.5">
      <c r="AB538" s="41">
        <f t="shared" si="40"/>
        <v>171</v>
      </c>
      <c r="AC538" s="75">
        <f t="shared" si="41"/>
        <v>345.50064229249023</v>
      </c>
      <c r="AD538" s="75">
        <f t="shared" si="42"/>
        <v>59080.609832015827</v>
      </c>
      <c r="AE538" s="74">
        <f t="shared" si="43"/>
        <v>1629.5090446792583</v>
      </c>
      <c r="AF538" s="74">
        <f t="shared" si="44"/>
        <v>278646.04664015316</v>
      </c>
    </row>
    <row r="539" spans="28:32" ht="20" customHeight="1" x14ac:dyDescent="0.5">
      <c r="AB539" s="41">
        <f t="shared" si="40"/>
        <v>171</v>
      </c>
      <c r="AC539" s="75">
        <f t="shared" si="41"/>
        <v>345.50064229249023</v>
      </c>
      <c r="AD539" s="75">
        <f t="shared" si="42"/>
        <v>59080.609832015827</v>
      </c>
      <c r="AE539" s="74">
        <f t="shared" si="43"/>
        <v>1629.5090446792583</v>
      </c>
      <c r="AF539" s="74">
        <f t="shared" si="44"/>
        <v>278646.04664015316</v>
      </c>
    </row>
    <row r="540" spans="28:32" ht="20" customHeight="1" x14ac:dyDescent="0.5">
      <c r="AB540" s="41">
        <f t="shared" si="40"/>
        <v>171</v>
      </c>
      <c r="AC540" s="75">
        <f t="shared" si="41"/>
        <v>345.50064229249023</v>
      </c>
      <c r="AD540" s="75">
        <f t="shared" si="42"/>
        <v>59080.609832015827</v>
      </c>
      <c r="AE540" s="74">
        <f t="shared" si="43"/>
        <v>1629.5090446792583</v>
      </c>
      <c r="AF540" s="74">
        <f t="shared" si="44"/>
        <v>278646.04664015316</v>
      </c>
    </row>
    <row r="541" spans="28:32" ht="20" customHeight="1" x14ac:dyDescent="0.5">
      <c r="AB541" s="41">
        <f t="shared" si="40"/>
        <v>171</v>
      </c>
      <c r="AC541" s="75">
        <f t="shared" si="41"/>
        <v>345.50064229249023</v>
      </c>
      <c r="AD541" s="75">
        <f t="shared" si="42"/>
        <v>59080.609832015827</v>
      </c>
      <c r="AE541" s="74">
        <f t="shared" si="43"/>
        <v>1629.5090446792583</v>
      </c>
      <c r="AF541" s="74">
        <f t="shared" si="44"/>
        <v>278646.04664015316</v>
      </c>
    </row>
    <row r="542" spans="28:32" ht="20" customHeight="1" x14ac:dyDescent="0.5">
      <c r="AB542" s="41">
        <f t="shared" si="40"/>
        <v>171</v>
      </c>
      <c r="AC542" s="75">
        <f t="shared" si="41"/>
        <v>345.50064229249023</v>
      </c>
      <c r="AD542" s="75">
        <f t="shared" si="42"/>
        <v>59080.609832015827</v>
      </c>
      <c r="AE542" s="74">
        <f t="shared" si="43"/>
        <v>1629.5090446792583</v>
      </c>
      <c r="AF542" s="74">
        <f t="shared" si="44"/>
        <v>278646.04664015316</v>
      </c>
    </row>
    <row r="543" spans="28:32" ht="20" customHeight="1" x14ac:dyDescent="0.5">
      <c r="AB543" s="41">
        <f t="shared" si="40"/>
        <v>171</v>
      </c>
      <c r="AC543" s="75">
        <f t="shared" si="41"/>
        <v>345.50064229249023</v>
      </c>
      <c r="AD543" s="75">
        <f t="shared" si="42"/>
        <v>59080.609832015827</v>
      </c>
      <c r="AE543" s="74">
        <f t="shared" si="43"/>
        <v>1629.5090446792583</v>
      </c>
      <c r="AF543" s="74">
        <f t="shared" si="44"/>
        <v>278646.04664015316</v>
      </c>
    </row>
    <row r="544" spans="28:32" ht="20" customHeight="1" x14ac:dyDescent="0.5">
      <c r="AB544" s="41">
        <f t="shared" si="40"/>
        <v>171</v>
      </c>
      <c r="AC544" s="75">
        <f t="shared" si="41"/>
        <v>345.50064229249023</v>
      </c>
      <c r="AD544" s="75">
        <f t="shared" si="42"/>
        <v>59080.609832015827</v>
      </c>
      <c r="AE544" s="74">
        <f t="shared" si="43"/>
        <v>1629.5090446792583</v>
      </c>
      <c r="AF544" s="74">
        <f t="shared" si="44"/>
        <v>278646.04664015316</v>
      </c>
    </row>
    <row r="545" spans="28:32" ht="20" customHeight="1" x14ac:dyDescent="0.5">
      <c r="AB545" s="41">
        <f t="shared" si="40"/>
        <v>171</v>
      </c>
      <c r="AC545" s="75">
        <f t="shared" si="41"/>
        <v>345.50064229249023</v>
      </c>
      <c r="AD545" s="75">
        <f t="shared" si="42"/>
        <v>59080.609832015827</v>
      </c>
      <c r="AE545" s="74">
        <f t="shared" si="43"/>
        <v>1629.5090446792583</v>
      </c>
      <c r="AF545" s="74">
        <f t="shared" si="44"/>
        <v>278646.04664015316</v>
      </c>
    </row>
    <row r="546" spans="28:32" ht="20" customHeight="1" x14ac:dyDescent="0.5">
      <c r="AB546" s="41">
        <f t="shared" si="40"/>
        <v>171</v>
      </c>
      <c r="AC546" s="75">
        <f t="shared" si="41"/>
        <v>345.50064229249023</v>
      </c>
      <c r="AD546" s="75">
        <f t="shared" si="42"/>
        <v>59080.609832015827</v>
      </c>
      <c r="AE546" s="74">
        <f t="shared" si="43"/>
        <v>1629.5090446792583</v>
      </c>
      <c r="AF546" s="74">
        <f t="shared" si="44"/>
        <v>278646.04664015316</v>
      </c>
    </row>
    <row r="547" spans="28:32" ht="20" customHeight="1" x14ac:dyDescent="0.5">
      <c r="AB547" s="41">
        <f t="shared" si="40"/>
        <v>171</v>
      </c>
      <c r="AC547" s="75">
        <f t="shared" si="41"/>
        <v>345.50064229249023</v>
      </c>
      <c r="AD547" s="75">
        <f t="shared" si="42"/>
        <v>59080.609832015827</v>
      </c>
      <c r="AE547" s="74">
        <f t="shared" si="43"/>
        <v>1629.5090446792583</v>
      </c>
      <c r="AF547" s="74">
        <f t="shared" si="44"/>
        <v>278646.04664015316</v>
      </c>
    </row>
    <row r="548" spans="28:32" ht="20" customHeight="1" x14ac:dyDescent="0.5">
      <c r="AB548" s="41">
        <f t="shared" si="40"/>
        <v>171</v>
      </c>
      <c r="AC548" s="75">
        <f t="shared" si="41"/>
        <v>345.50064229249023</v>
      </c>
      <c r="AD548" s="75">
        <f t="shared" si="42"/>
        <v>59080.609832015827</v>
      </c>
      <c r="AE548" s="74">
        <f t="shared" si="43"/>
        <v>1629.5090446792583</v>
      </c>
      <c r="AF548" s="74">
        <f t="shared" si="44"/>
        <v>278646.04664015316</v>
      </c>
    </row>
    <row r="549" spans="28:32" ht="20" customHeight="1" x14ac:dyDescent="0.5">
      <c r="AB549" s="41">
        <f t="shared" si="40"/>
        <v>171</v>
      </c>
      <c r="AC549" s="75">
        <f t="shared" si="41"/>
        <v>345.50064229249023</v>
      </c>
      <c r="AD549" s="75">
        <f t="shared" si="42"/>
        <v>59080.609832015827</v>
      </c>
      <c r="AE549" s="74">
        <f t="shared" si="43"/>
        <v>1629.5090446792583</v>
      </c>
      <c r="AF549" s="74">
        <f t="shared" si="44"/>
        <v>278646.04664015316</v>
      </c>
    </row>
    <row r="550" spans="28:32" ht="20" customHeight="1" x14ac:dyDescent="0.5">
      <c r="AB550" s="41">
        <f t="shared" si="40"/>
        <v>171</v>
      </c>
      <c r="AC550" s="75">
        <f t="shared" si="41"/>
        <v>345.50064229249023</v>
      </c>
      <c r="AD550" s="75">
        <f t="shared" si="42"/>
        <v>59080.609832015827</v>
      </c>
      <c r="AE550" s="74">
        <f t="shared" si="43"/>
        <v>1629.5090446792583</v>
      </c>
      <c r="AF550" s="74">
        <f t="shared" si="44"/>
        <v>278646.04664015316</v>
      </c>
    </row>
    <row r="551" spans="28:32" ht="20" customHeight="1" x14ac:dyDescent="0.5">
      <c r="AB551" s="41">
        <f t="shared" si="40"/>
        <v>171</v>
      </c>
      <c r="AC551" s="75">
        <f t="shared" si="41"/>
        <v>345.50064229249023</v>
      </c>
      <c r="AD551" s="75">
        <f t="shared" si="42"/>
        <v>59080.609832015827</v>
      </c>
      <c r="AE551" s="74">
        <f t="shared" si="43"/>
        <v>1629.5090446792583</v>
      </c>
      <c r="AF551" s="74">
        <f t="shared" si="44"/>
        <v>278646.04664015316</v>
      </c>
    </row>
    <row r="552" spans="28:32" ht="20" customHeight="1" x14ac:dyDescent="0.5">
      <c r="AB552" s="41">
        <f t="shared" si="40"/>
        <v>171</v>
      </c>
      <c r="AC552" s="75">
        <f t="shared" si="41"/>
        <v>345.50064229249023</v>
      </c>
      <c r="AD552" s="75">
        <f t="shared" si="42"/>
        <v>59080.609832015827</v>
      </c>
      <c r="AE552" s="74">
        <f t="shared" si="43"/>
        <v>1629.5090446792583</v>
      </c>
      <c r="AF552" s="74">
        <f t="shared" si="44"/>
        <v>278646.04664015316</v>
      </c>
    </row>
    <row r="553" spans="28:32" ht="20" customHeight="1" x14ac:dyDescent="0.5">
      <c r="AB553" s="41">
        <f t="shared" si="40"/>
        <v>171</v>
      </c>
      <c r="AC553" s="75">
        <f t="shared" si="41"/>
        <v>345.50064229249023</v>
      </c>
      <c r="AD553" s="75">
        <f t="shared" si="42"/>
        <v>59080.609832015827</v>
      </c>
      <c r="AE553" s="74">
        <f t="shared" si="43"/>
        <v>1629.5090446792583</v>
      </c>
      <c r="AF553" s="74">
        <f t="shared" si="44"/>
        <v>278646.04664015316</v>
      </c>
    </row>
    <row r="554" spans="28:32" ht="20" customHeight="1" x14ac:dyDescent="0.5">
      <c r="AB554" s="41">
        <f t="shared" si="40"/>
        <v>171</v>
      </c>
      <c r="AC554" s="75">
        <f t="shared" si="41"/>
        <v>345.50064229249023</v>
      </c>
      <c r="AD554" s="75">
        <f t="shared" si="42"/>
        <v>59080.609832015827</v>
      </c>
      <c r="AE554" s="74">
        <f t="shared" si="43"/>
        <v>1629.5090446792583</v>
      </c>
      <c r="AF554" s="74">
        <f t="shared" si="44"/>
        <v>278646.04664015316</v>
      </c>
    </row>
    <row r="555" spans="28:32" ht="20" customHeight="1" x14ac:dyDescent="0.5">
      <c r="AB555" s="41">
        <f t="shared" si="40"/>
        <v>171</v>
      </c>
      <c r="AC555" s="75">
        <f t="shared" si="41"/>
        <v>345.50064229249023</v>
      </c>
      <c r="AD555" s="75">
        <f t="shared" si="42"/>
        <v>59080.609832015827</v>
      </c>
      <c r="AE555" s="74">
        <f t="shared" si="43"/>
        <v>1629.5090446792583</v>
      </c>
      <c r="AF555" s="74">
        <f t="shared" si="44"/>
        <v>278646.04664015316</v>
      </c>
    </row>
    <row r="556" spans="28:32" ht="20" customHeight="1" x14ac:dyDescent="0.5">
      <c r="AB556" s="41">
        <f t="shared" si="40"/>
        <v>171</v>
      </c>
      <c r="AC556" s="75">
        <f t="shared" si="41"/>
        <v>345.50064229249023</v>
      </c>
      <c r="AD556" s="75">
        <f t="shared" si="42"/>
        <v>59080.609832015827</v>
      </c>
      <c r="AE556" s="74">
        <f t="shared" si="43"/>
        <v>1629.5090446792583</v>
      </c>
      <c r="AF556" s="74">
        <f t="shared" si="44"/>
        <v>278646.04664015316</v>
      </c>
    </row>
    <row r="557" spans="28:32" ht="20" customHeight="1" x14ac:dyDescent="0.5">
      <c r="AB557" s="41">
        <f t="shared" si="40"/>
        <v>171</v>
      </c>
      <c r="AC557" s="75">
        <f t="shared" si="41"/>
        <v>345.50064229249023</v>
      </c>
      <c r="AD557" s="75">
        <f t="shared" si="42"/>
        <v>59080.609832015827</v>
      </c>
      <c r="AE557" s="74">
        <f t="shared" si="43"/>
        <v>1629.5090446792583</v>
      </c>
      <c r="AF557" s="74">
        <f t="shared" si="44"/>
        <v>278646.04664015316</v>
      </c>
    </row>
    <row r="558" spans="28:32" ht="20" customHeight="1" x14ac:dyDescent="0.5">
      <c r="AB558" s="41">
        <f t="shared" si="40"/>
        <v>171</v>
      </c>
      <c r="AC558" s="75">
        <f t="shared" si="41"/>
        <v>345.50064229249023</v>
      </c>
      <c r="AD558" s="75">
        <f t="shared" si="42"/>
        <v>59080.609832015827</v>
      </c>
      <c r="AE558" s="74">
        <f t="shared" si="43"/>
        <v>1629.5090446792583</v>
      </c>
      <c r="AF558" s="74">
        <f t="shared" si="44"/>
        <v>278646.04664015316</v>
      </c>
    </row>
    <row r="559" spans="28:32" ht="20" customHeight="1" x14ac:dyDescent="0.5">
      <c r="AB559" s="41">
        <f t="shared" si="40"/>
        <v>171</v>
      </c>
      <c r="AC559" s="75">
        <f t="shared" si="41"/>
        <v>345.50064229249023</v>
      </c>
      <c r="AD559" s="75">
        <f t="shared" si="42"/>
        <v>59080.609832015827</v>
      </c>
      <c r="AE559" s="74">
        <f t="shared" si="43"/>
        <v>1629.5090446792583</v>
      </c>
      <c r="AF559" s="74">
        <f t="shared" si="44"/>
        <v>278646.04664015316</v>
      </c>
    </row>
    <row r="560" spans="28:32" ht="20" customHeight="1" x14ac:dyDescent="0.5">
      <c r="AB560" s="41">
        <f t="shared" si="40"/>
        <v>171</v>
      </c>
      <c r="AC560" s="75">
        <f t="shared" si="41"/>
        <v>345.50064229249023</v>
      </c>
      <c r="AD560" s="75">
        <f t="shared" si="42"/>
        <v>59080.609832015827</v>
      </c>
      <c r="AE560" s="74">
        <f t="shared" si="43"/>
        <v>1629.5090446792583</v>
      </c>
      <c r="AF560" s="74">
        <f t="shared" si="44"/>
        <v>278646.04664015316</v>
      </c>
    </row>
    <row r="561" spans="28:32" ht="20" customHeight="1" x14ac:dyDescent="0.5">
      <c r="AB561" s="41">
        <f t="shared" si="40"/>
        <v>171</v>
      </c>
      <c r="AC561" s="75">
        <f t="shared" si="41"/>
        <v>345.50064229249023</v>
      </c>
      <c r="AD561" s="75">
        <f t="shared" si="42"/>
        <v>59080.609832015827</v>
      </c>
      <c r="AE561" s="74">
        <f t="shared" si="43"/>
        <v>1629.5090446792583</v>
      </c>
      <c r="AF561" s="74">
        <f t="shared" si="44"/>
        <v>278646.04664015316</v>
      </c>
    </row>
    <row r="562" spans="28:32" ht="20" customHeight="1" x14ac:dyDescent="0.5">
      <c r="AB562" s="41">
        <f t="shared" si="40"/>
        <v>171</v>
      </c>
      <c r="AC562" s="75">
        <f t="shared" si="41"/>
        <v>345.50064229249023</v>
      </c>
      <c r="AD562" s="75">
        <f t="shared" si="42"/>
        <v>59080.609832015827</v>
      </c>
      <c r="AE562" s="74">
        <f t="shared" si="43"/>
        <v>1629.5090446792583</v>
      </c>
      <c r="AF562" s="74">
        <f t="shared" si="44"/>
        <v>278646.04664015316</v>
      </c>
    </row>
    <row r="563" spans="28:32" ht="20" customHeight="1" x14ac:dyDescent="0.5">
      <c r="AB563" s="41">
        <f t="shared" si="40"/>
        <v>171</v>
      </c>
      <c r="AC563" s="75">
        <f t="shared" si="41"/>
        <v>345.50064229249023</v>
      </c>
      <c r="AD563" s="75">
        <f t="shared" si="42"/>
        <v>59080.609832015827</v>
      </c>
      <c r="AE563" s="74">
        <f t="shared" si="43"/>
        <v>1629.5090446792583</v>
      </c>
      <c r="AF563" s="74">
        <f t="shared" si="44"/>
        <v>278646.04664015316</v>
      </c>
    </row>
    <row r="564" spans="28:32" ht="20" customHeight="1" x14ac:dyDescent="0.5">
      <c r="AB564" s="41">
        <f t="shared" si="40"/>
        <v>171</v>
      </c>
      <c r="AC564" s="75">
        <f t="shared" si="41"/>
        <v>345.50064229249023</v>
      </c>
      <c r="AD564" s="75">
        <f t="shared" si="42"/>
        <v>59080.609832015827</v>
      </c>
      <c r="AE564" s="74">
        <f t="shared" si="43"/>
        <v>1629.5090446792583</v>
      </c>
      <c r="AF564" s="74">
        <f t="shared" si="44"/>
        <v>278646.04664015316</v>
      </c>
    </row>
    <row r="565" spans="28:32" ht="20" customHeight="1" x14ac:dyDescent="0.5">
      <c r="AB565" s="41">
        <f t="shared" si="40"/>
        <v>171</v>
      </c>
      <c r="AC565" s="75">
        <f t="shared" si="41"/>
        <v>345.50064229249023</v>
      </c>
      <c r="AD565" s="75">
        <f t="shared" si="42"/>
        <v>59080.609832015827</v>
      </c>
      <c r="AE565" s="74">
        <f t="shared" si="43"/>
        <v>1629.5090446792583</v>
      </c>
      <c r="AF565" s="74">
        <f t="shared" si="44"/>
        <v>278646.04664015316</v>
      </c>
    </row>
    <row r="566" spans="28:32" ht="20" customHeight="1" x14ac:dyDescent="0.5">
      <c r="AB566" s="41">
        <f t="shared" si="40"/>
        <v>171</v>
      </c>
      <c r="AC566" s="75">
        <f t="shared" si="41"/>
        <v>345.50064229249023</v>
      </c>
      <c r="AD566" s="75">
        <f t="shared" si="42"/>
        <v>59080.609832015827</v>
      </c>
      <c r="AE566" s="74">
        <f t="shared" si="43"/>
        <v>1629.5090446792583</v>
      </c>
      <c r="AF566" s="74">
        <f t="shared" si="44"/>
        <v>278646.04664015316</v>
      </c>
    </row>
    <row r="567" spans="28:32" ht="20" customHeight="1" x14ac:dyDescent="0.5">
      <c r="AB567" s="41">
        <f t="shared" si="40"/>
        <v>171</v>
      </c>
      <c r="AC567" s="75">
        <f t="shared" si="41"/>
        <v>345.50064229249023</v>
      </c>
      <c r="AD567" s="75">
        <f t="shared" si="42"/>
        <v>59080.609832015827</v>
      </c>
      <c r="AE567" s="74">
        <f t="shared" si="43"/>
        <v>1629.5090446792583</v>
      </c>
      <c r="AF567" s="74">
        <f t="shared" si="44"/>
        <v>278646.04664015316</v>
      </c>
    </row>
    <row r="568" spans="28:32" ht="20" customHeight="1" x14ac:dyDescent="0.5">
      <c r="AB568" s="41">
        <f t="shared" si="40"/>
        <v>171</v>
      </c>
      <c r="AC568" s="75">
        <f t="shared" si="41"/>
        <v>345.50064229249023</v>
      </c>
      <c r="AD568" s="75">
        <f t="shared" si="42"/>
        <v>59080.609832015827</v>
      </c>
      <c r="AE568" s="74">
        <f t="shared" si="43"/>
        <v>1629.5090446792583</v>
      </c>
      <c r="AF568" s="74">
        <f t="shared" si="44"/>
        <v>278646.04664015316</v>
      </c>
    </row>
    <row r="569" spans="28:32" ht="20" customHeight="1" x14ac:dyDescent="0.5">
      <c r="AB569" s="41">
        <f t="shared" si="40"/>
        <v>171</v>
      </c>
      <c r="AC569" s="75">
        <f t="shared" si="41"/>
        <v>345.50064229249023</v>
      </c>
      <c r="AD569" s="75">
        <f t="shared" si="42"/>
        <v>59080.609832015827</v>
      </c>
      <c r="AE569" s="74">
        <f t="shared" si="43"/>
        <v>1629.5090446792583</v>
      </c>
      <c r="AF569" s="74">
        <f t="shared" si="44"/>
        <v>278646.04664015316</v>
      </c>
    </row>
    <row r="570" spans="28:32" ht="20" customHeight="1" x14ac:dyDescent="0.5">
      <c r="AB570" s="41">
        <f t="shared" si="40"/>
        <v>171</v>
      </c>
      <c r="AC570" s="75">
        <f t="shared" si="41"/>
        <v>345.50064229249023</v>
      </c>
      <c r="AD570" s="75">
        <f t="shared" si="42"/>
        <v>59080.609832015827</v>
      </c>
      <c r="AE570" s="74">
        <f t="shared" si="43"/>
        <v>1629.5090446792583</v>
      </c>
      <c r="AF570" s="74">
        <f t="shared" si="44"/>
        <v>278646.04664015316</v>
      </c>
    </row>
    <row r="571" spans="28:32" ht="20" customHeight="1" x14ac:dyDescent="0.5">
      <c r="AB571" s="41">
        <f t="shared" si="40"/>
        <v>171</v>
      </c>
      <c r="AC571" s="75">
        <f t="shared" si="41"/>
        <v>345.50064229249023</v>
      </c>
      <c r="AD571" s="75">
        <f t="shared" si="42"/>
        <v>59080.609832015827</v>
      </c>
      <c r="AE571" s="74">
        <f t="shared" si="43"/>
        <v>1629.5090446792583</v>
      </c>
      <c r="AF571" s="74">
        <f t="shared" si="44"/>
        <v>278646.04664015316</v>
      </c>
    </row>
    <row r="572" spans="28:32" ht="20" customHeight="1" x14ac:dyDescent="0.5">
      <c r="AB572" s="41">
        <f t="shared" si="40"/>
        <v>171</v>
      </c>
      <c r="AC572" s="75">
        <f t="shared" si="41"/>
        <v>345.50064229249023</v>
      </c>
      <c r="AD572" s="75">
        <f t="shared" si="42"/>
        <v>59080.609832015827</v>
      </c>
      <c r="AE572" s="74">
        <f t="shared" si="43"/>
        <v>1629.5090446792583</v>
      </c>
      <c r="AF572" s="74">
        <f t="shared" si="44"/>
        <v>278646.04664015316</v>
      </c>
    </row>
    <row r="573" spans="28:32" ht="20" customHeight="1" x14ac:dyDescent="0.5">
      <c r="AB573" s="41">
        <f t="shared" si="40"/>
        <v>171</v>
      </c>
      <c r="AC573" s="75">
        <f t="shared" si="41"/>
        <v>345.50064229249023</v>
      </c>
      <c r="AD573" s="75">
        <f t="shared" si="42"/>
        <v>59080.609832015827</v>
      </c>
      <c r="AE573" s="74">
        <f t="shared" si="43"/>
        <v>1629.5090446792583</v>
      </c>
      <c r="AF573" s="74">
        <f t="shared" si="44"/>
        <v>278646.04664015316</v>
      </c>
    </row>
    <row r="574" spans="28:32" ht="20" customHeight="1" x14ac:dyDescent="0.5">
      <c r="AB574" s="41">
        <f t="shared" si="40"/>
        <v>171</v>
      </c>
      <c r="AC574" s="75">
        <f t="shared" si="41"/>
        <v>345.50064229249023</v>
      </c>
      <c r="AD574" s="75">
        <f t="shared" si="42"/>
        <v>59080.609832015827</v>
      </c>
      <c r="AE574" s="74">
        <f t="shared" si="43"/>
        <v>1629.5090446792583</v>
      </c>
      <c r="AF574" s="74">
        <f t="shared" si="44"/>
        <v>278646.04664015316</v>
      </c>
    </row>
    <row r="575" spans="28:32" ht="20" customHeight="1" x14ac:dyDescent="0.5">
      <c r="AB575" s="41">
        <f t="shared" si="40"/>
        <v>171</v>
      </c>
      <c r="AC575" s="75">
        <f t="shared" si="41"/>
        <v>345.50064229249023</v>
      </c>
      <c r="AD575" s="75">
        <f t="shared" si="42"/>
        <v>59080.609832015827</v>
      </c>
      <c r="AE575" s="74">
        <f t="shared" si="43"/>
        <v>1629.5090446792583</v>
      </c>
      <c r="AF575" s="74">
        <f t="shared" si="44"/>
        <v>278646.04664015316</v>
      </c>
    </row>
    <row r="576" spans="28:32" ht="20" customHeight="1" x14ac:dyDescent="0.5">
      <c r="AB576" s="41">
        <f t="shared" si="40"/>
        <v>171</v>
      </c>
      <c r="AC576" s="75">
        <f t="shared" si="41"/>
        <v>345.50064229249023</v>
      </c>
      <c r="AD576" s="75">
        <f t="shared" si="42"/>
        <v>59080.609832015827</v>
      </c>
      <c r="AE576" s="74">
        <f t="shared" si="43"/>
        <v>1629.5090446792583</v>
      </c>
      <c r="AF576" s="74">
        <f t="shared" si="44"/>
        <v>278646.04664015316</v>
      </c>
    </row>
    <row r="577" spans="28:32" ht="20" customHeight="1" x14ac:dyDescent="0.5">
      <c r="AB577" s="41">
        <f t="shared" si="40"/>
        <v>171</v>
      </c>
      <c r="AC577" s="75">
        <f t="shared" si="41"/>
        <v>345.50064229249023</v>
      </c>
      <c r="AD577" s="75">
        <f t="shared" si="42"/>
        <v>59080.609832015827</v>
      </c>
      <c r="AE577" s="74">
        <f t="shared" si="43"/>
        <v>1629.5090446792583</v>
      </c>
      <c r="AF577" s="74">
        <f t="shared" si="44"/>
        <v>278646.04664015316</v>
      </c>
    </row>
    <row r="578" spans="28:32" ht="20" customHeight="1" x14ac:dyDescent="0.5">
      <c r="AB578" s="41">
        <f t="shared" si="40"/>
        <v>171</v>
      </c>
      <c r="AC578" s="75">
        <f t="shared" si="41"/>
        <v>345.50064229249023</v>
      </c>
      <c r="AD578" s="75">
        <f t="shared" si="42"/>
        <v>59080.609832015827</v>
      </c>
      <c r="AE578" s="74">
        <f t="shared" si="43"/>
        <v>1629.5090446792583</v>
      </c>
      <c r="AF578" s="74">
        <f t="shared" si="44"/>
        <v>278646.04664015316</v>
      </c>
    </row>
    <row r="579" spans="28:32" ht="20" customHeight="1" x14ac:dyDescent="0.5">
      <c r="AB579" s="41">
        <f t="shared" si="40"/>
        <v>171</v>
      </c>
      <c r="AC579" s="75">
        <f t="shared" si="41"/>
        <v>345.50064229249023</v>
      </c>
      <c r="AD579" s="75">
        <f t="shared" si="42"/>
        <v>59080.609832015827</v>
      </c>
      <c r="AE579" s="74">
        <f t="shared" si="43"/>
        <v>1629.5090446792583</v>
      </c>
      <c r="AF579" s="74">
        <f t="shared" si="44"/>
        <v>278646.04664015316</v>
      </c>
    </row>
    <row r="580" spans="28:32" ht="20" customHeight="1" x14ac:dyDescent="0.5">
      <c r="AB580" s="41">
        <f t="shared" si="40"/>
        <v>171</v>
      </c>
      <c r="AC580" s="75">
        <f t="shared" si="41"/>
        <v>345.50064229249023</v>
      </c>
      <c r="AD580" s="75">
        <f t="shared" si="42"/>
        <v>59080.609832015827</v>
      </c>
      <c r="AE580" s="74">
        <f t="shared" si="43"/>
        <v>1629.5090446792583</v>
      </c>
      <c r="AF580" s="74">
        <f t="shared" si="44"/>
        <v>278646.04664015316</v>
      </c>
    </row>
    <row r="581" spans="28:32" ht="20" customHeight="1" x14ac:dyDescent="0.5">
      <c r="AB581" s="41">
        <f t="shared" si="40"/>
        <v>171</v>
      </c>
      <c r="AC581" s="75">
        <f t="shared" si="41"/>
        <v>345.50064229249023</v>
      </c>
      <c r="AD581" s="75">
        <f t="shared" si="42"/>
        <v>59080.609832015827</v>
      </c>
      <c r="AE581" s="74">
        <f t="shared" si="43"/>
        <v>1629.5090446792583</v>
      </c>
      <c r="AF581" s="74">
        <f t="shared" si="44"/>
        <v>278646.04664015316</v>
      </c>
    </row>
    <row r="582" spans="28:32" ht="20" customHeight="1" x14ac:dyDescent="0.5">
      <c r="AB582" s="41">
        <f t="shared" si="40"/>
        <v>171</v>
      </c>
      <c r="AC582" s="75">
        <f t="shared" si="41"/>
        <v>345.50064229249023</v>
      </c>
      <c r="AD582" s="75">
        <f t="shared" si="42"/>
        <v>59080.609832015827</v>
      </c>
      <c r="AE582" s="74">
        <f t="shared" si="43"/>
        <v>1629.5090446792583</v>
      </c>
      <c r="AF582" s="74">
        <f t="shared" si="44"/>
        <v>278646.04664015316</v>
      </c>
    </row>
    <row r="583" spans="28:32" ht="20" customHeight="1" x14ac:dyDescent="0.5">
      <c r="AB583" s="41">
        <f t="shared" ref="AB583:AB646" si="45">AB582+U583</f>
        <v>171</v>
      </c>
      <c r="AC583" s="75">
        <f t="shared" ref="AC583:AC646" si="46">IF(U583&gt;0,(W583+AD582)/AB583,AC582)</f>
        <v>345.50064229249023</v>
      </c>
      <c r="AD583" s="75">
        <f t="shared" ref="AD583:AD646" si="47">AB583*AC583</f>
        <v>59080.609832015827</v>
      </c>
      <c r="AE583" s="74">
        <f t="shared" ref="AE583:AE646" si="48">IF(U583&gt;0,(AF582+Z583)/AB583,AE582)</f>
        <v>1629.5090446792583</v>
      </c>
      <c r="AF583" s="74">
        <f t="shared" ref="AF583:AF646" si="49">AB583*AE583</f>
        <v>278646.04664015316</v>
      </c>
    </row>
    <row r="584" spans="28:32" ht="20" customHeight="1" x14ac:dyDescent="0.5">
      <c r="AB584" s="41">
        <f t="shared" si="45"/>
        <v>171</v>
      </c>
      <c r="AC584" s="75">
        <f t="shared" si="46"/>
        <v>345.50064229249023</v>
      </c>
      <c r="AD584" s="75">
        <f t="shared" si="47"/>
        <v>59080.609832015827</v>
      </c>
      <c r="AE584" s="74">
        <f t="shared" si="48"/>
        <v>1629.5090446792583</v>
      </c>
      <c r="AF584" s="74">
        <f t="shared" si="49"/>
        <v>278646.04664015316</v>
      </c>
    </row>
    <row r="585" spans="28:32" ht="20" customHeight="1" x14ac:dyDescent="0.5">
      <c r="AB585" s="41">
        <f t="shared" si="45"/>
        <v>171</v>
      </c>
      <c r="AC585" s="75">
        <f t="shared" si="46"/>
        <v>345.50064229249023</v>
      </c>
      <c r="AD585" s="75">
        <f t="shared" si="47"/>
        <v>59080.609832015827</v>
      </c>
      <c r="AE585" s="74">
        <f t="shared" si="48"/>
        <v>1629.5090446792583</v>
      </c>
      <c r="AF585" s="74">
        <f t="shared" si="49"/>
        <v>278646.04664015316</v>
      </c>
    </row>
    <row r="586" spans="28:32" ht="20" customHeight="1" x14ac:dyDescent="0.5">
      <c r="AB586" s="41">
        <f t="shared" si="45"/>
        <v>171</v>
      </c>
      <c r="AC586" s="75">
        <f t="shared" si="46"/>
        <v>345.50064229249023</v>
      </c>
      <c r="AD586" s="75">
        <f t="shared" si="47"/>
        <v>59080.609832015827</v>
      </c>
      <c r="AE586" s="74">
        <f t="shared" si="48"/>
        <v>1629.5090446792583</v>
      </c>
      <c r="AF586" s="74">
        <f t="shared" si="49"/>
        <v>278646.04664015316</v>
      </c>
    </row>
    <row r="587" spans="28:32" ht="20" customHeight="1" x14ac:dyDescent="0.5">
      <c r="AB587" s="41">
        <f t="shared" si="45"/>
        <v>171</v>
      </c>
      <c r="AC587" s="75">
        <f t="shared" si="46"/>
        <v>345.50064229249023</v>
      </c>
      <c r="AD587" s="75">
        <f t="shared" si="47"/>
        <v>59080.609832015827</v>
      </c>
      <c r="AE587" s="74">
        <f t="shared" si="48"/>
        <v>1629.5090446792583</v>
      </c>
      <c r="AF587" s="74">
        <f t="shared" si="49"/>
        <v>278646.04664015316</v>
      </c>
    </row>
    <row r="588" spans="28:32" ht="20" customHeight="1" x14ac:dyDescent="0.5">
      <c r="AB588" s="41">
        <f t="shared" si="45"/>
        <v>171</v>
      </c>
      <c r="AC588" s="75">
        <f t="shared" si="46"/>
        <v>345.50064229249023</v>
      </c>
      <c r="AD588" s="75">
        <f t="shared" si="47"/>
        <v>59080.609832015827</v>
      </c>
      <c r="AE588" s="74">
        <f t="shared" si="48"/>
        <v>1629.5090446792583</v>
      </c>
      <c r="AF588" s="74">
        <f t="shared" si="49"/>
        <v>278646.04664015316</v>
      </c>
    </row>
    <row r="589" spans="28:32" ht="20" customHeight="1" x14ac:dyDescent="0.5">
      <c r="AB589" s="41">
        <f t="shared" si="45"/>
        <v>171</v>
      </c>
      <c r="AC589" s="75">
        <f t="shared" si="46"/>
        <v>345.50064229249023</v>
      </c>
      <c r="AD589" s="75">
        <f t="shared" si="47"/>
        <v>59080.609832015827</v>
      </c>
      <c r="AE589" s="74">
        <f t="shared" si="48"/>
        <v>1629.5090446792583</v>
      </c>
      <c r="AF589" s="74">
        <f t="shared" si="49"/>
        <v>278646.04664015316</v>
      </c>
    </row>
    <row r="590" spans="28:32" ht="20" customHeight="1" x14ac:dyDescent="0.5">
      <c r="AB590" s="41">
        <f t="shared" si="45"/>
        <v>171</v>
      </c>
      <c r="AC590" s="75">
        <f t="shared" si="46"/>
        <v>345.50064229249023</v>
      </c>
      <c r="AD590" s="75">
        <f t="shared" si="47"/>
        <v>59080.609832015827</v>
      </c>
      <c r="AE590" s="74">
        <f t="shared" si="48"/>
        <v>1629.5090446792583</v>
      </c>
      <c r="AF590" s="74">
        <f t="shared" si="49"/>
        <v>278646.04664015316</v>
      </c>
    </row>
    <row r="591" spans="28:32" ht="20" customHeight="1" x14ac:dyDescent="0.5">
      <c r="AB591" s="41">
        <f t="shared" si="45"/>
        <v>171</v>
      </c>
      <c r="AC591" s="75">
        <f t="shared" si="46"/>
        <v>345.50064229249023</v>
      </c>
      <c r="AD591" s="75">
        <f t="shared" si="47"/>
        <v>59080.609832015827</v>
      </c>
      <c r="AE591" s="74">
        <f t="shared" si="48"/>
        <v>1629.5090446792583</v>
      </c>
      <c r="AF591" s="74">
        <f t="shared" si="49"/>
        <v>278646.04664015316</v>
      </c>
    </row>
    <row r="592" spans="28:32" ht="20" customHeight="1" x14ac:dyDescent="0.5">
      <c r="AB592" s="41">
        <f t="shared" si="45"/>
        <v>171</v>
      </c>
      <c r="AC592" s="75">
        <f t="shared" si="46"/>
        <v>345.50064229249023</v>
      </c>
      <c r="AD592" s="75">
        <f t="shared" si="47"/>
        <v>59080.609832015827</v>
      </c>
      <c r="AE592" s="74">
        <f t="shared" si="48"/>
        <v>1629.5090446792583</v>
      </c>
      <c r="AF592" s="74">
        <f t="shared" si="49"/>
        <v>278646.04664015316</v>
      </c>
    </row>
    <row r="593" spans="28:32" ht="20" customHeight="1" x14ac:dyDescent="0.5">
      <c r="AB593" s="41">
        <f t="shared" si="45"/>
        <v>171</v>
      </c>
      <c r="AC593" s="75">
        <f t="shared" si="46"/>
        <v>345.50064229249023</v>
      </c>
      <c r="AD593" s="75">
        <f t="shared" si="47"/>
        <v>59080.609832015827</v>
      </c>
      <c r="AE593" s="74">
        <f t="shared" si="48"/>
        <v>1629.5090446792583</v>
      </c>
      <c r="AF593" s="74">
        <f t="shared" si="49"/>
        <v>278646.04664015316</v>
      </c>
    </row>
    <row r="594" spans="28:32" ht="20" customHeight="1" x14ac:dyDescent="0.5">
      <c r="AB594" s="41">
        <f t="shared" si="45"/>
        <v>171</v>
      </c>
      <c r="AC594" s="75">
        <f t="shared" si="46"/>
        <v>345.50064229249023</v>
      </c>
      <c r="AD594" s="75">
        <f t="shared" si="47"/>
        <v>59080.609832015827</v>
      </c>
      <c r="AE594" s="74">
        <f t="shared" si="48"/>
        <v>1629.5090446792583</v>
      </c>
      <c r="AF594" s="74">
        <f t="shared" si="49"/>
        <v>278646.04664015316</v>
      </c>
    </row>
    <row r="595" spans="28:32" ht="20" customHeight="1" x14ac:dyDescent="0.5">
      <c r="AB595" s="41">
        <f t="shared" si="45"/>
        <v>171</v>
      </c>
      <c r="AC595" s="75">
        <f t="shared" si="46"/>
        <v>345.50064229249023</v>
      </c>
      <c r="AD595" s="75">
        <f t="shared" si="47"/>
        <v>59080.609832015827</v>
      </c>
      <c r="AE595" s="74">
        <f t="shared" si="48"/>
        <v>1629.5090446792583</v>
      </c>
      <c r="AF595" s="74">
        <f t="shared" si="49"/>
        <v>278646.04664015316</v>
      </c>
    </row>
    <row r="596" spans="28:32" ht="20" customHeight="1" x14ac:dyDescent="0.5">
      <c r="AB596" s="41">
        <f t="shared" si="45"/>
        <v>171</v>
      </c>
      <c r="AC596" s="75">
        <f t="shared" si="46"/>
        <v>345.50064229249023</v>
      </c>
      <c r="AD596" s="75">
        <f t="shared" si="47"/>
        <v>59080.609832015827</v>
      </c>
      <c r="AE596" s="74">
        <f t="shared" si="48"/>
        <v>1629.5090446792583</v>
      </c>
      <c r="AF596" s="74">
        <f t="shared" si="49"/>
        <v>278646.04664015316</v>
      </c>
    </row>
    <row r="597" spans="28:32" ht="20" customHeight="1" x14ac:dyDescent="0.5">
      <c r="AB597" s="41">
        <f t="shared" si="45"/>
        <v>171</v>
      </c>
      <c r="AC597" s="75">
        <f t="shared" si="46"/>
        <v>345.50064229249023</v>
      </c>
      <c r="AD597" s="75">
        <f t="shared" si="47"/>
        <v>59080.609832015827</v>
      </c>
      <c r="AE597" s="74">
        <f t="shared" si="48"/>
        <v>1629.5090446792583</v>
      </c>
      <c r="AF597" s="74">
        <f t="shared" si="49"/>
        <v>278646.04664015316</v>
      </c>
    </row>
    <row r="598" spans="28:32" ht="20" customHeight="1" x14ac:dyDescent="0.5">
      <c r="AB598" s="41">
        <f t="shared" si="45"/>
        <v>171</v>
      </c>
      <c r="AC598" s="75">
        <f t="shared" si="46"/>
        <v>345.50064229249023</v>
      </c>
      <c r="AD598" s="75">
        <f t="shared" si="47"/>
        <v>59080.609832015827</v>
      </c>
      <c r="AE598" s="74">
        <f t="shared" si="48"/>
        <v>1629.5090446792583</v>
      </c>
      <c r="AF598" s="74">
        <f t="shared" si="49"/>
        <v>278646.04664015316</v>
      </c>
    </row>
    <row r="599" spans="28:32" ht="20" customHeight="1" x14ac:dyDescent="0.5">
      <c r="AB599" s="41">
        <f t="shared" si="45"/>
        <v>171</v>
      </c>
      <c r="AC599" s="75">
        <f t="shared" si="46"/>
        <v>345.50064229249023</v>
      </c>
      <c r="AD599" s="75">
        <f t="shared" si="47"/>
        <v>59080.609832015827</v>
      </c>
      <c r="AE599" s="74">
        <f t="shared" si="48"/>
        <v>1629.5090446792583</v>
      </c>
      <c r="AF599" s="74">
        <f t="shared" si="49"/>
        <v>278646.04664015316</v>
      </c>
    </row>
    <row r="600" spans="28:32" ht="20" customHeight="1" x14ac:dyDescent="0.5">
      <c r="AB600" s="41">
        <f t="shared" si="45"/>
        <v>171</v>
      </c>
      <c r="AC600" s="75">
        <f t="shared" si="46"/>
        <v>345.50064229249023</v>
      </c>
      <c r="AD600" s="75">
        <f t="shared" si="47"/>
        <v>59080.609832015827</v>
      </c>
      <c r="AE600" s="74">
        <f t="shared" si="48"/>
        <v>1629.5090446792583</v>
      </c>
      <c r="AF600" s="74">
        <f t="shared" si="49"/>
        <v>278646.04664015316</v>
      </c>
    </row>
    <row r="601" spans="28:32" ht="20" customHeight="1" x14ac:dyDescent="0.5">
      <c r="AB601" s="41">
        <f t="shared" si="45"/>
        <v>171</v>
      </c>
      <c r="AC601" s="75">
        <f t="shared" si="46"/>
        <v>345.50064229249023</v>
      </c>
      <c r="AD601" s="75">
        <f t="shared" si="47"/>
        <v>59080.609832015827</v>
      </c>
      <c r="AE601" s="74">
        <f t="shared" si="48"/>
        <v>1629.5090446792583</v>
      </c>
      <c r="AF601" s="74">
        <f t="shared" si="49"/>
        <v>278646.04664015316</v>
      </c>
    </row>
    <row r="602" spans="28:32" ht="20" customHeight="1" x14ac:dyDescent="0.5">
      <c r="AB602" s="41">
        <f t="shared" si="45"/>
        <v>171</v>
      </c>
      <c r="AC602" s="75">
        <f t="shared" si="46"/>
        <v>345.50064229249023</v>
      </c>
      <c r="AD602" s="75">
        <f t="shared" si="47"/>
        <v>59080.609832015827</v>
      </c>
      <c r="AE602" s="74">
        <f t="shared" si="48"/>
        <v>1629.5090446792583</v>
      </c>
      <c r="AF602" s="74">
        <f t="shared" si="49"/>
        <v>278646.04664015316</v>
      </c>
    </row>
    <row r="603" spans="28:32" ht="20" customHeight="1" x14ac:dyDescent="0.5">
      <c r="AB603" s="41">
        <f t="shared" si="45"/>
        <v>171</v>
      </c>
      <c r="AC603" s="75">
        <f t="shared" si="46"/>
        <v>345.50064229249023</v>
      </c>
      <c r="AD603" s="75">
        <f t="shared" si="47"/>
        <v>59080.609832015827</v>
      </c>
      <c r="AE603" s="74">
        <f t="shared" si="48"/>
        <v>1629.5090446792583</v>
      </c>
      <c r="AF603" s="74">
        <f t="shared" si="49"/>
        <v>278646.04664015316</v>
      </c>
    </row>
    <row r="604" spans="28:32" ht="20" customHeight="1" x14ac:dyDescent="0.5">
      <c r="AB604" s="41">
        <f t="shared" si="45"/>
        <v>171</v>
      </c>
      <c r="AC604" s="75">
        <f t="shared" si="46"/>
        <v>345.50064229249023</v>
      </c>
      <c r="AD604" s="75">
        <f t="shared" si="47"/>
        <v>59080.609832015827</v>
      </c>
      <c r="AE604" s="74">
        <f t="shared" si="48"/>
        <v>1629.5090446792583</v>
      </c>
      <c r="AF604" s="74">
        <f t="shared" si="49"/>
        <v>278646.04664015316</v>
      </c>
    </row>
    <row r="605" spans="28:32" ht="20" customHeight="1" x14ac:dyDescent="0.5">
      <c r="AB605" s="41">
        <f t="shared" si="45"/>
        <v>171</v>
      </c>
      <c r="AC605" s="75">
        <f t="shared" si="46"/>
        <v>345.50064229249023</v>
      </c>
      <c r="AD605" s="75">
        <f t="shared" si="47"/>
        <v>59080.609832015827</v>
      </c>
      <c r="AE605" s="74">
        <f t="shared" si="48"/>
        <v>1629.5090446792583</v>
      </c>
      <c r="AF605" s="74">
        <f t="shared" si="49"/>
        <v>278646.04664015316</v>
      </c>
    </row>
    <row r="606" spans="28:32" ht="20" customHeight="1" x14ac:dyDescent="0.5">
      <c r="AB606" s="41">
        <f t="shared" si="45"/>
        <v>171</v>
      </c>
      <c r="AC606" s="75">
        <f t="shared" si="46"/>
        <v>345.50064229249023</v>
      </c>
      <c r="AD606" s="75">
        <f t="shared" si="47"/>
        <v>59080.609832015827</v>
      </c>
      <c r="AE606" s="74">
        <f t="shared" si="48"/>
        <v>1629.5090446792583</v>
      </c>
      <c r="AF606" s="74">
        <f t="shared" si="49"/>
        <v>278646.04664015316</v>
      </c>
    </row>
    <row r="607" spans="28:32" ht="20" customHeight="1" x14ac:dyDescent="0.5">
      <c r="AB607" s="41">
        <f t="shared" si="45"/>
        <v>171</v>
      </c>
      <c r="AC607" s="75">
        <f t="shared" si="46"/>
        <v>345.50064229249023</v>
      </c>
      <c r="AD607" s="75">
        <f t="shared" si="47"/>
        <v>59080.609832015827</v>
      </c>
      <c r="AE607" s="74">
        <f t="shared" si="48"/>
        <v>1629.5090446792583</v>
      </c>
      <c r="AF607" s="74">
        <f t="shared" si="49"/>
        <v>278646.04664015316</v>
      </c>
    </row>
    <row r="608" spans="28:32" ht="20" customHeight="1" x14ac:dyDescent="0.5">
      <c r="AB608" s="41">
        <f t="shared" si="45"/>
        <v>171</v>
      </c>
      <c r="AC608" s="75">
        <f t="shared" si="46"/>
        <v>345.50064229249023</v>
      </c>
      <c r="AD608" s="75">
        <f t="shared" si="47"/>
        <v>59080.609832015827</v>
      </c>
      <c r="AE608" s="74">
        <f t="shared" si="48"/>
        <v>1629.5090446792583</v>
      </c>
      <c r="AF608" s="74">
        <f t="shared" si="49"/>
        <v>278646.04664015316</v>
      </c>
    </row>
    <row r="609" spans="28:32" ht="20" customHeight="1" x14ac:dyDescent="0.5">
      <c r="AB609" s="41">
        <f t="shared" si="45"/>
        <v>171</v>
      </c>
      <c r="AC609" s="75">
        <f t="shared" si="46"/>
        <v>345.50064229249023</v>
      </c>
      <c r="AD609" s="75">
        <f t="shared" si="47"/>
        <v>59080.609832015827</v>
      </c>
      <c r="AE609" s="74">
        <f t="shared" si="48"/>
        <v>1629.5090446792583</v>
      </c>
      <c r="AF609" s="74">
        <f t="shared" si="49"/>
        <v>278646.04664015316</v>
      </c>
    </row>
    <row r="610" spans="28:32" ht="20" customHeight="1" x14ac:dyDescent="0.5">
      <c r="AB610" s="41">
        <f t="shared" si="45"/>
        <v>171</v>
      </c>
      <c r="AC610" s="75">
        <f t="shared" si="46"/>
        <v>345.50064229249023</v>
      </c>
      <c r="AD610" s="75">
        <f t="shared" si="47"/>
        <v>59080.609832015827</v>
      </c>
      <c r="AE610" s="74">
        <f t="shared" si="48"/>
        <v>1629.5090446792583</v>
      </c>
      <c r="AF610" s="74">
        <f t="shared" si="49"/>
        <v>278646.04664015316</v>
      </c>
    </row>
    <row r="611" spans="28:32" ht="20" customHeight="1" x14ac:dyDescent="0.5">
      <c r="AB611" s="41">
        <f t="shared" si="45"/>
        <v>171</v>
      </c>
      <c r="AC611" s="75">
        <f t="shared" si="46"/>
        <v>345.50064229249023</v>
      </c>
      <c r="AD611" s="75">
        <f t="shared" si="47"/>
        <v>59080.609832015827</v>
      </c>
      <c r="AE611" s="74">
        <f t="shared" si="48"/>
        <v>1629.5090446792583</v>
      </c>
      <c r="AF611" s="74">
        <f t="shared" si="49"/>
        <v>278646.04664015316</v>
      </c>
    </row>
    <row r="612" spans="28:32" ht="20" customHeight="1" x14ac:dyDescent="0.5">
      <c r="AB612" s="41">
        <f t="shared" si="45"/>
        <v>171</v>
      </c>
      <c r="AC612" s="75">
        <f t="shared" si="46"/>
        <v>345.50064229249023</v>
      </c>
      <c r="AD612" s="75">
        <f t="shared" si="47"/>
        <v>59080.609832015827</v>
      </c>
      <c r="AE612" s="74">
        <f t="shared" si="48"/>
        <v>1629.5090446792583</v>
      </c>
      <c r="AF612" s="74">
        <f t="shared" si="49"/>
        <v>278646.04664015316</v>
      </c>
    </row>
    <row r="613" spans="28:32" ht="20" customHeight="1" x14ac:dyDescent="0.5">
      <c r="AB613" s="41">
        <f t="shared" si="45"/>
        <v>171</v>
      </c>
      <c r="AC613" s="75">
        <f t="shared" si="46"/>
        <v>345.50064229249023</v>
      </c>
      <c r="AD613" s="75">
        <f t="shared" si="47"/>
        <v>59080.609832015827</v>
      </c>
      <c r="AE613" s="74">
        <f t="shared" si="48"/>
        <v>1629.5090446792583</v>
      </c>
      <c r="AF613" s="74">
        <f t="shared" si="49"/>
        <v>278646.04664015316</v>
      </c>
    </row>
    <row r="614" spans="28:32" ht="20" customHeight="1" x14ac:dyDescent="0.5">
      <c r="AB614" s="41">
        <f t="shared" si="45"/>
        <v>171</v>
      </c>
      <c r="AC614" s="75">
        <f t="shared" si="46"/>
        <v>345.50064229249023</v>
      </c>
      <c r="AD614" s="75">
        <f t="shared" si="47"/>
        <v>59080.609832015827</v>
      </c>
      <c r="AE614" s="74">
        <f t="shared" si="48"/>
        <v>1629.5090446792583</v>
      </c>
      <c r="AF614" s="74">
        <f t="shared" si="49"/>
        <v>278646.04664015316</v>
      </c>
    </row>
    <row r="615" spans="28:32" ht="20" customHeight="1" x14ac:dyDescent="0.5">
      <c r="AB615" s="41">
        <f t="shared" si="45"/>
        <v>171</v>
      </c>
      <c r="AC615" s="75">
        <f t="shared" si="46"/>
        <v>345.50064229249023</v>
      </c>
      <c r="AD615" s="75">
        <f t="shared" si="47"/>
        <v>59080.609832015827</v>
      </c>
      <c r="AE615" s="74">
        <f t="shared" si="48"/>
        <v>1629.5090446792583</v>
      </c>
      <c r="AF615" s="74">
        <f t="shared" si="49"/>
        <v>278646.04664015316</v>
      </c>
    </row>
    <row r="616" spans="28:32" ht="20" customHeight="1" x14ac:dyDescent="0.5">
      <c r="AB616" s="41">
        <f t="shared" si="45"/>
        <v>171</v>
      </c>
      <c r="AC616" s="75">
        <f t="shared" si="46"/>
        <v>345.50064229249023</v>
      </c>
      <c r="AD616" s="75">
        <f t="shared" si="47"/>
        <v>59080.609832015827</v>
      </c>
      <c r="AE616" s="74">
        <f t="shared" si="48"/>
        <v>1629.5090446792583</v>
      </c>
      <c r="AF616" s="74">
        <f t="shared" si="49"/>
        <v>278646.04664015316</v>
      </c>
    </row>
    <row r="617" spans="28:32" ht="20" customHeight="1" x14ac:dyDescent="0.5">
      <c r="AB617" s="41">
        <f t="shared" si="45"/>
        <v>171</v>
      </c>
      <c r="AC617" s="75">
        <f t="shared" si="46"/>
        <v>345.50064229249023</v>
      </c>
      <c r="AD617" s="75">
        <f t="shared" si="47"/>
        <v>59080.609832015827</v>
      </c>
      <c r="AE617" s="74">
        <f t="shared" si="48"/>
        <v>1629.5090446792583</v>
      </c>
      <c r="AF617" s="74">
        <f t="shared" si="49"/>
        <v>278646.04664015316</v>
      </c>
    </row>
    <row r="618" spans="28:32" ht="20" customHeight="1" x14ac:dyDescent="0.5">
      <c r="AB618" s="41">
        <f t="shared" si="45"/>
        <v>171</v>
      </c>
      <c r="AC618" s="75">
        <f t="shared" si="46"/>
        <v>345.50064229249023</v>
      </c>
      <c r="AD618" s="75">
        <f t="shared" si="47"/>
        <v>59080.609832015827</v>
      </c>
      <c r="AE618" s="74">
        <f t="shared" si="48"/>
        <v>1629.5090446792583</v>
      </c>
      <c r="AF618" s="74">
        <f t="shared" si="49"/>
        <v>278646.04664015316</v>
      </c>
    </row>
    <row r="619" spans="28:32" ht="20" customHeight="1" x14ac:dyDescent="0.5">
      <c r="AB619" s="41">
        <f t="shared" si="45"/>
        <v>171</v>
      </c>
      <c r="AC619" s="75">
        <f t="shared" si="46"/>
        <v>345.50064229249023</v>
      </c>
      <c r="AD619" s="75">
        <f t="shared" si="47"/>
        <v>59080.609832015827</v>
      </c>
      <c r="AE619" s="74">
        <f t="shared" si="48"/>
        <v>1629.5090446792583</v>
      </c>
      <c r="AF619" s="74">
        <f t="shared" si="49"/>
        <v>278646.04664015316</v>
      </c>
    </row>
    <row r="620" spans="28:32" ht="20" customHeight="1" x14ac:dyDescent="0.5">
      <c r="AB620" s="41">
        <f t="shared" si="45"/>
        <v>171</v>
      </c>
      <c r="AC620" s="75">
        <f t="shared" si="46"/>
        <v>345.50064229249023</v>
      </c>
      <c r="AD620" s="75">
        <f t="shared" si="47"/>
        <v>59080.609832015827</v>
      </c>
      <c r="AE620" s="74">
        <f t="shared" si="48"/>
        <v>1629.5090446792583</v>
      </c>
      <c r="AF620" s="74">
        <f t="shared" si="49"/>
        <v>278646.04664015316</v>
      </c>
    </row>
    <row r="621" spans="28:32" ht="20" customHeight="1" x14ac:dyDescent="0.5">
      <c r="AB621" s="41">
        <f t="shared" si="45"/>
        <v>171</v>
      </c>
      <c r="AC621" s="75">
        <f t="shared" si="46"/>
        <v>345.50064229249023</v>
      </c>
      <c r="AD621" s="75">
        <f t="shared" si="47"/>
        <v>59080.609832015827</v>
      </c>
      <c r="AE621" s="74">
        <f t="shared" si="48"/>
        <v>1629.5090446792583</v>
      </c>
      <c r="AF621" s="74">
        <f t="shared" si="49"/>
        <v>278646.04664015316</v>
      </c>
    </row>
    <row r="622" spans="28:32" ht="20" customHeight="1" x14ac:dyDescent="0.5">
      <c r="AB622" s="41">
        <f t="shared" si="45"/>
        <v>171</v>
      </c>
      <c r="AC622" s="75">
        <f t="shared" si="46"/>
        <v>345.50064229249023</v>
      </c>
      <c r="AD622" s="75">
        <f t="shared" si="47"/>
        <v>59080.609832015827</v>
      </c>
      <c r="AE622" s="74">
        <f t="shared" si="48"/>
        <v>1629.5090446792583</v>
      </c>
      <c r="AF622" s="74">
        <f t="shared" si="49"/>
        <v>278646.04664015316</v>
      </c>
    </row>
    <row r="623" spans="28:32" ht="20" customHeight="1" x14ac:dyDescent="0.5">
      <c r="AB623" s="41">
        <f t="shared" si="45"/>
        <v>171</v>
      </c>
      <c r="AC623" s="75">
        <f t="shared" si="46"/>
        <v>345.50064229249023</v>
      </c>
      <c r="AD623" s="75">
        <f t="shared" si="47"/>
        <v>59080.609832015827</v>
      </c>
      <c r="AE623" s="74">
        <f t="shared" si="48"/>
        <v>1629.5090446792583</v>
      </c>
      <c r="AF623" s="74">
        <f t="shared" si="49"/>
        <v>278646.04664015316</v>
      </c>
    </row>
    <row r="624" spans="28:32" ht="20" customHeight="1" x14ac:dyDescent="0.5">
      <c r="AB624" s="41">
        <f t="shared" si="45"/>
        <v>171</v>
      </c>
      <c r="AC624" s="75">
        <f t="shared" si="46"/>
        <v>345.50064229249023</v>
      </c>
      <c r="AD624" s="75">
        <f t="shared" si="47"/>
        <v>59080.609832015827</v>
      </c>
      <c r="AE624" s="74">
        <f t="shared" si="48"/>
        <v>1629.5090446792583</v>
      </c>
      <c r="AF624" s="74">
        <f t="shared" si="49"/>
        <v>278646.04664015316</v>
      </c>
    </row>
    <row r="625" spans="28:32" ht="20" customHeight="1" x14ac:dyDescent="0.5">
      <c r="AB625" s="41">
        <f t="shared" si="45"/>
        <v>171</v>
      </c>
      <c r="AC625" s="75">
        <f t="shared" si="46"/>
        <v>345.50064229249023</v>
      </c>
      <c r="AD625" s="75">
        <f t="shared" si="47"/>
        <v>59080.609832015827</v>
      </c>
      <c r="AE625" s="74">
        <f t="shared" si="48"/>
        <v>1629.5090446792583</v>
      </c>
      <c r="AF625" s="74">
        <f t="shared" si="49"/>
        <v>278646.04664015316</v>
      </c>
    </row>
    <row r="626" spans="28:32" ht="20" customHeight="1" x14ac:dyDescent="0.5">
      <c r="AB626" s="41">
        <f t="shared" si="45"/>
        <v>171</v>
      </c>
      <c r="AC626" s="75">
        <f t="shared" si="46"/>
        <v>345.50064229249023</v>
      </c>
      <c r="AD626" s="75">
        <f t="shared" si="47"/>
        <v>59080.609832015827</v>
      </c>
      <c r="AE626" s="74">
        <f t="shared" si="48"/>
        <v>1629.5090446792583</v>
      </c>
      <c r="AF626" s="74">
        <f t="shared" si="49"/>
        <v>278646.04664015316</v>
      </c>
    </row>
    <row r="627" spans="28:32" ht="20" customHeight="1" x14ac:dyDescent="0.5">
      <c r="AB627" s="41">
        <f t="shared" si="45"/>
        <v>171</v>
      </c>
      <c r="AC627" s="75">
        <f t="shared" si="46"/>
        <v>345.50064229249023</v>
      </c>
      <c r="AD627" s="75">
        <f t="shared" si="47"/>
        <v>59080.609832015827</v>
      </c>
      <c r="AE627" s="74">
        <f t="shared" si="48"/>
        <v>1629.5090446792583</v>
      </c>
      <c r="AF627" s="74">
        <f t="shared" si="49"/>
        <v>278646.04664015316</v>
      </c>
    </row>
    <row r="628" spans="28:32" ht="20" customHeight="1" x14ac:dyDescent="0.5">
      <c r="AB628" s="41">
        <f t="shared" si="45"/>
        <v>171</v>
      </c>
      <c r="AC628" s="75">
        <f t="shared" si="46"/>
        <v>345.50064229249023</v>
      </c>
      <c r="AD628" s="75">
        <f t="shared" si="47"/>
        <v>59080.609832015827</v>
      </c>
      <c r="AE628" s="74">
        <f t="shared" si="48"/>
        <v>1629.5090446792583</v>
      </c>
      <c r="AF628" s="74">
        <f t="shared" si="49"/>
        <v>278646.04664015316</v>
      </c>
    </row>
    <row r="629" spans="28:32" ht="20" customHeight="1" x14ac:dyDescent="0.5">
      <c r="AB629" s="41">
        <f t="shared" si="45"/>
        <v>171</v>
      </c>
      <c r="AC629" s="75">
        <f t="shared" si="46"/>
        <v>345.50064229249023</v>
      </c>
      <c r="AD629" s="75">
        <f t="shared" si="47"/>
        <v>59080.609832015827</v>
      </c>
      <c r="AE629" s="74">
        <f t="shared" si="48"/>
        <v>1629.5090446792583</v>
      </c>
      <c r="AF629" s="74">
        <f t="shared" si="49"/>
        <v>278646.04664015316</v>
      </c>
    </row>
    <row r="630" spans="28:32" ht="20" customHeight="1" x14ac:dyDescent="0.5">
      <c r="AB630" s="41">
        <f t="shared" si="45"/>
        <v>171</v>
      </c>
      <c r="AC630" s="75">
        <f t="shared" si="46"/>
        <v>345.50064229249023</v>
      </c>
      <c r="AD630" s="75">
        <f t="shared" si="47"/>
        <v>59080.609832015827</v>
      </c>
      <c r="AE630" s="74">
        <f t="shared" si="48"/>
        <v>1629.5090446792583</v>
      </c>
      <c r="AF630" s="74">
        <f t="shared" si="49"/>
        <v>278646.04664015316</v>
      </c>
    </row>
    <row r="631" spans="28:32" ht="20" customHeight="1" x14ac:dyDescent="0.5">
      <c r="AB631" s="41">
        <f t="shared" si="45"/>
        <v>171</v>
      </c>
      <c r="AC631" s="75">
        <f t="shared" si="46"/>
        <v>345.50064229249023</v>
      </c>
      <c r="AD631" s="75">
        <f t="shared" si="47"/>
        <v>59080.609832015827</v>
      </c>
      <c r="AE631" s="74">
        <f t="shared" si="48"/>
        <v>1629.5090446792583</v>
      </c>
      <c r="AF631" s="74">
        <f t="shared" si="49"/>
        <v>278646.04664015316</v>
      </c>
    </row>
    <row r="632" spans="28:32" ht="20" customHeight="1" x14ac:dyDescent="0.5">
      <c r="AB632" s="41">
        <f t="shared" si="45"/>
        <v>171</v>
      </c>
      <c r="AC632" s="75">
        <f t="shared" si="46"/>
        <v>345.50064229249023</v>
      </c>
      <c r="AD632" s="75">
        <f t="shared" si="47"/>
        <v>59080.609832015827</v>
      </c>
      <c r="AE632" s="74">
        <f t="shared" si="48"/>
        <v>1629.5090446792583</v>
      </c>
      <c r="AF632" s="74">
        <f t="shared" si="49"/>
        <v>278646.04664015316</v>
      </c>
    </row>
    <row r="633" spans="28:32" ht="20" customHeight="1" x14ac:dyDescent="0.5">
      <c r="AB633" s="41">
        <f t="shared" si="45"/>
        <v>171</v>
      </c>
      <c r="AC633" s="75">
        <f t="shared" si="46"/>
        <v>345.50064229249023</v>
      </c>
      <c r="AD633" s="75">
        <f t="shared" si="47"/>
        <v>59080.609832015827</v>
      </c>
      <c r="AE633" s="74">
        <f t="shared" si="48"/>
        <v>1629.5090446792583</v>
      </c>
      <c r="AF633" s="74">
        <f t="shared" si="49"/>
        <v>278646.04664015316</v>
      </c>
    </row>
    <row r="634" spans="28:32" ht="20" customHeight="1" x14ac:dyDescent="0.5">
      <c r="AB634" s="41">
        <f t="shared" si="45"/>
        <v>171</v>
      </c>
      <c r="AC634" s="75">
        <f t="shared" si="46"/>
        <v>345.50064229249023</v>
      </c>
      <c r="AD634" s="75">
        <f t="shared" si="47"/>
        <v>59080.609832015827</v>
      </c>
      <c r="AE634" s="74">
        <f t="shared" si="48"/>
        <v>1629.5090446792583</v>
      </c>
      <c r="AF634" s="74">
        <f t="shared" si="49"/>
        <v>278646.04664015316</v>
      </c>
    </row>
    <row r="635" spans="28:32" ht="20" customHeight="1" x14ac:dyDescent="0.5">
      <c r="AB635" s="41">
        <f t="shared" si="45"/>
        <v>171</v>
      </c>
      <c r="AC635" s="75">
        <f t="shared" si="46"/>
        <v>345.50064229249023</v>
      </c>
      <c r="AD635" s="75">
        <f t="shared" si="47"/>
        <v>59080.609832015827</v>
      </c>
      <c r="AE635" s="74">
        <f t="shared" si="48"/>
        <v>1629.5090446792583</v>
      </c>
      <c r="AF635" s="74">
        <f t="shared" si="49"/>
        <v>278646.04664015316</v>
      </c>
    </row>
    <row r="636" spans="28:32" ht="20" customHeight="1" x14ac:dyDescent="0.5">
      <c r="AB636" s="41">
        <f t="shared" si="45"/>
        <v>171</v>
      </c>
      <c r="AC636" s="75">
        <f t="shared" si="46"/>
        <v>345.50064229249023</v>
      </c>
      <c r="AD636" s="75">
        <f t="shared" si="47"/>
        <v>59080.609832015827</v>
      </c>
      <c r="AE636" s="74">
        <f t="shared" si="48"/>
        <v>1629.5090446792583</v>
      </c>
      <c r="AF636" s="74">
        <f t="shared" si="49"/>
        <v>278646.04664015316</v>
      </c>
    </row>
    <row r="637" spans="28:32" ht="20" customHeight="1" x14ac:dyDescent="0.5">
      <c r="AB637" s="41">
        <f t="shared" si="45"/>
        <v>171</v>
      </c>
      <c r="AC637" s="75">
        <f t="shared" si="46"/>
        <v>345.50064229249023</v>
      </c>
      <c r="AD637" s="75">
        <f t="shared" si="47"/>
        <v>59080.609832015827</v>
      </c>
      <c r="AE637" s="74">
        <f t="shared" si="48"/>
        <v>1629.5090446792583</v>
      </c>
      <c r="AF637" s="74">
        <f t="shared" si="49"/>
        <v>278646.04664015316</v>
      </c>
    </row>
    <row r="638" spans="28:32" ht="20" customHeight="1" x14ac:dyDescent="0.5">
      <c r="AB638" s="41">
        <f t="shared" si="45"/>
        <v>171</v>
      </c>
      <c r="AC638" s="75">
        <f t="shared" si="46"/>
        <v>345.50064229249023</v>
      </c>
      <c r="AD638" s="75">
        <f t="shared" si="47"/>
        <v>59080.609832015827</v>
      </c>
      <c r="AE638" s="74">
        <f t="shared" si="48"/>
        <v>1629.5090446792583</v>
      </c>
      <c r="AF638" s="74">
        <f t="shared" si="49"/>
        <v>278646.04664015316</v>
      </c>
    </row>
    <row r="639" spans="28:32" ht="20" customHeight="1" x14ac:dyDescent="0.5">
      <c r="AB639" s="41">
        <f t="shared" si="45"/>
        <v>171</v>
      </c>
      <c r="AC639" s="75">
        <f t="shared" si="46"/>
        <v>345.50064229249023</v>
      </c>
      <c r="AD639" s="75">
        <f t="shared" si="47"/>
        <v>59080.609832015827</v>
      </c>
      <c r="AE639" s="74">
        <f t="shared" si="48"/>
        <v>1629.5090446792583</v>
      </c>
      <c r="AF639" s="74">
        <f t="shared" si="49"/>
        <v>278646.04664015316</v>
      </c>
    </row>
    <row r="640" spans="28:32" ht="20" customHeight="1" x14ac:dyDescent="0.5">
      <c r="AB640" s="41">
        <f t="shared" si="45"/>
        <v>171</v>
      </c>
      <c r="AC640" s="75">
        <f t="shared" si="46"/>
        <v>345.50064229249023</v>
      </c>
      <c r="AD640" s="75">
        <f t="shared" si="47"/>
        <v>59080.609832015827</v>
      </c>
      <c r="AE640" s="74">
        <f t="shared" si="48"/>
        <v>1629.5090446792583</v>
      </c>
      <c r="AF640" s="74">
        <f t="shared" si="49"/>
        <v>278646.04664015316</v>
      </c>
    </row>
    <row r="641" spans="28:32" ht="20" customHeight="1" x14ac:dyDescent="0.5">
      <c r="AB641" s="41">
        <f t="shared" si="45"/>
        <v>171</v>
      </c>
      <c r="AC641" s="75">
        <f t="shared" si="46"/>
        <v>345.50064229249023</v>
      </c>
      <c r="AD641" s="75">
        <f t="shared" si="47"/>
        <v>59080.609832015827</v>
      </c>
      <c r="AE641" s="74">
        <f t="shared" si="48"/>
        <v>1629.5090446792583</v>
      </c>
      <c r="AF641" s="74">
        <f t="shared" si="49"/>
        <v>278646.04664015316</v>
      </c>
    </row>
    <row r="642" spans="28:32" ht="20" customHeight="1" x14ac:dyDescent="0.5">
      <c r="AB642" s="41">
        <f t="shared" si="45"/>
        <v>171</v>
      </c>
      <c r="AC642" s="75">
        <f t="shared" si="46"/>
        <v>345.50064229249023</v>
      </c>
      <c r="AD642" s="75">
        <f t="shared" si="47"/>
        <v>59080.609832015827</v>
      </c>
      <c r="AE642" s="74">
        <f t="shared" si="48"/>
        <v>1629.5090446792583</v>
      </c>
      <c r="AF642" s="74">
        <f t="shared" si="49"/>
        <v>278646.04664015316</v>
      </c>
    </row>
    <row r="643" spans="28:32" ht="20" customHeight="1" x14ac:dyDescent="0.5">
      <c r="AB643" s="41">
        <f t="shared" si="45"/>
        <v>171</v>
      </c>
      <c r="AC643" s="75">
        <f t="shared" si="46"/>
        <v>345.50064229249023</v>
      </c>
      <c r="AD643" s="75">
        <f t="shared" si="47"/>
        <v>59080.609832015827</v>
      </c>
      <c r="AE643" s="74">
        <f t="shared" si="48"/>
        <v>1629.5090446792583</v>
      </c>
      <c r="AF643" s="74">
        <f t="shared" si="49"/>
        <v>278646.04664015316</v>
      </c>
    </row>
    <row r="644" spans="28:32" ht="20" customHeight="1" x14ac:dyDescent="0.5">
      <c r="AB644" s="41">
        <f t="shared" si="45"/>
        <v>171</v>
      </c>
      <c r="AC644" s="75">
        <f t="shared" si="46"/>
        <v>345.50064229249023</v>
      </c>
      <c r="AD644" s="75">
        <f t="shared" si="47"/>
        <v>59080.609832015827</v>
      </c>
      <c r="AE644" s="74">
        <f t="shared" si="48"/>
        <v>1629.5090446792583</v>
      </c>
      <c r="AF644" s="74">
        <f t="shared" si="49"/>
        <v>278646.04664015316</v>
      </c>
    </row>
    <row r="645" spans="28:32" ht="20" customHeight="1" x14ac:dyDescent="0.5">
      <c r="AB645" s="41">
        <f t="shared" si="45"/>
        <v>171</v>
      </c>
      <c r="AC645" s="75">
        <f t="shared" si="46"/>
        <v>345.50064229249023</v>
      </c>
      <c r="AD645" s="75">
        <f t="shared" si="47"/>
        <v>59080.609832015827</v>
      </c>
      <c r="AE645" s="74">
        <f t="shared" si="48"/>
        <v>1629.5090446792583</v>
      </c>
      <c r="AF645" s="74">
        <f t="shared" si="49"/>
        <v>278646.04664015316</v>
      </c>
    </row>
    <row r="646" spans="28:32" ht="20" customHeight="1" x14ac:dyDescent="0.5">
      <c r="AB646" s="41">
        <f t="shared" si="45"/>
        <v>171</v>
      </c>
      <c r="AC646" s="75">
        <f t="shared" si="46"/>
        <v>345.50064229249023</v>
      </c>
      <c r="AD646" s="75">
        <f t="shared" si="47"/>
        <v>59080.609832015827</v>
      </c>
      <c r="AE646" s="74">
        <f t="shared" si="48"/>
        <v>1629.5090446792583</v>
      </c>
      <c r="AF646" s="74">
        <f t="shared" si="49"/>
        <v>278646.04664015316</v>
      </c>
    </row>
    <row r="647" spans="28:32" ht="20" customHeight="1" x14ac:dyDescent="0.5">
      <c r="AB647" s="41">
        <f t="shared" ref="AB647:AB710" si="50">AB646+U647</f>
        <v>171</v>
      </c>
      <c r="AC647" s="75">
        <f t="shared" ref="AC647:AC710" si="51">IF(U647&gt;0,(W647+AD646)/AB647,AC646)</f>
        <v>345.50064229249023</v>
      </c>
      <c r="AD647" s="75">
        <f t="shared" ref="AD647:AD710" si="52">AB647*AC647</f>
        <v>59080.609832015827</v>
      </c>
      <c r="AE647" s="74">
        <f t="shared" ref="AE647:AE710" si="53">IF(U647&gt;0,(AF646+Z647)/AB647,AE646)</f>
        <v>1629.5090446792583</v>
      </c>
      <c r="AF647" s="74">
        <f t="shared" ref="AF647:AF710" si="54">AB647*AE647</f>
        <v>278646.04664015316</v>
      </c>
    </row>
    <row r="648" spans="28:32" ht="20" customHeight="1" x14ac:dyDescent="0.5">
      <c r="AB648" s="41">
        <f t="shared" si="50"/>
        <v>171</v>
      </c>
      <c r="AC648" s="75">
        <f t="shared" si="51"/>
        <v>345.50064229249023</v>
      </c>
      <c r="AD648" s="75">
        <f t="shared" si="52"/>
        <v>59080.609832015827</v>
      </c>
      <c r="AE648" s="74">
        <f t="shared" si="53"/>
        <v>1629.5090446792583</v>
      </c>
      <c r="AF648" s="74">
        <f t="shared" si="54"/>
        <v>278646.04664015316</v>
      </c>
    </row>
    <row r="649" spans="28:32" ht="20" customHeight="1" x14ac:dyDescent="0.5">
      <c r="AB649" s="41">
        <f t="shared" si="50"/>
        <v>171</v>
      </c>
      <c r="AC649" s="75">
        <f t="shared" si="51"/>
        <v>345.50064229249023</v>
      </c>
      <c r="AD649" s="75">
        <f t="shared" si="52"/>
        <v>59080.609832015827</v>
      </c>
      <c r="AE649" s="74">
        <f t="shared" si="53"/>
        <v>1629.5090446792583</v>
      </c>
      <c r="AF649" s="74">
        <f t="shared" si="54"/>
        <v>278646.04664015316</v>
      </c>
    </row>
    <row r="650" spans="28:32" ht="20" customHeight="1" x14ac:dyDescent="0.5">
      <c r="AB650" s="41">
        <f t="shared" si="50"/>
        <v>171</v>
      </c>
      <c r="AC650" s="75">
        <f t="shared" si="51"/>
        <v>345.50064229249023</v>
      </c>
      <c r="AD650" s="75">
        <f t="shared" si="52"/>
        <v>59080.609832015827</v>
      </c>
      <c r="AE650" s="74">
        <f t="shared" si="53"/>
        <v>1629.5090446792583</v>
      </c>
      <c r="AF650" s="74">
        <f t="shared" si="54"/>
        <v>278646.04664015316</v>
      </c>
    </row>
    <row r="651" spans="28:32" ht="20" customHeight="1" x14ac:dyDescent="0.5">
      <c r="AB651" s="41">
        <f t="shared" si="50"/>
        <v>171</v>
      </c>
      <c r="AC651" s="75">
        <f t="shared" si="51"/>
        <v>345.50064229249023</v>
      </c>
      <c r="AD651" s="75">
        <f t="shared" si="52"/>
        <v>59080.609832015827</v>
      </c>
      <c r="AE651" s="74">
        <f t="shared" si="53"/>
        <v>1629.5090446792583</v>
      </c>
      <c r="AF651" s="74">
        <f t="shared" si="54"/>
        <v>278646.04664015316</v>
      </c>
    </row>
    <row r="652" spans="28:32" ht="20" customHeight="1" x14ac:dyDescent="0.5">
      <c r="AB652" s="41">
        <f t="shared" si="50"/>
        <v>171</v>
      </c>
      <c r="AC652" s="75">
        <f t="shared" si="51"/>
        <v>345.50064229249023</v>
      </c>
      <c r="AD652" s="75">
        <f t="shared" si="52"/>
        <v>59080.609832015827</v>
      </c>
      <c r="AE652" s="74">
        <f t="shared" si="53"/>
        <v>1629.5090446792583</v>
      </c>
      <c r="AF652" s="74">
        <f t="shared" si="54"/>
        <v>278646.04664015316</v>
      </c>
    </row>
    <row r="653" spans="28:32" ht="20" customHeight="1" x14ac:dyDescent="0.5">
      <c r="AB653" s="41">
        <f t="shared" si="50"/>
        <v>171</v>
      </c>
      <c r="AC653" s="75">
        <f t="shared" si="51"/>
        <v>345.50064229249023</v>
      </c>
      <c r="AD653" s="75">
        <f t="shared" si="52"/>
        <v>59080.609832015827</v>
      </c>
      <c r="AE653" s="74">
        <f t="shared" si="53"/>
        <v>1629.5090446792583</v>
      </c>
      <c r="AF653" s="74">
        <f t="shared" si="54"/>
        <v>278646.04664015316</v>
      </c>
    </row>
    <row r="654" spans="28:32" ht="20" customHeight="1" x14ac:dyDescent="0.5">
      <c r="AB654" s="41">
        <f t="shared" si="50"/>
        <v>171</v>
      </c>
      <c r="AC654" s="75">
        <f t="shared" si="51"/>
        <v>345.50064229249023</v>
      </c>
      <c r="AD654" s="75">
        <f t="shared" si="52"/>
        <v>59080.609832015827</v>
      </c>
      <c r="AE654" s="74">
        <f t="shared" si="53"/>
        <v>1629.5090446792583</v>
      </c>
      <c r="AF654" s="74">
        <f t="shared" si="54"/>
        <v>278646.04664015316</v>
      </c>
    </row>
    <row r="655" spans="28:32" ht="20" customHeight="1" x14ac:dyDescent="0.5">
      <c r="AB655" s="41">
        <f t="shared" si="50"/>
        <v>171</v>
      </c>
      <c r="AC655" s="75">
        <f t="shared" si="51"/>
        <v>345.50064229249023</v>
      </c>
      <c r="AD655" s="75">
        <f t="shared" si="52"/>
        <v>59080.609832015827</v>
      </c>
      <c r="AE655" s="74">
        <f t="shared" si="53"/>
        <v>1629.5090446792583</v>
      </c>
      <c r="AF655" s="74">
        <f t="shared" si="54"/>
        <v>278646.04664015316</v>
      </c>
    </row>
    <row r="656" spans="28:32" ht="20" customHeight="1" x14ac:dyDescent="0.5">
      <c r="AB656" s="41">
        <f t="shared" si="50"/>
        <v>171</v>
      </c>
      <c r="AC656" s="75">
        <f t="shared" si="51"/>
        <v>345.50064229249023</v>
      </c>
      <c r="AD656" s="75">
        <f t="shared" si="52"/>
        <v>59080.609832015827</v>
      </c>
      <c r="AE656" s="74">
        <f t="shared" si="53"/>
        <v>1629.5090446792583</v>
      </c>
      <c r="AF656" s="74">
        <f t="shared" si="54"/>
        <v>278646.04664015316</v>
      </c>
    </row>
    <row r="657" spans="28:32" ht="20" customHeight="1" x14ac:dyDescent="0.5">
      <c r="AB657" s="41">
        <f t="shared" si="50"/>
        <v>171</v>
      </c>
      <c r="AC657" s="75">
        <f t="shared" si="51"/>
        <v>345.50064229249023</v>
      </c>
      <c r="AD657" s="75">
        <f t="shared" si="52"/>
        <v>59080.609832015827</v>
      </c>
      <c r="AE657" s="74">
        <f t="shared" si="53"/>
        <v>1629.5090446792583</v>
      </c>
      <c r="AF657" s="74">
        <f t="shared" si="54"/>
        <v>278646.04664015316</v>
      </c>
    </row>
    <row r="658" spans="28:32" ht="20" customHeight="1" x14ac:dyDescent="0.5">
      <c r="AB658" s="41">
        <f t="shared" si="50"/>
        <v>171</v>
      </c>
      <c r="AC658" s="75">
        <f t="shared" si="51"/>
        <v>345.50064229249023</v>
      </c>
      <c r="AD658" s="75">
        <f t="shared" si="52"/>
        <v>59080.609832015827</v>
      </c>
      <c r="AE658" s="74">
        <f t="shared" si="53"/>
        <v>1629.5090446792583</v>
      </c>
      <c r="AF658" s="74">
        <f t="shared" si="54"/>
        <v>278646.04664015316</v>
      </c>
    </row>
    <row r="659" spans="28:32" ht="20" customHeight="1" x14ac:dyDescent="0.5">
      <c r="AB659" s="41">
        <f t="shared" si="50"/>
        <v>171</v>
      </c>
      <c r="AC659" s="75">
        <f t="shared" si="51"/>
        <v>345.50064229249023</v>
      </c>
      <c r="AD659" s="75">
        <f t="shared" si="52"/>
        <v>59080.609832015827</v>
      </c>
      <c r="AE659" s="74">
        <f t="shared" si="53"/>
        <v>1629.5090446792583</v>
      </c>
      <c r="AF659" s="74">
        <f t="shared" si="54"/>
        <v>278646.04664015316</v>
      </c>
    </row>
    <row r="660" spans="28:32" ht="20" customHeight="1" x14ac:dyDescent="0.5">
      <c r="AB660" s="41">
        <f t="shared" si="50"/>
        <v>171</v>
      </c>
      <c r="AC660" s="75">
        <f t="shared" si="51"/>
        <v>345.50064229249023</v>
      </c>
      <c r="AD660" s="75">
        <f t="shared" si="52"/>
        <v>59080.609832015827</v>
      </c>
      <c r="AE660" s="74">
        <f t="shared" si="53"/>
        <v>1629.5090446792583</v>
      </c>
      <c r="AF660" s="74">
        <f t="shared" si="54"/>
        <v>278646.04664015316</v>
      </c>
    </row>
    <row r="661" spans="28:32" ht="20" customHeight="1" x14ac:dyDescent="0.5">
      <c r="AB661" s="41">
        <f t="shared" si="50"/>
        <v>171</v>
      </c>
      <c r="AC661" s="75">
        <f t="shared" si="51"/>
        <v>345.50064229249023</v>
      </c>
      <c r="AD661" s="75">
        <f t="shared" si="52"/>
        <v>59080.609832015827</v>
      </c>
      <c r="AE661" s="74">
        <f t="shared" si="53"/>
        <v>1629.5090446792583</v>
      </c>
      <c r="AF661" s="74">
        <f t="shared" si="54"/>
        <v>278646.04664015316</v>
      </c>
    </row>
    <row r="662" spans="28:32" ht="20" customHeight="1" x14ac:dyDescent="0.5">
      <c r="AB662" s="41">
        <f t="shared" si="50"/>
        <v>171</v>
      </c>
      <c r="AC662" s="75">
        <f t="shared" si="51"/>
        <v>345.50064229249023</v>
      </c>
      <c r="AD662" s="75">
        <f t="shared" si="52"/>
        <v>59080.609832015827</v>
      </c>
      <c r="AE662" s="74">
        <f t="shared" si="53"/>
        <v>1629.5090446792583</v>
      </c>
      <c r="AF662" s="74">
        <f t="shared" si="54"/>
        <v>278646.04664015316</v>
      </c>
    </row>
    <row r="663" spans="28:32" ht="20" customHeight="1" x14ac:dyDescent="0.5">
      <c r="AB663" s="41">
        <f t="shared" si="50"/>
        <v>171</v>
      </c>
      <c r="AC663" s="75">
        <f t="shared" si="51"/>
        <v>345.50064229249023</v>
      </c>
      <c r="AD663" s="75">
        <f t="shared" si="52"/>
        <v>59080.609832015827</v>
      </c>
      <c r="AE663" s="74">
        <f t="shared" si="53"/>
        <v>1629.5090446792583</v>
      </c>
      <c r="AF663" s="74">
        <f t="shared" si="54"/>
        <v>278646.04664015316</v>
      </c>
    </row>
    <row r="664" spans="28:32" ht="20" customHeight="1" x14ac:dyDescent="0.5">
      <c r="AB664" s="41">
        <f t="shared" si="50"/>
        <v>171</v>
      </c>
      <c r="AC664" s="75">
        <f t="shared" si="51"/>
        <v>345.50064229249023</v>
      </c>
      <c r="AD664" s="75">
        <f t="shared" si="52"/>
        <v>59080.609832015827</v>
      </c>
      <c r="AE664" s="74">
        <f t="shared" si="53"/>
        <v>1629.5090446792583</v>
      </c>
      <c r="AF664" s="74">
        <f t="shared" si="54"/>
        <v>278646.04664015316</v>
      </c>
    </row>
    <row r="665" spans="28:32" ht="20" customHeight="1" x14ac:dyDescent="0.5">
      <c r="AB665" s="41">
        <f t="shared" si="50"/>
        <v>171</v>
      </c>
      <c r="AC665" s="75">
        <f t="shared" si="51"/>
        <v>345.50064229249023</v>
      </c>
      <c r="AD665" s="75">
        <f t="shared" si="52"/>
        <v>59080.609832015827</v>
      </c>
      <c r="AE665" s="74">
        <f t="shared" si="53"/>
        <v>1629.5090446792583</v>
      </c>
      <c r="AF665" s="74">
        <f t="shared" si="54"/>
        <v>278646.04664015316</v>
      </c>
    </row>
    <row r="666" spans="28:32" ht="20" customHeight="1" x14ac:dyDescent="0.5">
      <c r="AB666" s="41">
        <f t="shared" si="50"/>
        <v>171</v>
      </c>
      <c r="AC666" s="75">
        <f t="shared" si="51"/>
        <v>345.50064229249023</v>
      </c>
      <c r="AD666" s="75">
        <f t="shared" si="52"/>
        <v>59080.609832015827</v>
      </c>
      <c r="AE666" s="74">
        <f t="shared" si="53"/>
        <v>1629.5090446792583</v>
      </c>
      <c r="AF666" s="74">
        <f t="shared" si="54"/>
        <v>278646.04664015316</v>
      </c>
    </row>
    <row r="667" spans="28:32" ht="20" customHeight="1" x14ac:dyDescent="0.5">
      <c r="AB667" s="41">
        <f t="shared" si="50"/>
        <v>171</v>
      </c>
      <c r="AC667" s="75">
        <f t="shared" si="51"/>
        <v>345.50064229249023</v>
      </c>
      <c r="AD667" s="75">
        <f t="shared" si="52"/>
        <v>59080.609832015827</v>
      </c>
      <c r="AE667" s="74">
        <f t="shared" si="53"/>
        <v>1629.5090446792583</v>
      </c>
      <c r="AF667" s="74">
        <f t="shared" si="54"/>
        <v>278646.04664015316</v>
      </c>
    </row>
    <row r="668" spans="28:32" ht="20" customHeight="1" x14ac:dyDescent="0.5">
      <c r="AB668" s="41">
        <f t="shared" si="50"/>
        <v>171</v>
      </c>
      <c r="AC668" s="75">
        <f t="shared" si="51"/>
        <v>345.50064229249023</v>
      </c>
      <c r="AD668" s="75">
        <f t="shared" si="52"/>
        <v>59080.609832015827</v>
      </c>
      <c r="AE668" s="74">
        <f t="shared" si="53"/>
        <v>1629.5090446792583</v>
      </c>
      <c r="AF668" s="74">
        <f t="shared" si="54"/>
        <v>278646.04664015316</v>
      </c>
    </row>
    <row r="669" spans="28:32" ht="20" customHeight="1" x14ac:dyDescent="0.5">
      <c r="AB669" s="41">
        <f t="shared" si="50"/>
        <v>171</v>
      </c>
      <c r="AC669" s="75">
        <f t="shared" si="51"/>
        <v>345.50064229249023</v>
      </c>
      <c r="AD669" s="75">
        <f t="shared" si="52"/>
        <v>59080.609832015827</v>
      </c>
      <c r="AE669" s="74">
        <f t="shared" si="53"/>
        <v>1629.5090446792583</v>
      </c>
      <c r="AF669" s="74">
        <f t="shared" si="54"/>
        <v>278646.04664015316</v>
      </c>
    </row>
    <row r="670" spans="28:32" ht="20" customHeight="1" x14ac:dyDescent="0.5">
      <c r="AB670" s="41">
        <f t="shared" si="50"/>
        <v>171</v>
      </c>
      <c r="AC670" s="75">
        <f t="shared" si="51"/>
        <v>345.50064229249023</v>
      </c>
      <c r="AD670" s="75">
        <f t="shared" si="52"/>
        <v>59080.609832015827</v>
      </c>
      <c r="AE670" s="74">
        <f t="shared" si="53"/>
        <v>1629.5090446792583</v>
      </c>
      <c r="AF670" s="74">
        <f t="shared" si="54"/>
        <v>278646.04664015316</v>
      </c>
    </row>
    <row r="671" spans="28:32" ht="20" customHeight="1" x14ac:dyDescent="0.5">
      <c r="AB671" s="41">
        <f t="shared" si="50"/>
        <v>171</v>
      </c>
      <c r="AC671" s="75">
        <f t="shared" si="51"/>
        <v>345.50064229249023</v>
      </c>
      <c r="AD671" s="75">
        <f t="shared" si="52"/>
        <v>59080.609832015827</v>
      </c>
      <c r="AE671" s="74">
        <f t="shared" si="53"/>
        <v>1629.5090446792583</v>
      </c>
      <c r="AF671" s="74">
        <f t="shared" si="54"/>
        <v>278646.04664015316</v>
      </c>
    </row>
    <row r="672" spans="28:32" ht="20" customHeight="1" x14ac:dyDescent="0.5">
      <c r="AB672" s="41">
        <f t="shared" si="50"/>
        <v>171</v>
      </c>
      <c r="AC672" s="75">
        <f t="shared" si="51"/>
        <v>345.50064229249023</v>
      </c>
      <c r="AD672" s="75">
        <f t="shared" si="52"/>
        <v>59080.609832015827</v>
      </c>
      <c r="AE672" s="74">
        <f t="shared" si="53"/>
        <v>1629.5090446792583</v>
      </c>
      <c r="AF672" s="74">
        <f t="shared" si="54"/>
        <v>278646.04664015316</v>
      </c>
    </row>
    <row r="673" spans="28:32" ht="20" customHeight="1" x14ac:dyDescent="0.5">
      <c r="AB673" s="41">
        <f t="shared" si="50"/>
        <v>171</v>
      </c>
      <c r="AC673" s="75">
        <f t="shared" si="51"/>
        <v>345.50064229249023</v>
      </c>
      <c r="AD673" s="75">
        <f t="shared" si="52"/>
        <v>59080.609832015827</v>
      </c>
      <c r="AE673" s="74">
        <f t="shared" si="53"/>
        <v>1629.5090446792583</v>
      </c>
      <c r="AF673" s="74">
        <f t="shared" si="54"/>
        <v>278646.04664015316</v>
      </c>
    </row>
    <row r="674" spans="28:32" ht="20" customHeight="1" x14ac:dyDescent="0.5">
      <c r="AB674" s="41">
        <f t="shared" si="50"/>
        <v>171</v>
      </c>
      <c r="AC674" s="75">
        <f t="shared" si="51"/>
        <v>345.50064229249023</v>
      </c>
      <c r="AD674" s="75">
        <f t="shared" si="52"/>
        <v>59080.609832015827</v>
      </c>
      <c r="AE674" s="74">
        <f t="shared" si="53"/>
        <v>1629.5090446792583</v>
      </c>
      <c r="AF674" s="74">
        <f t="shared" si="54"/>
        <v>278646.04664015316</v>
      </c>
    </row>
    <row r="675" spans="28:32" ht="20" customHeight="1" x14ac:dyDescent="0.5">
      <c r="AB675" s="41">
        <f t="shared" si="50"/>
        <v>171</v>
      </c>
      <c r="AC675" s="75">
        <f t="shared" si="51"/>
        <v>345.50064229249023</v>
      </c>
      <c r="AD675" s="75">
        <f t="shared" si="52"/>
        <v>59080.609832015827</v>
      </c>
      <c r="AE675" s="74">
        <f t="shared" si="53"/>
        <v>1629.5090446792583</v>
      </c>
      <c r="AF675" s="74">
        <f t="shared" si="54"/>
        <v>278646.04664015316</v>
      </c>
    </row>
    <row r="676" spans="28:32" ht="20" customHeight="1" x14ac:dyDescent="0.5">
      <c r="AB676" s="41">
        <f t="shared" si="50"/>
        <v>171</v>
      </c>
      <c r="AC676" s="75">
        <f t="shared" si="51"/>
        <v>345.50064229249023</v>
      </c>
      <c r="AD676" s="75">
        <f t="shared" si="52"/>
        <v>59080.609832015827</v>
      </c>
      <c r="AE676" s="74">
        <f t="shared" si="53"/>
        <v>1629.5090446792583</v>
      </c>
      <c r="AF676" s="74">
        <f t="shared" si="54"/>
        <v>278646.04664015316</v>
      </c>
    </row>
    <row r="677" spans="28:32" ht="20" customHeight="1" x14ac:dyDescent="0.5">
      <c r="AB677" s="41">
        <f t="shared" si="50"/>
        <v>171</v>
      </c>
      <c r="AC677" s="75">
        <f t="shared" si="51"/>
        <v>345.50064229249023</v>
      </c>
      <c r="AD677" s="75">
        <f t="shared" si="52"/>
        <v>59080.609832015827</v>
      </c>
      <c r="AE677" s="74">
        <f t="shared" si="53"/>
        <v>1629.5090446792583</v>
      </c>
      <c r="AF677" s="74">
        <f t="shared" si="54"/>
        <v>278646.04664015316</v>
      </c>
    </row>
    <row r="678" spans="28:32" ht="20" customHeight="1" x14ac:dyDescent="0.5">
      <c r="AB678" s="41">
        <f t="shared" si="50"/>
        <v>171</v>
      </c>
      <c r="AC678" s="75">
        <f t="shared" si="51"/>
        <v>345.50064229249023</v>
      </c>
      <c r="AD678" s="75">
        <f t="shared" si="52"/>
        <v>59080.609832015827</v>
      </c>
      <c r="AE678" s="74">
        <f t="shared" si="53"/>
        <v>1629.5090446792583</v>
      </c>
      <c r="AF678" s="74">
        <f t="shared" si="54"/>
        <v>278646.04664015316</v>
      </c>
    </row>
    <row r="679" spans="28:32" ht="20" customHeight="1" x14ac:dyDescent="0.5">
      <c r="AB679" s="41">
        <f t="shared" si="50"/>
        <v>171</v>
      </c>
      <c r="AC679" s="75">
        <f t="shared" si="51"/>
        <v>345.50064229249023</v>
      </c>
      <c r="AD679" s="75">
        <f t="shared" si="52"/>
        <v>59080.609832015827</v>
      </c>
      <c r="AE679" s="74">
        <f t="shared" si="53"/>
        <v>1629.5090446792583</v>
      </c>
      <c r="AF679" s="74">
        <f t="shared" si="54"/>
        <v>278646.04664015316</v>
      </c>
    </row>
    <row r="680" spans="28:32" ht="20" customHeight="1" x14ac:dyDescent="0.5">
      <c r="AB680" s="41">
        <f t="shared" si="50"/>
        <v>171</v>
      </c>
      <c r="AC680" s="75">
        <f t="shared" si="51"/>
        <v>345.50064229249023</v>
      </c>
      <c r="AD680" s="75">
        <f t="shared" si="52"/>
        <v>59080.609832015827</v>
      </c>
      <c r="AE680" s="74">
        <f t="shared" si="53"/>
        <v>1629.5090446792583</v>
      </c>
      <c r="AF680" s="74">
        <f t="shared" si="54"/>
        <v>278646.04664015316</v>
      </c>
    </row>
    <row r="681" spans="28:32" ht="20" customHeight="1" x14ac:dyDescent="0.5">
      <c r="AB681" s="41">
        <f t="shared" si="50"/>
        <v>171</v>
      </c>
      <c r="AC681" s="75">
        <f t="shared" si="51"/>
        <v>345.50064229249023</v>
      </c>
      <c r="AD681" s="75">
        <f t="shared" si="52"/>
        <v>59080.609832015827</v>
      </c>
      <c r="AE681" s="74">
        <f t="shared" si="53"/>
        <v>1629.5090446792583</v>
      </c>
      <c r="AF681" s="74">
        <f t="shared" si="54"/>
        <v>278646.04664015316</v>
      </c>
    </row>
    <row r="682" spans="28:32" ht="20" customHeight="1" x14ac:dyDescent="0.5">
      <c r="AB682" s="41">
        <f t="shared" si="50"/>
        <v>171</v>
      </c>
      <c r="AC682" s="75">
        <f t="shared" si="51"/>
        <v>345.50064229249023</v>
      </c>
      <c r="AD682" s="75">
        <f t="shared" si="52"/>
        <v>59080.609832015827</v>
      </c>
      <c r="AE682" s="74">
        <f t="shared" si="53"/>
        <v>1629.5090446792583</v>
      </c>
      <c r="AF682" s="74">
        <f t="shared" si="54"/>
        <v>278646.04664015316</v>
      </c>
    </row>
    <row r="683" spans="28:32" ht="20" customHeight="1" x14ac:dyDescent="0.5">
      <c r="AB683" s="41">
        <f t="shared" si="50"/>
        <v>171</v>
      </c>
      <c r="AC683" s="75">
        <f t="shared" si="51"/>
        <v>345.50064229249023</v>
      </c>
      <c r="AD683" s="75">
        <f t="shared" si="52"/>
        <v>59080.609832015827</v>
      </c>
      <c r="AE683" s="74">
        <f t="shared" si="53"/>
        <v>1629.5090446792583</v>
      </c>
      <c r="AF683" s="74">
        <f t="shared" si="54"/>
        <v>278646.04664015316</v>
      </c>
    </row>
    <row r="684" spans="28:32" ht="20" customHeight="1" x14ac:dyDescent="0.5">
      <c r="AB684" s="41">
        <f t="shared" si="50"/>
        <v>171</v>
      </c>
      <c r="AC684" s="75">
        <f t="shared" si="51"/>
        <v>345.50064229249023</v>
      </c>
      <c r="AD684" s="75">
        <f t="shared" si="52"/>
        <v>59080.609832015827</v>
      </c>
      <c r="AE684" s="74">
        <f t="shared" si="53"/>
        <v>1629.5090446792583</v>
      </c>
      <c r="AF684" s="74">
        <f t="shared" si="54"/>
        <v>278646.04664015316</v>
      </c>
    </row>
    <row r="685" spans="28:32" ht="20" customHeight="1" x14ac:dyDescent="0.5">
      <c r="AB685" s="41">
        <f t="shared" si="50"/>
        <v>171</v>
      </c>
      <c r="AC685" s="75">
        <f t="shared" si="51"/>
        <v>345.50064229249023</v>
      </c>
      <c r="AD685" s="75">
        <f t="shared" si="52"/>
        <v>59080.609832015827</v>
      </c>
      <c r="AE685" s="74">
        <f t="shared" si="53"/>
        <v>1629.5090446792583</v>
      </c>
      <c r="AF685" s="74">
        <f t="shared" si="54"/>
        <v>278646.04664015316</v>
      </c>
    </row>
    <row r="686" spans="28:32" ht="20" customHeight="1" x14ac:dyDescent="0.5">
      <c r="AB686" s="41">
        <f t="shared" si="50"/>
        <v>171</v>
      </c>
      <c r="AC686" s="75">
        <f t="shared" si="51"/>
        <v>345.50064229249023</v>
      </c>
      <c r="AD686" s="75">
        <f t="shared" si="52"/>
        <v>59080.609832015827</v>
      </c>
      <c r="AE686" s="74">
        <f t="shared" si="53"/>
        <v>1629.5090446792583</v>
      </c>
      <c r="AF686" s="74">
        <f t="shared" si="54"/>
        <v>278646.04664015316</v>
      </c>
    </row>
    <row r="687" spans="28:32" ht="20" customHeight="1" x14ac:dyDescent="0.5">
      <c r="AB687" s="41">
        <f t="shared" si="50"/>
        <v>171</v>
      </c>
      <c r="AC687" s="75">
        <f t="shared" si="51"/>
        <v>345.50064229249023</v>
      </c>
      <c r="AD687" s="75">
        <f t="shared" si="52"/>
        <v>59080.609832015827</v>
      </c>
      <c r="AE687" s="74">
        <f t="shared" si="53"/>
        <v>1629.5090446792583</v>
      </c>
      <c r="AF687" s="74">
        <f t="shared" si="54"/>
        <v>278646.04664015316</v>
      </c>
    </row>
    <row r="688" spans="28:32" ht="20" customHeight="1" x14ac:dyDescent="0.5">
      <c r="AB688" s="41">
        <f t="shared" si="50"/>
        <v>171</v>
      </c>
      <c r="AC688" s="75">
        <f t="shared" si="51"/>
        <v>345.50064229249023</v>
      </c>
      <c r="AD688" s="75">
        <f t="shared" si="52"/>
        <v>59080.609832015827</v>
      </c>
      <c r="AE688" s="74">
        <f t="shared" si="53"/>
        <v>1629.5090446792583</v>
      </c>
      <c r="AF688" s="74">
        <f t="shared" si="54"/>
        <v>278646.04664015316</v>
      </c>
    </row>
    <row r="689" spans="28:32" ht="20" customHeight="1" x14ac:dyDescent="0.5">
      <c r="AB689" s="41">
        <f t="shared" si="50"/>
        <v>171</v>
      </c>
      <c r="AC689" s="75">
        <f t="shared" si="51"/>
        <v>345.50064229249023</v>
      </c>
      <c r="AD689" s="75">
        <f t="shared" si="52"/>
        <v>59080.609832015827</v>
      </c>
      <c r="AE689" s="74">
        <f t="shared" si="53"/>
        <v>1629.5090446792583</v>
      </c>
      <c r="AF689" s="74">
        <f t="shared" si="54"/>
        <v>278646.04664015316</v>
      </c>
    </row>
    <row r="690" spans="28:32" ht="20" customHeight="1" x14ac:dyDescent="0.5">
      <c r="AB690" s="41">
        <f t="shared" si="50"/>
        <v>171</v>
      </c>
      <c r="AC690" s="75">
        <f t="shared" si="51"/>
        <v>345.50064229249023</v>
      </c>
      <c r="AD690" s="75">
        <f t="shared" si="52"/>
        <v>59080.609832015827</v>
      </c>
      <c r="AE690" s="74">
        <f t="shared" si="53"/>
        <v>1629.5090446792583</v>
      </c>
      <c r="AF690" s="74">
        <f t="shared" si="54"/>
        <v>278646.04664015316</v>
      </c>
    </row>
    <row r="691" spans="28:32" ht="20" customHeight="1" x14ac:dyDescent="0.5">
      <c r="AB691" s="41">
        <f t="shared" si="50"/>
        <v>171</v>
      </c>
      <c r="AC691" s="75">
        <f t="shared" si="51"/>
        <v>345.50064229249023</v>
      </c>
      <c r="AD691" s="75">
        <f t="shared" si="52"/>
        <v>59080.609832015827</v>
      </c>
      <c r="AE691" s="74">
        <f t="shared" si="53"/>
        <v>1629.5090446792583</v>
      </c>
      <c r="AF691" s="74">
        <f t="shared" si="54"/>
        <v>278646.04664015316</v>
      </c>
    </row>
    <row r="692" spans="28:32" ht="20" customHeight="1" x14ac:dyDescent="0.5">
      <c r="AB692" s="41">
        <f t="shared" si="50"/>
        <v>171</v>
      </c>
      <c r="AC692" s="75">
        <f t="shared" si="51"/>
        <v>345.50064229249023</v>
      </c>
      <c r="AD692" s="75">
        <f t="shared" si="52"/>
        <v>59080.609832015827</v>
      </c>
      <c r="AE692" s="74">
        <f t="shared" si="53"/>
        <v>1629.5090446792583</v>
      </c>
      <c r="AF692" s="74">
        <f t="shared" si="54"/>
        <v>278646.04664015316</v>
      </c>
    </row>
    <row r="693" spans="28:32" ht="20" customHeight="1" x14ac:dyDescent="0.5">
      <c r="AB693" s="41">
        <f t="shared" si="50"/>
        <v>171</v>
      </c>
      <c r="AC693" s="75">
        <f t="shared" si="51"/>
        <v>345.50064229249023</v>
      </c>
      <c r="AD693" s="75">
        <f t="shared" si="52"/>
        <v>59080.609832015827</v>
      </c>
      <c r="AE693" s="74">
        <f t="shared" si="53"/>
        <v>1629.5090446792583</v>
      </c>
      <c r="AF693" s="74">
        <f t="shared" si="54"/>
        <v>278646.04664015316</v>
      </c>
    </row>
    <row r="694" spans="28:32" ht="20" customHeight="1" x14ac:dyDescent="0.5">
      <c r="AB694" s="41">
        <f t="shared" si="50"/>
        <v>171</v>
      </c>
      <c r="AC694" s="75">
        <f t="shared" si="51"/>
        <v>345.50064229249023</v>
      </c>
      <c r="AD694" s="75">
        <f t="shared" si="52"/>
        <v>59080.609832015827</v>
      </c>
      <c r="AE694" s="74">
        <f t="shared" si="53"/>
        <v>1629.5090446792583</v>
      </c>
      <c r="AF694" s="74">
        <f t="shared" si="54"/>
        <v>278646.04664015316</v>
      </c>
    </row>
    <row r="695" spans="28:32" ht="20" customHeight="1" x14ac:dyDescent="0.5">
      <c r="AB695" s="41">
        <f t="shared" si="50"/>
        <v>171</v>
      </c>
      <c r="AC695" s="75">
        <f t="shared" si="51"/>
        <v>345.50064229249023</v>
      </c>
      <c r="AD695" s="75">
        <f t="shared" si="52"/>
        <v>59080.609832015827</v>
      </c>
      <c r="AE695" s="74">
        <f t="shared" si="53"/>
        <v>1629.5090446792583</v>
      </c>
      <c r="AF695" s="74">
        <f t="shared" si="54"/>
        <v>278646.04664015316</v>
      </c>
    </row>
    <row r="696" spans="28:32" ht="20" customHeight="1" x14ac:dyDescent="0.5">
      <c r="AB696" s="41">
        <f t="shared" si="50"/>
        <v>171</v>
      </c>
      <c r="AC696" s="75">
        <f t="shared" si="51"/>
        <v>345.50064229249023</v>
      </c>
      <c r="AD696" s="75">
        <f t="shared" si="52"/>
        <v>59080.609832015827</v>
      </c>
      <c r="AE696" s="74">
        <f t="shared" si="53"/>
        <v>1629.5090446792583</v>
      </c>
      <c r="AF696" s="74">
        <f t="shared" si="54"/>
        <v>278646.04664015316</v>
      </c>
    </row>
    <row r="697" spans="28:32" ht="20" customHeight="1" x14ac:dyDescent="0.5">
      <c r="AB697" s="41">
        <f t="shared" si="50"/>
        <v>171</v>
      </c>
      <c r="AC697" s="75">
        <f t="shared" si="51"/>
        <v>345.50064229249023</v>
      </c>
      <c r="AD697" s="75">
        <f t="shared" si="52"/>
        <v>59080.609832015827</v>
      </c>
      <c r="AE697" s="74">
        <f t="shared" si="53"/>
        <v>1629.5090446792583</v>
      </c>
      <c r="AF697" s="74">
        <f t="shared" si="54"/>
        <v>278646.04664015316</v>
      </c>
    </row>
    <row r="698" spans="28:32" ht="20" customHeight="1" x14ac:dyDescent="0.5">
      <c r="AB698" s="41">
        <f t="shared" si="50"/>
        <v>171</v>
      </c>
      <c r="AC698" s="75">
        <f t="shared" si="51"/>
        <v>345.50064229249023</v>
      </c>
      <c r="AD698" s="75">
        <f t="shared" si="52"/>
        <v>59080.609832015827</v>
      </c>
      <c r="AE698" s="74">
        <f t="shared" si="53"/>
        <v>1629.5090446792583</v>
      </c>
      <c r="AF698" s="74">
        <f t="shared" si="54"/>
        <v>278646.04664015316</v>
      </c>
    </row>
    <row r="699" spans="28:32" ht="20" customHeight="1" x14ac:dyDescent="0.5">
      <c r="AB699" s="41">
        <f t="shared" si="50"/>
        <v>171</v>
      </c>
      <c r="AC699" s="75">
        <f t="shared" si="51"/>
        <v>345.50064229249023</v>
      </c>
      <c r="AD699" s="75">
        <f t="shared" si="52"/>
        <v>59080.609832015827</v>
      </c>
      <c r="AE699" s="74">
        <f t="shared" si="53"/>
        <v>1629.5090446792583</v>
      </c>
      <c r="AF699" s="74">
        <f t="shared" si="54"/>
        <v>278646.04664015316</v>
      </c>
    </row>
    <row r="700" spans="28:32" ht="20" customHeight="1" x14ac:dyDescent="0.5">
      <c r="AB700" s="41">
        <f t="shared" si="50"/>
        <v>171</v>
      </c>
      <c r="AC700" s="75">
        <f t="shared" si="51"/>
        <v>345.50064229249023</v>
      </c>
      <c r="AD700" s="75">
        <f t="shared" si="52"/>
        <v>59080.609832015827</v>
      </c>
      <c r="AE700" s="74">
        <f t="shared" si="53"/>
        <v>1629.5090446792583</v>
      </c>
      <c r="AF700" s="74">
        <f t="shared" si="54"/>
        <v>278646.04664015316</v>
      </c>
    </row>
    <row r="701" spans="28:32" ht="20" customHeight="1" x14ac:dyDescent="0.5">
      <c r="AB701" s="41">
        <f t="shared" si="50"/>
        <v>171</v>
      </c>
      <c r="AC701" s="75">
        <f t="shared" si="51"/>
        <v>345.50064229249023</v>
      </c>
      <c r="AD701" s="75">
        <f t="shared" si="52"/>
        <v>59080.609832015827</v>
      </c>
      <c r="AE701" s="74">
        <f t="shared" si="53"/>
        <v>1629.5090446792583</v>
      </c>
      <c r="AF701" s="74">
        <f t="shared" si="54"/>
        <v>278646.04664015316</v>
      </c>
    </row>
    <row r="702" spans="28:32" ht="20" customHeight="1" x14ac:dyDescent="0.5">
      <c r="AB702" s="41">
        <f t="shared" si="50"/>
        <v>171</v>
      </c>
      <c r="AC702" s="75">
        <f t="shared" si="51"/>
        <v>345.50064229249023</v>
      </c>
      <c r="AD702" s="75">
        <f t="shared" si="52"/>
        <v>59080.609832015827</v>
      </c>
      <c r="AE702" s="74">
        <f t="shared" si="53"/>
        <v>1629.5090446792583</v>
      </c>
      <c r="AF702" s="74">
        <f t="shared" si="54"/>
        <v>278646.04664015316</v>
      </c>
    </row>
    <row r="703" spans="28:32" ht="20" customHeight="1" x14ac:dyDescent="0.5">
      <c r="AB703" s="41">
        <f t="shared" si="50"/>
        <v>171</v>
      </c>
      <c r="AC703" s="75">
        <f t="shared" si="51"/>
        <v>345.50064229249023</v>
      </c>
      <c r="AD703" s="75">
        <f t="shared" si="52"/>
        <v>59080.609832015827</v>
      </c>
      <c r="AE703" s="74">
        <f t="shared" si="53"/>
        <v>1629.5090446792583</v>
      </c>
      <c r="AF703" s="74">
        <f t="shared" si="54"/>
        <v>278646.04664015316</v>
      </c>
    </row>
    <row r="704" spans="28:32" ht="20" customHeight="1" x14ac:dyDescent="0.5">
      <c r="AB704" s="41">
        <f t="shared" si="50"/>
        <v>171</v>
      </c>
      <c r="AC704" s="75">
        <f t="shared" si="51"/>
        <v>345.50064229249023</v>
      </c>
      <c r="AD704" s="75">
        <f t="shared" si="52"/>
        <v>59080.609832015827</v>
      </c>
      <c r="AE704" s="74">
        <f t="shared" si="53"/>
        <v>1629.5090446792583</v>
      </c>
      <c r="AF704" s="74">
        <f t="shared" si="54"/>
        <v>278646.04664015316</v>
      </c>
    </row>
    <row r="705" spans="28:32" ht="20" customHeight="1" x14ac:dyDescent="0.5">
      <c r="AB705" s="41">
        <f t="shared" si="50"/>
        <v>171</v>
      </c>
      <c r="AC705" s="75">
        <f t="shared" si="51"/>
        <v>345.50064229249023</v>
      </c>
      <c r="AD705" s="75">
        <f t="shared" si="52"/>
        <v>59080.609832015827</v>
      </c>
      <c r="AE705" s="74">
        <f t="shared" si="53"/>
        <v>1629.5090446792583</v>
      </c>
      <c r="AF705" s="74">
        <f t="shared" si="54"/>
        <v>278646.04664015316</v>
      </c>
    </row>
    <row r="706" spans="28:32" ht="20" customHeight="1" x14ac:dyDescent="0.5">
      <c r="AB706" s="41">
        <f t="shared" si="50"/>
        <v>171</v>
      </c>
      <c r="AC706" s="75">
        <f t="shared" si="51"/>
        <v>345.50064229249023</v>
      </c>
      <c r="AD706" s="75">
        <f t="shared" si="52"/>
        <v>59080.609832015827</v>
      </c>
      <c r="AE706" s="74">
        <f t="shared" si="53"/>
        <v>1629.5090446792583</v>
      </c>
      <c r="AF706" s="74">
        <f t="shared" si="54"/>
        <v>278646.04664015316</v>
      </c>
    </row>
    <row r="707" spans="28:32" ht="20" customHeight="1" x14ac:dyDescent="0.5">
      <c r="AB707" s="41">
        <f t="shared" si="50"/>
        <v>171</v>
      </c>
      <c r="AC707" s="75">
        <f t="shared" si="51"/>
        <v>345.50064229249023</v>
      </c>
      <c r="AD707" s="75">
        <f t="shared" si="52"/>
        <v>59080.609832015827</v>
      </c>
      <c r="AE707" s="74">
        <f t="shared" si="53"/>
        <v>1629.5090446792583</v>
      </c>
      <c r="AF707" s="74">
        <f t="shared" si="54"/>
        <v>278646.04664015316</v>
      </c>
    </row>
    <row r="708" spans="28:32" ht="20" customHeight="1" x14ac:dyDescent="0.5">
      <c r="AB708" s="41">
        <f t="shared" si="50"/>
        <v>171</v>
      </c>
      <c r="AC708" s="75">
        <f t="shared" si="51"/>
        <v>345.50064229249023</v>
      </c>
      <c r="AD708" s="75">
        <f t="shared" si="52"/>
        <v>59080.609832015827</v>
      </c>
      <c r="AE708" s="74">
        <f t="shared" si="53"/>
        <v>1629.5090446792583</v>
      </c>
      <c r="AF708" s="74">
        <f t="shared" si="54"/>
        <v>278646.04664015316</v>
      </c>
    </row>
    <row r="709" spans="28:32" ht="20" customHeight="1" x14ac:dyDescent="0.5">
      <c r="AB709" s="41">
        <f t="shared" si="50"/>
        <v>171</v>
      </c>
      <c r="AC709" s="75">
        <f t="shared" si="51"/>
        <v>345.50064229249023</v>
      </c>
      <c r="AD709" s="75">
        <f t="shared" si="52"/>
        <v>59080.609832015827</v>
      </c>
      <c r="AE709" s="74">
        <f t="shared" si="53"/>
        <v>1629.5090446792583</v>
      </c>
      <c r="AF709" s="74">
        <f t="shared" si="54"/>
        <v>278646.04664015316</v>
      </c>
    </row>
    <row r="710" spans="28:32" ht="20" customHeight="1" x14ac:dyDescent="0.5">
      <c r="AB710" s="41">
        <f t="shared" si="50"/>
        <v>171</v>
      </c>
      <c r="AC710" s="75">
        <f t="shared" si="51"/>
        <v>345.50064229249023</v>
      </c>
      <c r="AD710" s="75">
        <f t="shared" si="52"/>
        <v>59080.609832015827</v>
      </c>
      <c r="AE710" s="74">
        <f t="shared" si="53"/>
        <v>1629.5090446792583</v>
      </c>
      <c r="AF710" s="74">
        <f t="shared" si="54"/>
        <v>278646.04664015316</v>
      </c>
    </row>
    <row r="711" spans="28:32" ht="20" customHeight="1" x14ac:dyDescent="0.5">
      <c r="AB711" s="41">
        <f t="shared" ref="AB711:AB774" si="55">AB710+U711</f>
        <v>171</v>
      </c>
      <c r="AC711" s="75">
        <f t="shared" ref="AC711:AC774" si="56">IF(U711&gt;0,(W711+AD710)/AB711,AC710)</f>
        <v>345.50064229249023</v>
      </c>
      <c r="AD711" s="75">
        <f t="shared" ref="AD711:AD774" si="57">AB711*AC711</f>
        <v>59080.609832015827</v>
      </c>
      <c r="AE711" s="74">
        <f t="shared" ref="AE711:AE774" si="58">IF(U711&gt;0,(AF710+Z711)/AB711,AE710)</f>
        <v>1629.5090446792583</v>
      </c>
      <c r="AF711" s="74">
        <f t="shared" ref="AF711:AF774" si="59">AB711*AE711</f>
        <v>278646.04664015316</v>
      </c>
    </row>
    <row r="712" spans="28:32" ht="20" customHeight="1" x14ac:dyDescent="0.5">
      <c r="AB712" s="41">
        <f t="shared" si="55"/>
        <v>171</v>
      </c>
      <c r="AC712" s="75">
        <f t="shared" si="56"/>
        <v>345.50064229249023</v>
      </c>
      <c r="AD712" s="75">
        <f t="shared" si="57"/>
        <v>59080.609832015827</v>
      </c>
      <c r="AE712" s="74">
        <f t="shared" si="58"/>
        <v>1629.5090446792583</v>
      </c>
      <c r="AF712" s="74">
        <f t="shared" si="59"/>
        <v>278646.04664015316</v>
      </c>
    </row>
    <row r="713" spans="28:32" ht="20" customHeight="1" x14ac:dyDescent="0.5">
      <c r="AB713" s="41">
        <f t="shared" si="55"/>
        <v>171</v>
      </c>
      <c r="AC713" s="75">
        <f t="shared" si="56"/>
        <v>345.50064229249023</v>
      </c>
      <c r="AD713" s="75">
        <f t="shared" si="57"/>
        <v>59080.609832015827</v>
      </c>
      <c r="AE713" s="74">
        <f t="shared" si="58"/>
        <v>1629.5090446792583</v>
      </c>
      <c r="AF713" s="74">
        <f t="shared" si="59"/>
        <v>278646.04664015316</v>
      </c>
    </row>
    <row r="714" spans="28:32" ht="20" customHeight="1" x14ac:dyDescent="0.5">
      <c r="AB714" s="41">
        <f t="shared" si="55"/>
        <v>171</v>
      </c>
      <c r="AC714" s="75">
        <f t="shared" si="56"/>
        <v>345.50064229249023</v>
      </c>
      <c r="AD714" s="75">
        <f t="shared" si="57"/>
        <v>59080.609832015827</v>
      </c>
      <c r="AE714" s="74">
        <f t="shared" si="58"/>
        <v>1629.5090446792583</v>
      </c>
      <c r="AF714" s="74">
        <f t="shared" si="59"/>
        <v>278646.04664015316</v>
      </c>
    </row>
    <row r="715" spans="28:32" ht="20" customHeight="1" x14ac:dyDescent="0.5">
      <c r="AB715" s="41">
        <f t="shared" si="55"/>
        <v>171</v>
      </c>
      <c r="AC715" s="75">
        <f t="shared" si="56"/>
        <v>345.50064229249023</v>
      </c>
      <c r="AD715" s="75">
        <f t="shared" si="57"/>
        <v>59080.609832015827</v>
      </c>
      <c r="AE715" s="74">
        <f t="shared" si="58"/>
        <v>1629.5090446792583</v>
      </c>
      <c r="AF715" s="74">
        <f t="shared" si="59"/>
        <v>278646.04664015316</v>
      </c>
    </row>
    <row r="716" spans="28:32" ht="20" customHeight="1" x14ac:dyDescent="0.5">
      <c r="AB716" s="41">
        <f t="shared" si="55"/>
        <v>171</v>
      </c>
      <c r="AC716" s="75">
        <f t="shared" si="56"/>
        <v>345.50064229249023</v>
      </c>
      <c r="AD716" s="75">
        <f t="shared" si="57"/>
        <v>59080.609832015827</v>
      </c>
      <c r="AE716" s="74">
        <f t="shared" si="58"/>
        <v>1629.5090446792583</v>
      </c>
      <c r="AF716" s="74">
        <f t="shared" si="59"/>
        <v>278646.04664015316</v>
      </c>
    </row>
    <row r="717" spans="28:32" ht="20" customHeight="1" x14ac:dyDescent="0.5">
      <c r="AB717" s="41">
        <f t="shared" si="55"/>
        <v>171</v>
      </c>
      <c r="AC717" s="75">
        <f t="shared" si="56"/>
        <v>345.50064229249023</v>
      </c>
      <c r="AD717" s="75">
        <f t="shared" si="57"/>
        <v>59080.609832015827</v>
      </c>
      <c r="AE717" s="74">
        <f t="shared" si="58"/>
        <v>1629.5090446792583</v>
      </c>
      <c r="AF717" s="74">
        <f t="shared" si="59"/>
        <v>278646.04664015316</v>
      </c>
    </row>
    <row r="718" spans="28:32" ht="20" customHeight="1" x14ac:dyDescent="0.5">
      <c r="AB718" s="41">
        <f t="shared" si="55"/>
        <v>171</v>
      </c>
      <c r="AC718" s="75">
        <f t="shared" si="56"/>
        <v>345.50064229249023</v>
      </c>
      <c r="AD718" s="75">
        <f t="shared" si="57"/>
        <v>59080.609832015827</v>
      </c>
      <c r="AE718" s="74">
        <f t="shared" si="58"/>
        <v>1629.5090446792583</v>
      </c>
      <c r="AF718" s="74">
        <f t="shared" si="59"/>
        <v>278646.04664015316</v>
      </c>
    </row>
    <row r="719" spans="28:32" ht="20" customHeight="1" x14ac:dyDescent="0.5">
      <c r="AB719" s="41">
        <f t="shared" si="55"/>
        <v>171</v>
      </c>
      <c r="AC719" s="75">
        <f t="shared" si="56"/>
        <v>345.50064229249023</v>
      </c>
      <c r="AD719" s="75">
        <f t="shared" si="57"/>
        <v>59080.609832015827</v>
      </c>
      <c r="AE719" s="74">
        <f t="shared" si="58"/>
        <v>1629.5090446792583</v>
      </c>
      <c r="AF719" s="74">
        <f t="shared" si="59"/>
        <v>278646.04664015316</v>
      </c>
    </row>
    <row r="720" spans="28:32" ht="20" customHeight="1" x14ac:dyDescent="0.5">
      <c r="AB720" s="41">
        <f t="shared" si="55"/>
        <v>171</v>
      </c>
      <c r="AC720" s="75">
        <f t="shared" si="56"/>
        <v>345.50064229249023</v>
      </c>
      <c r="AD720" s="75">
        <f t="shared" si="57"/>
        <v>59080.609832015827</v>
      </c>
      <c r="AE720" s="74">
        <f t="shared" si="58"/>
        <v>1629.5090446792583</v>
      </c>
      <c r="AF720" s="74">
        <f t="shared" si="59"/>
        <v>278646.04664015316</v>
      </c>
    </row>
    <row r="721" spans="28:32" ht="20" customHeight="1" x14ac:dyDescent="0.5">
      <c r="AB721" s="41">
        <f t="shared" si="55"/>
        <v>171</v>
      </c>
      <c r="AC721" s="75">
        <f t="shared" si="56"/>
        <v>345.50064229249023</v>
      </c>
      <c r="AD721" s="75">
        <f t="shared" si="57"/>
        <v>59080.609832015827</v>
      </c>
      <c r="AE721" s="74">
        <f t="shared" si="58"/>
        <v>1629.5090446792583</v>
      </c>
      <c r="AF721" s="74">
        <f t="shared" si="59"/>
        <v>278646.04664015316</v>
      </c>
    </row>
    <row r="722" spans="28:32" ht="20" customHeight="1" x14ac:dyDescent="0.5">
      <c r="AB722" s="41">
        <f t="shared" si="55"/>
        <v>171</v>
      </c>
      <c r="AC722" s="75">
        <f t="shared" si="56"/>
        <v>345.50064229249023</v>
      </c>
      <c r="AD722" s="75">
        <f t="shared" si="57"/>
        <v>59080.609832015827</v>
      </c>
      <c r="AE722" s="74">
        <f t="shared" si="58"/>
        <v>1629.5090446792583</v>
      </c>
      <c r="AF722" s="74">
        <f t="shared" si="59"/>
        <v>278646.04664015316</v>
      </c>
    </row>
    <row r="723" spans="28:32" ht="20" customHeight="1" x14ac:dyDescent="0.5">
      <c r="AB723" s="41">
        <f t="shared" si="55"/>
        <v>171</v>
      </c>
      <c r="AC723" s="75">
        <f t="shared" si="56"/>
        <v>345.50064229249023</v>
      </c>
      <c r="AD723" s="75">
        <f t="shared" si="57"/>
        <v>59080.609832015827</v>
      </c>
      <c r="AE723" s="74">
        <f t="shared" si="58"/>
        <v>1629.5090446792583</v>
      </c>
      <c r="AF723" s="74">
        <f t="shared" si="59"/>
        <v>278646.04664015316</v>
      </c>
    </row>
    <row r="724" spans="28:32" ht="20" customHeight="1" x14ac:dyDescent="0.5">
      <c r="AB724" s="41">
        <f t="shared" si="55"/>
        <v>171</v>
      </c>
      <c r="AC724" s="75">
        <f t="shared" si="56"/>
        <v>345.50064229249023</v>
      </c>
      <c r="AD724" s="75">
        <f t="shared" si="57"/>
        <v>59080.609832015827</v>
      </c>
      <c r="AE724" s="74">
        <f t="shared" si="58"/>
        <v>1629.5090446792583</v>
      </c>
      <c r="AF724" s="74">
        <f t="shared" si="59"/>
        <v>278646.04664015316</v>
      </c>
    </row>
    <row r="725" spans="28:32" ht="20" customHeight="1" x14ac:dyDescent="0.5">
      <c r="AB725" s="41">
        <f t="shared" si="55"/>
        <v>171</v>
      </c>
      <c r="AC725" s="75">
        <f t="shared" si="56"/>
        <v>345.50064229249023</v>
      </c>
      <c r="AD725" s="75">
        <f t="shared" si="57"/>
        <v>59080.609832015827</v>
      </c>
      <c r="AE725" s="74">
        <f t="shared" si="58"/>
        <v>1629.5090446792583</v>
      </c>
      <c r="AF725" s="74">
        <f t="shared" si="59"/>
        <v>278646.04664015316</v>
      </c>
    </row>
    <row r="726" spans="28:32" ht="20" customHeight="1" x14ac:dyDescent="0.5">
      <c r="AB726" s="41">
        <f t="shared" si="55"/>
        <v>171</v>
      </c>
      <c r="AC726" s="75">
        <f t="shared" si="56"/>
        <v>345.50064229249023</v>
      </c>
      <c r="AD726" s="75">
        <f t="shared" si="57"/>
        <v>59080.609832015827</v>
      </c>
      <c r="AE726" s="74">
        <f t="shared" si="58"/>
        <v>1629.5090446792583</v>
      </c>
      <c r="AF726" s="74">
        <f t="shared" si="59"/>
        <v>278646.04664015316</v>
      </c>
    </row>
    <row r="727" spans="28:32" ht="20" customHeight="1" x14ac:dyDescent="0.5">
      <c r="AB727" s="41">
        <f t="shared" si="55"/>
        <v>171</v>
      </c>
      <c r="AC727" s="75">
        <f t="shared" si="56"/>
        <v>345.50064229249023</v>
      </c>
      <c r="AD727" s="75">
        <f t="shared" si="57"/>
        <v>59080.609832015827</v>
      </c>
      <c r="AE727" s="74">
        <f t="shared" si="58"/>
        <v>1629.5090446792583</v>
      </c>
      <c r="AF727" s="74">
        <f t="shared" si="59"/>
        <v>278646.04664015316</v>
      </c>
    </row>
    <row r="728" spans="28:32" ht="20" customHeight="1" x14ac:dyDescent="0.5">
      <c r="AB728" s="41">
        <f t="shared" si="55"/>
        <v>171</v>
      </c>
      <c r="AC728" s="75">
        <f t="shared" si="56"/>
        <v>345.50064229249023</v>
      </c>
      <c r="AD728" s="75">
        <f t="shared" si="57"/>
        <v>59080.609832015827</v>
      </c>
      <c r="AE728" s="74">
        <f t="shared" si="58"/>
        <v>1629.5090446792583</v>
      </c>
      <c r="AF728" s="74">
        <f t="shared" si="59"/>
        <v>278646.04664015316</v>
      </c>
    </row>
    <row r="729" spans="28:32" ht="20" customHeight="1" x14ac:dyDescent="0.5">
      <c r="AB729" s="41">
        <f t="shared" si="55"/>
        <v>171</v>
      </c>
      <c r="AC729" s="75">
        <f t="shared" si="56"/>
        <v>345.50064229249023</v>
      </c>
      <c r="AD729" s="75">
        <f t="shared" si="57"/>
        <v>59080.609832015827</v>
      </c>
      <c r="AE729" s="74">
        <f t="shared" si="58"/>
        <v>1629.5090446792583</v>
      </c>
      <c r="AF729" s="74">
        <f t="shared" si="59"/>
        <v>278646.04664015316</v>
      </c>
    </row>
    <row r="730" spans="28:32" ht="20" customHeight="1" x14ac:dyDescent="0.5">
      <c r="AB730" s="41">
        <f t="shared" si="55"/>
        <v>171</v>
      </c>
      <c r="AC730" s="75">
        <f t="shared" si="56"/>
        <v>345.50064229249023</v>
      </c>
      <c r="AD730" s="75">
        <f t="shared" si="57"/>
        <v>59080.609832015827</v>
      </c>
      <c r="AE730" s="74">
        <f t="shared" si="58"/>
        <v>1629.5090446792583</v>
      </c>
      <c r="AF730" s="74">
        <f t="shared" si="59"/>
        <v>278646.04664015316</v>
      </c>
    </row>
    <row r="731" spans="28:32" ht="20" customHeight="1" x14ac:dyDescent="0.5">
      <c r="AB731" s="41">
        <f t="shared" si="55"/>
        <v>171</v>
      </c>
      <c r="AC731" s="75">
        <f t="shared" si="56"/>
        <v>345.50064229249023</v>
      </c>
      <c r="AD731" s="75">
        <f t="shared" si="57"/>
        <v>59080.609832015827</v>
      </c>
      <c r="AE731" s="74">
        <f t="shared" si="58"/>
        <v>1629.5090446792583</v>
      </c>
      <c r="AF731" s="74">
        <f t="shared" si="59"/>
        <v>278646.04664015316</v>
      </c>
    </row>
    <row r="732" spans="28:32" ht="20" customHeight="1" x14ac:dyDescent="0.5">
      <c r="AB732" s="41">
        <f t="shared" si="55"/>
        <v>171</v>
      </c>
      <c r="AC732" s="75">
        <f t="shared" si="56"/>
        <v>345.50064229249023</v>
      </c>
      <c r="AD732" s="75">
        <f t="shared" si="57"/>
        <v>59080.609832015827</v>
      </c>
      <c r="AE732" s="74">
        <f t="shared" si="58"/>
        <v>1629.5090446792583</v>
      </c>
      <c r="AF732" s="74">
        <f t="shared" si="59"/>
        <v>278646.04664015316</v>
      </c>
    </row>
    <row r="733" spans="28:32" ht="20" customHeight="1" x14ac:dyDescent="0.5">
      <c r="AB733" s="41">
        <f t="shared" si="55"/>
        <v>171</v>
      </c>
      <c r="AC733" s="75">
        <f t="shared" si="56"/>
        <v>345.50064229249023</v>
      </c>
      <c r="AD733" s="75">
        <f t="shared" si="57"/>
        <v>59080.609832015827</v>
      </c>
      <c r="AE733" s="74">
        <f t="shared" si="58"/>
        <v>1629.5090446792583</v>
      </c>
      <c r="AF733" s="74">
        <f t="shared" si="59"/>
        <v>278646.04664015316</v>
      </c>
    </row>
    <row r="734" spans="28:32" ht="20" customHeight="1" x14ac:dyDescent="0.5">
      <c r="AB734" s="41">
        <f t="shared" si="55"/>
        <v>171</v>
      </c>
      <c r="AC734" s="75">
        <f t="shared" si="56"/>
        <v>345.50064229249023</v>
      </c>
      <c r="AD734" s="75">
        <f t="shared" si="57"/>
        <v>59080.609832015827</v>
      </c>
      <c r="AE734" s="74">
        <f t="shared" si="58"/>
        <v>1629.5090446792583</v>
      </c>
      <c r="AF734" s="74">
        <f t="shared" si="59"/>
        <v>278646.04664015316</v>
      </c>
    </row>
    <row r="735" spans="28:32" ht="20" customHeight="1" x14ac:dyDescent="0.5">
      <c r="AB735" s="41">
        <f t="shared" si="55"/>
        <v>171</v>
      </c>
      <c r="AC735" s="75">
        <f t="shared" si="56"/>
        <v>345.50064229249023</v>
      </c>
      <c r="AD735" s="75">
        <f t="shared" si="57"/>
        <v>59080.609832015827</v>
      </c>
      <c r="AE735" s="74">
        <f t="shared" si="58"/>
        <v>1629.5090446792583</v>
      </c>
      <c r="AF735" s="74">
        <f t="shared" si="59"/>
        <v>278646.04664015316</v>
      </c>
    </row>
    <row r="736" spans="28:32" ht="20" customHeight="1" x14ac:dyDescent="0.5">
      <c r="AB736" s="41">
        <f t="shared" si="55"/>
        <v>171</v>
      </c>
      <c r="AC736" s="75">
        <f t="shared" si="56"/>
        <v>345.50064229249023</v>
      </c>
      <c r="AD736" s="75">
        <f t="shared" si="57"/>
        <v>59080.609832015827</v>
      </c>
      <c r="AE736" s="74">
        <f t="shared" si="58"/>
        <v>1629.5090446792583</v>
      </c>
      <c r="AF736" s="74">
        <f t="shared" si="59"/>
        <v>278646.04664015316</v>
      </c>
    </row>
    <row r="737" spans="28:32" ht="20" customHeight="1" x14ac:dyDescent="0.5">
      <c r="AB737" s="41">
        <f t="shared" si="55"/>
        <v>171</v>
      </c>
      <c r="AC737" s="75">
        <f t="shared" si="56"/>
        <v>345.50064229249023</v>
      </c>
      <c r="AD737" s="75">
        <f t="shared" si="57"/>
        <v>59080.609832015827</v>
      </c>
      <c r="AE737" s="74">
        <f t="shared" si="58"/>
        <v>1629.5090446792583</v>
      </c>
      <c r="AF737" s="74">
        <f t="shared" si="59"/>
        <v>278646.04664015316</v>
      </c>
    </row>
    <row r="738" spans="28:32" ht="20" customHeight="1" x14ac:dyDescent="0.5">
      <c r="AB738" s="41">
        <f t="shared" si="55"/>
        <v>171</v>
      </c>
      <c r="AC738" s="75">
        <f t="shared" si="56"/>
        <v>345.50064229249023</v>
      </c>
      <c r="AD738" s="75">
        <f t="shared" si="57"/>
        <v>59080.609832015827</v>
      </c>
      <c r="AE738" s="74">
        <f t="shared" si="58"/>
        <v>1629.5090446792583</v>
      </c>
      <c r="AF738" s="74">
        <f t="shared" si="59"/>
        <v>278646.04664015316</v>
      </c>
    </row>
    <row r="739" spans="28:32" ht="20" customHeight="1" x14ac:dyDescent="0.5">
      <c r="AB739" s="41">
        <f t="shared" si="55"/>
        <v>171</v>
      </c>
      <c r="AC739" s="75">
        <f t="shared" si="56"/>
        <v>345.50064229249023</v>
      </c>
      <c r="AD739" s="75">
        <f t="shared" si="57"/>
        <v>59080.609832015827</v>
      </c>
      <c r="AE739" s="74">
        <f t="shared" si="58"/>
        <v>1629.5090446792583</v>
      </c>
      <c r="AF739" s="74">
        <f t="shared" si="59"/>
        <v>278646.04664015316</v>
      </c>
    </row>
    <row r="740" spans="28:32" ht="20" customHeight="1" x14ac:dyDescent="0.5">
      <c r="AB740" s="41">
        <f t="shared" si="55"/>
        <v>171</v>
      </c>
      <c r="AC740" s="75">
        <f t="shared" si="56"/>
        <v>345.50064229249023</v>
      </c>
      <c r="AD740" s="75">
        <f t="shared" si="57"/>
        <v>59080.609832015827</v>
      </c>
      <c r="AE740" s="74">
        <f t="shared" si="58"/>
        <v>1629.5090446792583</v>
      </c>
      <c r="AF740" s="74">
        <f t="shared" si="59"/>
        <v>278646.04664015316</v>
      </c>
    </row>
    <row r="741" spans="28:32" ht="20" customHeight="1" x14ac:dyDescent="0.5">
      <c r="AB741" s="41">
        <f t="shared" si="55"/>
        <v>171</v>
      </c>
      <c r="AC741" s="75">
        <f t="shared" si="56"/>
        <v>345.50064229249023</v>
      </c>
      <c r="AD741" s="75">
        <f t="shared" si="57"/>
        <v>59080.609832015827</v>
      </c>
      <c r="AE741" s="74">
        <f t="shared" si="58"/>
        <v>1629.5090446792583</v>
      </c>
      <c r="AF741" s="74">
        <f t="shared" si="59"/>
        <v>278646.04664015316</v>
      </c>
    </row>
    <row r="742" spans="28:32" ht="20" customHeight="1" x14ac:dyDescent="0.5">
      <c r="AB742" s="41">
        <f t="shared" si="55"/>
        <v>171</v>
      </c>
      <c r="AC742" s="75">
        <f t="shared" si="56"/>
        <v>345.50064229249023</v>
      </c>
      <c r="AD742" s="75">
        <f t="shared" si="57"/>
        <v>59080.609832015827</v>
      </c>
      <c r="AE742" s="74">
        <f t="shared" si="58"/>
        <v>1629.5090446792583</v>
      </c>
      <c r="AF742" s="74">
        <f t="shared" si="59"/>
        <v>278646.04664015316</v>
      </c>
    </row>
    <row r="743" spans="28:32" ht="20" customHeight="1" x14ac:dyDescent="0.5">
      <c r="AB743" s="41">
        <f t="shared" si="55"/>
        <v>171</v>
      </c>
      <c r="AC743" s="75">
        <f t="shared" si="56"/>
        <v>345.50064229249023</v>
      </c>
      <c r="AD743" s="75">
        <f t="shared" si="57"/>
        <v>59080.609832015827</v>
      </c>
      <c r="AE743" s="74">
        <f t="shared" si="58"/>
        <v>1629.5090446792583</v>
      </c>
      <c r="AF743" s="74">
        <f t="shared" si="59"/>
        <v>278646.04664015316</v>
      </c>
    </row>
    <row r="744" spans="28:32" ht="20" customHeight="1" x14ac:dyDescent="0.5">
      <c r="AB744" s="41">
        <f t="shared" si="55"/>
        <v>171</v>
      </c>
      <c r="AC744" s="75">
        <f t="shared" si="56"/>
        <v>345.50064229249023</v>
      </c>
      <c r="AD744" s="75">
        <f t="shared" si="57"/>
        <v>59080.609832015827</v>
      </c>
      <c r="AE744" s="74">
        <f t="shared" si="58"/>
        <v>1629.5090446792583</v>
      </c>
      <c r="AF744" s="74">
        <f t="shared" si="59"/>
        <v>278646.04664015316</v>
      </c>
    </row>
    <row r="745" spans="28:32" ht="20" customHeight="1" x14ac:dyDescent="0.5">
      <c r="AB745" s="41">
        <f t="shared" si="55"/>
        <v>171</v>
      </c>
      <c r="AC745" s="75">
        <f t="shared" si="56"/>
        <v>345.50064229249023</v>
      </c>
      <c r="AD745" s="75">
        <f t="shared" si="57"/>
        <v>59080.609832015827</v>
      </c>
      <c r="AE745" s="74">
        <f t="shared" si="58"/>
        <v>1629.5090446792583</v>
      </c>
      <c r="AF745" s="74">
        <f t="shared" si="59"/>
        <v>278646.04664015316</v>
      </c>
    </row>
    <row r="746" spans="28:32" ht="20" customHeight="1" x14ac:dyDescent="0.5">
      <c r="AB746" s="41">
        <f t="shared" si="55"/>
        <v>171</v>
      </c>
      <c r="AC746" s="75">
        <f t="shared" si="56"/>
        <v>345.50064229249023</v>
      </c>
      <c r="AD746" s="75">
        <f t="shared" si="57"/>
        <v>59080.609832015827</v>
      </c>
      <c r="AE746" s="74">
        <f t="shared" si="58"/>
        <v>1629.5090446792583</v>
      </c>
      <c r="AF746" s="74">
        <f t="shared" si="59"/>
        <v>278646.04664015316</v>
      </c>
    </row>
    <row r="747" spans="28:32" ht="20" customHeight="1" x14ac:dyDescent="0.5">
      <c r="AB747" s="41">
        <f t="shared" si="55"/>
        <v>171</v>
      </c>
      <c r="AC747" s="75">
        <f t="shared" si="56"/>
        <v>345.50064229249023</v>
      </c>
      <c r="AD747" s="75">
        <f t="shared" si="57"/>
        <v>59080.609832015827</v>
      </c>
      <c r="AE747" s="74">
        <f t="shared" si="58"/>
        <v>1629.5090446792583</v>
      </c>
      <c r="AF747" s="74">
        <f t="shared" si="59"/>
        <v>278646.04664015316</v>
      </c>
    </row>
    <row r="748" spans="28:32" ht="20" customHeight="1" x14ac:dyDescent="0.5">
      <c r="AB748" s="41">
        <f t="shared" si="55"/>
        <v>171</v>
      </c>
      <c r="AC748" s="75">
        <f t="shared" si="56"/>
        <v>345.50064229249023</v>
      </c>
      <c r="AD748" s="75">
        <f t="shared" si="57"/>
        <v>59080.609832015827</v>
      </c>
      <c r="AE748" s="74">
        <f t="shared" si="58"/>
        <v>1629.5090446792583</v>
      </c>
      <c r="AF748" s="74">
        <f t="shared" si="59"/>
        <v>278646.04664015316</v>
      </c>
    </row>
    <row r="749" spans="28:32" ht="20" customHeight="1" x14ac:dyDescent="0.5">
      <c r="AB749" s="41">
        <f t="shared" si="55"/>
        <v>171</v>
      </c>
      <c r="AC749" s="75">
        <f t="shared" si="56"/>
        <v>345.50064229249023</v>
      </c>
      <c r="AD749" s="75">
        <f t="shared" si="57"/>
        <v>59080.609832015827</v>
      </c>
      <c r="AE749" s="74">
        <f t="shared" si="58"/>
        <v>1629.5090446792583</v>
      </c>
      <c r="AF749" s="74">
        <f t="shared" si="59"/>
        <v>278646.04664015316</v>
      </c>
    </row>
    <row r="750" spans="28:32" ht="20" customHeight="1" x14ac:dyDescent="0.5">
      <c r="AB750" s="41">
        <f t="shared" si="55"/>
        <v>171</v>
      </c>
      <c r="AC750" s="75">
        <f t="shared" si="56"/>
        <v>345.50064229249023</v>
      </c>
      <c r="AD750" s="75">
        <f t="shared" si="57"/>
        <v>59080.609832015827</v>
      </c>
      <c r="AE750" s="74">
        <f t="shared" si="58"/>
        <v>1629.5090446792583</v>
      </c>
      <c r="AF750" s="74">
        <f t="shared" si="59"/>
        <v>278646.04664015316</v>
      </c>
    </row>
    <row r="751" spans="28:32" ht="20" customHeight="1" x14ac:dyDescent="0.5">
      <c r="AB751" s="41">
        <f t="shared" si="55"/>
        <v>171</v>
      </c>
      <c r="AC751" s="75">
        <f t="shared" si="56"/>
        <v>345.50064229249023</v>
      </c>
      <c r="AD751" s="75">
        <f t="shared" si="57"/>
        <v>59080.609832015827</v>
      </c>
      <c r="AE751" s="74">
        <f t="shared" si="58"/>
        <v>1629.5090446792583</v>
      </c>
      <c r="AF751" s="74">
        <f t="shared" si="59"/>
        <v>278646.04664015316</v>
      </c>
    </row>
    <row r="752" spans="28:32" ht="20" customHeight="1" x14ac:dyDescent="0.5">
      <c r="AB752" s="41">
        <f t="shared" si="55"/>
        <v>171</v>
      </c>
      <c r="AC752" s="75">
        <f t="shared" si="56"/>
        <v>345.50064229249023</v>
      </c>
      <c r="AD752" s="75">
        <f t="shared" si="57"/>
        <v>59080.609832015827</v>
      </c>
      <c r="AE752" s="74">
        <f t="shared" si="58"/>
        <v>1629.5090446792583</v>
      </c>
      <c r="AF752" s="74">
        <f t="shared" si="59"/>
        <v>278646.04664015316</v>
      </c>
    </row>
    <row r="753" spans="28:32" ht="20" customHeight="1" x14ac:dyDescent="0.5">
      <c r="AB753" s="41">
        <f t="shared" si="55"/>
        <v>171</v>
      </c>
      <c r="AC753" s="75">
        <f t="shared" si="56"/>
        <v>345.50064229249023</v>
      </c>
      <c r="AD753" s="75">
        <f t="shared" si="57"/>
        <v>59080.609832015827</v>
      </c>
      <c r="AE753" s="74">
        <f t="shared" si="58"/>
        <v>1629.5090446792583</v>
      </c>
      <c r="AF753" s="74">
        <f t="shared" si="59"/>
        <v>278646.04664015316</v>
      </c>
    </row>
    <row r="754" spans="28:32" ht="20" customHeight="1" x14ac:dyDescent="0.5">
      <c r="AB754" s="41">
        <f t="shared" si="55"/>
        <v>171</v>
      </c>
      <c r="AC754" s="75">
        <f t="shared" si="56"/>
        <v>345.50064229249023</v>
      </c>
      <c r="AD754" s="75">
        <f t="shared" si="57"/>
        <v>59080.609832015827</v>
      </c>
      <c r="AE754" s="74">
        <f t="shared" si="58"/>
        <v>1629.5090446792583</v>
      </c>
      <c r="AF754" s="74">
        <f t="shared" si="59"/>
        <v>278646.04664015316</v>
      </c>
    </row>
    <row r="755" spans="28:32" ht="20" customHeight="1" x14ac:dyDescent="0.5">
      <c r="AB755" s="41">
        <f t="shared" si="55"/>
        <v>171</v>
      </c>
      <c r="AC755" s="75">
        <f t="shared" si="56"/>
        <v>345.50064229249023</v>
      </c>
      <c r="AD755" s="75">
        <f t="shared" si="57"/>
        <v>59080.609832015827</v>
      </c>
      <c r="AE755" s="74">
        <f t="shared" si="58"/>
        <v>1629.5090446792583</v>
      </c>
      <c r="AF755" s="74">
        <f t="shared" si="59"/>
        <v>278646.04664015316</v>
      </c>
    </row>
    <row r="756" spans="28:32" ht="20" customHeight="1" x14ac:dyDescent="0.5">
      <c r="AB756" s="41">
        <f t="shared" si="55"/>
        <v>171</v>
      </c>
      <c r="AC756" s="75">
        <f t="shared" si="56"/>
        <v>345.50064229249023</v>
      </c>
      <c r="AD756" s="75">
        <f t="shared" si="57"/>
        <v>59080.609832015827</v>
      </c>
      <c r="AE756" s="74">
        <f t="shared" si="58"/>
        <v>1629.5090446792583</v>
      </c>
      <c r="AF756" s="74">
        <f t="shared" si="59"/>
        <v>278646.04664015316</v>
      </c>
    </row>
    <row r="757" spans="28:32" ht="20" customHeight="1" x14ac:dyDescent="0.5">
      <c r="AB757" s="41">
        <f t="shared" si="55"/>
        <v>171</v>
      </c>
      <c r="AC757" s="75">
        <f t="shared" si="56"/>
        <v>345.50064229249023</v>
      </c>
      <c r="AD757" s="75">
        <f t="shared" si="57"/>
        <v>59080.609832015827</v>
      </c>
      <c r="AE757" s="74">
        <f t="shared" si="58"/>
        <v>1629.5090446792583</v>
      </c>
      <c r="AF757" s="74">
        <f t="shared" si="59"/>
        <v>278646.04664015316</v>
      </c>
    </row>
    <row r="758" spans="28:32" ht="20" customHeight="1" x14ac:dyDescent="0.5">
      <c r="AB758" s="41">
        <f t="shared" si="55"/>
        <v>171</v>
      </c>
      <c r="AC758" s="75">
        <f t="shared" si="56"/>
        <v>345.50064229249023</v>
      </c>
      <c r="AD758" s="75">
        <f t="shared" si="57"/>
        <v>59080.609832015827</v>
      </c>
      <c r="AE758" s="74">
        <f t="shared" si="58"/>
        <v>1629.5090446792583</v>
      </c>
      <c r="AF758" s="74">
        <f t="shared" si="59"/>
        <v>278646.04664015316</v>
      </c>
    </row>
    <row r="759" spans="28:32" ht="20" customHeight="1" x14ac:dyDescent="0.5">
      <c r="AB759" s="41">
        <f t="shared" si="55"/>
        <v>171</v>
      </c>
      <c r="AC759" s="75">
        <f t="shared" si="56"/>
        <v>345.50064229249023</v>
      </c>
      <c r="AD759" s="75">
        <f t="shared" si="57"/>
        <v>59080.609832015827</v>
      </c>
      <c r="AE759" s="74">
        <f t="shared" si="58"/>
        <v>1629.5090446792583</v>
      </c>
      <c r="AF759" s="74">
        <f t="shared" si="59"/>
        <v>278646.04664015316</v>
      </c>
    </row>
    <row r="760" spans="28:32" ht="20" customHeight="1" x14ac:dyDescent="0.5">
      <c r="AB760" s="41">
        <f t="shared" si="55"/>
        <v>171</v>
      </c>
      <c r="AC760" s="75">
        <f t="shared" si="56"/>
        <v>345.50064229249023</v>
      </c>
      <c r="AD760" s="75">
        <f t="shared" si="57"/>
        <v>59080.609832015827</v>
      </c>
      <c r="AE760" s="74">
        <f t="shared" si="58"/>
        <v>1629.5090446792583</v>
      </c>
      <c r="AF760" s="74">
        <f t="shared" si="59"/>
        <v>278646.04664015316</v>
      </c>
    </row>
    <row r="761" spans="28:32" ht="20" customHeight="1" x14ac:dyDescent="0.5">
      <c r="AB761" s="41">
        <f t="shared" si="55"/>
        <v>171</v>
      </c>
      <c r="AC761" s="75">
        <f t="shared" si="56"/>
        <v>345.50064229249023</v>
      </c>
      <c r="AD761" s="75">
        <f t="shared" si="57"/>
        <v>59080.609832015827</v>
      </c>
      <c r="AE761" s="74">
        <f t="shared" si="58"/>
        <v>1629.5090446792583</v>
      </c>
      <c r="AF761" s="74">
        <f t="shared" si="59"/>
        <v>278646.04664015316</v>
      </c>
    </row>
    <row r="762" spans="28:32" ht="20" customHeight="1" x14ac:dyDescent="0.5">
      <c r="AB762" s="41">
        <f t="shared" si="55"/>
        <v>171</v>
      </c>
      <c r="AC762" s="75">
        <f t="shared" si="56"/>
        <v>345.50064229249023</v>
      </c>
      <c r="AD762" s="75">
        <f t="shared" si="57"/>
        <v>59080.609832015827</v>
      </c>
      <c r="AE762" s="74">
        <f t="shared" si="58"/>
        <v>1629.5090446792583</v>
      </c>
      <c r="AF762" s="74">
        <f t="shared" si="59"/>
        <v>278646.04664015316</v>
      </c>
    </row>
    <row r="763" spans="28:32" ht="20" customHeight="1" x14ac:dyDescent="0.5">
      <c r="AB763" s="41">
        <f t="shared" si="55"/>
        <v>171</v>
      </c>
      <c r="AC763" s="75">
        <f t="shared" si="56"/>
        <v>345.50064229249023</v>
      </c>
      <c r="AD763" s="75">
        <f t="shared" si="57"/>
        <v>59080.609832015827</v>
      </c>
      <c r="AE763" s="74">
        <f t="shared" si="58"/>
        <v>1629.5090446792583</v>
      </c>
      <c r="AF763" s="74">
        <f t="shared" si="59"/>
        <v>278646.04664015316</v>
      </c>
    </row>
    <row r="764" spans="28:32" ht="20" customHeight="1" x14ac:dyDescent="0.5">
      <c r="AB764" s="41">
        <f t="shared" si="55"/>
        <v>171</v>
      </c>
      <c r="AC764" s="75">
        <f t="shared" si="56"/>
        <v>345.50064229249023</v>
      </c>
      <c r="AD764" s="75">
        <f t="shared" si="57"/>
        <v>59080.609832015827</v>
      </c>
      <c r="AE764" s="74">
        <f t="shared" si="58"/>
        <v>1629.5090446792583</v>
      </c>
      <c r="AF764" s="74">
        <f t="shared" si="59"/>
        <v>278646.04664015316</v>
      </c>
    </row>
    <row r="765" spans="28:32" ht="20" customHeight="1" x14ac:dyDescent="0.5">
      <c r="AB765" s="41">
        <f t="shared" si="55"/>
        <v>171</v>
      </c>
      <c r="AC765" s="75">
        <f t="shared" si="56"/>
        <v>345.50064229249023</v>
      </c>
      <c r="AD765" s="75">
        <f t="shared" si="57"/>
        <v>59080.609832015827</v>
      </c>
      <c r="AE765" s="74">
        <f t="shared" si="58"/>
        <v>1629.5090446792583</v>
      </c>
      <c r="AF765" s="74">
        <f t="shared" si="59"/>
        <v>278646.04664015316</v>
      </c>
    </row>
    <row r="766" spans="28:32" ht="20" customHeight="1" x14ac:dyDescent="0.5">
      <c r="AB766" s="41">
        <f t="shared" si="55"/>
        <v>171</v>
      </c>
      <c r="AC766" s="75">
        <f t="shared" si="56"/>
        <v>345.50064229249023</v>
      </c>
      <c r="AD766" s="75">
        <f t="shared" si="57"/>
        <v>59080.609832015827</v>
      </c>
      <c r="AE766" s="74">
        <f t="shared" si="58"/>
        <v>1629.5090446792583</v>
      </c>
      <c r="AF766" s="74">
        <f t="shared" si="59"/>
        <v>278646.04664015316</v>
      </c>
    </row>
    <row r="767" spans="28:32" ht="20" customHeight="1" x14ac:dyDescent="0.5">
      <c r="AB767" s="41">
        <f t="shared" si="55"/>
        <v>171</v>
      </c>
      <c r="AC767" s="75">
        <f t="shared" si="56"/>
        <v>345.50064229249023</v>
      </c>
      <c r="AD767" s="75">
        <f t="shared" si="57"/>
        <v>59080.609832015827</v>
      </c>
      <c r="AE767" s="74">
        <f t="shared" si="58"/>
        <v>1629.5090446792583</v>
      </c>
      <c r="AF767" s="74">
        <f t="shared" si="59"/>
        <v>278646.04664015316</v>
      </c>
    </row>
    <row r="768" spans="28:32" ht="20" customHeight="1" x14ac:dyDescent="0.5">
      <c r="AB768" s="41">
        <f t="shared" si="55"/>
        <v>171</v>
      </c>
      <c r="AC768" s="75">
        <f t="shared" si="56"/>
        <v>345.50064229249023</v>
      </c>
      <c r="AD768" s="75">
        <f t="shared" si="57"/>
        <v>59080.609832015827</v>
      </c>
      <c r="AE768" s="74">
        <f t="shared" si="58"/>
        <v>1629.5090446792583</v>
      </c>
      <c r="AF768" s="74">
        <f t="shared" si="59"/>
        <v>278646.04664015316</v>
      </c>
    </row>
    <row r="769" spans="28:32" ht="20" customHeight="1" x14ac:dyDescent="0.5">
      <c r="AB769" s="41">
        <f t="shared" si="55"/>
        <v>171</v>
      </c>
      <c r="AC769" s="75">
        <f t="shared" si="56"/>
        <v>345.50064229249023</v>
      </c>
      <c r="AD769" s="75">
        <f t="shared" si="57"/>
        <v>59080.609832015827</v>
      </c>
      <c r="AE769" s="74">
        <f t="shared" si="58"/>
        <v>1629.5090446792583</v>
      </c>
      <c r="AF769" s="74">
        <f t="shared" si="59"/>
        <v>278646.04664015316</v>
      </c>
    </row>
    <row r="770" spans="28:32" ht="20" customHeight="1" x14ac:dyDescent="0.5">
      <c r="AB770" s="41">
        <f t="shared" si="55"/>
        <v>171</v>
      </c>
      <c r="AC770" s="75">
        <f t="shared" si="56"/>
        <v>345.50064229249023</v>
      </c>
      <c r="AD770" s="75">
        <f t="shared" si="57"/>
        <v>59080.609832015827</v>
      </c>
      <c r="AE770" s="74">
        <f t="shared" si="58"/>
        <v>1629.5090446792583</v>
      </c>
      <c r="AF770" s="74">
        <f t="shared" si="59"/>
        <v>278646.04664015316</v>
      </c>
    </row>
    <row r="771" spans="28:32" ht="20" customHeight="1" x14ac:dyDescent="0.5">
      <c r="AB771" s="41">
        <f t="shared" si="55"/>
        <v>171</v>
      </c>
      <c r="AC771" s="75">
        <f t="shared" si="56"/>
        <v>345.50064229249023</v>
      </c>
      <c r="AD771" s="75">
        <f t="shared" si="57"/>
        <v>59080.609832015827</v>
      </c>
      <c r="AE771" s="74">
        <f t="shared" si="58"/>
        <v>1629.5090446792583</v>
      </c>
      <c r="AF771" s="74">
        <f t="shared" si="59"/>
        <v>278646.04664015316</v>
      </c>
    </row>
    <row r="772" spans="28:32" ht="20" customHeight="1" x14ac:dyDescent="0.5">
      <c r="AB772" s="41">
        <f t="shared" si="55"/>
        <v>171</v>
      </c>
      <c r="AC772" s="75">
        <f t="shared" si="56"/>
        <v>345.50064229249023</v>
      </c>
      <c r="AD772" s="75">
        <f t="shared" si="57"/>
        <v>59080.609832015827</v>
      </c>
      <c r="AE772" s="74">
        <f t="shared" si="58"/>
        <v>1629.5090446792583</v>
      </c>
      <c r="AF772" s="74">
        <f t="shared" si="59"/>
        <v>278646.04664015316</v>
      </c>
    </row>
    <row r="773" spans="28:32" ht="20" customHeight="1" x14ac:dyDescent="0.5">
      <c r="AB773" s="41">
        <f t="shared" si="55"/>
        <v>171</v>
      </c>
      <c r="AC773" s="75">
        <f t="shared" si="56"/>
        <v>345.50064229249023</v>
      </c>
      <c r="AD773" s="75">
        <f t="shared" si="57"/>
        <v>59080.609832015827</v>
      </c>
      <c r="AE773" s="74">
        <f t="shared" si="58"/>
        <v>1629.5090446792583</v>
      </c>
      <c r="AF773" s="74">
        <f t="shared" si="59"/>
        <v>278646.04664015316</v>
      </c>
    </row>
    <row r="774" spans="28:32" ht="20" customHeight="1" x14ac:dyDescent="0.5">
      <c r="AB774" s="41">
        <f t="shared" si="55"/>
        <v>171</v>
      </c>
      <c r="AC774" s="75">
        <f t="shared" si="56"/>
        <v>345.50064229249023</v>
      </c>
      <c r="AD774" s="75">
        <f t="shared" si="57"/>
        <v>59080.609832015827</v>
      </c>
      <c r="AE774" s="74">
        <f t="shared" si="58"/>
        <v>1629.5090446792583</v>
      </c>
      <c r="AF774" s="74">
        <f t="shared" si="59"/>
        <v>278646.04664015316</v>
      </c>
    </row>
    <row r="775" spans="28:32" ht="20" customHeight="1" x14ac:dyDescent="0.5">
      <c r="AB775" s="41">
        <f t="shared" ref="AB775:AB838" si="60">AB774+U775</f>
        <v>171</v>
      </c>
      <c r="AC775" s="75">
        <f t="shared" ref="AC775:AC838" si="61">IF(U775&gt;0,(W775+AD774)/AB775,AC774)</f>
        <v>345.50064229249023</v>
      </c>
      <c r="AD775" s="75">
        <f t="shared" ref="AD775:AD838" si="62">AB775*AC775</f>
        <v>59080.609832015827</v>
      </c>
      <c r="AE775" s="74">
        <f t="shared" ref="AE775:AE838" si="63">IF(U775&gt;0,(AF774+Z775)/AB775,AE774)</f>
        <v>1629.5090446792583</v>
      </c>
      <c r="AF775" s="74">
        <f t="shared" ref="AF775:AF838" si="64">AB775*AE775</f>
        <v>278646.04664015316</v>
      </c>
    </row>
    <row r="776" spans="28:32" ht="20" customHeight="1" x14ac:dyDescent="0.5">
      <c r="AB776" s="41">
        <f t="shared" si="60"/>
        <v>171</v>
      </c>
      <c r="AC776" s="75">
        <f t="shared" si="61"/>
        <v>345.50064229249023</v>
      </c>
      <c r="AD776" s="75">
        <f t="shared" si="62"/>
        <v>59080.609832015827</v>
      </c>
      <c r="AE776" s="74">
        <f t="shared" si="63"/>
        <v>1629.5090446792583</v>
      </c>
      <c r="AF776" s="74">
        <f t="shared" si="64"/>
        <v>278646.04664015316</v>
      </c>
    </row>
    <row r="777" spans="28:32" ht="20" customHeight="1" x14ac:dyDescent="0.5">
      <c r="AB777" s="41">
        <f t="shared" si="60"/>
        <v>171</v>
      </c>
      <c r="AC777" s="75">
        <f t="shared" si="61"/>
        <v>345.50064229249023</v>
      </c>
      <c r="AD777" s="75">
        <f t="shared" si="62"/>
        <v>59080.609832015827</v>
      </c>
      <c r="AE777" s="74">
        <f t="shared" si="63"/>
        <v>1629.5090446792583</v>
      </c>
      <c r="AF777" s="74">
        <f t="shared" si="64"/>
        <v>278646.04664015316</v>
      </c>
    </row>
    <row r="778" spans="28:32" ht="20" customHeight="1" x14ac:dyDescent="0.5">
      <c r="AB778" s="41">
        <f t="shared" si="60"/>
        <v>171</v>
      </c>
      <c r="AC778" s="75">
        <f t="shared" si="61"/>
        <v>345.50064229249023</v>
      </c>
      <c r="AD778" s="75">
        <f t="shared" si="62"/>
        <v>59080.609832015827</v>
      </c>
      <c r="AE778" s="74">
        <f t="shared" si="63"/>
        <v>1629.5090446792583</v>
      </c>
      <c r="AF778" s="74">
        <f t="shared" si="64"/>
        <v>278646.04664015316</v>
      </c>
    </row>
    <row r="779" spans="28:32" ht="20" customHeight="1" x14ac:dyDescent="0.5">
      <c r="AB779" s="41">
        <f t="shared" si="60"/>
        <v>171</v>
      </c>
      <c r="AC779" s="75">
        <f t="shared" si="61"/>
        <v>345.50064229249023</v>
      </c>
      <c r="AD779" s="75">
        <f t="shared" si="62"/>
        <v>59080.609832015827</v>
      </c>
      <c r="AE779" s="74">
        <f t="shared" si="63"/>
        <v>1629.5090446792583</v>
      </c>
      <c r="AF779" s="74">
        <f t="shared" si="64"/>
        <v>278646.04664015316</v>
      </c>
    </row>
    <row r="780" spans="28:32" ht="20" customHeight="1" x14ac:dyDescent="0.5">
      <c r="AB780" s="41">
        <f t="shared" si="60"/>
        <v>171</v>
      </c>
      <c r="AC780" s="75">
        <f t="shared" si="61"/>
        <v>345.50064229249023</v>
      </c>
      <c r="AD780" s="75">
        <f t="shared" si="62"/>
        <v>59080.609832015827</v>
      </c>
      <c r="AE780" s="74">
        <f t="shared" si="63"/>
        <v>1629.5090446792583</v>
      </c>
      <c r="AF780" s="74">
        <f t="shared" si="64"/>
        <v>278646.04664015316</v>
      </c>
    </row>
    <row r="781" spans="28:32" ht="20" customHeight="1" x14ac:dyDescent="0.5">
      <c r="AB781" s="41">
        <f t="shared" si="60"/>
        <v>171</v>
      </c>
      <c r="AC781" s="75">
        <f t="shared" si="61"/>
        <v>345.50064229249023</v>
      </c>
      <c r="AD781" s="75">
        <f t="shared" si="62"/>
        <v>59080.609832015827</v>
      </c>
      <c r="AE781" s="74">
        <f t="shared" si="63"/>
        <v>1629.5090446792583</v>
      </c>
      <c r="AF781" s="74">
        <f t="shared" si="64"/>
        <v>278646.04664015316</v>
      </c>
    </row>
    <row r="782" spans="28:32" ht="20" customHeight="1" x14ac:dyDescent="0.5">
      <c r="AB782" s="41">
        <f t="shared" si="60"/>
        <v>171</v>
      </c>
      <c r="AC782" s="75">
        <f t="shared" si="61"/>
        <v>345.50064229249023</v>
      </c>
      <c r="AD782" s="75">
        <f t="shared" si="62"/>
        <v>59080.609832015827</v>
      </c>
      <c r="AE782" s="74">
        <f t="shared" si="63"/>
        <v>1629.5090446792583</v>
      </c>
      <c r="AF782" s="74">
        <f t="shared" si="64"/>
        <v>278646.04664015316</v>
      </c>
    </row>
    <row r="783" spans="28:32" ht="20" customHeight="1" x14ac:dyDescent="0.5">
      <c r="AB783" s="41">
        <f t="shared" si="60"/>
        <v>171</v>
      </c>
      <c r="AC783" s="75">
        <f t="shared" si="61"/>
        <v>345.50064229249023</v>
      </c>
      <c r="AD783" s="75">
        <f t="shared" si="62"/>
        <v>59080.609832015827</v>
      </c>
      <c r="AE783" s="74">
        <f t="shared" si="63"/>
        <v>1629.5090446792583</v>
      </c>
      <c r="AF783" s="74">
        <f t="shared" si="64"/>
        <v>278646.04664015316</v>
      </c>
    </row>
    <row r="784" spans="28:32" ht="20" customHeight="1" x14ac:dyDescent="0.5">
      <c r="AB784" s="41">
        <f t="shared" si="60"/>
        <v>171</v>
      </c>
      <c r="AC784" s="75">
        <f t="shared" si="61"/>
        <v>345.50064229249023</v>
      </c>
      <c r="AD784" s="75">
        <f t="shared" si="62"/>
        <v>59080.609832015827</v>
      </c>
      <c r="AE784" s="74">
        <f t="shared" si="63"/>
        <v>1629.5090446792583</v>
      </c>
      <c r="AF784" s="74">
        <f t="shared" si="64"/>
        <v>278646.04664015316</v>
      </c>
    </row>
    <row r="785" spans="28:32" ht="20" customHeight="1" x14ac:dyDescent="0.5">
      <c r="AB785" s="41">
        <f t="shared" si="60"/>
        <v>171</v>
      </c>
      <c r="AC785" s="75">
        <f t="shared" si="61"/>
        <v>345.50064229249023</v>
      </c>
      <c r="AD785" s="75">
        <f t="shared" si="62"/>
        <v>59080.609832015827</v>
      </c>
      <c r="AE785" s="74">
        <f t="shared" si="63"/>
        <v>1629.5090446792583</v>
      </c>
      <c r="AF785" s="74">
        <f t="shared" si="64"/>
        <v>278646.04664015316</v>
      </c>
    </row>
    <row r="786" spans="28:32" ht="20" customHeight="1" x14ac:dyDescent="0.5">
      <c r="AB786" s="41">
        <f t="shared" si="60"/>
        <v>171</v>
      </c>
      <c r="AC786" s="75">
        <f t="shared" si="61"/>
        <v>345.50064229249023</v>
      </c>
      <c r="AD786" s="75">
        <f t="shared" si="62"/>
        <v>59080.609832015827</v>
      </c>
      <c r="AE786" s="74">
        <f t="shared" si="63"/>
        <v>1629.5090446792583</v>
      </c>
      <c r="AF786" s="74">
        <f t="shared" si="64"/>
        <v>278646.04664015316</v>
      </c>
    </row>
    <row r="787" spans="28:32" ht="20" customHeight="1" x14ac:dyDescent="0.5">
      <c r="AB787" s="41">
        <f t="shared" si="60"/>
        <v>171</v>
      </c>
      <c r="AC787" s="75">
        <f t="shared" si="61"/>
        <v>345.50064229249023</v>
      </c>
      <c r="AD787" s="75">
        <f t="shared" si="62"/>
        <v>59080.609832015827</v>
      </c>
      <c r="AE787" s="74">
        <f t="shared" si="63"/>
        <v>1629.5090446792583</v>
      </c>
      <c r="AF787" s="74">
        <f t="shared" si="64"/>
        <v>278646.04664015316</v>
      </c>
    </row>
    <row r="788" spans="28:32" ht="20" customHeight="1" x14ac:dyDescent="0.5">
      <c r="AB788" s="41">
        <f t="shared" si="60"/>
        <v>171</v>
      </c>
      <c r="AC788" s="75">
        <f t="shared" si="61"/>
        <v>345.50064229249023</v>
      </c>
      <c r="AD788" s="75">
        <f t="shared" si="62"/>
        <v>59080.609832015827</v>
      </c>
      <c r="AE788" s="74">
        <f t="shared" si="63"/>
        <v>1629.5090446792583</v>
      </c>
      <c r="AF788" s="74">
        <f t="shared" si="64"/>
        <v>278646.04664015316</v>
      </c>
    </row>
    <row r="789" spans="28:32" ht="20" customHeight="1" x14ac:dyDescent="0.5">
      <c r="AB789" s="41">
        <f t="shared" si="60"/>
        <v>171</v>
      </c>
      <c r="AC789" s="75">
        <f t="shared" si="61"/>
        <v>345.50064229249023</v>
      </c>
      <c r="AD789" s="75">
        <f t="shared" si="62"/>
        <v>59080.609832015827</v>
      </c>
      <c r="AE789" s="74">
        <f t="shared" si="63"/>
        <v>1629.5090446792583</v>
      </c>
      <c r="AF789" s="74">
        <f t="shared" si="64"/>
        <v>278646.04664015316</v>
      </c>
    </row>
    <row r="790" spans="28:32" ht="20" customHeight="1" x14ac:dyDescent="0.5">
      <c r="AB790" s="41">
        <f t="shared" si="60"/>
        <v>171</v>
      </c>
      <c r="AC790" s="75">
        <f t="shared" si="61"/>
        <v>345.50064229249023</v>
      </c>
      <c r="AD790" s="75">
        <f t="shared" si="62"/>
        <v>59080.609832015827</v>
      </c>
      <c r="AE790" s="74">
        <f t="shared" si="63"/>
        <v>1629.5090446792583</v>
      </c>
      <c r="AF790" s="74">
        <f t="shared" si="64"/>
        <v>278646.04664015316</v>
      </c>
    </row>
    <row r="791" spans="28:32" ht="20" customHeight="1" x14ac:dyDescent="0.5">
      <c r="AB791" s="41">
        <f t="shared" si="60"/>
        <v>171</v>
      </c>
      <c r="AC791" s="75">
        <f t="shared" si="61"/>
        <v>345.50064229249023</v>
      </c>
      <c r="AD791" s="75">
        <f t="shared" si="62"/>
        <v>59080.609832015827</v>
      </c>
      <c r="AE791" s="74">
        <f t="shared" si="63"/>
        <v>1629.5090446792583</v>
      </c>
      <c r="AF791" s="74">
        <f t="shared" si="64"/>
        <v>278646.04664015316</v>
      </c>
    </row>
    <row r="792" spans="28:32" ht="20" customHeight="1" x14ac:dyDescent="0.5">
      <c r="AB792" s="41">
        <f t="shared" si="60"/>
        <v>171</v>
      </c>
      <c r="AC792" s="75">
        <f t="shared" si="61"/>
        <v>345.50064229249023</v>
      </c>
      <c r="AD792" s="75">
        <f t="shared" si="62"/>
        <v>59080.609832015827</v>
      </c>
      <c r="AE792" s="74">
        <f t="shared" si="63"/>
        <v>1629.5090446792583</v>
      </c>
      <c r="AF792" s="74">
        <f t="shared" si="64"/>
        <v>278646.04664015316</v>
      </c>
    </row>
    <row r="793" spans="28:32" ht="20" customHeight="1" x14ac:dyDescent="0.5">
      <c r="AB793" s="41">
        <f t="shared" si="60"/>
        <v>171</v>
      </c>
      <c r="AC793" s="75">
        <f t="shared" si="61"/>
        <v>345.50064229249023</v>
      </c>
      <c r="AD793" s="75">
        <f t="shared" si="62"/>
        <v>59080.609832015827</v>
      </c>
      <c r="AE793" s="74">
        <f t="shared" si="63"/>
        <v>1629.5090446792583</v>
      </c>
      <c r="AF793" s="74">
        <f t="shared" si="64"/>
        <v>278646.04664015316</v>
      </c>
    </row>
    <row r="794" spans="28:32" ht="20" customHeight="1" x14ac:dyDescent="0.5">
      <c r="AB794" s="41">
        <f t="shared" si="60"/>
        <v>171</v>
      </c>
      <c r="AC794" s="75">
        <f t="shared" si="61"/>
        <v>345.50064229249023</v>
      </c>
      <c r="AD794" s="75">
        <f t="shared" si="62"/>
        <v>59080.609832015827</v>
      </c>
      <c r="AE794" s="74">
        <f t="shared" si="63"/>
        <v>1629.5090446792583</v>
      </c>
      <c r="AF794" s="74">
        <f t="shared" si="64"/>
        <v>278646.04664015316</v>
      </c>
    </row>
    <row r="795" spans="28:32" ht="20" customHeight="1" x14ac:dyDescent="0.5">
      <c r="AB795" s="41">
        <f t="shared" si="60"/>
        <v>171</v>
      </c>
      <c r="AC795" s="75">
        <f t="shared" si="61"/>
        <v>345.50064229249023</v>
      </c>
      <c r="AD795" s="75">
        <f t="shared" si="62"/>
        <v>59080.609832015827</v>
      </c>
      <c r="AE795" s="74">
        <f t="shared" si="63"/>
        <v>1629.5090446792583</v>
      </c>
      <c r="AF795" s="74">
        <f t="shared" si="64"/>
        <v>278646.04664015316</v>
      </c>
    </row>
    <row r="796" spans="28:32" ht="20" customHeight="1" x14ac:dyDescent="0.5">
      <c r="AB796" s="41">
        <f t="shared" si="60"/>
        <v>171</v>
      </c>
      <c r="AC796" s="75">
        <f t="shared" si="61"/>
        <v>345.50064229249023</v>
      </c>
      <c r="AD796" s="75">
        <f t="shared" si="62"/>
        <v>59080.609832015827</v>
      </c>
      <c r="AE796" s="74">
        <f t="shared" si="63"/>
        <v>1629.5090446792583</v>
      </c>
      <c r="AF796" s="74">
        <f t="shared" si="64"/>
        <v>278646.04664015316</v>
      </c>
    </row>
    <row r="797" spans="28:32" ht="20" customHeight="1" x14ac:dyDescent="0.5">
      <c r="AB797" s="41">
        <f t="shared" si="60"/>
        <v>171</v>
      </c>
      <c r="AC797" s="75">
        <f t="shared" si="61"/>
        <v>345.50064229249023</v>
      </c>
      <c r="AD797" s="75">
        <f t="shared" si="62"/>
        <v>59080.609832015827</v>
      </c>
      <c r="AE797" s="74">
        <f t="shared" si="63"/>
        <v>1629.5090446792583</v>
      </c>
      <c r="AF797" s="74">
        <f t="shared" si="64"/>
        <v>278646.04664015316</v>
      </c>
    </row>
    <row r="798" spans="28:32" ht="20" customHeight="1" x14ac:dyDescent="0.5">
      <c r="AB798" s="41">
        <f t="shared" si="60"/>
        <v>171</v>
      </c>
      <c r="AC798" s="75">
        <f t="shared" si="61"/>
        <v>345.50064229249023</v>
      </c>
      <c r="AD798" s="75">
        <f t="shared" si="62"/>
        <v>59080.609832015827</v>
      </c>
      <c r="AE798" s="74">
        <f t="shared" si="63"/>
        <v>1629.5090446792583</v>
      </c>
      <c r="AF798" s="74">
        <f t="shared" si="64"/>
        <v>278646.04664015316</v>
      </c>
    </row>
    <row r="799" spans="28:32" ht="20" customHeight="1" x14ac:dyDescent="0.5">
      <c r="AB799" s="41">
        <f t="shared" si="60"/>
        <v>171</v>
      </c>
      <c r="AC799" s="75">
        <f t="shared" si="61"/>
        <v>345.50064229249023</v>
      </c>
      <c r="AD799" s="75">
        <f t="shared" si="62"/>
        <v>59080.609832015827</v>
      </c>
      <c r="AE799" s="74">
        <f t="shared" si="63"/>
        <v>1629.5090446792583</v>
      </c>
      <c r="AF799" s="74">
        <f t="shared" si="64"/>
        <v>278646.04664015316</v>
      </c>
    </row>
    <row r="800" spans="28:32" ht="20" customHeight="1" x14ac:dyDescent="0.5">
      <c r="AB800" s="41">
        <f t="shared" si="60"/>
        <v>171</v>
      </c>
      <c r="AC800" s="75">
        <f t="shared" si="61"/>
        <v>345.50064229249023</v>
      </c>
      <c r="AD800" s="75">
        <f t="shared" si="62"/>
        <v>59080.609832015827</v>
      </c>
      <c r="AE800" s="74">
        <f t="shared" si="63"/>
        <v>1629.5090446792583</v>
      </c>
      <c r="AF800" s="74">
        <f t="shared" si="64"/>
        <v>278646.04664015316</v>
      </c>
    </row>
    <row r="801" spans="28:32" ht="20" customHeight="1" x14ac:dyDescent="0.5">
      <c r="AB801" s="41">
        <f t="shared" si="60"/>
        <v>171</v>
      </c>
      <c r="AC801" s="75">
        <f t="shared" si="61"/>
        <v>345.50064229249023</v>
      </c>
      <c r="AD801" s="75">
        <f t="shared" si="62"/>
        <v>59080.609832015827</v>
      </c>
      <c r="AE801" s="74">
        <f t="shared" si="63"/>
        <v>1629.5090446792583</v>
      </c>
      <c r="AF801" s="74">
        <f t="shared" si="64"/>
        <v>278646.04664015316</v>
      </c>
    </row>
    <row r="802" spans="28:32" ht="20" customHeight="1" x14ac:dyDescent="0.5">
      <c r="AB802" s="41">
        <f t="shared" si="60"/>
        <v>171</v>
      </c>
      <c r="AC802" s="75">
        <f t="shared" si="61"/>
        <v>345.50064229249023</v>
      </c>
      <c r="AD802" s="75">
        <f t="shared" si="62"/>
        <v>59080.609832015827</v>
      </c>
      <c r="AE802" s="74">
        <f t="shared" si="63"/>
        <v>1629.5090446792583</v>
      </c>
      <c r="AF802" s="74">
        <f t="shared" si="64"/>
        <v>278646.04664015316</v>
      </c>
    </row>
    <row r="803" spans="28:32" ht="20" customHeight="1" x14ac:dyDescent="0.5">
      <c r="AB803" s="41">
        <f t="shared" si="60"/>
        <v>171</v>
      </c>
      <c r="AC803" s="75">
        <f t="shared" si="61"/>
        <v>345.50064229249023</v>
      </c>
      <c r="AD803" s="75">
        <f t="shared" si="62"/>
        <v>59080.609832015827</v>
      </c>
      <c r="AE803" s="74">
        <f t="shared" si="63"/>
        <v>1629.5090446792583</v>
      </c>
      <c r="AF803" s="74">
        <f t="shared" si="64"/>
        <v>278646.04664015316</v>
      </c>
    </row>
    <row r="804" spans="28:32" ht="20" customHeight="1" x14ac:dyDescent="0.5">
      <c r="AB804" s="41">
        <f t="shared" si="60"/>
        <v>171</v>
      </c>
      <c r="AC804" s="75">
        <f t="shared" si="61"/>
        <v>345.50064229249023</v>
      </c>
      <c r="AD804" s="75">
        <f t="shared" si="62"/>
        <v>59080.609832015827</v>
      </c>
      <c r="AE804" s="74">
        <f t="shared" si="63"/>
        <v>1629.5090446792583</v>
      </c>
      <c r="AF804" s="74">
        <f t="shared" si="64"/>
        <v>278646.04664015316</v>
      </c>
    </row>
    <row r="805" spans="28:32" ht="20" customHeight="1" x14ac:dyDescent="0.5">
      <c r="AB805" s="41">
        <f t="shared" si="60"/>
        <v>171</v>
      </c>
      <c r="AC805" s="75">
        <f t="shared" si="61"/>
        <v>345.50064229249023</v>
      </c>
      <c r="AD805" s="75">
        <f t="shared" si="62"/>
        <v>59080.609832015827</v>
      </c>
      <c r="AE805" s="74">
        <f t="shared" si="63"/>
        <v>1629.5090446792583</v>
      </c>
      <c r="AF805" s="74">
        <f t="shared" si="64"/>
        <v>278646.04664015316</v>
      </c>
    </row>
    <row r="806" spans="28:32" ht="20" customHeight="1" x14ac:dyDescent="0.5">
      <c r="AB806" s="41">
        <f t="shared" si="60"/>
        <v>171</v>
      </c>
      <c r="AC806" s="75">
        <f t="shared" si="61"/>
        <v>345.50064229249023</v>
      </c>
      <c r="AD806" s="75">
        <f t="shared" si="62"/>
        <v>59080.609832015827</v>
      </c>
      <c r="AE806" s="74">
        <f t="shared" si="63"/>
        <v>1629.5090446792583</v>
      </c>
      <c r="AF806" s="74">
        <f t="shared" si="64"/>
        <v>278646.04664015316</v>
      </c>
    </row>
    <row r="807" spans="28:32" ht="20" customHeight="1" x14ac:dyDescent="0.5">
      <c r="AB807" s="41">
        <f t="shared" si="60"/>
        <v>171</v>
      </c>
      <c r="AC807" s="75">
        <f t="shared" si="61"/>
        <v>345.50064229249023</v>
      </c>
      <c r="AD807" s="75">
        <f t="shared" si="62"/>
        <v>59080.609832015827</v>
      </c>
      <c r="AE807" s="74">
        <f t="shared" si="63"/>
        <v>1629.5090446792583</v>
      </c>
      <c r="AF807" s="74">
        <f t="shared" si="64"/>
        <v>278646.04664015316</v>
      </c>
    </row>
    <row r="808" spans="28:32" ht="20" customHeight="1" x14ac:dyDescent="0.5">
      <c r="AB808" s="41">
        <f t="shared" si="60"/>
        <v>171</v>
      </c>
      <c r="AC808" s="75">
        <f t="shared" si="61"/>
        <v>345.50064229249023</v>
      </c>
      <c r="AD808" s="75">
        <f t="shared" si="62"/>
        <v>59080.609832015827</v>
      </c>
      <c r="AE808" s="74">
        <f t="shared" si="63"/>
        <v>1629.5090446792583</v>
      </c>
      <c r="AF808" s="74">
        <f t="shared" si="64"/>
        <v>278646.04664015316</v>
      </c>
    </row>
    <row r="809" spans="28:32" ht="20" customHeight="1" x14ac:dyDescent="0.5">
      <c r="AB809" s="41">
        <f t="shared" si="60"/>
        <v>171</v>
      </c>
      <c r="AC809" s="75">
        <f t="shared" si="61"/>
        <v>345.50064229249023</v>
      </c>
      <c r="AD809" s="75">
        <f t="shared" si="62"/>
        <v>59080.609832015827</v>
      </c>
      <c r="AE809" s="74">
        <f t="shared" si="63"/>
        <v>1629.5090446792583</v>
      </c>
      <c r="AF809" s="74">
        <f t="shared" si="64"/>
        <v>278646.04664015316</v>
      </c>
    </row>
    <row r="810" spans="28:32" ht="20" customHeight="1" x14ac:dyDescent="0.5">
      <c r="AB810" s="41">
        <f t="shared" si="60"/>
        <v>171</v>
      </c>
      <c r="AC810" s="75">
        <f t="shared" si="61"/>
        <v>345.50064229249023</v>
      </c>
      <c r="AD810" s="75">
        <f t="shared" si="62"/>
        <v>59080.609832015827</v>
      </c>
      <c r="AE810" s="74">
        <f t="shared" si="63"/>
        <v>1629.5090446792583</v>
      </c>
      <c r="AF810" s="74">
        <f t="shared" si="64"/>
        <v>278646.04664015316</v>
      </c>
    </row>
    <row r="811" spans="28:32" ht="20" customHeight="1" x14ac:dyDescent="0.5">
      <c r="AB811" s="41">
        <f t="shared" si="60"/>
        <v>171</v>
      </c>
      <c r="AC811" s="75">
        <f t="shared" si="61"/>
        <v>345.50064229249023</v>
      </c>
      <c r="AD811" s="75">
        <f t="shared" si="62"/>
        <v>59080.609832015827</v>
      </c>
      <c r="AE811" s="74">
        <f t="shared" si="63"/>
        <v>1629.5090446792583</v>
      </c>
      <c r="AF811" s="74">
        <f t="shared" si="64"/>
        <v>278646.04664015316</v>
      </c>
    </row>
    <row r="812" spans="28:32" ht="20" customHeight="1" x14ac:dyDescent="0.5">
      <c r="AB812" s="41">
        <f t="shared" si="60"/>
        <v>171</v>
      </c>
      <c r="AC812" s="75">
        <f t="shared" si="61"/>
        <v>345.50064229249023</v>
      </c>
      <c r="AD812" s="75">
        <f t="shared" si="62"/>
        <v>59080.609832015827</v>
      </c>
      <c r="AE812" s="74">
        <f t="shared" si="63"/>
        <v>1629.5090446792583</v>
      </c>
      <c r="AF812" s="74">
        <f t="shared" si="64"/>
        <v>278646.04664015316</v>
      </c>
    </row>
    <row r="813" spans="28:32" ht="20" customHeight="1" x14ac:dyDescent="0.5">
      <c r="AB813" s="41">
        <f t="shared" si="60"/>
        <v>171</v>
      </c>
      <c r="AC813" s="75">
        <f t="shared" si="61"/>
        <v>345.50064229249023</v>
      </c>
      <c r="AD813" s="75">
        <f t="shared" si="62"/>
        <v>59080.609832015827</v>
      </c>
      <c r="AE813" s="74">
        <f t="shared" si="63"/>
        <v>1629.5090446792583</v>
      </c>
      <c r="AF813" s="74">
        <f t="shared" si="64"/>
        <v>278646.04664015316</v>
      </c>
    </row>
    <row r="814" spans="28:32" ht="20" customHeight="1" x14ac:dyDescent="0.5">
      <c r="AB814" s="41">
        <f t="shared" si="60"/>
        <v>171</v>
      </c>
      <c r="AC814" s="75">
        <f t="shared" si="61"/>
        <v>345.50064229249023</v>
      </c>
      <c r="AD814" s="75">
        <f t="shared" si="62"/>
        <v>59080.609832015827</v>
      </c>
      <c r="AE814" s="74">
        <f t="shared" si="63"/>
        <v>1629.5090446792583</v>
      </c>
      <c r="AF814" s="74">
        <f t="shared" si="64"/>
        <v>278646.04664015316</v>
      </c>
    </row>
    <row r="815" spans="28:32" ht="20" customHeight="1" x14ac:dyDescent="0.5">
      <c r="AB815" s="41">
        <f t="shared" si="60"/>
        <v>171</v>
      </c>
      <c r="AC815" s="75">
        <f t="shared" si="61"/>
        <v>345.50064229249023</v>
      </c>
      <c r="AD815" s="75">
        <f t="shared" si="62"/>
        <v>59080.609832015827</v>
      </c>
      <c r="AE815" s="74">
        <f t="shared" si="63"/>
        <v>1629.5090446792583</v>
      </c>
      <c r="AF815" s="74">
        <f t="shared" si="64"/>
        <v>278646.04664015316</v>
      </c>
    </row>
    <row r="816" spans="28:32" ht="20" customHeight="1" x14ac:dyDescent="0.5">
      <c r="AB816" s="41">
        <f t="shared" si="60"/>
        <v>171</v>
      </c>
      <c r="AC816" s="75">
        <f t="shared" si="61"/>
        <v>345.50064229249023</v>
      </c>
      <c r="AD816" s="75">
        <f t="shared" si="62"/>
        <v>59080.609832015827</v>
      </c>
      <c r="AE816" s="74">
        <f t="shared" si="63"/>
        <v>1629.5090446792583</v>
      </c>
      <c r="AF816" s="74">
        <f t="shared" si="64"/>
        <v>278646.04664015316</v>
      </c>
    </row>
    <row r="817" spans="28:32" ht="20" customHeight="1" x14ac:dyDescent="0.5">
      <c r="AB817" s="41">
        <f t="shared" si="60"/>
        <v>171</v>
      </c>
      <c r="AC817" s="75">
        <f t="shared" si="61"/>
        <v>345.50064229249023</v>
      </c>
      <c r="AD817" s="75">
        <f t="shared" si="62"/>
        <v>59080.609832015827</v>
      </c>
      <c r="AE817" s="74">
        <f t="shared" si="63"/>
        <v>1629.5090446792583</v>
      </c>
      <c r="AF817" s="74">
        <f t="shared" si="64"/>
        <v>278646.04664015316</v>
      </c>
    </row>
    <row r="818" spans="28:32" ht="20" customHeight="1" x14ac:dyDescent="0.5">
      <c r="AB818" s="41">
        <f t="shared" si="60"/>
        <v>171</v>
      </c>
      <c r="AC818" s="75">
        <f t="shared" si="61"/>
        <v>345.50064229249023</v>
      </c>
      <c r="AD818" s="75">
        <f t="shared" si="62"/>
        <v>59080.609832015827</v>
      </c>
      <c r="AE818" s="74">
        <f t="shared" si="63"/>
        <v>1629.5090446792583</v>
      </c>
      <c r="AF818" s="74">
        <f t="shared" si="64"/>
        <v>278646.04664015316</v>
      </c>
    </row>
    <row r="819" spans="28:32" ht="20" customHeight="1" x14ac:dyDescent="0.5">
      <c r="AB819" s="41">
        <f t="shared" si="60"/>
        <v>171</v>
      </c>
      <c r="AC819" s="75">
        <f t="shared" si="61"/>
        <v>345.50064229249023</v>
      </c>
      <c r="AD819" s="75">
        <f t="shared" si="62"/>
        <v>59080.609832015827</v>
      </c>
      <c r="AE819" s="74">
        <f t="shared" si="63"/>
        <v>1629.5090446792583</v>
      </c>
      <c r="AF819" s="74">
        <f t="shared" si="64"/>
        <v>278646.04664015316</v>
      </c>
    </row>
    <row r="820" spans="28:32" ht="20" customHeight="1" x14ac:dyDescent="0.5">
      <c r="AB820" s="41">
        <f t="shared" si="60"/>
        <v>171</v>
      </c>
      <c r="AC820" s="75">
        <f t="shared" si="61"/>
        <v>345.50064229249023</v>
      </c>
      <c r="AD820" s="75">
        <f t="shared" si="62"/>
        <v>59080.609832015827</v>
      </c>
      <c r="AE820" s="74">
        <f t="shared" si="63"/>
        <v>1629.5090446792583</v>
      </c>
      <c r="AF820" s="74">
        <f t="shared" si="64"/>
        <v>278646.04664015316</v>
      </c>
    </row>
    <row r="821" spans="28:32" ht="20" customHeight="1" x14ac:dyDescent="0.5">
      <c r="AB821" s="41">
        <f t="shared" si="60"/>
        <v>171</v>
      </c>
      <c r="AC821" s="75">
        <f t="shared" si="61"/>
        <v>345.50064229249023</v>
      </c>
      <c r="AD821" s="75">
        <f t="shared" si="62"/>
        <v>59080.609832015827</v>
      </c>
      <c r="AE821" s="74">
        <f t="shared" si="63"/>
        <v>1629.5090446792583</v>
      </c>
      <c r="AF821" s="74">
        <f t="shared" si="64"/>
        <v>278646.04664015316</v>
      </c>
    </row>
    <row r="822" spans="28:32" ht="20" customHeight="1" x14ac:dyDescent="0.5">
      <c r="AB822" s="41">
        <f t="shared" si="60"/>
        <v>171</v>
      </c>
      <c r="AC822" s="75">
        <f t="shared" si="61"/>
        <v>345.50064229249023</v>
      </c>
      <c r="AD822" s="75">
        <f t="shared" si="62"/>
        <v>59080.609832015827</v>
      </c>
      <c r="AE822" s="74">
        <f t="shared" si="63"/>
        <v>1629.5090446792583</v>
      </c>
      <c r="AF822" s="74">
        <f t="shared" si="64"/>
        <v>278646.04664015316</v>
      </c>
    </row>
    <row r="823" spans="28:32" ht="20" customHeight="1" x14ac:dyDescent="0.5">
      <c r="AB823" s="41">
        <f t="shared" si="60"/>
        <v>171</v>
      </c>
      <c r="AC823" s="75">
        <f t="shared" si="61"/>
        <v>345.50064229249023</v>
      </c>
      <c r="AD823" s="75">
        <f t="shared" si="62"/>
        <v>59080.609832015827</v>
      </c>
      <c r="AE823" s="74">
        <f t="shared" si="63"/>
        <v>1629.5090446792583</v>
      </c>
      <c r="AF823" s="74">
        <f t="shared" si="64"/>
        <v>278646.04664015316</v>
      </c>
    </row>
    <row r="824" spans="28:32" ht="20" customHeight="1" x14ac:dyDescent="0.5">
      <c r="AB824" s="41">
        <f t="shared" si="60"/>
        <v>171</v>
      </c>
      <c r="AC824" s="75">
        <f t="shared" si="61"/>
        <v>345.50064229249023</v>
      </c>
      <c r="AD824" s="75">
        <f t="shared" si="62"/>
        <v>59080.609832015827</v>
      </c>
      <c r="AE824" s="74">
        <f t="shared" si="63"/>
        <v>1629.5090446792583</v>
      </c>
      <c r="AF824" s="74">
        <f t="shared" si="64"/>
        <v>278646.04664015316</v>
      </c>
    </row>
    <row r="825" spans="28:32" ht="20" customHeight="1" x14ac:dyDescent="0.5">
      <c r="AB825" s="41">
        <f t="shared" si="60"/>
        <v>171</v>
      </c>
      <c r="AC825" s="75">
        <f t="shared" si="61"/>
        <v>345.50064229249023</v>
      </c>
      <c r="AD825" s="75">
        <f t="shared" si="62"/>
        <v>59080.609832015827</v>
      </c>
      <c r="AE825" s="74">
        <f t="shared" si="63"/>
        <v>1629.5090446792583</v>
      </c>
      <c r="AF825" s="74">
        <f t="shared" si="64"/>
        <v>278646.04664015316</v>
      </c>
    </row>
    <row r="826" spans="28:32" ht="20" customHeight="1" x14ac:dyDescent="0.5">
      <c r="AB826" s="41">
        <f t="shared" si="60"/>
        <v>171</v>
      </c>
      <c r="AC826" s="75">
        <f t="shared" si="61"/>
        <v>345.50064229249023</v>
      </c>
      <c r="AD826" s="75">
        <f t="shared" si="62"/>
        <v>59080.609832015827</v>
      </c>
      <c r="AE826" s="74">
        <f t="shared" si="63"/>
        <v>1629.5090446792583</v>
      </c>
      <c r="AF826" s="74">
        <f t="shared" si="64"/>
        <v>278646.04664015316</v>
      </c>
    </row>
    <row r="827" spans="28:32" ht="20" customHeight="1" x14ac:dyDescent="0.5">
      <c r="AB827" s="41">
        <f t="shared" si="60"/>
        <v>171</v>
      </c>
      <c r="AC827" s="75">
        <f t="shared" si="61"/>
        <v>345.50064229249023</v>
      </c>
      <c r="AD827" s="75">
        <f t="shared" si="62"/>
        <v>59080.609832015827</v>
      </c>
      <c r="AE827" s="74">
        <f t="shared" si="63"/>
        <v>1629.5090446792583</v>
      </c>
      <c r="AF827" s="74">
        <f t="shared" si="64"/>
        <v>278646.04664015316</v>
      </c>
    </row>
    <row r="828" spans="28:32" ht="20" customHeight="1" x14ac:dyDescent="0.5">
      <c r="AB828" s="41">
        <f t="shared" si="60"/>
        <v>171</v>
      </c>
      <c r="AC828" s="75">
        <f t="shared" si="61"/>
        <v>345.50064229249023</v>
      </c>
      <c r="AD828" s="75">
        <f t="shared" si="62"/>
        <v>59080.609832015827</v>
      </c>
      <c r="AE828" s="74">
        <f t="shared" si="63"/>
        <v>1629.5090446792583</v>
      </c>
      <c r="AF828" s="74">
        <f t="shared" si="64"/>
        <v>278646.04664015316</v>
      </c>
    </row>
    <row r="829" spans="28:32" ht="20" customHeight="1" x14ac:dyDescent="0.5">
      <c r="AB829" s="41">
        <f t="shared" si="60"/>
        <v>171</v>
      </c>
      <c r="AC829" s="75">
        <f t="shared" si="61"/>
        <v>345.50064229249023</v>
      </c>
      <c r="AD829" s="75">
        <f t="shared" si="62"/>
        <v>59080.609832015827</v>
      </c>
      <c r="AE829" s="74">
        <f t="shared" si="63"/>
        <v>1629.5090446792583</v>
      </c>
      <c r="AF829" s="74">
        <f t="shared" si="64"/>
        <v>278646.04664015316</v>
      </c>
    </row>
    <row r="830" spans="28:32" ht="20" customHeight="1" x14ac:dyDescent="0.5">
      <c r="AB830" s="41">
        <f t="shared" si="60"/>
        <v>171</v>
      </c>
      <c r="AC830" s="75">
        <f t="shared" si="61"/>
        <v>345.50064229249023</v>
      </c>
      <c r="AD830" s="75">
        <f t="shared" si="62"/>
        <v>59080.609832015827</v>
      </c>
      <c r="AE830" s="74">
        <f t="shared" si="63"/>
        <v>1629.5090446792583</v>
      </c>
      <c r="AF830" s="74">
        <f t="shared" si="64"/>
        <v>278646.04664015316</v>
      </c>
    </row>
    <row r="831" spans="28:32" ht="20" customHeight="1" x14ac:dyDescent="0.5">
      <c r="AB831" s="41">
        <f t="shared" si="60"/>
        <v>171</v>
      </c>
      <c r="AC831" s="75">
        <f t="shared" si="61"/>
        <v>345.50064229249023</v>
      </c>
      <c r="AD831" s="75">
        <f t="shared" si="62"/>
        <v>59080.609832015827</v>
      </c>
      <c r="AE831" s="74">
        <f t="shared" si="63"/>
        <v>1629.5090446792583</v>
      </c>
      <c r="AF831" s="74">
        <f t="shared" si="64"/>
        <v>278646.04664015316</v>
      </c>
    </row>
    <row r="832" spans="28:32" ht="20" customHeight="1" x14ac:dyDescent="0.5">
      <c r="AB832" s="41">
        <f t="shared" si="60"/>
        <v>171</v>
      </c>
      <c r="AC832" s="75">
        <f t="shared" si="61"/>
        <v>345.50064229249023</v>
      </c>
      <c r="AD832" s="75">
        <f t="shared" si="62"/>
        <v>59080.609832015827</v>
      </c>
      <c r="AE832" s="74">
        <f t="shared" si="63"/>
        <v>1629.5090446792583</v>
      </c>
      <c r="AF832" s="74">
        <f t="shared" si="64"/>
        <v>278646.04664015316</v>
      </c>
    </row>
    <row r="833" spans="28:32" ht="20" customHeight="1" x14ac:dyDescent="0.5">
      <c r="AB833" s="41">
        <f t="shared" si="60"/>
        <v>171</v>
      </c>
      <c r="AC833" s="75">
        <f t="shared" si="61"/>
        <v>345.50064229249023</v>
      </c>
      <c r="AD833" s="75">
        <f t="shared" si="62"/>
        <v>59080.609832015827</v>
      </c>
      <c r="AE833" s="74">
        <f t="shared" si="63"/>
        <v>1629.5090446792583</v>
      </c>
      <c r="AF833" s="74">
        <f t="shared" si="64"/>
        <v>278646.04664015316</v>
      </c>
    </row>
    <row r="834" spans="28:32" ht="20" customHeight="1" x14ac:dyDescent="0.5">
      <c r="AB834" s="41">
        <f t="shared" si="60"/>
        <v>171</v>
      </c>
      <c r="AC834" s="75">
        <f t="shared" si="61"/>
        <v>345.50064229249023</v>
      </c>
      <c r="AD834" s="75">
        <f t="shared" si="62"/>
        <v>59080.609832015827</v>
      </c>
      <c r="AE834" s="74">
        <f t="shared" si="63"/>
        <v>1629.5090446792583</v>
      </c>
      <c r="AF834" s="74">
        <f t="shared" si="64"/>
        <v>278646.04664015316</v>
      </c>
    </row>
    <row r="835" spans="28:32" ht="20" customHeight="1" x14ac:dyDescent="0.5">
      <c r="AB835" s="41">
        <f t="shared" si="60"/>
        <v>171</v>
      </c>
      <c r="AC835" s="75">
        <f t="shared" si="61"/>
        <v>345.50064229249023</v>
      </c>
      <c r="AD835" s="75">
        <f t="shared" si="62"/>
        <v>59080.609832015827</v>
      </c>
      <c r="AE835" s="74">
        <f t="shared" si="63"/>
        <v>1629.5090446792583</v>
      </c>
      <c r="AF835" s="74">
        <f t="shared" si="64"/>
        <v>278646.04664015316</v>
      </c>
    </row>
    <row r="836" spans="28:32" ht="20" customHeight="1" x14ac:dyDescent="0.5">
      <c r="AB836" s="41">
        <f t="shared" si="60"/>
        <v>171</v>
      </c>
      <c r="AC836" s="75">
        <f t="shared" si="61"/>
        <v>345.50064229249023</v>
      </c>
      <c r="AD836" s="75">
        <f t="shared" si="62"/>
        <v>59080.609832015827</v>
      </c>
      <c r="AE836" s="74">
        <f t="shared" si="63"/>
        <v>1629.5090446792583</v>
      </c>
      <c r="AF836" s="74">
        <f t="shared" si="64"/>
        <v>278646.04664015316</v>
      </c>
    </row>
    <row r="837" spans="28:32" ht="20" customHeight="1" x14ac:dyDescent="0.5">
      <c r="AB837" s="41">
        <f t="shared" si="60"/>
        <v>171</v>
      </c>
      <c r="AC837" s="75">
        <f t="shared" si="61"/>
        <v>345.50064229249023</v>
      </c>
      <c r="AD837" s="75">
        <f t="shared" si="62"/>
        <v>59080.609832015827</v>
      </c>
      <c r="AE837" s="74">
        <f t="shared" si="63"/>
        <v>1629.5090446792583</v>
      </c>
      <c r="AF837" s="74">
        <f t="shared" si="64"/>
        <v>278646.04664015316</v>
      </c>
    </row>
    <row r="838" spans="28:32" ht="20" customHeight="1" x14ac:dyDescent="0.5">
      <c r="AB838" s="41">
        <f t="shared" si="60"/>
        <v>171</v>
      </c>
      <c r="AC838" s="75">
        <f t="shared" si="61"/>
        <v>345.50064229249023</v>
      </c>
      <c r="AD838" s="75">
        <f t="shared" si="62"/>
        <v>59080.609832015827</v>
      </c>
      <c r="AE838" s="74">
        <f t="shared" si="63"/>
        <v>1629.5090446792583</v>
      </c>
      <c r="AF838" s="74">
        <f t="shared" si="64"/>
        <v>278646.04664015316</v>
      </c>
    </row>
    <row r="839" spans="28:32" ht="20" customHeight="1" x14ac:dyDescent="0.5">
      <c r="AB839" s="41">
        <f t="shared" ref="AB839:AB902" si="65">AB838+U839</f>
        <v>171</v>
      </c>
      <c r="AC839" s="75">
        <f t="shared" ref="AC839:AC902" si="66">IF(U839&gt;0,(W839+AD838)/AB839,AC838)</f>
        <v>345.50064229249023</v>
      </c>
      <c r="AD839" s="75">
        <f t="shared" ref="AD839:AD902" si="67">AB839*AC839</f>
        <v>59080.609832015827</v>
      </c>
      <c r="AE839" s="74">
        <f t="shared" ref="AE839:AE902" si="68">IF(U839&gt;0,(AF838+Z839)/AB839,AE838)</f>
        <v>1629.5090446792583</v>
      </c>
      <c r="AF839" s="74">
        <f t="shared" ref="AF839:AF902" si="69">AB839*AE839</f>
        <v>278646.04664015316</v>
      </c>
    </row>
    <row r="840" spans="28:32" ht="20" customHeight="1" x14ac:dyDescent="0.5">
      <c r="AB840" s="41">
        <f t="shared" si="65"/>
        <v>171</v>
      </c>
      <c r="AC840" s="75">
        <f t="shared" si="66"/>
        <v>345.50064229249023</v>
      </c>
      <c r="AD840" s="75">
        <f t="shared" si="67"/>
        <v>59080.609832015827</v>
      </c>
      <c r="AE840" s="74">
        <f t="shared" si="68"/>
        <v>1629.5090446792583</v>
      </c>
      <c r="AF840" s="74">
        <f t="shared" si="69"/>
        <v>278646.04664015316</v>
      </c>
    </row>
    <row r="841" spans="28:32" ht="20" customHeight="1" x14ac:dyDescent="0.5">
      <c r="AB841" s="41">
        <f t="shared" si="65"/>
        <v>171</v>
      </c>
      <c r="AC841" s="75">
        <f t="shared" si="66"/>
        <v>345.50064229249023</v>
      </c>
      <c r="AD841" s="75">
        <f t="shared" si="67"/>
        <v>59080.609832015827</v>
      </c>
      <c r="AE841" s="74">
        <f t="shared" si="68"/>
        <v>1629.5090446792583</v>
      </c>
      <c r="AF841" s="74">
        <f t="shared" si="69"/>
        <v>278646.04664015316</v>
      </c>
    </row>
    <row r="842" spans="28:32" ht="20" customHeight="1" x14ac:dyDescent="0.5">
      <c r="AB842" s="41">
        <f t="shared" si="65"/>
        <v>171</v>
      </c>
      <c r="AC842" s="75">
        <f t="shared" si="66"/>
        <v>345.50064229249023</v>
      </c>
      <c r="AD842" s="75">
        <f t="shared" si="67"/>
        <v>59080.609832015827</v>
      </c>
      <c r="AE842" s="74">
        <f t="shared" si="68"/>
        <v>1629.5090446792583</v>
      </c>
      <c r="AF842" s="74">
        <f t="shared" si="69"/>
        <v>278646.04664015316</v>
      </c>
    </row>
    <row r="843" spans="28:32" ht="20" customHeight="1" x14ac:dyDescent="0.5">
      <c r="AB843" s="41">
        <f t="shared" si="65"/>
        <v>171</v>
      </c>
      <c r="AC843" s="75">
        <f t="shared" si="66"/>
        <v>345.50064229249023</v>
      </c>
      <c r="AD843" s="75">
        <f t="shared" si="67"/>
        <v>59080.609832015827</v>
      </c>
      <c r="AE843" s="74">
        <f t="shared" si="68"/>
        <v>1629.5090446792583</v>
      </c>
      <c r="AF843" s="74">
        <f t="shared" si="69"/>
        <v>278646.04664015316</v>
      </c>
    </row>
    <row r="844" spans="28:32" ht="20" customHeight="1" x14ac:dyDescent="0.5">
      <c r="AB844" s="41">
        <f t="shared" si="65"/>
        <v>171</v>
      </c>
      <c r="AC844" s="75">
        <f t="shared" si="66"/>
        <v>345.50064229249023</v>
      </c>
      <c r="AD844" s="75">
        <f t="shared" si="67"/>
        <v>59080.609832015827</v>
      </c>
      <c r="AE844" s="74">
        <f t="shared" si="68"/>
        <v>1629.5090446792583</v>
      </c>
      <c r="AF844" s="74">
        <f t="shared" si="69"/>
        <v>278646.04664015316</v>
      </c>
    </row>
    <row r="845" spans="28:32" ht="20" customHeight="1" x14ac:dyDescent="0.5">
      <c r="AB845" s="41">
        <f t="shared" si="65"/>
        <v>171</v>
      </c>
      <c r="AC845" s="75">
        <f t="shared" si="66"/>
        <v>345.50064229249023</v>
      </c>
      <c r="AD845" s="75">
        <f t="shared" si="67"/>
        <v>59080.609832015827</v>
      </c>
      <c r="AE845" s="74">
        <f t="shared" si="68"/>
        <v>1629.5090446792583</v>
      </c>
      <c r="AF845" s="74">
        <f t="shared" si="69"/>
        <v>278646.04664015316</v>
      </c>
    </row>
    <row r="846" spans="28:32" ht="20" customHeight="1" x14ac:dyDescent="0.5">
      <c r="AB846" s="41">
        <f t="shared" si="65"/>
        <v>171</v>
      </c>
      <c r="AC846" s="75">
        <f t="shared" si="66"/>
        <v>345.50064229249023</v>
      </c>
      <c r="AD846" s="75">
        <f t="shared" si="67"/>
        <v>59080.609832015827</v>
      </c>
      <c r="AE846" s="74">
        <f t="shared" si="68"/>
        <v>1629.5090446792583</v>
      </c>
      <c r="AF846" s="74">
        <f t="shared" si="69"/>
        <v>278646.04664015316</v>
      </c>
    </row>
    <row r="847" spans="28:32" ht="20" customHeight="1" x14ac:dyDescent="0.5">
      <c r="AB847" s="41">
        <f t="shared" si="65"/>
        <v>171</v>
      </c>
      <c r="AC847" s="75">
        <f t="shared" si="66"/>
        <v>345.50064229249023</v>
      </c>
      <c r="AD847" s="75">
        <f t="shared" si="67"/>
        <v>59080.609832015827</v>
      </c>
      <c r="AE847" s="74">
        <f t="shared" si="68"/>
        <v>1629.5090446792583</v>
      </c>
      <c r="AF847" s="74">
        <f t="shared" si="69"/>
        <v>278646.04664015316</v>
      </c>
    </row>
    <row r="848" spans="28:32" ht="20" customHeight="1" x14ac:dyDescent="0.5">
      <c r="AB848" s="41">
        <f t="shared" si="65"/>
        <v>171</v>
      </c>
      <c r="AC848" s="75">
        <f t="shared" si="66"/>
        <v>345.50064229249023</v>
      </c>
      <c r="AD848" s="75">
        <f t="shared" si="67"/>
        <v>59080.609832015827</v>
      </c>
      <c r="AE848" s="74">
        <f t="shared" si="68"/>
        <v>1629.5090446792583</v>
      </c>
      <c r="AF848" s="74">
        <f t="shared" si="69"/>
        <v>278646.04664015316</v>
      </c>
    </row>
    <row r="849" spans="28:32" ht="20" customHeight="1" x14ac:dyDescent="0.5">
      <c r="AB849" s="41">
        <f t="shared" si="65"/>
        <v>171</v>
      </c>
      <c r="AC849" s="75">
        <f t="shared" si="66"/>
        <v>345.50064229249023</v>
      </c>
      <c r="AD849" s="75">
        <f t="shared" si="67"/>
        <v>59080.609832015827</v>
      </c>
      <c r="AE849" s="74">
        <f t="shared" si="68"/>
        <v>1629.5090446792583</v>
      </c>
      <c r="AF849" s="74">
        <f t="shared" si="69"/>
        <v>278646.04664015316</v>
      </c>
    </row>
    <row r="850" spans="28:32" ht="20" customHeight="1" x14ac:dyDescent="0.5">
      <c r="AB850" s="41">
        <f t="shared" si="65"/>
        <v>171</v>
      </c>
      <c r="AC850" s="75">
        <f t="shared" si="66"/>
        <v>345.50064229249023</v>
      </c>
      <c r="AD850" s="75">
        <f t="shared" si="67"/>
        <v>59080.609832015827</v>
      </c>
      <c r="AE850" s="74">
        <f t="shared" si="68"/>
        <v>1629.5090446792583</v>
      </c>
      <c r="AF850" s="74">
        <f t="shared" si="69"/>
        <v>278646.04664015316</v>
      </c>
    </row>
    <row r="851" spans="28:32" ht="20" customHeight="1" x14ac:dyDescent="0.5">
      <c r="AB851" s="41">
        <f t="shared" si="65"/>
        <v>171</v>
      </c>
      <c r="AC851" s="75">
        <f t="shared" si="66"/>
        <v>345.50064229249023</v>
      </c>
      <c r="AD851" s="75">
        <f t="shared" si="67"/>
        <v>59080.609832015827</v>
      </c>
      <c r="AE851" s="74">
        <f t="shared" si="68"/>
        <v>1629.5090446792583</v>
      </c>
      <c r="AF851" s="74">
        <f t="shared" si="69"/>
        <v>278646.04664015316</v>
      </c>
    </row>
    <row r="852" spans="28:32" ht="20" customHeight="1" x14ac:dyDescent="0.5">
      <c r="AB852" s="41">
        <f t="shared" si="65"/>
        <v>171</v>
      </c>
      <c r="AC852" s="75">
        <f t="shared" si="66"/>
        <v>345.50064229249023</v>
      </c>
      <c r="AD852" s="75">
        <f t="shared" si="67"/>
        <v>59080.609832015827</v>
      </c>
      <c r="AE852" s="74">
        <f t="shared" si="68"/>
        <v>1629.5090446792583</v>
      </c>
      <c r="AF852" s="74">
        <f t="shared" si="69"/>
        <v>278646.04664015316</v>
      </c>
    </row>
    <row r="853" spans="28:32" ht="20" customHeight="1" x14ac:dyDescent="0.5">
      <c r="AB853" s="41">
        <f t="shared" si="65"/>
        <v>171</v>
      </c>
      <c r="AC853" s="75">
        <f t="shared" si="66"/>
        <v>345.50064229249023</v>
      </c>
      <c r="AD853" s="75">
        <f t="shared" si="67"/>
        <v>59080.609832015827</v>
      </c>
      <c r="AE853" s="74">
        <f t="shared" si="68"/>
        <v>1629.5090446792583</v>
      </c>
      <c r="AF853" s="74">
        <f t="shared" si="69"/>
        <v>278646.04664015316</v>
      </c>
    </row>
    <row r="854" spans="28:32" ht="20" customHeight="1" x14ac:dyDescent="0.5">
      <c r="AB854" s="41">
        <f t="shared" si="65"/>
        <v>171</v>
      </c>
      <c r="AC854" s="75">
        <f t="shared" si="66"/>
        <v>345.50064229249023</v>
      </c>
      <c r="AD854" s="75">
        <f t="shared" si="67"/>
        <v>59080.609832015827</v>
      </c>
      <c r="AE854" s="74">
        <f t="shared" si="68"/>
        <v>1629.5090446792583</v>
      </c>
      <c r="AF854" s="74">
        <f t="shared" si="69"/>
        <v>278646.04664015316</v>
      </c>
    </row>
    <row r="855" spans="28:32" ht="20" customHeight="1" x14ac:dyDescent="0.5">
      <c r="AB855" s="41">
        <f t="shared" si="65"/>
        <v>171</v>
      </c>
      <c r="AC855" s="75">
        <f t="shared" si="66"/>
        <v>345.50064229249023</v>
      </c>
      <c r="AD855" s="75">
        <f t="shared" si="67"/>
        <v>59080.609832015827</v>
      </c>
      <c r="AE855" s="74">
        <f t="shared" si="68"/>
        <v>1629.5090446792583</v>
      </c>
      <c r="AF855" s="74">
        <f t="shared" si="69"/>
        <v>278646.04664015316</v>
      </c>
    </row>
    <row r="856" spans="28:32" ht="20" customHeight="1" x14ac:dyDescent="0.5">
      <c r="AB856" s="41">
        <f t="shared" si="65"/>
        <v>171</v>
      </c>
      <c r="AC856" s="75">
        <f t="shared" si="66"/>
        <v>345.50064229249023</v>
      </c>
      <c r="AD856" s="75">
        <f t="shared" si="67"/>
        <v>59080.609832015827</v>
      </c>
      <c r="AE856" s="74">
        <f t="shared" si="68"/>
        <v>1629.5090446792583</v>
      </c>
      <c r="AF856" s="74">
        <f t="shared" si="69"/>
        <v>278646.04664015316</v>
      </c>
    </row>
    <row r="857" spans="28:32" ht="20" customHeight="1" x14ac:dyDescent="0.5">
      <c r="AB857" s="41">
        <f t="shared" si="65"/>
        <v>171</v>
      </c>
      <c r="AC857" s="75">
        <f t="shared" si="66"/>
        <v>345.50064229249023</v>
      </c>
      <c r="AD857" s="75">
        <f t="shared" si="67"/>
        <v>59080.609832015827</v>
      </c>
      <c r="AE857" s="74">
        <f t="shared" si="68"/>
        <v>1629.5090446792583</v>
      </c>
      <c r="AF857" s="74">
        <f t="shared" si="69"/>
        <v>278646.04664015316</v>
      </c>
    </row>
    <row r="858" spans="28:32" ht="20" customHeight="1" x14ac:dyDescent="0.5">
      <c r="AB858" s="41">
        <f t="shared" si="65"/>
        <v>171</v>
      </c>
      <c r="AC858" s="75">
        <f t="shared" si="66"/>
        <v>345.50064229249023</v>
      </c>
      <c r="AD858" s="75">
        <f t="shared" si="67"/>
        <v>59080.609832015827</v>
      </c>
      <c r="AE858" s="74">
        <f t="shared" si="68"/>
        <v>1629.5090446792583</v>
      </c>
      <c r="AF858" s="74">
        <f t="shared" si="69"/>
        <v>278646.04664015316</v>
      </c>
    </row>
    <row r="859" spans="28:32" ht="20" customHeight="1" x14ac:dyDescent="0.5">
      <c r="AB859" s="41">
        <f t="shared" si="65"/>
        <v>171</v>
      </c>
      <c r="AC859" s="75">
        <f t="shared" si="66"/>
        <v>345.50064229249023</v>
      </c>
      <c r="AD859" s="75">
        <f t="shared" si="67"/>
        <v>59080.609832015827</v>
      </c>
      <c r="AE859" s="74">
        <f t="shared" si="68"/>
        <v>1629.5090446792583</v>
      </c>
      <c r="AF859" s="74">
        <f t="shared" si="69"/>
        <v>278646.04664015316</v>
      </c>
    </row>
    <row r="860" spans="28:32" ht="20" customHeight="1" x14ac:dyDescent="0.5">
      <c r="AB860" s="41">
        <f t="shared" si="65"/>
        <v>171</v>
      </c>
      <c r="AC860" s="75">
        <f t="shared" si="66"/>
        <v>345.50064229249023</v>
      </c>
      <c r="AD860" s="75">
        <f t="shared" si="67"/>
        <v>59080.609832015827</v>
      </c>
      <c r="AE860" s="74">
        <f t="shared" si="68"/>
        <v>1629.5090446792583</v>
      </c>
      <c r="AF860" s="74">
        <f t="shared" si="69"/>
        <v>278646.04664015316</v>
      </c>
    </row>
    <row r="861" spans="28:32" ht="20" customHeight="1" x14ac:dyDescent="0.5">
      <c r="AB861" s="41">
        <f t="shared" si="65"/>
        <v>171</v>
      </c>
      <c r="AC861" s="75">
        <f t="shared" si="66"/>
        <v>345.50064229249023</v>
      </c>
      <c r="AD861" s="75">
        <f t="shared" si="67"/>
        <v>59080.609832015827</v>
      </c>
      <c r="AE861" s="74">
        <f t="shared" si="68"/>
        <v>1629.5090446792583</v>
      </c>
      <c r="AF861" s="74">
        <f t="shared" si="69"/>
        <v>278646.04664015316</v>
      </c>
    </row>
    <row r="862" spans="28:32" ht="20" customHeight="1" x14ac:dyDescent="0.5">
      <c r="AB862" s="41">
        <f t="shared" si="65"/>
        <v>171</v>
      </c>
      <c r="AC862" s="75">
        <f t="shared" si="66"/>
        <v>345.50064229249023</v>
      </c>
      <c r="AD862" s="75">
        <f t="shared" si="67"/>
        <v>59080.609832015827</v>
      </c>
      <c r="AE862" s="74">
        <f t="shared" si="68"/>
        <v>1629.5090446792583</v>
      </c>
      <c r="AF862" s="74">
        <f t="shared" si="69"/>
        <v>278646.04664015316</v>
      </c>
    </row>
    <row r="863" spans="28:32" ht="20" customHeight="1" x14ac:dyDescent="0.5">
      <c r="AB863" s="41">
        <f t="shared" si="65"/>
        <v>171</v>
      </c>
      <c r="AC863" s="75">
        <f t="shared" si="66"/>
        <v>345.50064229249023</v>
      </c>
      <c r="AD863" s="75">
        <f t="shared" si="67"/>
        <v>59080.609832015827</v>
      </c>
      <c r="AE863" s="74">
        <f t="shared" si="68"/>
        <v>1629.5090446792583</v>
      </c>
      <c r="AF863" s="74">
        <f t="shared" si="69"/>
        <v>278646.04664015316</v>
      </c>
    </row>
    <row r="864" spans="28:32" ht="20" customHeight="1" x14ac:dyDescent="0.5">
      <c r="AB864" s="41">
        <f t="shared" si="65"/>
        <v>171</v>
      </c>
      <c r="AC864" s="75">
        <f t="shared" si="66"/>
        <v>345.50064229249023</v>
      </c>
      <c r="AD864" s="75">
        <f t="shared" si="67"/>
        <v>59080.609832015827</v>
      </c>
      <c r="AE864" s="74">
        <f t="shared" si="68"/>
        <v>1629.5090446792583</v>
      </c>
      <c r="AF864" s="74">
        <f t="shared" si="69"/>
        <v>278646.04664015316</v>
      </c>
    </row>
    <row r="865" spans="28:32" ht="20" customHeight="1" x14ac:dyDescent="0.5">
      <c r="AB865" s="41">
        <f t="shared" si="65"/>
        <v>171</v>
      </c>
      <c r="AC865" s="75">
        <f t="shared" si="66"/>
        <v>345.50064229249023</v>
      </c>
      <c r="AD865" s="75">
        <f t="shared" si="67"/>
        <v>59080.609832015827</v>
      </c>
      <c r="AE865" s="74">
        <f t="shared" si="68"/>
        <v>1629.5090446792583</v>
      </c>
      <c r="AF865" s="74">
        <f t="shared" si="69"/>
        <v>278646.04664015316</v>
      </c>
    </row>
    <row r="866" spans="28:32" ht="20" customHeight="1" x14ac:dyDescent="0.5">
      <c r="AB866" s="41">
        <f t="shared" si="65"/>
        <v>171</v>
      </c>
      <c r="AC866" s="75">
        <f t="shared" si="66"/>
        <v>345.50064229249023</v>
      </c>
      <c r="AD866" s="75">
        <f t="shared" si="67"/>
        <v>59080.609832015827</v>
      </c>
      <c r="AE866" s="74">
        <f t="shared" si="68"/>
        <v>1629.5090446792583</v>
      </c>
      <c r="AF866" s="74">
        <f t="shared" si="69"/>
        <v>278646.04664015316</v>
      </c>
    </row>
    <row r="867" spans="28:32" ht="20" customHeight="1" x14ac:dyDescent="0.5">
      <c r="AB867" s="41">
        <f t="shared" si="65"/>
        <v>171</v>
      </c>
      <c r="AC867" s="75">
        <f t="shared" si="66"/>
        <v>345.50064229249023</v>
      </c>
      <c r="AD867" s="75">
        <f t="shared" si="67"/>
        <v>59080.609832015827</v>
      </c>
      <c r="AE867" s="74">
        <f t="shared" si="68"/>
        <v>1629.5090446792583</v>
      </c>
      <c r="AF867" s="74">
        <f t="shared" si="69"/>
        <v>278646.04664015316</v>
      </c>
    </row>
    <row r="868" spans="28:32" ht="20" customHeight="1" x14ac:dyDescent="0.5">
      <c r="AB868" s="41">
        <f t="shared" si="65"/>
        <v>171</v>
      </c>
      <c r="AC868" s="75">
        <f t="shared" si="66"/>
        <v>345.50064229249023</v>
      </c>
      <c r="AD868" s="75">
        <f t="shared" si="67"/>
        <v>59080.609832015827</v>
      </c>
      <c r="AE868" s="74">
        <f t="shared" si="68"/>
        <v>1629.5090446792583</v>
      </c>
      <c r="AF868" s="74">
        <f t="shared" si="69"/>
        <v>278646.04664015316</v>
      </c>
    </row>
    <row r="869" spans="28:32" ht="20" customHeight="1" x14ac:dyDescent="0.5">
      <c r="AB869" s="41">
        <f t="shared" si="65"/>
        <v>171</v>
      </c>
      <c r="AC869" s="75">
        <f t="shared" si="66"/>
        <v>345.50064229249023</v>
      </c>
      <c r="AD869" s="75">
        <f t="shared" si="67"/>
        <v>59080.609832015827</v>
      </c>
      <c r="AE869" s="74">
        <f t="shared" si="68"/>
        <v>1629.5090446792583</v>
      </c>
      <c r="AF869" s="74">
        <f t="shared" si="69"/>
        <v>278646.04664015316</v>
      </c>
    </row>
    <row r="870" spans="28:32" ht="20" customHeight="1" x14ac:dyDescent="0.5">
      <c r="AB870" s="41">
        <f t="shared" si="65"/>
        <v>171</v>
      </c>
      <c r="AC870" s="75">
        <f t="shared" si="66"/>
        <v>345.50064229249023</v>
      </c>
      <c r="AD870" s="75">
        <f t="shared" si="67"/>
        <v>59080.609832015827</v>
      </c>
      <c r="AE870" s="74">
        <f t="shared" si="68"/>
        <v>1629.5090446792583</v>
      </c>
      <c r="AF870" s="74">
        <f t="shared" si="69"/>
        <v>278646.04664015316</v>
      </c>
    </row>
    <row r="871" spans="28:32" ht="20" customHeight="1" x14ac:dyDescent="0.5">
      <c r="AB871" s="41">
        <f t="shared" si="65"/>
        <v>171</v>
      </c>
      <c r="AC871" s="75">
        <f t="shared" si="66"/>
        <v>345.50064229249023</v>
      </c>
      <c r="AD871" s="75">
        <f t="shared" si="67"/>
        <v>59080.609832015827</v>
      </c>
      <c r="AE871" s="74">
        <f t="shared" si="68"/>
        <v>1629.5090446792583</v>
      </c>
      <c r="AF871" s="74">
        <f t="shared" si="69"/>
        <v>278646.04664015316</v>
      </c>
    </row>
    <row r="872" spans="28:32" ht="20" customHeight="1" x14ac:dyDescent="0.5">
      <c r="AB872" s="41">
        <f t="shared" si="65"/>
        <v>171</v>
      </c>
      <c r="AC872" s="75">
        <f t="shared" si="66"/>
        <v>345.50064229249023</v>
      </c>
      <c r="AD872" s="75">
        <f t="shared" si="67"/>
        <v>59080.609832015827</v>
      </c>
      <c r="AE872" s="74">
        <f t="shared" si="68"/>
        <v>1629.5090446792583</v>
      </c>
      <c r="AF872" s="74">
        <f t="shared" si="69"/>
        <v>278646.04664015316</v>
      </c>
    </row>
    <row r="873" spans="28:32" ht="20" customHeight="1" x14ac:dyDescent="0.5">
      <c r="AB873" s="41">
        <f t="shared" si="65"/>
        <v>171</v>
      </c>
      <c r="AC873" s="75">
        <f t="shared" si="66"/>
        <v>345.50064229249023</v>
      </c>
      <c r="AD873" s="75">
        <f t="shared" si="67"/>
        <v>59080.609832015827</v>
      </c>
      <c r="AE873" s="74">
        <f t="shared" si="68"/>
        <v>1629.5090446792583</v>
      </c>
      <c r="AF873" s="74">
        <f t="shared" si="69"/>
        <v>278646.04664015316</v>
      </c>
    </row>
    <row r="874" spans="28:32" ht="20" customHeight="1" x14ac:dyDescent="0.5">
      <c r="AB874" s="41">
        <f t="shared" si="65"/>
        <v>171</v>
      </c>
      <c r="AC874" s="75">
        <f t="shared" si="66"/>
        <v>345.50064229249023</v>
      </c>
      <c r="AD874" s="75">
        <f t="shared" si="67"/>
        <v>59080.609832015827</v>
      </c>
      <c r="AE874" s="74">
        <f t="shared" si="68"/>
        <v>1629.5090446792583</v>
      </c>
      <c r="AF874" s="74">
        <f t="shared" si="69"/>
        <v>278646.04664015316</v>
      </c>
    </row>
    <row r="875" spans="28:32" ht="20" customHeight="1" x14ac:dyDescent="0.5">
      <c r="AB875" s="41">
        <f t="shared" si="65"/>
        <v>171</v>
      </c>
      <c r="AC875" s="75">
        <f t="shared" si="66"/>
        <v>345.50064229249023</v>
      </c>
      <c r="AD875" s="75">
        <f t="shared" si="67"/>
        <v>59080.609832015827</v>
      </c>
      <c r="AE875" s="74">
        <f t="shared" si="68"/>
        <v>1629.5090446792583</v>
      </c>
      <c r="AF875" s="74">
        <f t="shared" si="69"/>
        <v>278646.04664015316</v>
      </c>
    </row>
    <row r="876" spans="28:32" ht="20" customHeight="1" x14ac:dyDescent="0.5">
      <c r="AB876" s="41">
        <f t="shared" si="65"/>
        <v>171</v>
      </c>
      <c r="AC876" s="75">
        <f t="shared" si="66"/>
        <v>345.50064229249023</v>
      </c>
      <c r="AD876" s="75">
        <f t="shared" si="67"/>
        <v>59080.609832015827</v>
      </c>
      <c r="AE876" s="74">
        <f t="shared" si="68"/>
        <v>1629.5090446792583</v>
      </c>
      <c r="AF876" s="74">
        <f t="shared" si="69"/>
        <v>278646.04664015316</v>
      </c>
    </row>
    <row r="877" spans="28:32" ht="20" customHeight="1" x14ac:dyDescent="0.5">
      <c r="AB877" s="41">
        <f t="shared" si="65"/>
        <v>171</v>
      </c>
      <c r="AC877" s="75">
        <f t="shared" si="66"/>
        <v>345.50064229249023</v>
      </c>
      <c r="AD877" s="75">
        <f t="shared" si="67"/>
        <v>59080.609832015827</v>
      </c>
      <c r="AE877" s="74">
        <f t="shared" si="68"/>
        <v>1629.5090446792583</v>
      </c>
      <c r="AF877" s="74">
        <f t="shared" si="69"/>
        <v>278646.04664015316</v>
      </c>
    </row>
    <row r="878" spans="28:32" ht="20" customHeight="1" x14ac:dyDescent="0.5">
      <c r="AB878" s="41">
        <f t="shared" si="65"/>
        <v>171</v>
      </c>
      <c r="AC878" s="75">
        <f t="shared" si="66"/>
        <v>345.50064229249023</v>
      </c>
      <c r="AD878" s="75">
        <f t="shared" si="67"/>
        <v>59080.609832015827</v>
      </c>
      <c r="AE878" s="74">
        <f t="shared" si="68"/>
        <v>1629.5090446792583</v>
      </c>
      <c r="AF878" s="74">
        <f t="shared" si="69"/>
        <v>278646.04664015316</v>
      </c>
    </row>
    <row r="879" spans="28:32" ht="20" customHeight="1" x14ac:dyDescent="0.5">
      <c r="AB879" s="41">
        <f t="shared" si="65"/>
        <v>171</v>
      </c>
      <c r="AC879" s="75">
        <f t="shared" si="66"/>
        <v>345.50064229249023</v>
      </c>
      <c r="AD879" s="75">
        <f t="shared" si="67"/>
        <v>59080.609832015827</v>
      </c>
      <c r="AE879" s="74">
        <f t="shared" si="68"/>
        <v>1629.5090446792583</v>
      </c>
      <c r="AF879" s="74">
        <f t="shared" si="69"/>
        <v>278646.04664015316</v>
      </c>
    </row>
    <row r="880" spans="28:32" ht="20" customHeight="1" x14ac:dyDescent="0.5">
      <c r="AB880" s="41">
        <f t="shared" si="65"/>
        <v>171</v>
      </c>
      <c r="AC880" s="75">
        <f t="shared" si="66"/>
        <v>345.50064229249023</v>
      </c>
      <c r="AD880" s="75">
        <f t="shared" si="67"/>
        <v>59080.609832015827</v>
      </c>
      <c r="AE880" s="74">
        <f t="shared" si="68"/>
        <v>1629.5090446792583</v>
      </c>
      <c r="AF880" s="74">
        <f t="shared" si="69"/>
        <v>278646.04664015316</v>
      </c>
    </row>
    <row r="881" spans="28:32" ht="20" customHeight="1" x14ac:dyDescent="0.5">
      <c r="AB881" s="41">
        <f t="shared" si="65"/>
        <v>171</v>
      </c>
      <c r="AC881" s="75">
        <f t="shared" si="66"/>
        <v>345.50064229249023</v>
      </c>
      <c r="AD881" s="75">
        <f t="shared" si="67"/>
        <v>59080.609832015827</v>
      </c>
      <c r="AE881" s="74">
        <f t="shared" si="68"/>
        <v>1629.5090446792583</v>
      </c>
      <c r="AF881" s="74">
        <f t="shared" si="69"/>
        <v>278646.04664015316</v>
      </c>
    </row>
    <row r="882" spans="28:32" ht="20" customHeight="1" x14ac:dyDescent="0.5">
      <c r="AB882" s="41">
        <f t="shared" si="65"/>
        <v>171</v>
      </c>
      <c r="AC882" s="75">
        <f t="shared" si="66"/>
        <v>345.50064229249023</v>
      </c>
      <c r="AD882" s="75">
        <f t="shared" si="67"/>
        <v>59080.609832015827</v>
      </c>
      <c r="AE882" s="74">
        <f t="shared" si="68"/>
        <v>1629.5090446792583</v>
      </c>
      <c r="AF882" s="74">
        <f t="shared" si="69"/>
        <v>278646.04664015316</v>
      </c>
    </row>
    <row r="883" spans="28:32" ht="20" customHeight="1" x14ac:dyDescent="0.5">
      <c r="AB883" s="41">
        <f t="shared" si="65"/>
        <v>171</v>
      </c>
      <c r="AC883" s="75">
        <f t="shared" si="66"/>
        <v>345.50064229249023</v>
      </c>
      <c r="AD883" s="75">
        <f t="shared" si="67"/>
        <v>59080.609832015827</v>
      </c>
      <c r="AE883" s="74">
        <f t="shared" si="68"/>
        <v>1629.5090446792583</v>
      </c>
      <c r="AF883" s="74">
        <f t="shared" si="69"/>
        <v>278646.04664015316</v>
      </c>
    </row>
    <row r="884" spans="28:32" ht="20" customHeight="1" x14ac:dyDescent="0.5">
      <c r="AB884" s="41">
        <f t="shared" si="65"/>
        <v>171</v>
      </c>
      <c r="AC884" s="75">
        <f t="shared" si="66"/>
        <v>345.50064229249023</v>
      </c>
      <c r="AD884" s="75">
        <f t="shared" si="67"/>
        <v>59080.609832015827</v>
      </c>
      <c r="AE884" s="74">
        <f t="shared" si="68"/>
        <v>1629.5090446792583</v>
      </c>
      <c r="AF884" s="74">
        <f t="shared" si="69"/>
        <v>278646.04664015316</v>
      </c>
    </row>
    <row r="885" spans="28:32" ht="20" customHeight="1" x14ac:dyDescent="0.5">
      <c r="AB885" s="41">
        <f t="shared" si="65"/>
        <v>171</v>
      </c>
      <c r="AC885" s="75">
        <f t="shared" si="66"/>
        <v>345.50064229249023</v>
      </c>
      <c r="AD885" s="75">
        <f t="shared" si="67"/>
        <v>59080.609832015827</v>
      </c>
      <c r="AE885" s="74">
        <f t="shared" si="68"/>
        <v>1629.5090446792583</v>
      </c>
      <c r="AF885" s="74">
        <f t="shared" si="69"/>
        <v>278646.04664015316</v>
      </c>
    </row>
    <row r="886" spans="28:32" ht="20" customHeight="1" x14ac:dyDescent="0.5">
      <c r="AB886" s="41">
        <f t="shared" si="65"/>
        <v>171</v>
      </c>
      <c r="AC886" s="75">
        <f t="shared" si="66"/>
        <v>345.50064229249023</v>
      </c>
      <c r="AD886" s="75">
        <f t="shared" si="67"/>
        <v>59080.609832015827</v>
      </c>
      <c r="AE886" s="74">
        <f t="shared" si="68"/>
        <v>1629.5090446792583</v>
      </c>
      <c r="AF886" s="74">
        <f t="shared" si="69"/>
        <v>278646.04664015316</v>
      </c>
    </row>
    <row r="887" spans="28:32" ht="20" customHeight="1" x14ac:dyDescent="0.5">
      <c r="AB887" s="41">
        <f t="shared" si="65"/>
        <v>171</v>
      </c>
      <c r="AC887" s="75">
        <f t="shared" si="66"/>
        <v>345.50064229249023</v>
      </c>
      <c r="AD887" s="75">
        <f t="shared" si="67"/>
        <v>59080.609832015827</v>
      </c>
      <c r="AE887" s="74">
        <f t="shared" si="68"/>
        <v>1629.5090446792583</v>
      </c>
      <c r="AF887" s="74">
        <f t="shared" si="69"/>
        <v>278646.04664015316</v>
      </c>
    </row>
    <row r="888" spans="28:32" ht="20" customHeight="1" x14ac:dyDescent="0.5">
      <c r="AB888" s="41">
        <f t="shared" si="65"/>
        <v>171</v>
      </c>
      <c r="AC888" s="75">
        <f t="shared" si="66"/>
        <v>345.50064229249023</v>
      </c>
      <c r="AD888" s="75">
        <f t="shared" si="67"/>
        <v>59080.609832015827</v>
      </c>
      <c r="AE888" s="74">
        <f t="shared" si="68"/>
        <v>1629.5090446792583</v>
      </c>
      <c r="AF888" s="74">
        <f t="shared" si="69"/>
        <v>278646.04664015316</v>
      </c>
    </row>
    <row r="889" spans="28:32" ht="20" customHeight="1" x14ac:dyDescent="0.5">
      <c r="AB889" s="41">
        <f t="shared" si="65"/>
        <v>171</v>
      </c>
      <c r="AC889" s="75">
        <f t="shared" si="66"/>
        <v>345.50064229249023</v>
      </c>
      <c r="AD889" s="75">
        <f t="shared" si="67"/>
        <v>59080.609832015827</v>
      </c>
      <c r="AE889" s="74">
        <f t="shared" si="68"/>
        <v>1629.5090446792583</v>
      </c>
      <c r="AF889" s="74">
        <f t="shared" si="69"/>
        <v>278646.04664015316</v>
      </c>
    </row>
    <row r="890" spans="28:32" ht="20" customHeight="1" x14ac:dyDescent="0.5">
      <c r="AB890" s="41">
        <f t="shared" si="65"/>
        <v>171</v>
      </c>
      <c r="AC890" s="75">
        <f t="shared" si="66"/>
        <v>345.50064229249023</v>
      </c>
      <c r="AD890" s="75">
        <f t="shared" si="67"/>
        <v>59080.609832015827</v>
      </c>
      <c r="AE890" s="74">
        <f t="shared" si="68"/>
        <v>1629.5090446792583</v>
      </c>
      <c r="AF890" s="74">
        <f t="shared" si="69"/>
        <v>278646.04664015316</v>
      </c>
    </row>
    <row r="891" spans="28:32" ht="20" customHeight="1" x14ac:dyDescent="0.5">
      <c r="AB891" s="41">
        <f t="shared" si="65"/>
        <v>171</v>
      </c>
      <c r="AC891" s="75">
        <f t="shared" si="66"/>
        <v>345.50064229249023</v>
      </c>
      <c r="AD891" s="75">
        <f t="shared" si="67"/>
        <v>59080.609832015827</v>
      </c>
      <c r="AE891" s="74">
        <f t="shared" si="68"/>
        <v>1629.5090446792583</v>
      </c>
      <c r="AF891" s="74">
        <f t="shared" si="69"/>
        <v>278646.04664015316</v>
      </c>
    </row>
    <row r="892" spans="28:32" ht="20" customHeight="1" x14ac:dyDescent="0.5">
      <c r="AB892" s="41">
        <f t="shared" si="65"/>
        <v>171</v>
      </c>
      <c r="AC892" s="75">
        <f t="shared" si="66"/>
        <v>345.50064229249023</v>
      </c>
      <c r="AD892" s="75">
        <f t="shared" si="67"/>
        <v>59080.609832015827</v>
      </c>
      <c r="AE892" s="74">
        <f t="shared" si="68"/>
        <v>1629.5090446792583</v>
      </c>
      <c r="AF892" s="74">
        <f t="shared" si="69"/>
        <v>278646.04664015316</v>
      </c>
    </row>
    <row r="893" spans="28:32" ht="20" customHeight="1" x14ac:dyDescent="0.5">
      <c r="AB893" s="41">
        <f t="shared" si="65"/>
        <v>171</v>
      </c>
      <c r="AC893" s="75">
        <f t="shared" si="66"/>
        <v>345.50064229249023</v>
      </c>
      <c r="AD893" s="75">
        <f t="shared" si="67"/>
        <v>59080.609832015827</v>
      </c>
      <c r="AE893" s="74">
        <f t="shared" si="68"/>
        <v>1629.5090446792583</v>
      </c>
      <c r="AF893" s="74">
        <f t="shared" si="69"/>
        <v>278646.04664015316</v>
      </c>
    </row>
    <row r="894" spans="28:32" ht="20" customHeight="1" x14ac:dyDescent="0.5">
      <c r="AB894" s="41">
        <f t="shared" si="65"/>
        <v>171</v>
      </c>
      <c r="AC894" s="75">
        <f t="shared" si="66"/>
        <v>345.50064229249023</v>
      </c>
      <c r="AD894" s="75">
        <f t="shared" si="67"/>
        <v>59080.609832015827</v>
      </c>
      <c r="AE894" s="74">
        <f t="shared" si="68"/>
        <v>1629.5090446792583</v>
      </c>
      <c r="AF894" s="74">
        <f t="shared" si="69"/>
        <v>278646.04664015316</v>
      </c>
    </row>
    <row r="895" spans="28:32" ht="20" customHeight="1" x14ac:dyDescent="0.5">
      <c r="AB895" s="41">
        <f t="shared" si="65"/>
        <v>171</v>
      </c>
      <c r="AC895" s="75">
        <f t="shared" si="66"/>
        <v>345.50064229249023</v>
      </c>
      <c r="AD895" s="75">
        <f t="shared" si="67"/>
        <v>59080.609832015827</v>
      </c>
      <c r="AE895" s="74">
        <f t="shared" si="68"/>
        <v>1629.5090446792583</v>
      </c>
      <c r="AF895" s="74">
        <f t="shared" si="69"/>
        <v>278646.04664015316</v>
      </c>
    </row>
    <row r="896" spans="28:32" ht="20" customHeight="1" x14ac:dyDescent="0.5">
      <c r="AB896" s="41">
        <f t="shared" si="65"/>
        <v>171</v>
      </c>
      <c r="AC896" s="75">
        <f t="shared" si="66"/>
        <v>345.50064229249023</v>
      </c>
      <c r="AD896" s="75">
        <f t="shared" si="67"/>
        <v>59080.609832015827</v>
      </c>
      <c r="AE896" s="74">
        <f t="shared" si="68"/>
        <v>1629.5090446792583</v>
      </c>
      <c r="AF896" s="74">
        <f t="shared" si="69"/>
        <v>278646.04664015316</v>
      </c>
    </row>
    <row r="897" spans="28:32" ht="20" customHeight="1" x14ac:dyDescent="0.5">
      <c r="AB897" s="41">
        <f t="shared" si="65"/>
        <v>171</v>
      </c>
      <c r="AC897" s="75">
        <f t="shared" si="66"/>
        <v>345.50064229249023</v>
      </c>
      <c r="AD897" s="75">
        <f t="shared" si="67"/>
        <v>59080.609832015827</v>
      </c>
      <c r="AE897" s="74">
        <f t="shared" si="68"/>
        <v>1629.5090446792583</v>
      </c>
      <c r="AF897" s="74">
        <f t="shared" si="69"/>
        <v>278646.04664015316</v>
      </c>
    </row>
    <row r="898" spans="28:32" ht="20" customHeight="1" x14ac:dyDescent="0.5">
      <c r="AB898" s="41">
        <f t="shared" si="65"/>
        <v>171</v>
      </c>
      <c r="AC898" s="75">
        <f t="shared" si="66"/>
        <v>345.50064229249023</v>
      </c>
      <c r="AD898" s="75">
        <f t="shared" si="67"/>
        <v>59080.609832015827</v>
      </c>
      <c r="AE898" s="74">
        <f t="shared" si="68"/>
        <v>1629.5090446792583</v>
      </c>
      <c r="AF898" s="74">
        <f t="shared" si="69"/>
        <v>278646.04664015316</v>
      </c>
    </row>
    <row r="899" spans="28:32" ht="20" customHeight="1" x14ac:dyDescent="0.5">
      <c r="AB899" s="41">
        <f t="shared" si="65"/>
        <v>171</v>
      </c>
      <c r="AC899" s="75">
        <f t="shared" si="66"/>
        <v>345.50064229249023</v>
      </c>
      <c r="AD899" s="75">
        <f t="shared" si="67"/>
        <v>59080.609832015827</v>
      </c>
      <c r="AE899" s="74">
        <f t="shared" si="68"/>
        <v>1629.5090446792583</v>
      </c>
      <c r="AF899" s="74">
        <f t="shared" si="69"/>
        <v>278646.04664015316</v>
      </c>
    </row>
    <row r="900" spans="28:32" ht="20" customHeight="1" x14ac:dyDescent="0.5">
      <c r="AB900" s="41">
        <f t="shared" si="65"/>
        <v>171</v>
      </c>
      <c r="AC900" s="75">
        <f t="shared" si="66"/>
        <v>345.50064229249023</v>
      </c>
      <c r="AD900" s="75">
        <f t="shared" si="67"/>
        <v>59080.609832015827</v>
      </c>
      <c r="AE900" s="74">
        <f t="shared" si="68"/>
        <v>1629.5090446792583</v>
      </c>
      <c r="AF900" s="74">
        <f t="shared" si="69"/>
        <v>278646.04664015316</v>
      </c>
    </row>
    <row r="901" spans="28:32" ht="20" customHeight="1" x14ac:dyDescent="0.5">
      <c r="AB901" s="41">
        <f t="shared" si="65"/>
        <v>171</v>
      </c>
      <c r="AC901" s="75">
        <f t="shared" si="66"/>
        <v>345.50064229249023</v>
      </c>
      <c r="AD901" s="75">
        <f t="shared" si="67"/>
        <v>59080.609832015827</v>
      </c>
      <c r="AE901" s="74">
        <f t="shared" si="68"/>
        <v>1629.5090446792583</v>
      </c>
      <c r="AF901" s="74">
        <f t="shared" si="69"/>
        <v>278646.04664015316</v>
      </c>
    </row>
    <row r="902" spans="28:32" ht="20" customHeight="1" x14ac:dyDescent="0.5">
      <c r="AB902" s="41">
        <f t="shared" si="65"/>
        <v>171</v>
      </c>
      <c r="AC902" s="75">
        <f t="shared" si="66"/>
        <v>345.50064229249023</v>
      </c>
      <c r="AD902" s="75">
        <f t="shared" si="67"/>
        <v>59080.609832015827</v>
      </c>
      <c r="AE902" s="74">
        <f t="shared" si="68"/>
        <v>1629.5090446792583</v>
      </c>
      <c r="AF902" s="74">
        <f t="shared" si="69"/>
        <v>278646.04664015316</v>
      </c>
    </row>
    <row r="903" spans="28:32" ht="20" customHeight="1" x14ac:dyDescent="0.5">
      <c r="AB903" s="41">
        <f t="shared" ref="AB903:AB966" si="70">AB902+U903</f>
        <v>171</v>
      </c>
      <c r="AC903" s="75">
        <f t="shared" ref="AC903:AC966" si="71">IF(U903&gt;0,(W903+AD902)/AB903,AC902)</f>
        <v>345.50064229249023</v>
      </c>
      <c r="AD903" s="75">
        <f t="shared" ref="AD903:AD966" si="72">AB903*AC903</f>
        <v>59080.609832015827</v>
      </c>
      <c r="AE903" s="74">
        <f t="shared" ref="AE903:AE966" si="73">IF(U903&gt;0,(AF902+Z903)/AB903,AE902)</f>
        <v>1629.5090446792583</v>
      </c>
      <c r="AF903" s="74">
        <f t="shared" ref="AF903:AF966" si="74">AB903*AE903</f>
        <v>278646.04664015316</v>
      </c>
    </row>
    <row r="904" spans="28:32" ht="20" customHeight="1" x14ac:dyDescent="0.5">
      <c r="AB904" s="41">
        <f t="shared" si="70"/>
        <v>171</v>
      </c>
      <c r="AC904" s="75">
        <f t="shared" si="71"/>
        <v>345.50064229249023</v>
      </c>
      <c r="AD904" s="75">
        <f t="shared" si="72"/>
        <v>59080.609832015827</v>
      </c>
      <c r="AE904" s="74">
        <f t="shared" si="73"/>
        <v>1629.5090446792583</v>
      </c>
      <c r="AF904" s="74">
        <f t="shared" si="74"/>
        <v>278646.04664015316</v>
      </c>
    </row>
    <row r="905" spans="28:32" ht="20" customHeight="1" x14ac:dyDescent="0.5">
      <c r="AB905" s="41">
        <f t="shared" si="70"/>
        <v>171</v>
      </c>
      <c r="AC905" s="75">
        <f t="shared" si="71"/>
        <v>345.50064229249023</v>
      </c>
      <c r="AD905" s="75">
        <f t="shared" si="72"/>
        <v>59080.609832015827</v>
      </c>
      <c r="AE905" s="74">
        <f t="shared" si="73"/>
        <v>1629.5090446792583</v>
      </c>
      <c r="AF905" s="74">
        <f t="shared" si="74"/>
        <v>278646.04664015316</v>
      </c>
    </row>
    <row r="906" spans="28:32" ht="20" customHeight="1" x14ac:dyDescent="0.5">
      <c r="AB906" s="41">
        <f t="shared" si="70"/>
        <v>171</v>
      </c>
      <c r="AC906" s="75">
        <f t="shared" si="71"/>
        <v>345.50064229249023</v>
      </c>
      <c r="AD906" s="75">
        <f t="shared" si="72"/>
        <v>59080.609832015827</v>
      </c>
      <c r="AE906" s="74">
        <f t="shared" si="73"/>
        <v>1629.5090446792583</v>
      </c>
      <c r="AF906" s="74">
        <f t="shared" si="74"/>
        <v>278646.04664015316</v>
      </c>
    </row>
    <row r="907" spans="28:32" ht="20" customHeight="1" x14ac:dyDescent="0.5">
      <c r="AB907" s="41">
        <f t="shared" si="70"/>
        <v>171</v>
      </c>
      <c r="AC907" s="75">
        <f t="shared" si="71"/>
        <v>345.50064229249023</v>
      </c>
      <c r="AD907" s="75">
        <f t="shared" si="72"/>
        <v>59080.609832015827</v>
      </c>
      <c r="AE907" s="74">
        <f t="shared" si="73"/>
        <v>1629.5090446792583</v>
      </c>
      <c r="AF907" s="74">
        <f t="shared" si="74"/>
        <v>278646.04664015316</v>
      </c>
    </row>
    <row r="908" spans="28:32" ht="20" customHeight="1" x14ac:dyDescent="0.5">
      <c r="AB908" s="41">
        <f t="shared" si="70"/>
        <v>171</v>
      </c>
      <c r="AC908" s="75">
        <f t="shared" si="71"/>
        <v>345.50064229249023</v>
      </c>
      <c r="AD908" s="75">
        <f t="shared" si="72"/>
        <v>59080.609832015827</v>
      </c>
      <c r="AE908" s="74">
        <f t="shared" si="73"/>
        <v>1629.5090446792583</v>
      </c>
      <c r="AF908" s="74">
        <f t="shared" si="74"/>
        <v>278646.04664015316</v>
      </c>
    </row>
    <row r="909" spans="28:32" ht="20" customHeight="1" x14ac:dyDescent="0.5">
      <c r="AB909" s="41">
        <f t="shared" si="70"/>
        <v>171</v>
      </c>
      <c r="AC909" s="75">
        <f t="shared" si="71"/>
        <v>345.50064229249023</v>
      </c>
      <c r="AD909" s="75">
        <f t="shared" si="72"/>
        <v>59080.609832015827</v>
      </c>
      <c r="AE909" s="74">
        <f t="shared" si="73"/>
        <v>1629.5090446792583</v>
      </c>
      <c r="AF909" s="74">
        <f t="shared" si="74"/>
        <v>278646.04664015316</v>
      </c>
    </row>
    <row r="910" spans="28:32" ht="20" customHeight="1" x14ac:dyDescent="0.5">
      <c r="AB910" s="41">
        <f t="shared" si="70"/>
        <v>171</v>
      </c>
      <c r="AC910" s="75">
        <f t="shared" si="71"/>
        <v>345.50064229249023</v>
      </c>
      <c r="AD910" s="75">
        <f t="shared" si="72"/>
        <v>59080.609832015827</v>
      </c>
      <c r="AE910" s="74">
        <f t="shared" si="73"/>
        <v>1629.5090446792583</v>
      </c>
      <c r="AF910" s="74">
        <f t="shared" si="74"/>
        <v>278646.04664015316</v>
      </c>
    </row>
    <row r="911" spans="28:32" ht="20" customHeight="1" x14ac:dyDescent="0.5">
      <c r="AB911" s="41">
        <f t="shared" si="70"/>
        <v>171</v>
      </c>
      <c r="AC911" s="75">
        <f t="shared" si="71"/>
        <v>345.50064229249023</v>
      </c>
      <c r="AD911" s="75">
        <f t="shared" si="72"/>
        <v>59080.609832015827</v>
      </c>
      <c r="AE911" s="74">
        <f t="shared" si="73"/>
        <v>1629.5090446792583</v>
      </c>
      <c r="AF911" s="74">
        <f t="shared" si="74"/>
        <v>278646.04664015316</v>
      </c>
    </row>
    <row r="912" spans="28:32" ht="20" customHeight="1" x14ac:dyDescent="0.5">
      <c r="AB912" s="41">
        <f t="shared" si="70"/>
        <v>171</v>
      </c>
      <c r="AC912" s="75">
        <f t="shared" si="71"/>
        <v>345.50064229249023</v>
      </c>
      <c r="AD912" s="75">
        <f t="shared" si="72"/>
        <v>59080.609832015827</v>
      </c>
      <c r="AE912" s="74">
        <f t="shared" si="73"/>
        <v>1629.5090446792583</v>
      </c>
      <c r="AF912" s="74">
        <f t="shared" si="74"/>
        <v>278646.04664015316</v>
      </c>
    </row>
    <row r="913" spans="28:32" ht="20" customHeight="1" x14ac:dyDescent="0.5">
      <c r="AB913" s="41">
        <f t="shared" si="70"/>
        <v>171</v>
      </c>
      <c r="AC913" s="75">
        <f t="shared" si="71"/>
        <v>345.50064229249023</v>
      </c>
      <c r="AD913" s="75">
        <f t="shared" si="72"/>
        <v>59080.609832015827</v>
      </c>
      <c r="AE913" s="74">
        <f t="shared" si="73"/>
        <v>1629.5090446792583</v>
      </c>
      <c r="AF913" s="74">
        <f t="shared" si="74"/>
        <v>278646.04664015316</v>
      </c>
    </row>
    <row r="914" spans="28:32" ht="20" customHeight="1" x14ac:dyDescent="0.5">
      <c r="AB914" s="41">
        <f t="shared" si="70"/>
        <v>171</v>
      </c>
      <c r="AC914" s="75">
        <f t="shared" si="71"/>
        <v>345.50064229249023</v>
      </c>
      <c r="AD914" s="75">
        <f t="shared" si="72"/>
        <v>59080.609832015827</v>
      </c>
      <c r="AE914" s="74">
        <f t="shared" si="73"/>
        <v>1629.5090446792583</v>
      </c>
      <c r="AF914" s="74">
        <f t="shared" si="74"/>
        <v>278646.04664015316</v>
      </c>
    </row>
    <row r="915" spans="28:32" ht="20" customHeight="1" x14ac:dyDescent="0.5">
      <c r="AB915" s="41">
        <f t="shared" si="70"/>
        <v>171</v>
      </c>
      <c r="AC915" s="75">
        <f t="shared" si="71"/>
        <v>345.50064229249023</v>
      </c>
      <c r="AD915" s="75">
        <f t="shared" si="72"/>
        <v>59080.609832015827</v>
      </c>
      <c r="AE915" s="74">
        <f t="shared" si="73"/>
        <v>1629.5090446792583</v>
      </c>
      <c r="AF915" s="74">
        <f t="shared" si="74"/>
        <v>278646.04664015316</v>
      </c>
    </row>
    <row r="916" spans="28:32" ht="20" customHeight="1" x14ac:dyDescent="0.5">
      <c r="AB916" s="41">
        <f t="shared" si="70"/>
        <v>171</v>
      </c>
      <c r="AC916" s="75">
        <f t="shared" si="71"/>
        <v>345.50064229249023</v>
      </c>
      <c r="AD916" s="75">
        <f t="shared" si="72"/>
        <v>59080.609832015827</v>
      </c>
      <c r="AE916" s="74">
        <f t="shared" si="73"/>
        <v>1629.5090446792583</v>
      </c>
      <c r="AF916" s="74">
        <f t="shared" si="74"/>
        <v>278646.04664015316</v>
      </c>
    </row>
    <row r="917" spans="28:32" ht="20" customHeight="1" x14ac:dyDescent="0.5">
      <c r="AB917" s="41">
        <f t="shared" si="70"/>
        <v>171</v>
      </c>
      <c r="AC917" s="75">
        <f t="shared" si="71"/>
        <v>345.50064229249023</v>
      </c>
      <c r="AD917" s="75">
        <f t="shared" si="72"/>
        <v>59080.609832015827</v>
      </c>
      <c r="AE917" s="74">
        <f t="shared" si="73"/>
        <v>1629.5090446792583</v>
      </c>
      <c r="AF917" s="74">
        <f t="shared" si="74"/>
        <v>278646.04664015316</v>
      </c>
    </row>
    <row r="918" spans="28:32" ht="20" customHeight="1" x14ac:dyDescent="0.5">
      <c r="AB918" s="41">
        <f t="shared" si="70"/>
        <v>171</v>
      </c>
      <c r="AC918" s="75">
        <f t="shared" si="71"/>
        <v>345.50064229249023</v>
      </c>
      <c r="AD918" s="75">
        <f t="shared" si="72"/>
        <v>59080.609832015827</v>
      </c>
      <c r="AE918" s="74">
        <f t="shared" si="73"/>
        <v>1629.5090446792583</v>
      </c>
      <c r="AF918" s="74">
        <f t="shared" si="74"/>
        <v>278646.04664015316</v>
      </c>
    </row>
    <row r="919" spans="28:32" ht="20" customHeight="1" x14ac:dyDescent="0.5">
      <c r="AB919" s="41">
        <f t="shared" si="70"/>
        <v>171</v>
      </c>
      <c r="AC919" s="75">
        <f t="shared" si="71"/>
        <v>345.50064229249023</v>
      </c>
      <c r="AD919" s="75">
        <f t="shared" si="72"/>
        <v>59080.609832015827</v>
      </c>
      <c r="AE919" s="74">
        <f t="shared" si="73"/>
        <v>1629.5090446792583</v>
      </c>
      <c r="AF919" s="74">
        <f t="shared" si="74"/>
        <v>278646.04664015316</v>
      </c>
    </row>
    <row r="920" spans="28:32" ht="20" customHeight="1" x14ac:dyDescent="0.5">
      <c r="AB920" s="41">
        <f t="shared" si="70"/>
        <v>171</v>
      </c>
      <c r="AC920" s="75">
        <f t="shared" si="71"/>
        <v>345.50064229249023</v>
      </c>
      <c r="AD920" s="75">
        <f t="shared" si="72"/>
        <v>59080.609832015827</v>
      </c>
      <c r="AE920" s="74">
        <f t="shared" si="73"/>
        <v>1629.5090446792583</v>
      </c>
      <c r="AF920" s="74">
        <f t="shared" si="74"/>
        <v>278646.04664015316</v>
      </c>
    </row>
    <row r="921" spans="28:32" ht="20" customHeight="1" x14ac:dyDescent="0.5">
      <c r="AB921" s="41">
        <f t="shared" si="70"/>
        <v>171</v>
      </c>
      <c r="AC921" s="75">
        <f t="shared" si="71"/>
        <v>345.50064229249023</v>
      </c>
      <c r="AD921" s="75">
        <f t="shared" si="72"/>
        <v>59080.609832015827</v>
      </c>
      <c r="AE921" s="74">
        <f t="shared" si="73"/>
        <v>1629.5090446792583</v>
      </c>
      <c r="AF921" s="74">
        <f t="shared" si="74"/>
        <v>278646.04664015316</v>
      </c>
    </row>
    <row r="922" spans="28:32" ht="20" customHeight="1" x14ac:dyDescent="0.5">
      <c r="AB922" s="41">
        <f t="shared" si="70"/>
        <v>171</v>
      </c>
      <c r="AC922" s="75">
        <f t="shared" si="71"/>
        <v>345.50064229249023</v>
      </c>
      <c r="AD922" s="75">
        <f t="shared" si="72"/>
        <v>59080.609832015827</v>
      </c>
      <c r="AE922" s="74">
        <f t="shared" si="73"/>
        <v>1629.5090446792583</v>
      </c>
      <c r="AF922" s="74">
        <f t="shared" si="74"/>
        <v>278646.04664015316</v>
      </c>
    </row>
    <row r="923" spans="28:32" ht="20" customHeight="1" x14ac:dyDescent="0.5">
      <c r="AB923" s="41">
        <f t="shared" si="70"/>
        <v>171</v>
      </c>
      <c r="AC923" s="75">
        <f t="shared" si="71"/>
        <v>345.50064229249023</v>
      </c>
      <c r="AD923" s="75">
        <f t="shared" si="72"/>
        <v>59080.609832015827</v>
      </c>
      <c r="AE923" s="74">
        <f t="shared" si="73"/>
        <v>1629.5090446792583</v>
      </c>
      <c r="AF923" s="74">
        <f t="shared" si="74"/>
        <v>278646.04664015316</v>
      </c>
    </row>
    <row r="924" spans="28:32" ht="20" customHeight="1" x14ac:dyDescent="0.5">
      <c r="AB924" s="41">
        <f t="shared" si="70"/>
        <v>171</v>
      </c>
      <c r="AC924" s="75">
        <f t="shared" si="71"/>
        <v>345.50064229249023</v>
      </c>
      <c r="AD924" s="75">
        <f t="shared" si="72"/>
        <v>59080.609832015827</v>
      </c>
      <c r="AE924" s="74">
        <f t="shared" si="73"/>
        <v>1629.5090446792583</v>
      </c>
      <c r="AF924" s="74">
        <f t="shared" si="74"/>
        <v>278646.04664015316</v>
      </c>
    </row>
    <row r="925" spans="28:32" ht="20" customHeight="1" x14ac:dyDescent="0.5">
      <c r="AB925" s="41">
        <f t="shared" si="70"/>
        <v>171</v>
      </c>
      <c r="AC925" s="75">
        <f t="shared" si="71"/>
        <v>345.50064229249023</v>
      </c>
      <c r="AD925" s="75">
        <f t="shared" si="72"/>
        <v>59080.609832015827</v>
      </c>
      <c r="AE925" s="74">
        <f t="shared" si="73"/>
        <v>1629.5090446792583</v>
      </c>
      <c r="AF925" s="74">
        <f t="shared" si="74"/>
        <v>278646.04664015316</v>
      </c>
    </row>
    <row r="926" spans="28:32" ht="20" customHeight="1" x14ac:dyDescent="0.5">
      <c r="AB926" s="41">
        <f t="shared" si="70"/>
        <v>171</v>
      </c>
      <c r="AC926" s="75">
        <f t="shared" si="71"/>
        <v>345.50064229249023</v>
      </c>
      <c r="AD926" s="75">
        <f t="shared" si="72"/>
        <v>59080.609832015827</v>
      </c>
      <c r="AE926" s="74">
        <f t="shared" si="73"/>
        <v>1629.5090446792583</v>
      </c>
      <c r="AF926" s="74">
        <f t="shared" si="74"/>
        <v>278646.04664015316</v>
      </c>
    </row>
    <row r="927" spans="28:32" ht="20" customHeight="1" x14ac:dyDescent="0.5">
      <c r="AB927" s="41">
        <f t="shared" si="70"/>
        <v>171</v>
      </c>
      <c r="AC927" s="75">
        <f t="shared" si="71"/>
        <v>345.50064229249023</v>
      </c>
      <c r="AD927" s="75">
        <f t="shared" si="72"/>
        <v>59080.609832015827</v>
      </c>
      <c r="AE927" s="74">
        <f t="shared" si="73"/>
        <v>1629.5090446792583</v>
      </c>
      <c r="AF927" s="74">
        <f t="shared" si="74"/>
        <v>278646.04664015316</v>
      </c>
    </row>
    <row r="928" spans="28:32" ht="20" customHeight="1" x14ac:dyDescent="0.5">
      <c r="AB928" s="41">
        <f t="shared" si="70"/>
        <v>171</v>
      </c>
      <c r="AC928" s="75">
        <f t="shared" si="71"/>
        <v>345.50064229249023</v>
      </c>
      <c r="AD928" s="75">
        <f t="shared" si="72"/>
        <v>59080.609832015827</v>
      </c>
      <c r="AE928" s="74">
        <f t="shared" si="73"/>
        <v>1629.5090446792583</v>
      </c>
      <c r="AF928" s="74">
        <f t="shared" si="74"/>
        <v>278646.04664015316</v>
      </c>
    </row>
    <row r="929" spans="28:32" ht="20" customHeight="1" x14ac:dyDescent="0.5">
      <c r="AB929" s="41">
        <f t="shared" si="70"/>
        <v>171</v>
      </c>
      <c r="AC929" s="75">
        <f t="shared" si="71"/>
        <v>345.50064229249023</v>
      </c>
      <c r="AD929" s="75">
        <f t="shared" si="72"/>
        <v>59080.609832015827</v>
      </c>
      <c r="AE929" s="74">
        <f t="shared" si="73"/>
        <v>1629.5090446792583</v>
      </c>
      <c r="AF929" s="74">
        <f t="shared" si="74"/>
        <v>278646.04664015316</v>
      </c>
    </row>
    <row r="930" spans="28:32" ht="20" customHeight="1" x14ac:dyDescent="0.5">
      <c r="AB930" s="41">
        <f t="shared" si="70"/>
        <v>171</v>
      </c>
      <c r="AC930" s="75">
        <f t="shared" si="71"/>
        <v>345.50064229249023</v>
      </c>
      <c r="AD930" s="75">
        <f t="shared" si="72"/>
        <v>59080.609832015827</v>
      </c>
      <c r="AE930" s="74">
        <f t="shared" si="73"/>
        <v>1629.5090446792583</v>
      </c>
      <c r="AF930" s="74">
        <f t="shared" si="74"/>
        <v>278646.04664015316</v>
      </c>
    </row>
    <row r="931" spans="28:32" ht="20" customHeight="1" x14ac:dyDescent="0.5">
      <c r="AB931" s="41">
        <f t="shared" si="70"/>
        <v>171</v>
      </c>
      <c r="AC931" s="75">
        <f t="shared" si="71"/>
        <v>345.50064229249023</v>
      </c>
      <c r="AD931" s="75">
        <f t="shared" si="72"/>
        <v>59080.609832015827</v>
      </c>
      <c r="AE931" s="74">
        <f t="shared" si="73"/>
        <v>1629.5090446792583</v>
      </c>
      <c r="AF931" s="74">
        <f t="shared" si="74"/>
        <v>278646.04664015316</v>
      </c>
    </row>
    <row r="932" spans="28:32" ht="20" customHeight="1" x14ac:dyDescent="0.5">
      <c r="AB932" s="41">
        <f t="shared" si="70"/>
        <v>171</v>
      </c>
      <c r="AC932" s="75">
        <f t="shared" si="71"/>
        <v>345.50064229249023</v>
      </c>
      <c r="AD932" s="75">
        <f t="shared" si="72"/>
        <v>59080.609832015827</v>
      </c>
      <c r="AE932" s="74">
        <f t="shared" si="73"/>
        <v>1629.5090446792583</v>
      </c>
      <c r="AF932" s="74">
        <f t="shared" si="74"/>
        <v>278646.04664015316</v>
      </c>
    </row>
    <row r="933" spans="28:32" ht="20" customHeight="1" x14ac:dyDescent="0.5">
      <c r="AB933" s="41">
        <f t="shared" si="70"/>
        <v>171</v>
      </c>
      <c r="AC933" s="75">
        <f t="shared" si="71"/>
        <v>345.50064229249023</v>
      </c>
      <c r="AD933" s="75">
        <f t="shared" si="72"/>
        <v>59080.609832015827</v>
      </c>
      <c r="AE933" s="74">
        <f t="shared" si="73"/>
        <v>1629.5090446792583</v>
      </c>
      <c r="AF933" s="74">
        <f t="shared" si="74"/>
        <v>278646.04664015316</v>
      </c>
    </row>
    <row r="934" spans="28:32" ht="20" customHeight="1" x14ac:dyDescent="0.5">
      <c r="AB934" s="41">
        <f t="shared" si="70"/>
        <v>171</v>
      </c>
      <c r="AC934" s="75">
        <f t="shared" si="71"/>
        <v>345.50064229249023</v>
      </c>
      <c r="AD934" s="75">
        <f t="shared" si="72"/>
        <v>59080.609832015827</v>
      </c>
      <c r="AE934" s="74">
        <f t="shared" si="73"/>
        <v>1629.5090446792583</v>
      </c>
      <c r="AF934" s="74">
        <f t="shared" si="74"/>
        <v>278646.04664015316</v>
      </c>
    </row>
    <row r="935" spans="28:32" ht="20" customHeight="1" x14ac:dyDescent="0.5">
      <c r="AB935" s="41">
        <f t="shared" si="70"/>
        <v>171</v>
      </c>
      <c r="AC935" s="75">
        <f t="shared" si="71"/>
        <v>345.50064229249023</v>
      </c>
      <c r="AD935" s="75">
        <f t="shared" si="72"/>
        <v>59080.609832015827</v>
      </c>
      <c r="AE935" s="74">
        <f t="shared" si="73"/>
        <v>1629.5090446792583</v>
      </c>
      <c r="AF935" s="74">
        <f t="shared" si="74"/>
        <v>278646.04664015316</v>
      </c>
    </row>
    <row r="936" spans="28:32" ht="20" customHeight="1" x14ac:dyDescent="0.5">
      <c r="AB936" s="41">
        <f t="shared" si="70"/>
        <v>171</v>
      </c>
      <c r="AC936" s="75">
        <f t="shared" si="71"/>
        <v>345.50064229249023</v>
      </c>
      <c r="AD936" s="75">
        <f t="shared" si="72"/>
        <v>59080.609832015827</v>
      </c>
      <c r="AE936" s="74">
        <f t="shared" si="73"/>
        <v>1629.5090446792583</v>
      </c>
      <c r="AF936" s="74">
        <f t="shared" si="74"/>
        <v>278646.04664015316</v>
      </c>
    </row>
    <row r="937" spans="28:32" ht="20" customHeight="1" x14ac:dyDescent="0.5">
      <c r="AB937" s="41">
        <f t="shared" si="70"/>
        <v>171</v>
      </c>
      <c r="AC937" s="75">
        <f t="shared" si="71"/>
        <v>345.50064229249023</v>
      </c>
      <c r="AD937" s="75">
        <f t="shared" si="72"/>
        <v>59080.609832015827</v>
      </c>
      <c r="AE937" s="74">
        <f t="shared" si="73"/>
        <v>1629.5090446792583</v>
      </c>
      <c r="AF937" s="74">
        <f t="shared" si="74"/>
        <v>278646.04664015316</v>
      </c>
    </row>
    <row r="938" spans="28:32" ht="20" customHeight="1" x14ac:dyDescent="0.5">
      <c r="AB938" s="41">
        <f t="shared" si="70"/>
        <v>171</v>
      </c>
      <c r="AC938" s="75">
        <f t="shared" si="71"/>
        <v>345.50064229249023</v>
      </c>
      <c r="AD938" s="75">
        <f t="shared" si="72"/>
        <v>59080.609832015827</v>
      </c>
      <c r="AE938" s="74">
        <f t="shared" si="73"/>
        <v>1629.5090446792583</v>
      </c>
      <c r="AF938" s="74">
        <f t="shared" si="74"/>
        <v>278646.04664015316</v>
      </c>
    </row>
    <row r="939" spans="28:32" ht="20" customHeight="1" x14ac:dyDescent="0.5">
      <c r="AB939" s="41">
        <f t="shared" si="70"/>
        <v>171</v>
      </c>
      <c r="AC939" s="75">
        <f t="shared" si="71"/>
        <v>345.50064229249023</v>
      </c>
      <c r="AD939" s="75">
        <f t="shared" si="72"/>
        <v>59080.609832015827</v>
      </c>
      <c r="AE939" s="74">
        <f t="shared" si="73"/>
        <v>1629.5090446792583</v>
      </c>
      <c r="AF939" s="74">
        <f t="shared" si="74"/>
        <v>278646.04664015316</v>
      </c>
    </row>
    <row r="940" spans="28:32" ht="20" customHeight="1" x14ac:dyDescent="0.5">
      <c r="AB940" s="41">
        <f t="shared" si="70"/>
        <v>171</v>
      </c>
      <c r="AC940" s="75">
        <f t="shared" si="71"/>
        <v>345.50064229249023</v>
      </c>
      <c r="AD940" s="75">
        <f t="shared" si="72"/>
        <v>59080.609832015827</v>
      </c>
      <c r="AE940" s="74">
        <f t="shared" si="73"/>
        <v>1629.5090446792583</v>
      </c>
      <c r="AF940" s="74">
        <f t="shared" si="74"/>
        <v>278646.04664015316</v>
      </c>
    </row>
    <row r="941" spans="28:32" ht="20" customHeight="1" x14ac:dyDescent="0.5">
      <c r="AB941" s="41">
        <f t="shared" si="70"/>
        <v>171</v>
      </c>
      <c r="AC941" s="75">
        <f t="shared" si="71"/>
        <v>345.50064229249023</v>
      </c>
      <c r="AD941" s="75">
        <f t="shared" si="72"/>
        <v>59080.609832015827</v>
      </c>
      <c r="AE941" s="74">
        <f t="shared" si="73"/>
        <v>1629.5090446792583</v>
      </c>
      <c r="AF941" s="74">
        <f t="shared" si="74"/>
        <v>278646.04664015316</v>
      </c>
    </row>
    <row r="942" spans="28:32" ht="20" customHeight="1" x14ac:dyDescent="0.5">
      <c r="AB942" s="41">
        <f t="shared" si="70"/>
        <v>171</v>
      </c>
      <c r="AC942" s="75">
        <f t="shared" si="71"/>
        <v>345.50064229249023</v>
      </c>
      <c r="AD942" s="75">
        <f t="shared" si="72"/>
        <v>59080.609832015827</v>
      </c>
      <c r="AE942" s="74">
        <f t="shared" si="73"/>
        <v>1629.5090446792583</v>
      </c>
      <c r="AF942" s="74">
        <f t="shared" si="74"/>
        <v>278646.04664015316</v>
      </c>
    </row>
    <row r="943" spans="28:32" ht="20" customHeight="1" x14ac:dyDescent="0.5">
      <c r="AB943" s="41">
        <f t="shared" si="70"/>
        <v>171</v>
      </c>
      <c r="AC943" s="75">
        <f t="shared" si="71"/>
        <v>345.50064229249023</v>
      </c>
      <c r="AD943" s="75">
        <f t="shared" si="72"/>
        <v>59080.609832015827</v>
      </c>
      <c r="AE943" s="74">
        <f t="shared" si="73"/>
        <v>1629.5090446792583</v>
      </c>
      <c r="AF943" s="74">
        <f t="shared" si="74"/>
        <v>278646.04664015316</v>
      </c>
    </row>
    <row r="944" spans="28:32" ht="20" customHeight="1" x14ac:dyDescent="0.5">
      <c r="AB944" s="41">
        <f t="shared" si="70"/>
        <v>171</v>
      </c>
      <c r="AC944" s="75">
        <f t="shared" si="71"/>
        <v>345.50064229249023</v>
      </c>
      <c r="AD944" s="75">
        <f t="shared" si="72"/>
        <v>59080.609832015827</v>
      </c>
      <c r="AE944" s="74">
        <f t="shared" si="73"/>
        <v>1629.5090446792583</v>
      </c>
      <c r="AF944" s="74">
        <f t="shared" si="74"/>
        <v>278646.04664015316</v>
      </c>
    </row>
    <row r="945" spans="28:32" ht="20" customHeight="1" x14ac:dyDescent="0.5">
      <c r="AB945" s="41">
        <f t="shared" si="70"/>
        <v>171</v>
      </c>
      <c r="AC945" s="75">
        <f t="shared" si="71"/>
        <v>345.50064229249023</v>
      </c>
      <c r="AD945" s="75">
        <f t="shared" si="72"/>
        <v>59080.609832015827</v>
      </c>
      <c r="AE945" s="74">
        <f t="shared" si="73"/>
        <v>1629.5090446792583</v>
      </c>
      <c r="AF945" s="74">
        <f t="shared" si="74"/>
        <v>278646.04664015316</v>
      </c>
    </row>
    <row r="946" spans="28:32" ht="20" customHeight="1" x14ac:dyDescent="0.5">
      <c r="AB946" s="41">
        <f t="shared" si="70"/>
        <v>171</v>
      </c>
      <c r="AC946" s="75">
        <f t="shared" si="71"/>
        <v>345.50064229249023</v>
      </c>
      <c r="AD946" s="75">
        <f t="shared" si="72"/>
        <v>59080.609832015827</v>
      </c>
      <c r="AE946" s="74">
        <f t="shared" si="73"/>
        <v>1629.5090446792583</v>
      </c>
      <c r="AF946" s="74">
        <f t="shared" si="74"/>
        <v>278646.04664015316</v>
      </c>
    </row>
    <row r="947" spans="28:32" ht="20" customHeight="1" x14ac:dyDescent="0.5">
      <c r="AB947" s="41">
        <f t="shared" si="70"/>
        <v>171</v>
      </c>
      <c r="AC947" s="75">
        <f t="shared" si="71"/>
        <v>345.50064229249023</v>
      </c>
      <c r="AD947" s="75">
        <f t="shared" si="72"/>
        <v>59080.609832015827</v>
      </c>
      <c r="AE947" s="74">
        <f t="shared" si="73"/>
        <v>1629.5090446792583</v>
      </c>
      <c r="AF947" s="74">
        <f t="shared" si="74"/>
        <v>278646.04664015316</v>
      </c>
    </row>
    <row r="948" spans="28:32" ht="20" customHeight="1" x14ac:dyDescent="0.5">
      <c r="AB948" s="41">
        <f t="shared" si="70"/>
        <v>171</v>
      </c>
      <c r="AC948" s="75">
        <f t="shared" si="71"/>
        <v>345.50064229249023</v>
      </c>
      <c r="AD948" s="75">
        <f t="shared" si="72"/>
        <v>59080.609832015827</v>
      </c>
      <c r="AE948" s="74">
        <f t="shared" si="73"/>
        <v>1629.5090446792583</v>
      </c>
      <c r="AF948" s="74">
        <f t="shared" si="74"/>
        <v>278646.04664015316</v>
      </c>
    </row>
    <row r="949" spans="28:32" ht="20" customHeight="1" x14ac:dyDescent="0.5">
      <c r="AB949" s="41">
        <f t="shared" si="70"/>
        <v>171</v>
      </c>
      <c r="AC949" s="75">
        <f t="shared" si="71"/>
        <v>345.50064229249023</v>
      </c>
      <c r="AD949" s="75">
        <f t="shared" si="72"/>
        <v>59080.609832015827</v>
      </c>
      <c r="AE949" s="74">
        <f t="shared" si="73"/>
        <v>1629.5090446792583</v>
      </c>
      <c r="AF949" s="74">
        <f t="shared" si="74"/>
        <v>278646.04664015316</v>
      </c>
    </row>
    <row r="950" spans="28:32" ht="20" customHeight="1" x14ac:dyDescent="0.5">
      <c r="AB950" s="41">
        <f t="shared" si="70"/>
        <v>171</v>
      </c>
      <c r="AC950" s="75">
        <f t="shared" si="71"/>
        <v>345.50064229249023</v>
      </c>
      <c r="AD950" s="75">
        <f t="shared" si="72"/>
        <v>59080.609832015827</v>
      </c>
      <c r="AE950" s="74">
        <f t="shared" si="73"/>
        <v>1629.5090446792583</v>
      </c>
      <c r="AF950" s="74">
        <f t="shared" si="74"/>
        <v>278646.04664015316</v>
      </c>
    </row>
    <row r="951" spans="28:32" ht="20" customHeight="1" x14ac:dyDescent="0.5">
      <c r="AB951" s="41">
        <f t="shared" si="70"/>
        <v>171</v>
      </c>
      <c r="AC951" s="75">
        <f t="shared" si="71"/>
        <v>345.50064229249023</v>
      </c>
      <c r="AD951" s="75">
        <f t="shared" si="72"/>
        <v>59080.609832015827</v>
      </c>
      <c r="AE951" s="74">
        <f t="shared" si="73"/>
        <v>1629.5090446792583</v>
      </c>
      <c r="AF951" s="74">
        <f t="shared" si="74"/>
        <v>278646.04664015316</v>
      </c>
    </row>
    <row r="952" spans="28:32" ht="20" customHeight="1" x14ac:dyDescent="0.5">
      <c r="AB952" s="41">
        <f t="shared" si="70"/>
        <v>171</v>
      </c>
      <c r="AC952" s="75">
        <f t="shared" si="71"/>
        <v>345.50064229249023</v>
      </c>
      <c r="AD952" s="75">
        <f t="shared" si="72"/>
        <v>59080.609832015827</v>
      </c>
      <c r="AE952" s="74">
        <f t="shared" si="73"/>
        <v>1629.5090446792583</v>
      </c>
      <c r="AF952" s="74">
        <f t="shared" si="74"/>
        <v>278646.04664015316</v>
      </c>
    </row>
    <row r="953" spans="28:32" ht="20" customHeight="1" x14ac:dyDescent="0.5">
      <c r="AB953" s="41">
        <f t="shared" si="70"/>
        <v>171</v>
      </c>
      <c r="AC953" s="75">
        <f t="shared" si="71"/>
        <v>345.50064229249023</v>
      </c>
      <c r="AD953" s="75">
        <f t="shared" si="72"/>
        <v>59080.609832015827</v>
      </c>
      <c r="AE953" s="74">
        <f t="shared" si="73"/>
        <v>1629.5090446792583</v>
      </c>
      <c r="AF953" s="74">
        <f t="shared" si="74"/>
        <v>278646.04664015316</v>
      </c>
    </row>
    <row r="954" spans="28:32" ht="20" customHeight="1" x14ac:dyDescent="0.5">
      <c r="AB954" s="41">
        <f t="shared" si="70"/>
        <v>171</v>
      </c>
      <c r="AC954" s="75">
        <f t="shared" si="71"/>
        <v>345.50064229249023</v>
      </c>
      <c r="AD954" s="75">
        <f t="shared" si="72"/>
        <v>59080.609832015827</v>
      </c>
      <c r="AE954" s="74">
        <f t="shared" si="73"/>
        <v>1629.5090446792583</v>
      </c>
      <c r="AF954" s="74">
        <f t="shared" si="74"/>
        <v>278646.04664015316</v>
      </c>
    </row>
    <row r="955" spans="28:32" ht="20" customHeight="1" x14ac:dyDescent="0.5">
      <c r="AB955" s="41">
        <f t="shared" si="70"/>
        <v>171</v>
      </c>
      <c r="AC955" s="75">
        <f t="shared" si="71"/>
        <v>345.50064229249023</v>
      </c>
      <c r="AD955" s="75">
        <f t="shared" si="72"/>
        <v>59080.609832015827</v>
      </c>
      <c r="AE955" s="74">
        <f t="shared" si="73"/>
        <v>1629.5090446792583</v>
      </c>
      <c r="AF955" s="74">
        <f t="shared" si="74"/>
        <v>278646.04664015316</v>
      </c>
    </row>
    <row r="956" spans="28:32" ht="20" customHeight="1" x14ac:dyDescent="0.5">
      <c r="AB956" s="41">
        <f t="shared" si="70"/>
        <v>171</v>
      </c>
      <c r="AC956" s="75">
        <f t="shared" si="71"/>
        <v>345.50064229249023</v>
      </c>
      <c r="AD956" s="75">
        <f t="shared" si="72"/>
        <v>59080.609832015827</v>
      </c>
      <c r="AE956" s="74">
        <f t="shared" si="73"/>
        <v>1629.5090446792583</v>
      </c>
      <c r="AF956" s="74">
        <f t="shared" si="74"/>
        <v>278646.04664015316</v>
      </c>
    </row>
    <row r="957" spans="28:32" ht="20" customHeight="1" x14ac:dyDescent="0.5">
      <c r="AB957" s="41">
        <f t="shared" si="70"/>
        <v>171</v>
      </c>
      <c r="AC957" s="75">
        <f t="shared" si="71"/>
        <v>345.50064229249023</v>
      </c>
      <c r="AD957" s="75">
        <f t="shared" si="72"/>
        <v>59080.609832015827</v>
      </c>
      <c r="AE957" s="74">
        <f t="shared" si="73"/>
        <v>1629.5090446792583</v>
      </c>
      <c r="AF957" s="74">
        <f t="shared" si="74"/>
        <v>278646.04664015316</v>
      </c>
    </row>
    <row r="958" spans="28:32" ht="20" customHeight="1" x14ac:dyDescent="0.5">
      <c r="AB958" s="41">
        <f t="shared" si="70"/>
        <v>171</v>
      </c>
      <c r="AC958" s="75">
        <f t="shared" si="71"/>
        <v>345.50064229249023</v>
      </c>
      <c r="AD958" s="75">
        <f t="shared" si="72"/>
        <v>59080.609832015827</v>
      </c>
      <c r="AE958" s="74">
        <f t="shared" si="73"/>
        <v>1629.5090446792583</v>
      </c>
      <c r="AF958" s="74">
        <f t="shared" si="74"/>
        <v>278646.04664015316</v>
      </c>
    </row>
    <row r="959" spans="28:32" ht="20" customHeight="1" x14ac:dyDescent="0.5">
      <c r="AB959" s="41">
        <f t="shared" si="70"/>
        <v>171</v>
      </c>
      <c r="AC959" s="75">
        <f t="shared" si="71"/>
        <v>345.50064229249023</v>
      </c>
      <c r="AD959" s="75">
        <f t="shared" si="72"/>
        <v>59080.609832015827</v>
      </c>
      <c r="AE959" s="74">
        <f t="shared" si="73"/>
        <v>1629.5090446792583</v>
      </c>
      <c r="AF959" s="74">
        <f t="shared" si="74"/>
        <v>278646.04664015316</v>
      </c>
    </row>
    <row r="960" spans="28:32" ht="20" customHeight="1" x14ac:dyDescent="0.5">
      <c r="AB960" s="41">
        <f t="shared" si="70"/>
        <v>171</v>
      </c>
      <c r="AC960" s="75">
        <f t="shared" si="71"/>
        <v>345.50064229249023</v>
      </c>
      <c r="AD960" s="75">
        <f t="shared" si="72"/>
        <v>59080.609832015827</v>
      </c>
      <c r="AE960" s="74">
        <f t="shared" si="73"/>
        <v>1629.5090446792583</v>
      </c>
      <c r="AF960" s="74">
        <f t="shared" si="74"/>
        <v>278646.04664015316</v>
      </c>
    </row>
    <row r="961" spans="28:32" ht="20" customHeight="1" x14ac:dyDescent="0.5">
      <c r="AB961" s="41">
        <f t="shared" si="70"/>
        <v>171</v>
      </c>
      <c r="AC961" s="75">
        <f t="shared" si="71"/>
        <v>345.50064229249023</v>
      </c>
      <c r="AD961" s="75">
        <f t="shared" si="72"/>
        <v>59080.609832015827</v>
      </c>
      <c r="AE961" s="74">
        <f t="shared" si="73"/>
        <v>1629.5090446792583</v>
      </c>
      <c r="AF961" s="74">
        <f t="shared" si="74"/>
        <v>278646.04664015316</v>
      </c>
    </row>
    <row r="962" spans="28:32" ht="20" customHeight="1" x14ac:dyDescent="0.5">
      <c r="AB962" s="41">
        <f t="shared" si="70"/>
        <v>171</v>
      </c>
      <c r="AC962" s="75">
        <f t="shared" si="71"/>
        <v>345.50064229249023</v>
      </c>
      <c r="AD962" s="75">
        <f t="shared" si="72"/>
        <v>59080.609832015827</v>
      </c>
      <c r="AE962" s="74">
        <f t="shared" si="73"/>
        <v>1629.5090446792583</v>
      </c>
      <c r="AF962" s="74">
        <f t="shared" si="74"/>
        <v>278646.04664015316</v>
      </c>
    </row>
    <row r="963" spans="28:32" ht="20" customHeight="1" x14ac:dyDescent="0.5">
      <c r="AB963" s="41">
        <f t="shared" si="70"/>
        <v>171</v>
      </c>
      <c r="AC963" s="75">
        <f t="shared" si="71"/>
        <v>345.50064229249023</v>
      </c>
      <c r="AD963" s="75">
        <f t="shared" si="72"/>
        <v>59080.609832015827</v>
      </c>
      <c r="AE963" s="74">
        <f t="shared" si="73"/>
        <v>1629.5090446792583</v>
      </c>
      <c r="AF963" s="74">
        <f t="shared" si="74"/>
        <v>278646.04664015316</v>
      </c>
    </row>
    <row r="964" spans="28:32" ht="20" customHeight="1" x14ac:dyDescent="0.5">
      <c r="AB964" s="41">
        <f t="shared" si="70"/>
        <v>171</v>
      </c>
      <c r="AC964" s="75">
        <f t="shared" si="71"/>
        <v>345.50064229249023</v>
      </c>
      <c r="AD964" s="75">
        <f t="shared" si="72"/>
        <v>59080.609832015827</v>
      </c>
      <c r="AE964" s="74">
        <f t="shared" si="73"/>
        <v>1629.5090446792583</v>
      </c>
      <c r="AF964" s="74">
        <f t="shared" si="74"/>
        <v>278646.04664015316</v>
      </c>
    </row>
    <row r="965" spans="28:32" ht="20" customHeight="1" x14ac:dyDescent="0.5">
      <c r="AB965" s="41">
        <f t="shared" si="70"/>
        <v>171</v>
      </c>
      <c r="AC965" s="75">
        <f t="shared" si="71"/>
        <v>345.50064229249023</v>
      </c>
      <c r="AD965" s="75">
        <f t="shared" si="72"/>
        <v>59080.609832015827</v>
      </c>
      <c r="AE965" s="74">
        <f t="shared" si="73"/>
        <v>1629.5090446792583</v>
      </c>
      <c r="AF965" s="74">
        <f t="shared" si="74"/>
        <v>278646.04664015316</v>
      </c>
    </row>
    <row r="966" spans="28:32" ht="20" customHeight="1" x14ac:dyDescent="0.5">
      <c r="AB966" s="41">
        <f t="shared" si="70"/>
        <v>171</v>
      </c>
      <c r="AC966" s="75">
        <f t="shared" si="71"/>
        <v>345.50064229249023</v>
      </c>
      <c r="AD966" s="75">
        <f t="shared" si="72"/>
        <v>59080.609832015827</v>
      </c>
      <c r="AE966" s="74">
        <f t="shared" si="73"/>
        <v>1629.5090446792583</v>
      </c>
      <c r="AF966" s="74">
        <f t="shared" si="74"/>
        <v>278646.04664015316</v>
      </c>
    </row>
    <row r="967" spans="28:32" ht="20" customHeight="1" x14ac:dyDescent="0.5">
      <c r="AB967" s="41">
        <f t="shared" ref="AB967:AB1030" si="75">AB966+U967</f>
        <v>171</v>
      </c>
      <c r="AC967" s="75">
        <f t="shared" ref="AC967:AC1030" si="76">IF(U967&gt;0,(W967+AD966)/AB967,AC966)</f>
        <v>345.50064229249023</v>
      </c>
      <c r="AD967" s="75">
        <f t="shared" ref="AD967:AD1030" si="77">AB967*AC967</f>
        <v>59080.609832015827</v>
      </c>
      <c r="AE967" s="74">
        <f t="shared" ref="AE967:AE1030" si="78">IF(U967&gt;0,(AF966+Z967)/AB967,AE966)</f>
        <v>1629.5090446792583</v>
      </c>
      <c r="AF967" s="74">
        <f t="shared" ref="AF967:AF1030" si="79">AB967*AE967</f>
        <v>278646.04664015316</v>
      </c>
    </row>
    <row r="968" spans="28:32" ht="20" customHeight="1" x14ac:dyDescent="0.5">
      <c r="AB968" s="41">
        <f t="shared" si="75"/>
        <v>171</v>
      </c>
      <c r="AC968" s="75">
        <f t="shared" si="76"/>
        <v>345.50064229249023</v>
      </c>
      <c r="AD968" s="75">
        <f t="shared" si="77"/>
        <v>59080.609832015827</v>
      </c>
      <c r="AE968" s="74">
        <f t="shared" si="78"/>
        <v>1629.5090446792583</v>
      </c>
      <c r="AF968" s="74">
        <f t="shared" si="79"/>
        <v>278646.04664015316</v>
      </c>
    </row>
    <row r="969" spans="28:32" ht="20" customHeight="1" x14ac:dyDescent="0.5">
      <c r="AB969" s="41">
        <f t="shared" si="75"/>
        <v>171</v>
      </c>
      <c r="AC969" s="75">
        <f t="shared" si="76"/>
        <v>345.50064229249023</v>
      </c>
      <c r="AD969" s="75">
        <f t="shared" si="77"/>
        <v>59080.609832015827</v>
      </c>
      <c r="AE969" s="74">
        <f t="shared" si="78"/>
        <v>1629.5090446792583</v>
      </c>
      <c r="AF969" s="74">
        <f t="shared" si="79"/>
        <v>278646.04664015316</v>
      </c>
    </row>
    <row r="970" spans="28:32" ht="20" customHeight="1" x14ac:dyDescent="0.5">
      <c r="AB970" s="41">
        <f t="shared" si="75"/>
        <v>171</v>
      </c>
      <c r="AC970" s="75">
        <f t="shared" si="76"/>
        <v>345.50064229249023</v>
      </c>
      <c r="AD970" s="75">
        <f t="shared" si="77"/>
        <v>59080.609832015827</v>
      </c>
      <c r="AE970" s="74">
        <f t="shared" si="78"/>
        <v>1629.5090446792583</v>
      </c>
      <c r="AF970" s="74">
        <f t="shared" si="79"/>
        <v>278646.04664015316</v>
      </c>
    </row>
    <row r="971" spans="28:32" ht="20" customHeight="1" x14ac:dyDescent="0.5">
      <c r="AB971" s="41">
        <f t="shared" si="75"/>
        <v>171</v>
      </c>
      <c r="AC971" s="75">
        <f t="shared" si="76"/>
        <v>345.50064229249023</v>
      </c>
      <c r="AD971" s="75">
        <f t="shared" si="77"/>
        <v>59080.609832015827</v>
      </c>
      <c r="AE971" s="74">
        <f t="shared" si="78"/>
        <v>1629.5090446792583</v>
      </c>
      <c r="AF971" s="74">
        <f t="shared" si="79"/>
        <v>278646.04664015316</v>
      </c>
    </row>
    <row r="972" spans="28:32" ht="20" customHeight="1" x14ac:dyDescent="0.5">
      <c r="AB972" s="41">
        <f t="shared" si="75"/>
        <v>171</v>
      </c>
      <c r="AC972" s="75">
        <f t="shared" si="76"/>
        <v>345.50064229249023</v>
      </c>
      <c r="AD972" s="75">
        <f t="shared" si="77"/>
        <v>59080.609832015827</v>
      </c>
      <c r="AE972" s="74">
        <f t="shared" si="78"/>
        <v>1629.5090446792583</v>
      </c>
      <c r="AF972" s="74">
        <f t="shared" si="79"/>
        <v>278646.04664015316</v>
      </c>
    </row>
    <row r="973" spans="28:32" ht="20" customHeight="1" x14ac:dyDescent="0.5">
      <c r="AB973" s="41">
        <f t="shared" si="75"/>
        <v>171</v>
      </c>
      <c r="AC973" s="75">
        <f t="shared" si="76"/>
        <v>345.50064229249023</v>
      </c>
      <c r="AD973" s="75">
        <f t="shared" si="77"/>
        <v>59080.609832015827</v>
      </c>
      <c r="AE973" s="74">
        <f t="shared" si="78"/>
        <v>1629.5090446792583</v>
      </c>
      <c r="AF973" s="74">
        <f t="shared" si="79"/>
        <v>278646.04664015316</v>
      </c>
    </row>
    <row r="974" spans="28:32" ht="20" customHeight="1" x14ac:dyDescent="0.5">
      <c r="AB974" s="41">
        <f t="shared" si="75"/>
        <v>171</v>
      </c>
      <c r="AC974" s="75">
        <f t="shared" si="76"/>
        <v>345.50064229249023</v>
      </c>
      <c r="AD974" s="75">
        <f t="shared" si="77"/>
        <v>59080.609832015827</v>
      </c>
      <c r="AE974" s="74">
        <f t="shared" si="78"/>
        <v>1629.5090446792583</v>
      </c>
      <c r="AF974" s="74">
        <f t="shared" si="79"/>
        <v>278646.04664015316</v>
      </c>
    </row>
    <row r="975" spans="28:32" ht="20" customHeight="1" x14ac:dyDescent="0.5">
      <c r="AB975" s="41">
        <f t="shared" si="75"/>
        <v>171</v>
      </c>
      <c r="AC975" s="75">
        <f t="shared" si="76"/>
        <v>345.50064229249023</v>
      </c>
      <c r="AD975" s="75">
        <f t="shared" si="77"/>
        <v>59080.609832015827</v>
      </c>
      <c r="AE975" s="74">
        <f t="shared" si="78"/>
        <v>1629.5090446792583</v>
      </c>
      <c r="AF975" s="74">
        <f t="shared" si="79"/>
        <v>278646.04664015316</v>
      </c>
    </row>
    <row r="976" spans="28:32" ht="20" customHeight="1" x14ac:dyDescent="0.5">
      <c r="AB976" s="41">
        <f t="shared" si="75"/>
        <v>171</v>
      </c>
      <c r="AC976" s="75">
        <f t="shared" si="76"/>
        <v>345.50064229249023</v>
      </c>
      <c r="AD976" s="75">
        <f t="shared" si="77"/>
        <v>59080.609832015827</v>
      </c>
      <c r="AE976" s="74">
        <f t="shared" si="78"/>
        <v>1629.5090446792583</v>
      </c>
      <c r="AF976" s="74">
        <f t="shared" si="79"/>
        <v>278646.04664015316</v>
      </c>
    </row>
    <row r="977" spans="28:32" ht="20" customHeight="1" x14ac:dyDescent="0.5">
      <c r="AB977" s="41">
        <f t="shared" si="75"/>
        <v>171</v>
      </c>
      <c r="AC977" s="75">
        <f t="shared" si="76"/>
        <v>345.50064229249023</v>
      </c>
      <c r="AD977" s="75">
        <f t="shared" si="77"/>
        <v>59080.609832015827</v>
      </c>
      <c r="AE977" s="74">
        <f t="shared" si="78"/>
        <v>1629.5090446792583</v>
      </c>
      <c r="AF977" s="74">
        <f t="shared" si="79"/>
        <v>278646.04664015316</v>
      </c>
    </row>
    <row r="978" spans="28:32" ht="20" customHeight="1" x14ac:dyDescent="0.5">
      <c r="AB978" s="41">
        <f t="shared" si="75"/>
        <v>171</v>
      </c>
      <c r="AC978" s="75">
        <f t="shared" si="76"/>
        <v>345.50064229249023</v>
      </c>
      <c r="AD978" s="75">
        <f t="shared" si="77"/>
        <v>59080.609832015827</v>
      </c>
      <c r="AE978" s="74">
        <f t="shared" si="78"/>
        <v>1629.5090446792583</v>
      </c>
      <c r="AF978" s="74">
        <f t="shared" si="79"/>
        <v>278646.04664015316</v>
      </c>
    </row>
    <row r="979" spans="28:32" ht="20" customHeight="1" x14ac:dyDescent="0.5">
      <c r="AB979" s="41">
        <f t="shared" si="75"/>
        <v>171</v>
      </c>
      <c r="AC979" s="75">
        <f t="shared" si="76"/>
        <v>345.50064229249023</v>
      </c>
      <c r="AD979" s="75">
        <f t="shared" si="77"/>
        <v>59080.609832015827</v>
      </c>
      <c r="AE979" s="74">
        <f t="shared" si="78"/>
        <v>1629.5090446792583</v>
      </c>
      <c r="AF979" s="74">
        <f t="shared" si="79"/>
        <v>278646.04664015316</v>
      </c>
    </row>
    <row r="980" spans="28:32" ht="20" customHeight="1" x14ac:dyDescent="0.5">
      <c r="AB980" s="41">
        <f t="shared" si="75"/>
        <v>171</v>
      </c>
      <c r="AC980" s="75">
        <f t="shared" si="76"/>
        <v>345.50064229249023</v>
      </c>
      <c r="AD980" s="75">
        <f t="shared" si="77"/>
        <v>59080.609832015827</v>
      </c>
      <c r="AE980" s="74">
        <f t="shared" si="78"/>
        <v>1629.5090446792583</v>
      </c>
      <c r="AF980" s="74">
        <f t="shared" si="79"/>
        <v>278646.04664015316</v>
      </c>
    </row>
    <row r="981" spans="28:32" ht="20" customHeight="1" x14ac:dyDescent="0.5">
      <c r="AB981" s="41">
        <f t="shared" si="75"/>
        <v>171</v>
      </c>
      <c r="AC981" s="75">
        <f t="shared" si="76"/>
        <v>345.50064229249023</v>
      </c>
      <c r="AD981" s="75">
        <f t="shared" si="77"/>
        <v>59080.609832015827</v>
      </c>
      <c r="AE981" s="74">
        <f t="shared" si="78"/>
        <v>1629.5090446792583</v>
      </c>
      <c r="AF981" s="74">
        <f t="shared" si="79"/>
        <v>278646.04664015316</v>
      </c>
    </row>
    <row r="982" spans="28:32" ht="20" customHeight="1" x14ac:dyDescent="0.5">
      <c r="AB982" s="41">
        <f t="shared" si="75"/>
        <v>171</v>
      </c>
      <c r="AC982" s="75">
        <f t="shared" si="76"/>
        <v>345.50064229249023</v>
      </c>
      <c r="AD982" s="75">
        <f t="shared" si="77"/>
        <v>59080.609832015827</v>
      </c>
      <c r="AE982" s="74">
        <f t="shared" si="78"/>
        <v>1629.5090446792583</v>
      </c>
      <c r="AF982" s="74">
        <f t="shared" si="79"/>
        <v>278646.04664015316</v>
      </c>
    </row>
    <row r="983" spans="28:32" ht="20" customHeight="1" x14ac:dyDescent="0.5">
      <c r="AB983" s="41">
        <f t="shared" si="75"/>
        <v>171</v>
      </c>
      <c r="AC983" s="75">
        <f t="shared" si="76"/>
        <v>345.50064229249023</v>
      </c>
      <c r="AD983" s="75">
        <f t="shared" si="77"/>
        <v>59080.609832015827</v>
      </c>
      <c r="AE983" s="74">
        <f t="shared" si="78"/>
        <v>1629.5090446792583</v>
      </c>
      <c r="AF983" s="74">
        <f t="shared" si="79"/>
        <v>278646.04664015316</v>
      </c>
    </row>
    <row r="984" spans="28:32" ht="20" customHeight="1" x14ac:dyDescent="0.5">
      <c r="AB984" s="41">
        <f t="shared" si="75"/>
        <v>171</v>
      </c>
      <c r="AC984" s="75">
        <f t="shared" si="76"/>
        <v>345.50064229249023</v>
      </c>
      <c r="AD984" s="75">
        <f t="shared" si="77"/>
        <v>59080.609832015827</v>
      </c>
      <c r="AE984" s="74">
        <f t="shared" si="78"/>
        <v>1629.5090446792583</v>
      </c>
      <c r="AF984" s="74">
        <f t="shared" si="79"/>
        <v>278646.04664015316</v>
      </c>
    </row>
    <row r="985" spans="28:32" ht="20" customHeight="1" x14ac:dyDescent="0.5">
      <c r="AB985" s="41">
        <f t="shared" si="75"/>
        <v>171</v>
      </c>
      <c r="AC985" s="75">
        <f t="shared" si="76"/>
        <v>345.50064229249023</v>
      </c>
      <c r="AD985" s="75">
        <f t="shared" si="77"/>
        <v>59080.609832015827</v>
      </c>
      <c r="AE985" s="74">
        <f t="shared" si="78"/>
        <v>1629.5090446792583</v>
      </c>
      <c r="AF985" s="74">
        <f t="shared" si="79"/>
        <v>278646.04664015316</v>
      </c>
    </row>
    <row r="986" spans="28:32" ht="20" customHeight="1" x14ac:dyDescent="0.5">
      <c r="AB986" s="41">
        <f t="shared" si="75"/>
        <v>171</v>
      </c>
      <c r="AC986" s="75">
        <f t="shared" si="76"/>
        <v>345.50064229249023</v>
      </c>
      <c r="AD986" s="75">
        <f t="shared" si="77"/>
        <v>59080.609832015827</v>
      </c>
      <c r="AE986" s="74">
        <f t="shared" si="78"/>
        <v>1629.5090446792583</v>
      </c>
      <c r="AF986" s="74">
        <f t="shared" si="79"/>
        <v>278646.04664015316</v>
      </c>
    </row>
    <row r="987" spans="28:32" ht="20" customHeight="1" x14ac:dyDescent="0.5">
      <c r="AB987" s="41">
        <f t="shared" si="75"/>
        <v>171</v>
      </c>
      <c r="AC987" s="75">
        <f t="shared" si="76"/>
        <v>345.50064229249023</v>
      </c>
      <c r="AD987" s="75">
        <f t="shared" si="77"/>
        <v>59080.609832015827</v>
      </c>
      <c r="AE987" s="74">
        <f t="shared" si="78"/>
        <v>1629.5090446792583</v>
      </c>
      <c r="AF987" s="74">
        <f t="shared" si="79"/>
        <v>278646.04664015316</v>
      </c>
    </row>
    <row r="988" spans="28:32" ht="20" customHeight="1" x14ac:dyDescent="0.5">
      <c r="AB988" s="41">
        <f t="shared" si="75"/>
        <v>171</v>
      </c>
      <c r="AC988" s="75">
        <f t="shared" si="76"/>
        <v>345.50064229249023</v>
      </c>
      <c r="AD988" s="75">
        <f t="shared" si="77"/>
        <v>59080.609832015827</v>
      </c>
      <c r="AE988" s="74">
        <f t="shared" si="78"/>
        <v>1629.5090446792583</v>
      </c>
      <c r="AF988" s="74">
        <f t="shared" si="79"/>
        <v>278646.04664015316</v>
      </c>
    </row>
    <row r="989" spans="28:32" ht="20" customHeight="1" x14ac:dyDescent="0.5">
      <c r="AB989" s="41">
        <f t="shared" si="75"/>
        <v>171</v>
      </c>
      <c r="AC989" s="75">
        <f t="shared" si="76"/>
        <v>345.50064229249023</v>
      </c>
      <c r="AD989" s="75">
        <f t="shared" si="77"/>
        <v>59080.609832015827</v>
      </c>
      <c r="AE989" s="74">
        <f t="shared" si="78"/>
        <v>1629.5090446792583</v>
      </c>
      <c r="AF989" s="74">
        <f t="shared" si="79"/>
        <v>278646.04664015316</v>
      </c>
    </row>
    <row r="990" spans="28:32" ht="20" customHeight="1" x14ac:dyDescent="0.5">
      <c r="AB990" s="41">
        <f t="shared" si="75"/>
        <v>171</v>
      </c>
      <c r="AC990" s="75">
        <f t="shared" si="76"/>
        <v>345.50064229249023</v>
      </c>
      <c r="AD990" s="75">
        <f t="shared" si="77"/>
        <v>59080.609832015827</v>
      </c>
      <c r="AE990" s="74">
        <f t="shared" si="78"/>
        <v>1629.5090446792583</v>
      </c>
      <c r="AF990" s="74">
        <f t="shared" si="79"/>
        <v>278646.04664015316</v>
      </c>
    </row>
    <row r="991" spans="28:32" ht="20" customHeight="1" x14ac:dyDescent="0.5">
      <c r="AB991" s="41">
        <f t="shared" si="75"/>
        <v>171</v>
      </c>
      <c r="AC991" s="75">
        <f t="shared" si="76"/>
        <v>345.50064229249023</v>
      </c>
      <c r="AD991" s="75">
        <f t="shared" si="77"/>
        <v>59080.609832015827</v>
      </c>
      <c r="AE991" s="74">
        <f t="shared" si="78"/>
        <v>1629.5090446792583</v>
      </c>
      <c r="AF991" s="74">
        <f t="shared" si="79"/>
        <v>278646.04664015316</v>
      </c>
    </row>
    <row r="992" spans="28:32" ht="20" customHeight="1" x14ac:dyDescent="0.5">
      <c r="AB992" s="41">
        <f t="shared" si="75"/>
        <v>171</v>
      </c>
      <c r="AC992" s="75">
        <f t="shared" si="76"/>
        <v>345.50064229249023</v>
      </c>
      <c r="AD992" s="75">
        <f t="shared" si="77"/>
        <v>59080.609832015827</v>
      </c>
      <c r="AE992" s="74">
        <f t="shared" si="78"/>
        <v>1629.5090446792583</v>
      </c>
      <c r="AF992" s="74">
        <f t="shared" si="79"/>
        <v>278646.04664015316</v>
      </c>
    </row>
    <row r="993" spans="28:32" ht="20" customHeight="1" x14ac:dyDescent="0.5">
      <c r="AB993" s="41">
        <f t="shared" si="75"/>
        <v>171</v>
      </c>
      <c r="AC993" s="75">
        <f t="shared" si="76"/>
        <v>345.50064229249023</v>
      </c>
      <c r="AD993" s="75">
        <f t="shared" si="77"/>
        <v>59080.609832015827</v>
      </c>
      <c r="AE993" s="74">
        <f t="shared" si="78"/>
        <v>1629.5090446792583</v>
      </c>
      <c r="AF993" s="74">
        <f t="shared" si="79"/>
        <v>278646.04664015316</v>
      </c>
    </row>
    <row r="994" spans="28:32" ht="20" customHeight="1" x14ac:dyDescent="0.5">
      <c r="AB994" s="41">
        <f t="shared" si="75"/>
        <v>171</v>
      </c>
      <c r="AC994" s="75">
        <f t="shared" si="76"/>
        <v>345.50064229249023</v>
      </c>
      <c r="AD994" s="75">
        <f t="shared" si="77"/>
        <v>59080.609832015827</v>
      </c>
      <c r="AE994" s="74">
        <f t="shared" si="78"/>
        <v>1629.5090446792583</v>
      </c>
      <c r="AF994" s="74">
        <f t="shared" si="79"/>
        <v>278646.04664015316</v>
      </c>
    </row>
    <row r="995" spans="28:32" ht="20" customHeight="1" x14ac:dyDescent="0.5">
      <c r="AB995" s="41">
        <f t="shared" si="75"/>
        <v>171</v>
      </c>
      <c r="AC995" s="75">
        <f t="shared" si="76"/>
        <v>345.50064229249023</v>
      </c>
      <c r="AD995" s="75">
        <f t="shared" si="77"/>
        <v>59080.609832015827</v>
      </c>
      <c r="AE995" s="74">
        <f t="shared" si="78"/>
        <v>1629.5090446792583</v>
      </c>
      <c r="AF995" s="74">
        <f t="shared" si="79"/>
        <v>278646.04664015316</v>
      </c>
    </row>
    <row r="996" spans="28:32" ht="20" customHeight="1" x14ac:dyDescent="0.5">
      <c r="AB996" s="41">
        <f t="shared" si="75"/>
        <v>171</v>
      </c>
      <c r="AC996" s="75">
        <f t="shared" si="76"/>
        <v>345.50064229249023</v>
      </c>
      <c r="AD996" s="75">
        <f t="shared" si="77"/>
        <v>59080.609832015827</v>
      </c>
      <c r="AE996" s="74">
        <f t="shared" si="78"/>
        <v>1629.5090446792583</v>
      </c>
      <c r="AF996" s="74">
        <f t="shared" si="79"/>
        <v>278646.04664015316</v>
      </c>
    </row>
    <row r="997" spans="28:32" ht="20" customHeight="1" x14ac:dyDescent="0.5">
      <c r="AB997" s="41">
        <f t="shared" si="75"/>
        <v>171</v>
      </c>
      <c r="AC997" s="75">
        <f t="shared" si="76"/>
        <v>345.50064229249023</v>
      </c>
      <c r="AD997" s="75">
        <f t="shared" si="77"/>
        <v>59080.609832015827</v>
      </c>
      <c r="AE997" s="74">
        <f t="shared" si="78"/>
        <v>1629.5090446792583</v>
      </c>
      <c r="AF997" s="74">
        <f t="shared" si="79"/>
        <v>278646.04664015316</v>
      </c>
    </row>
    <row r="998" spans="28:32" ht="20" customHeight="1" x14ac:dyDescent="0.5">
      <c r="AB998" s="41">
        <f t="shared" si="75"/>
        <v>171</v>
      </c>
      <c r="AC998" s="75">
        <f t="shared" si="76"/>
        <v>345.50064229249023</v>
      </c>
      <c r="AD998" s="75">
        <f t="shared" si="77"/>
        <v>59080.609832015827</v>
      </c>
      <c r="AE998" s="74">
        <f t="shared" si="78"/>
        <v>1629.5090446792583</v>
      </c>
      <c r="AF998" s="74">
        <f t="shared" si="79"/>
        <v>278646.04664015316</v>
      </c>
    </row>
    <row r="999" spans="28:32" ht="20" customHeight="1" x14ac:dyDescent="0.5">
      <c r="AB999" s="41">
        <f t="shared" si="75"/>
        <v>171</v>
      </c>
      <c r="AC999" s="75">
        <f t="shared" si="76"/>
        <v>345.50064229249023</v>
      </c>
      <c r="AD999" s="75">
        <f t="shared" si="77"/>
        <v>59080.609832015827</v>
      </c>
      <c r="AE999" s="74">
        <f t="shared" si="78"/>
        <v>1629.5090446792583</v>
      </c>
      <c r="AF999" s="74">
        <f t="shared" si="79"/>
        <v>278646.04664015316</v>
      </c>
    </row>
    <row r="1000" spans="28:32" ht="20" customHeight="1" x14ac:dyDescent="0.5">
      <c r="AB1000" s="41">
        <f t="shared" si="75"/>
        <v>171</v>
      </c>
      <c r="AC1000" s="75">
        <f t="shared" si="76"/>
        <v>345.50064229249023</v>
      </c>
      <c r="AD1000" s="75">
        <f t="shared" si="77"/>
        <v>59080.609832015827</v>
      </c>
      <c r="AE1000" s="74">
        <f t="shared" si="78"/>
        <v>1629.5090446792583</v>
      </c>
      <c r="AF1000" s="74">
        <f t="shared" si="79"/>
        <v>278646.04664015316</v>
      </c>
    </row>
    <row r="1001" spans="28:32" ht="20" customHeight="1" x14ac:dyDescent="0.5">
      <c r="AB1001" s="41">
        <f t="shared" si="75"/>
        <v>171</v>
      </c>
      <c r="AC1001" s="75">
        <f t="shared" si="76"/>
        <v>345.50064229249023</v>
      </c>
      <c r="AD1001" s="75">
        <f t="shared" si="77"/>
        <v>59080.609832015827</v>
      </c>
      <c r="AE1001" s="74">
        <f t="shared" si="78"/>
        <v>1629.5090446792583</v>
      </c>
      <c r="AF1001" s="74">
        <f t="shared" si="79"/>
        <v>278646.04664015316</v>
      </c>
    </row>
    <row r="1002" spans="28:32" ht="20" customHeight="1" x14ac:dyDescent="0.5">
      <c r="AB1002" s="41">
        <f t="shared" si="75"/>
        <v>171</v>
      </c>
      <c r="AC1002" s="75">
        <f t="shared" si="76"/>
        <v>345.50064229249023</v>
      </c>
      <c r="AD1002" s="75">
        <f t="shared" si="77"/>
        <v>59080.609832015827</v>
      </c>
      <c r="AE1002" s="74">
        <f t="shared" si="78"/>
        <v>1629.5090446792583</v>
      </c>
      <c r="AF1002" s="74">
        <f t="shared" si="79"/>
        <v>278646.04664015316</v>
      </c>
    </row>
    <row r="1003" spans="28:32" ht="20" customHeight="1" x14ac:dyDescent="0.5">
      <c r="AB1003" s="41">
        <f t="shared" si="75"/>
        <v>171</v>
      </c>
      <c r="AC1003" s="75">
        <f t="shared" si="76"/>
        <v>345.50064229249023</v>
      </c>
      <c r="AD1003" s="75">
        <f t="shared" si="77"/>
        <v>59080.609832015827</v>
      </c>
      <c r="AE1003" s="74">
        <f t="shared" si="78"/>
        <v>1629.5090446792583</v>
      </c>
      <c r="AF1003" s="74">
        <f t="shared" si="79"/>
        <v>278646.04664015316</v>
      </c>
    </row>
    <row r="1004" spans="28:32" ht="20" customHeight="1" x14ac:dyDescent="0.5">
      <c r="AB1004" s="41">
        <f t="shared" si="75"/>
        <v>171</v>
      </c>
      <c r="AC1004" s="75">
        <f t="shared" si="76"/>
        <v>345.50064229249023</v>
      </c>
      <c r="AD1004" s="75">
        <f t="shared" si="77"/>
        <v>59080.609832015827</v>
      </c>
      <c r="AE1004" s="74">
        <f t="shared" si="78"/>
        <v>1629.5090446792583</v>
      </c>
      <c r="AF1004" s="74">
        <f t="shared" si="79"/>
        <v>278646.04664015316</v>
      </c>
    </row>
    <row r="1005" spans="28:32" ht="20" customHeight="1" x14ac:dyDescent="0.5">
      <c r="AB1005" s="41">
        <f t="shared" si="75"/>
        <v>171</v>
      </c>
      <c r="AC1005" s="75">
        <f t="shared" si="76"/>
        <v>345.50064229249023</v>
      </c>
      <c r="AD1005" s="75">
        <f t="shared" si="77"/>
        <v>59080.609832015827</v>
      </c>
      <c r="AE1005" s="74">
        <f t="shared" si="78"/>
        <v>1629.5090446792583</v>
      </c>
      <c r="AF1005" s="74">
        <f t="shared" si="79"/>
        <v>278646.04664015316</v>
      </c>
    </row>
    <row r="1006" spans="28:32" ht="20" customHeight="1" x14ac:dyDescent="0.5">
      <c r="AB1006" s="41">
        <f t="shared" si="75"/>
        <v>171</v>
      </c>
      <c r="AC1006" s="75">
        <f t="shared" si="76"/>
        <v>345.50064229249023</v>
      </c>
      <c r="AD1006" s="75">
        <f t="shared" si="77"/>
        <v>59080.609832015827</v>
      </c>
      <c r="AE1006" s="74">
        <f t="shared" si="78"/>
        <v>1629.5090446792583</v>
      </c>
      <c r="AF1006" s="74">
        <f t="shared" si="79"/>
        <v>278646.04664015316</v>
      </c>
    </row>
    <row r="1007" spans="28:32" ht="20" customHeight="1" x14ac:dyDescent="0.5">
      <c r="AB1007" s="41">
        <f t="shared" si="75"/>
        <v>171</v>
      </c>
      <c r="AC1007" s="75">
        <f t="shared" si="76"/>
        <v>345.50064229249023</v>
      </c>
      <c r="AD1007" s="75">
        <f t="shared" si="77"/>
        <v>59080.609832015827</v>
      </c>
      <c r="AE1007" s="74">
        <f t="shared" si="78"/>
        <v>1629.5090446792583</v>
      </c>
      <c r="AF1007" s="74">
        <f t="shared" si="79"/>
        <v>278646.04664015316</v>
      </c>
    </row>
    <row r="1008" spans="28:32" ht="20" customHeight="1" x14ac:dyDescent="0.5">
      <c r="AB1008" s="41">
        <f t="shared" si="75"/>
        <v>171</v>
      </c>
      <c r="AC1008" s="75">
        <f t="shared" si="76"/>
        <v>345.50064229249023</v>
      </c>
      <c r="AD1008" s="75">
        <f t="shared" si="77"/>
        <v>59080.609832015827</v>
      </c>
      <c r="AE1008" s="74">
        <f t="shared" si="78"/>
        <v>1629.5090446792583</v>
      </c>
      <c r="AF1008" s="74">
        <f t="shared" si="79"/>
        <v>278646.04664015316</v>
      </c>
    </row>
    <row r="1009" spans="28:32" ht="20" customHeight="1" x14ac:dyDescent="0.5">
      <c r="AB1009" s="41">
        <f t="shared" si="75"/>
        <v>171</v>
      </c>
      <c r="AC1009" s="75">
        <f t="shared" si="76"/>
        <v>345.50064229249023</v>
      </c>
      <c r="AD1009" s="75">
        <f t="shared" si="77"/>
        <v>59080.609832015827</v>
      </c>
      <c r="AE1009" s="74">
        <f t="shared" si="78"/>
        <v>1629.5090446792583</v>
      </c>
      <c r="AF1009" s="74">
        <f t="shared" si="79"/>
        <v>278646.04664015316</v>
      </c>
    </row>
    <row r="1010" spans="28:32" ht="20" customHeight="1" x14ac:dyDescent="0.5">
      <c r="AB1010" s="41">
        <f t="shared" si="75"/>
        <v>171</v>
      </c>
      <c r="AC1010" s="75">
        <f t="shared" si="76"/>
        <v>345.50064229249023</v>
      </c>
      <c r="AD1010" s="75">
        <f t="shared" si="77"/>
        <v>59080.609832015827</v>
      </c>
      <c r="AE1010" s="74">
        <f t="shared" si="78"/>
        <v>1629.5090446792583</v>
      </c>
      <c r="AF1010" s="74">
        <f t="shared" si="79"/>
        <v>278646.04664015316</v>
      </c>
    </row>
    <row r="1011" spans="28:32" ht="20" customHeight="1" x14ac:dyDescent="0.5">
      <c r="AB1011" s="41">
        <f t="shared" si="75"/>
        <v>171</v>
      </c>
      <c r="AC1011" s="75">
        <f t="shared" si="76"/>
        <v>345.50064229249023</v>
      </c>
      <c r="AD1011" s="75">
        <f t="shared" si="77"/>
        <v>59080.609832015827</v>
      </c>
      <c r="AE1011" s="74">
        <f t="shared" si="78"/>
        <v>1629.5090446792583</v>
      </c>
      <c r="AF1011" s="74">
        <f t="shared" si="79"/>
        <v>278646.04664015316</v>
      </c>
    </row>
    <row r="1012" spans="28:32" ht="20" customHeight="1" x14ac:dyDescent="0.5">
      <c r="AB1012" s="41">
        <f t="shared" si="75"/>
        <v>171</v>
      </c>
      <c r="AC1012" s="75">
        <f t="shared" si="76"/>
        <v>345.50064229249023</v>
      </c>
      <c r="AD1012" s="75">
        <f t="shared" si="77"/>
        <v>59080.609832015827</v>
      </c>
      <c r="AE1012" s="74">
        <f t="shared" si="78"/>
        <v>1629.5090446792583</v>
      </c>
      <c r="AF1012" s="74">
        <f t="shared" si="79"/>
        <v>278646.04664015316</v>
      </c>
    </row>
    <row r="1013" spans="28:32" ht="20" customHeight="1" x14ac:dyDescent="0.5">
      <c r="AB1013" s="41">
        <f t="shared" si="75"/>
        <v>171</v>
      </c>
      <c r="AC1013" s="75">
        <f t="shared" si="76"/>
        <v>345.50064229249023</v>
      </c>
      <c r="AD1013" s="75">
        <f t="shared" si="77"/>
        <v>59080.609832015827</v>
      </c>
      <c r="AE1013" s="74">
        <f t="shared" si="78"/>
        <v>1629.5090446792583</v>
      </c>
      <c r="AF1013" s="74">
        <f t="shared" si="79"/>
        <v>278646.04664015316</v>
      </c>
    </row>
    <row r="1014" spans="28:32" ht="20" customHeight="1" x14ac:dyDescent="0.5">
      <c r="AB1014" s="41">
        <f t="shared" si="75"/>
        <v>171</v>
      </c>
      <c r="AC1014" s="75">
        <f t="shared" si="76"/>
        <v>345.50064229249023</v>
      </c>
      <c r="AD1014" s="75">
        <f t="shared" si="77"/>
        <v>59080.609832015827</v>
      </c>
      <c r="AE1014" s="74">
        <f t="shared" si="78"/>
        <v>1629.5090446792583</v>
      </c>
      <c r="AF1014" s="74">
        <f t="shared" si="79"/>
        <v>278646.04664015316</v>
      </c>
    </row>
    <row r="1015" spans="28:32" ht="20" customHeight="1" x14ac:dyDescent="0.5">
      <c r="AB1015" s="41">
        <f t="shared" si="75"/>
        <v>171</v>
      </c>
      <c r="AC1015" s="75">
        <f t="shared" si="76"/>
        <v>345.50064229249023</v>
      </c>
      <c r="AD1015" s="75">
        <f t="shared" si="77"/>
        <v>59080.609832015827</v>
      </c>
      <c r="AE1015" s="74">
        <f t="shared" si="78"/>
        <v>1629.5090446792583</v>
      </c>
      <c r="AF1015" s="74">
        <f t="shared" si="79"/>
        <v>278646.04664015316</v>
      </c>
    </row>
    <row r="1016" spans="28:32" ht="20" customHeight="1" x14ac:dyDescent="0.5">
      <c r="AB1016" s="41">
        <f t="shared" si="75"/>
        <v>171</v>
      </c>
      <c r="AC1016" s="75">
        <f t="shared" si="76"/>
        <v>345.50064229249023</v>
      </c>
      <c r="AD1016" s="75">
        <f t="shared" si="77"/>
        <v>59080.609832015827</v>
      </c>
      <c r="AE1016" s="74">
        <f t="shared" si="78"/>
        <v>1629.5090446792583</v>
      </c>
      <c r="AF1016" s="74">
        <f t="shared" si="79"/>
        <v>278646.04664015316</v>
      </c>
    </row>
    <row r="1017" spans="28:32" ht="20" customHeight="1" x14ac:dyDescent="0.5">
      <c r="AB1017" s="41">
        <f t="shared" si="75"/>
        <v>171</v>
      </c>
      <c r="AC1017" s="75">
        <f t="shared" si="76"/>
        <v>345.50064229249023</v>
      </c>
      <c r="AD1017" s="75">
        <f t="shared" si="77"/>
        <v>59080.609832015827</v>
      </c>
      <c r="AE1017" s="74">
        <f t="shared" si="78"/>
        <v>1629.5090446792583</v>
      </c>
      <c r="AF1017" s="74">
        <f t="shared" si="79"/>
        <v>278646.04664015316</v>
      </c>
    </row>
    <row r="1018" spans="28:32" ht="20" customHeight="1" x14ac:dyDescent="0.5">
      <c r="AB1018" s="41">
        <f t="shared" si="75"/>
        <v>171</v>
      </c>
      <c r="AC1018" s="75">
        <f t="shared" si="76"/>
        <v>345.50064229249023</v>
      </c>
      <c r="AD1018" s="75">
        <f t="shared" si="77"/>
        <v>59080.609832015827</v>
      </c>
      <c r="AE1018" s="74">
        <f t="shared" si="78"/>
        <v>1629.5090446792583</v>
      </c>
      <c r="AF1018" s="74">
        <f t="shared" si="79"/>
        <v>278646.04664015316</v>
      </c>
    </row>
    <row r="1019" spans="28:32" ht="20" customHeight="1" x14ac:dyDescent="0.5">
      <c r="AB1019" s="41">
        <f t="shared" si="75"/>
        <v>171</v>
      </c>
      <c r="AC1019" s="75">
        <f t="shared" si="76"/>
        <v>345.50064229249023</v>
      </c>
      <c r="AD1019" s="75">
        <f t="shared" si="77"/>
        <v>59080.609832015827</v>
      </c>
      <c r="AE1019" s="74">
        <f t="shared" si="78"/>
        <v>1629.5090446792583</v>
      </c>
      <c r="AF1019" s="74">
        <f t="shared" si="79"/>
        <v>278646.04664015316</v>
      </c>
    </row>
    <row r="1020" spans="28:32" ht="20" customHeight="1" x14ac:dyDescent="0.5">
      <c r="AB1020" s="41">
        <f t="shared" si="75"/>
        <v>171</v>
      </c>
      <c r="AC1020" s="75">
        <f t="shared" si="76"/>
        <v>345.50064229249023</v>
      </c>
      <c r="AD1020" s="75">
        <f t="shared" si="77"/>
        <v>59080.609832015827</v>
      </c>
      <c r="AE1020" s="74">
        <f t="shared" si="78"/>
        <v>1629.5090446792583</v>
      </c>
      <c r="AF1020" s="74">
        <f t="shared" si="79"/>
        <v>278646.04664015316</v>
      </c>
    </row>
    <row r="1021" spans="28:32" ht="20" customHeight="1" x14ac:dyDescent="0.5">
      <c r="AB1021" s="41">
        <f t="shared" si="75"/>
        <v>171</v>
      </c>
      <c r="AC1021" s="75">
        <f t="shared" si="76"/>
        <v>345.50064229249023</v>
      </c>
      <c r="AD1021" s="75">
        <f t="shared" si="77"/>
        <v>59080.609832015827</v>
      </c>
      <c r="AE1021" s="74">
        <f t="shared" si="78"/>
        <v>1629.5090446792583</v>
      </c>
      <c r="AF1021" s="74">
        <f t="shared" si="79"/>
        <v>278646.04664015316</v>
      </c>
    </row>
    <row r="1022" spans="28:32" ht="20" customHeight="1" x14ac:dyDescent="0.5">
      <c r="AB1022" s="41">
        <f t="shared" si="75"/>
        <v>171</v>
      </c>
      <c r="AC1022" s="75">
        <f t="shared" si="76"/>
        <v>345.50064229249023</v>
      </c>
      <c r="AD1022" s="75">
        <f t="shared" si="77"/>
        <v>59080.609832015827</v>
      </c>
      <c r="AE1022" s="74">
        <f t="shared" si="78"/>
        <v>1629.5090446792583</v>
      </c>
      <c r="AF1022" s="74">
        <f t="shared" si="79"/>
        <v>278646.04664015316</v>
      </c>
    </row>
    <row r="1023" spans="28:32" ht="20" customHeight="1" x14ac:dyDescent="0.5">
      <c r="AB1023" s="41">
        <f t="shared" si="75"/>
        <v>171</v>
      </c>
      <c r="AC1023" s="75">
        <f t="shared" si="76"/>
        <v>345.50064229249023</v>
      </c>
      <c r="AD1023" s="75">
        <f t="shared" si="77"/>
        <v>59080.609832015827</v>
      </c>
      <c r="AE1023" s="74">
        <f t="shared" si="78"/>
        <v>1629.5090446792583</v>
      </c>
      <c r="AF1023" s="74">
        <f t="shared" si="79"/>
        <v>278646.04664015316</v>
      </c>
    </row>
    <row r="1024" spans="28:32" ht="20" customHeight="1" x14ac:dyDescent="0.5">
      <c r="AB1024" s="41">
        <f t="shared" si="75"/>
        <v>171</v>
      </c>
      <c r="AC1024" s="75">
        <f t="shared" si="76"/>
        <v>345.50064229249023</v>
      </c>
      <c r="AD1024" s="75">
        <f t="shared" si="77"/>
        <v>59080.609832015827</v>
      </c>
      <c r="AE1024" s="74">
        <f t="shared" si="78"/>
        <v>1629.5090446792583</v>
      </c>
      <c r="AF1024" s="74">
        <f t="shared" si="79"/>
        <v>278646.04664015316</v>
      </c>
    </row>
    <row r="1025" spans="28:32" ht="20" customHeight="1" x14ac:dyDescent="0.5">
      <c r="AB1025" s="41">
        <f t="shared" si="75"/>
        <v>171</v>
      </c>
      <c r="AC1025" s="75">
        <f t="shared" si="76"/>
        <v>345.50064229249023</v>
      </c>
      <c r="AD1025" s="75">
        <f t="shared" si="77"/>
        <v>59080.609832015827</v>
      </c>
      <c r="AE1025" s="74">
        <f t="shared" si="78"/>
        <v>1629.5090446792583</v>
      </c>
      <c r="AF1025" s="74">
        <f t="shared" si="79"/>
        <v>278646.04664015316</v>
      </c>
    </row>
    <row r="1026" spans="28:32" ht="20" customHeight="1" x14ac:dyDescent="0.5">
      <c r="AB1026" s="41">
        <f t="shared" si="75"/>
        <v>171</v>
      </c>
      <c r="AC1026" s="75">
        <f t="shared" si="76"/>
        <v>345.50064229249023</v>
      </c>
      <c r="AD1026" s="75">
        <f t="shared" si="77"/>
        <v>59080.609832015827</v>
      </c>
      <c r="AE1026" s="74">
        <f t="shared" si="78"/>
        <v>1629.5090446792583</v>
      </c>
      <c r="AF1026" s="74">
        <f t="shared" si="79"/>
        <v>278646.04664015316</v>
      </c>
    </row>
    <row r="1027" spans="28:32" ht="20" customHeight="1" x14ac:dyDescent="0.5">
      <c r="AB1027" s="41">
        <f t="shared" si="75"/>
        <v>171</v>
      </c>
      <c r="AC1027" s="75">
        <f t="shared" si="76"/>
        <v>345.50064229249023</v>
      </c>
      <c r="AD1027" s="75">
        <f t="shared" si="77"/>
        <v>59080.609832015827</v>
      </c>
      <c r="AE1027" s="74">
        <f t="shared" si="78"/>
        <v>1629.5090446792583</v>
      </c>
      <c r="AF1027" s="74">
        <f t="shared" si="79"/>
        <v>278646.04664015316</v>
      </c>
    </row>
    <row r="1028" spans="28:32" ht="20" customHeight="1" x14ac:dyDescent="0.5">
      <c r="AB1028" s="41">
        <f t="shared" si="75"/>
        <v>171</v>
      </c>
      <c r="AC1028" s="75">
        <f t="shared" si="76"/>
        <v>345.50064229249023</v>
      </c>
      <c r="AD1028" s="75">
        <f t="shared" si="77"/>
        <v>59080.609832015827</v>
      </c>
      <c r="AE1028" s="74">
        <f t="shared" si="78"/>
        <v>1629.5090446792583</v>
      </c>
      <c r="AF1028" s="74">
        <f t="shared" si="79"/>
        <v>278646.04664015316</v>
      </c>
    </row>
    <row r="1029" spans="28:32" ht="20" customHeight="1" x14ac:dyDescent="0.5">
      <c r="AB1029" s="41">
        <f t="shared" si="75"/>
        <v>171</v>
      </c>
      <c r="AC1029" s="75">
        <f t="shared" si="76"/>
        <v>345.50064229249023</v>
      </c>
      <c r="AD1029" s="75">
        <f t="shared" si="77"/>
        <v>59080.609832015827</v>
      </c>
      <c r="AE1029" s="74">
        <f t="shared" si="78"/>
        <v>1629.5090446792583</v>
      </c>
      <c r="AF1029" s="74">
        <f t="shared" si="79"/>
        <v>278646.04664015316</v>
      </c>
    </row>
    <row r="1030" spans="28:32" ht="20" customHeight="1" x14ac:dyDescent="0.5">
      <c r="AB1030" s="41">
        <f t="shared" si="75"/>
        <v>171</v>
      </c>
      <c r="AC1030" s="75">
        <f t="shared" si="76"/>
        <v>345.50064229249023</v>
      </c>
      <c r="AD1030" s="75">
        <f t="shared" si="77"/>
        <v>59080.609832015827</v>
      </c>
      <c r="AE1030" s="74">
        <f t="shared" si="78"/>
        <v>1629.5090446792583</v>
      </c>
      <c r="AF1030" s="74">
        <f t="shared" si="79"/>
        <v>278646.04664015316</v>
      </c>
    </row>
    <row r="1031" spans="28:32" ht="20" customHeight="1" x14ac:dyDescent="0.5">
      <c r="AB1031" s="41">
        <f t="shared" ref="AB1031:AB1094" si="80">AB1030+U1031</f>
        <v>171</v>
      </c>
      <c r="AC1031" s="75">
        <f t="shared" ref="AC1031:AC1094" si="81">IF(U1031&gt;0,(W1031+AD1030)/AB1031,AC1030)</f>
        <v>345.50064229249023</v>
      </c>
      <c r="AD1031" s="75">
        <f t="shared" ref="AD1031:AD1094" si="82">AB1031*AC1031</f>
        <v>59080.609832015827</v>
      </c>
      <c r="AE1031" s="74">
        <f t="shared" ref="AE1031:AE1094" si="83">IF(U1031&gt;0,(AF1030+Z1031)/AB1031,AE1030)</f>
        <v>1629.5090446792583</v>
      </c>
      <c r="AF1031" s="74">
        <f t="shared" ref="AF1031:AF1094" si="84">AB1031*AE1031</f>
        <v>278646.04664015316</v>
      </c>
    </row>
    <row r="1032" spans="28:32" ht="20" customHeight="1" x14ac:dyDescent="0.5">
      <c r="AB1032" s="41">
        <f t="shared" si="80"/>
        <v>171</v>
      </c>
      <c r="AC1032" s="75">
        <f t="shared" si="81"/>
        <v>345.50064229249023</v>
      </c>
      <c r="AD1032" s="75">
        <f t="shared" si="82"/>
        <v>59080.609832015827</v>
      </c>
      <c r="AE1032" s="74">
        <f t="shared" si="83"/>
        <v>1629.5090446792583</v>
      </c>
      <c r="AF1032" s="74">
        <f t="shared" si="84"/>
        <v>278646.04664015316</v>
      </c>
    </row>
    <row r="1033" spans="28:32" ht="20" customHeight="1" x14ac:dyDescent="0.5">
      <c r="AB1033" s="41">
        <f t="shared" si="80"/>
        <v>171</v>
      </c>
      <c r="AC1033" s="75">
        <f t="shared" si="81"/>
        <v>345.50064229249023</v>
      </c>
      <c r="AD1033" s="75">
        <f t="shared" si="82"/>
        <v>59080.609832015827</v>
      </c>
      <c r="AE1033" s="74">
        <f t="shared" si="83"/>
        <v>1629.5090446792583</v>
      </c>
      <c r="AF1033" s="74">
        <f t="shared" si="84"/>
        <v>278646.04664015316</v>
      </c>
    </row>
    <row r="1034" spans="28:32" ht="20" customHeight="1" x14ac:dyDescent="0.5">
      <c r="AB1034" s="41">
        <f t="shared" si="80"/>
        <v>171</v>
      </c>
      <c r="AC1034" s="75">
        <f t="shared" si="81"/>
        <v>345.50064229249023</v>
      </c>
      <c r="AD1034" s="75">
        <f t="shared" si="82"/>
        <v>59080.609832015827</v>
      </c>
      <c r="AE1034" s="74">
        <f t="shared" si="83"/>
        <v>1629.5090446792583</v>
      </c>
      <c r="AF1034" s="74">
        <f t="shared" si="84"/>
        <v>278646.04664015316</v>
      </c>
    </row>
    <row r="1035" spans="28:32" ht="20" customHeight="1" x14ac:dyDescent="0.5">
      <c r="AB1035" s="41">
        <f t="shared" si="80"/>
        <v>171</v>
      </c>
      <c r="AC1035" s="75">
        <f t="shared" si="81"/>
        <v>345.50064229249023</v>
      </c>
      <c r="AD1035" s="75">
        <f t="shared" si="82"/>
        <v>59080.609832015827</v>
      </c>
      <c r="AE1035" s="74">
        <f t="shared" si="83"/>
        <v>1629.5090446792583</v>
      </c>
      <c r="AF1035" s="74">
        <f t="shared" si="84"/>
        <v>278646.04664015316</v>
      </c>
    </row>
    <row r="1036" spans="28:32" ht="20" customHeight="1" x14ac:dyDescent="0.5">
      <c r="AB1036" s="41">
        <f t="shared" si="80"/>
        <v>171</v>
      </c>
      <c r="AC1036" s="75">
        <f t="shared" si="81"/>
        <v>345.50064229249023</v>
      </c>
      <c r="AD1036" s="75">
        <f t="shared" si="82"/>
        <v>59080.609832015827</v>
      </c>
      <c r="AE1036" s="74">
        <f t="shared" si="83"/>
        <v>1629.5090446792583</v>
      </c>
      <c r="AF1036" s="74">
        <f t="shared" si="84"/>
        <v>278646.04664015316</v>
      </c>
    </row>
    <row r="1037" spans="28:32" ht="20" customHeight="1" x14ac:dyDescent="0.5">
      <c r="AB1037" s="41">
        <f t="shared" si="80"/>
        <v>171</v>
      </c>
      <c r="AC1037" s="75">
        <f t="shared" si="81"/>
        <v>345.50064229249023</v>
      </c>
      <c r="AD1037" s="75">
        <f t="shared" si="82"/>
        <v>59080.609832015827</v>
      </c>
      <c r="AE1037" s="74">
        <f t="shared" si="83"/>
        <v>1629.5090446792583</v>
      </c>
      <c r="AF1037" s="74">
        <f t="shared" si="84"/>
        <v>278646.04664015316</v>
      </c>
    </row>
    <row r="1038" spans="28:32" ht="20" customHeight="1" x14ac:dyDescent="0.5">
      <c r="AB1038" s="41">
        <f t="shared" si="80"/>
        <v>171</v>
      </c>
      <c r="AC1038" s="75">
        <f t="shared" si="81"/>
        <v>345.50064229249023</v>
      </c>
      <c r="AD1038" s="75">
        <f t="shared" si="82"/>
        <v>59080.609832015827</v>
      </c>
      <c r="AE1038" s="74">
        <f t="shared" si="83"/>
        <v>1629.5090446792583</v>
      </c>
      <c r="AF1038" s="74">
        <f t="shared" si="84"/>
        <v>278646.04664015316</v>
      </c>
    </row>
    <row r="1039" spans="28:32" ht="20" customHeight="1" x14ac:dyDescent="0.5">
      <c r="AB1039" s="41">
        <f t="shared" si="80"/>
        <v>171</v>
      </c>
      <c r="AC1039" s="75">
        <f t="shared" si="81"/>
        <v>345.50064229249023</v>
      </c>
      <c r="AD1039" s="75">
        <f t="shared" si="82"/>
        <v>59080.609832015827</v>
      </c>
      <c r="AE1039" s="74">
        <f t="shared" si="83"/>
        <v>1629.5090446792583</v>
      </c>
      <c r="AF1039" s="74">
        <f t="shared" si="84"/>
        <v>278646.04664015316</v>
      </c>
    </row>
    <row r="1040" spans="28:32" ht="20" customHeight="1" x14ac:dyDescent="0.5">
      <c r="AB1040" s="41">
        <f t="shared" si="80"/>
        <v>171</v>
      </c>
      <c r="AC1040" s="75">
        <f t="shared" si="81"/>
        <v>345.50064229249023</v>
      </c>
      <c r="AD1040" s="75">
        <f t="shared" si="82"/>
        <v>59080.609832015827</v>
      </c>
      <c r="AE1040" s="74">
        <f t="shared" si="83"/>
        <v>1629.5090446792583</v>
      </c>
      <c r="AF1040" s="74">
        <f t="shared" si="84"/>
        <v>278646.04664015316</v>
      </c>
    </row>
    <row r="1041" spans="28:32" ht="20" customHeight="1" x14ac:dyDescent="0.5">
      <c r="AB1041" s="41">
        <f t="shared" si="80"/>
        <v>171</v>
      </c>
      <c r="AC1041" s="75">
        <f t="shared" si="81"/>
        <v>345.50064229249023</v>
      </c>
      <c r="AD1041" s="75">
        <f t="shared" si="82"/>
        <v>59080.609832015827</v>
      </c>
      <c r="AE1041" s="74">
        <f t="shared" si="83"/>
        <v>1629.5090446792583</v>
      </c>
      <c r="AF1041" s="74">
        <f t="shared" si="84"/>
        <v>278646.04664015316</v>
      </c>
    </row>
    <row r="1042" spans="28:32" ht="20" customHeight="1" x14ac:dyDescent="0.5">
      <c r="AB1042" s="41">
        <f t="shared" si="80"/>
        <v>171</v>
      </c>
      <c r="AC1042" s="75">
        <f t="shared" si="81"/>
        <v>345.50064229249023</v>
      </c>
      <c r="AD1042" s="75">
        <f t="shared" si="82"/>
        <v>59080.609832015827</v>
      </c>
      <c r="AE1042" s="74">
        <f t="shared" si="83"/>
        <v>1629.5090446792583</v>
      </c>
      <c r="AF1042" s="74">
        <f t="shared" si="84"/>
        <v>278646.04664015316</v>
      </c>
    </row>
    <row r="1043" spans="28:32" ht="20" customHeight="1" x14ac:dyDescent="0.5">
      <c r="AB1043" s="41">
        <f t="shared" si="80"/>
        <v>171</v>
      </c>
      <c r="AC1043" s="75">
        <f t="shared" si="81"/>
        <v>345.50064229249023</v>
      </c>
      <c r="AD1043" s="75">
        <f t="shared" si="82"/>
        <v>59080.609832015827</v>
      </c>
      <c r="AE1043" s="74">
        <f t="shared" si="83"/>
        <v>1629.5090446792583</v>
      </c>
      <c r="AF1043" s="74">
        <f t="shared" si="84"/>
        <v>278646.04664015316</v>
      </c>
    </row>
    <row r="1044" spans="28:32" ht="20" customHeight="1" x14ac:dyDescent="0.5">
      <c r="AB1044" s="41">
        <f t="shared" si="80"/>
        <v>171</v>
      </c>
      <c r="AC1044" s="75">
        <f t="shared" si="81"/>
        <v>345.50064229249023</v>
      </c>
      <c r="AD1044" s="75">
        <f t="shared" si="82"/>
        <v>59080.609832015827</v>
      </c>
      <c r="AE1044" s="74">
        <f t="shared" si="83"/>
        <v>1629.5090446792583</v>
      </c>
      <c r="AF1044" s="74">
        <f t="shared" si="84"/>
        <v>278646.04664015316</v>
      </c>
    </row>
    <row r="1045" spans="28:32" ht="20" customHeight="1" x14ac:dyDescent="0.5">
      <c r="AB1045" s="41">
        <f t="shared" si="80"/>
        <v>171</v>
      </c>
      <c r="AC1045" s="75">
        <f t="shared" si="81"/>
        <v>345.50064229249023</v>
      </c>
      <c r="AD1045" s="75">
        <f t="shared" si="82"/>
        <v>59080.609832015827</v>
      </c>
      <c r="AE1045" s="74">
        <f t="shared" si="83"/>
        <v>1629.5090446792583</v>
      </c>
      <c r="AF1045" s="74">
        <f t="shared" si="84"/>
        <v>278646.04664015316</v>
      </c>
    </row>
    <row r="1046" spans="28:32" ht="20" customHeight="1" x14ac:dyDescent="0.5">
      <c r="AB1046" s="41">
        <f t="shared" si="80"/>
        <v>171</v>
      </c>
      <c r="AC1046" s="75">
        <f t="shared" si="81"/>
        <v>345.50064229249023</v>
      </c>
      <c r="AD1046" s="75">
        <f t="shared" si="82"/>
        <v>59080.609832015827</v>
      </c>
      <c r="AE1046" s="74">
        <f t="shared" si="83"/>
        <v>1629.5090446792583</v>
      </c>
      <c r="AF1046" s="74">
        <f t="shared" si="84"/>
        <v>278646.04664015316</v>
      </c>
    </row>
    <row r="1047" spans="28:32" ht="20" customHeight="1" x14ac:dyDescent="0.5">
      <c r="AB1047" s="41">
        <f t="shared" si="80"/>
        <v>171</v>
      </c>
      <c r="AC1047" s="75">
        <f t="shared" si="81"/>
        <v>345.50064229249023</v>
      </c>
      <c r="AD1047" s="75">
        <f t="shared" si="82"/>
        <v>59080.609832015827</v>
      </c>
      <c r="AE1047" s="74">
        <f t="shared" si="83"/>
        <v>1629.5090446792583</v>
      </c>
      <c r="AF1047" s="74">
        <f t="shared" si="84"/>
        <v>278646.04664015316</v>
      </c>
    </row>
    <row r="1048" spans="28:32" ht="20" customHeight="1" x14ac:dyDescent="0.5">
      <c r="AB1048" s="41">
        <f t="shared" si="80"/>
        <v>171</v>
      </c>
      <c r="AC1048" s="75">
        <f t="shared" si="81"/>
        <v>345.50064229249023</v>
      </c>
      <c r="AD1048" s="75">
        <f t="shared" si="82"/>
        <v>59080.609832015827</v>
      </c>
      <c r="AE1048" s="74">
        <f t="shared" si="83"/>
        <v>1629.5090446792583</v>
      </c>
      <c r="AF1048" s="74">
        <f t="shared" si="84"/>
        <v>278646.04664015316</v>
      </c>
    </row>
    <row r="1049" spans="28:32" ht="20" customHeight="1" x14ac:dyDescent="0.5">
      <c r="AB1049" s="41">
        <f t="shared" si="80"/>
        <v>171</v>
      </c>
      <c r="AC1049" s="75">
        <f t="shared" si="81"/>
        <v>345.50064229249023</v>
      </c>
      <c r="AD1049" s="75">
        <f t="shared" si="82"/>
        <v>59080.609832015827</v>
      </c>
      <c r="AE1049" s="74">
        <f t="shared" si="83"/>
        <v>1629.5090446792583</v>
      </c>
      <c r="AF1049" s="74">
        <f t="shared" si="84"/>
        <v>278646.04664015316</v>
      </c>
    </row>
    <row r="1050" spans="28:32" ht="20" customHeight="1" x14ac:dyDescent="0.5">
      <c r="AB1050" s="41">
        <f t="shared" si="80"/>
        <v>171</v>
      </c>
      <c r="AC1050" s="75">
        <f t="shared" si="81"/>
        <v>345.50064229249023</v>
      </c>
      <c r="AD1050" s="75">
        <f t="shared" si="82"/>
        <v>59080.609832015827</v>
      </c>
      <c r="AE1050" s="74">
        <f t="shared" si="83"/>
        <v>1629.5090446792583</v>
      </c>
      <c r="AF1050" s="74">
        <f t="shared" si="84"/>
        <v>278646.04664015316</v>
      </c>
    </row>
    <row r="1051" spans="28:32" ht="20" customHeight="1" x14ac:dyDescent="0.5">
      <c r="AB1051" s="41">
        <f t="shared" si="80"/>
        <v>171</v>
      </c>
      <c r="AC1051" s="75">
        <f t="shared" si="81"/>
        <v>345.50064229249023</v>
      </c>
      <c r="AD1051" s="75">
        <f t="shared" si="82"/>
        <v>59080.609832015827</v>
      </c>
      <c r="AE1051" s="74">
        <f t="shared" si="83"/>
        <v>1629.5090446792583</v>
      </c>
      <c r="AF1051" s="74">
        <f t="shared" si="84"/>
        <v>278646.04664015316</v>
      </c>
    </row>
    <row r="1052" spans="28:32" ht="20" customHeight="1" x14ac:dyDescent="0.5">
      <c r="AB1052" s="41">
        <f t="shared" si="80"/>
        <v>171</v>
      </c>
      <c r="AC1052" s="75">
        <f t="shared" si="81"/>
        <v>345.50064229249023</v>
      </c>
      <c r="AD1052" s="75">
        <f t="shared" si="82"/>
        <v>59080.609832015827</v>
      </c>
      <c r="AE1052" s="74">
        <f t="shared" si="83"/>
        <v>1629.5090446792583</v>
      </c>
      <c r="AF1052" s="74">
        <f t="shared" si="84"/>
        <v>278646.04664015316</v>
      </c>
    </row>
    <row r="1053" spans="28:32" ht="20" customHeight="1" x14ac:dyDescent="0.5">
      <c r="AB1053" s="41">
        <f t="shared" si="80"/>
        <v>171</v>
      </c>
      <c r="AC1053" s="75">
        <f t="shared" si="81"/>
        <v>345.50064229249023</v>
      </c>
      <c r="AD1053" s="75">
        <f t="shared" si="82"/>
        <v>59080.609832015827</v>
      </c>
      <c r="AE1053" s="74">
        <f t="shared" si="83"/>
        <v>1629.5090446792583</v>
      </c>
      <c r="AF1053" s="74">
        <f t="shared" si="84"/>
        <v>278646.04664015316</v>
      </c>
    </row>
    <row r="1054" spans="28:32" ht="20" customHeight="1" x14ac:dyDescent="0.5">
      <c r="AB1054" s="41">
        <f t="shared" si="80"/>
        <v>171</v>
      </c>
      <c r="AC1054" s="75">
        <f t="shared" si="81"/>
        <v>345.50064229249023</v>
      </c>
      <c r="AD1054" s="75">
        <f t="shared" si="82"/>
        <v>59080.609832015827</v>
      </c>
      <c r="AE1054" s="74">
        <f t="shared" si="83"/>
        <v>1629.5090446792583</v>
      </c>
      <c r="AF1054" s="74">
        <f t="shared" si="84"/>
        <v>278646.04664015316</v>
      </c>
    </row>
    <row r="1055" spans="28:32" ht="20" customHeight="1" x14ac:dyDescent="0.5">
      <c r="AB1055" s="41">
        <f t="shared" si="80"/>
        <v>171</v>
      </c>
      <c r="AC1055" s="75">
        <f t="shared" si="81"/>
        <v>345.50064229249023</v>
      </c>
      <c r="AD1055" s="75">
        <f t="shared" si="82"/>
        <v>59080.609832015827</v>
      </c>
      <c r="AE1055" s="74">
        <f t="shared" si="83"/>
        <v>1629.5090446792583</v>
      </c>
      <c r="AF1055" s="74">
        <f t="shared" si="84"/>
        <v>278646.04664015316</v>
      </c>
    </row>
    <row r="1056" spans="28:32" ht="20" customHeight="1" x14ac:dyDescent="0.5">
      <c r="AB1056" s="41">
        <f t="shared" si="80"/>
        <v>171</v>
      </c>
      <c r="AC1056" s="75">
        <f t="shared" si="81"/>
        <v>345.50064229249023</v>
      </c>
      <c r="AD1056" s="75">
        <f t="shared" si="82"/>
        <v>59080.609832015827</v>
      </c>
      <c r="AE1056" s="74">
        <f t="shared" si="83"/>
        <v>1629.5090446792583</v>
      </c>
      <c r="AF1056" s="74">
        <f t="shared" si="84"/>
        <v>278646.04664015316</v>
      </c>
    </row>
    <row r="1057" spans="28:32" ht="20" customHeight="1" x14ac:dyDescent="0.5">
      <c r="AB1057" s="41">
        <f t="shared" si="80"/>
        <v>171</v>
      </c>
      <c r="AC1057" s="75">
        <f t="shared" si="81"/>
        <v>345.50064229249023</v>
      </c>
      <c r="AD1057" s="75">
        <f t="shared" si="82"/>
        <v>59080.609832015827</v>
      </c>
      <c r="AE1057" s="74">
        <f t="shared" si="83"/>
        <v>1629.5090446792583</v>
      </c>
      <c r="AF1057" s="74">
        <f t="shared" si="84"/>
        <v>278646.04664015316</v>
      </c>
    </row>
    <row r="1058" spans="28:32" ht="20" customHeight="1" x14ac:dyDescent="0.5">
      <c r="AB1058" s="41">
        <f t="shared" si="80"/>
        <v>171</v>
      </c>
      <c r="AC1058" s="75">
        <f t="shared" si="81"/>
        <v>345.50064229249023</v>
      </c>
      <c r="AD1058" s="75">
        <f t="shared" si="82"/>
        <v>59080.609832015827</v>
      </c>
      <c r="AE1058" s="74">
        <f t="shared" si="83"/>
        <v>1629.5090446792583</v>
      </c>
      <c r="AF1058" s="74">
        <f t="shared" si="84"/>
        <v>278646.04664015316</v>
      </c>
    </row>
    <row r="1059" spans="28:32" ht="20" customHeight="1" x14ac:dyDescent="0.5">
      <c r="AB1059" s="41">
        <f t="shared" si="80"/>
        <v>171</v>
      </c>
      <c r="AC1059" s="75">
        <f t="shared" si="81"/>
        <v>345.50064229249023</v>
      </c>
      <c r="AD1059" s="75">
        <f t="shared" si="82"/>
        <v>59080.609832015827</v>
      </c>
      <c r="AE1059" s="74">
        <f t="shared" si="83"/>
        <v>1629.5090446792583</v>
      </c>
      <c r="AF1059" s="74">
        <f t="shared" si="84"/>
        <v>278646.04664015316</v>
      </c>
    </row>
    <row r="1060" spans="28:32" ht="20" customHeight="1" x14ac:dyDescent="0.5">
      <c r="AB1060" s="41">
        <f t="shared" si="80"/>
        <v>171</v>
      </c>
      <c r="AC1060" s="75">
        <f t="shared" si="81"/>
        <v>345.50064229249023</v>
      </c>
      <c r="AD1060" s="75">
        <f t="shared" si="82"/>
        <v>59080.609832015827</v>
      </c>
      <c r="AE1060" s="74">
        <f t="shared" si="83"/>
        <v>1629.5090446792583</v>
      </c>
      <c r="AF1060" s="74">
        <f t="shared" si="84"/>
        <v>278646.04664015316</v>
      </c>
    </row>
    <row r="1061" spans="28:32" ht="20" customHeight="1" x14ac:dyDescent="0.5">
      <c r="AB1061" s="41">
        <f t="shared" si="80"/>
        <v>171</v>
      </c>
      <c r="AC1061" s="75">
        <f t="shared" si="81"/>
        <v>345.50064229249023</v>
      </c>
      <c r="AD1061" s="75">
        <f t="shared" si="82"/>
        <v>59080.609832015827</v>
      </c>
      <c r="AE1061" s="74">
        <f t="shared" si="83"/>
        <v>1629.5090446792583</v>
      </c>
      <c r="AF1061" s="74">
        <f t="shared" si="84"/>
        <v>278646.04664015316</v>
      </c>
    </row>
    <row r="1062" spans="28:32" ht="20" customHeight="1" x14ac:dyDescent="0.5">
      <c r="AB1062" s="41">
        <f t="shared" si="80"/>
        <v>171</v>
      </c>
      <c r="AC1062" s="75">
        <f t="shared" si="81"/>
        <v>345.50064229249023</v>
      </c>
      <c r="AD1062" s="75">
        <f t="shared" si="82"/>
        <v>59080.609832015827</v>
      </c>
      <c r="AE1062" s="74">
        <f t="shared" si="83"/>
        <v>1629.5090446792583</v>
      </c>
      <c r="AF1062" s="74">
        <f t="shared" si="84"/>
        <v>278646.04664015316</v>
      </c>
    </row>
    <row r="1063" spans="28:32" ht="20" customHeight="1" x14ac:dyDescent="0.5">
      <c r="AB1063" s="41">
        <f t="shared" si="80"/>
        <v>171</v>
      </c>
      <c r="AC1063" s="75">
        <f t="shared" si="81"/>
        <v>345.50064229249023</v>
      </c>
      <c r="AD1063" s="75">
        <f t="shared" si="82"/>
        <v>59080.609832015827</v>
      </c>
      <c r="AE1063" s="74">
        <f t="shared" si="83"/>
        <v>1629.5090446792583</v>
      </c>
      <c r="AF1063" s="74">
        <f t="shared" si="84"/>
        <v>278646.04664015316</v>
      </c>
    </row>
    <row r="1064" spans="28:32" ht="20" customHeight="1" x14ac:dyDescent="0.5">
      <c r="AB1064" s="41">
        <f t="shared" si="80"/>
        <v>171</v>
      </c>
      <c r="AC1064" s="75">
        <f t="shared" si="81"/>
        <v>345.50064229249023</v>
      </c>
      <c r="AD1064" s="75">
        <f t="shared" si="82"/>
        <v>59080.609832015827</v>
      </c>
      <c r="AE1064" s="74">
        <f t="shared" si="83"/>
        <v>1629.5090446792583</v>
      </c>
      <c r="AF1064" s="74">
        <f t="shared" si="84"/>
        <v>278646.04664015316</v>
      </c>
    </row>
    <row r="1065" spans="28:32" ht="20" customHeight="1" x14ac:dyDescent="0.5">
      <c r="AB1065" s="41">
        <f t="shared" si="80"/>
        <v>171</v>
      </c>
      <c r="AC1065" s="75">
        <f t="shared" si="81"/>
        <v>345.50064229249023</v>
      </c>
      <c r="AD1065" s="75">
        <f t="shared" si="82"/>
        <v>59080.609832015827</v>
      </c>
      <c r="AE1065" s="74">
        <f t="shared" si="83"/>
        <v>1629.5090446792583</v>
      </c>
      <c r="AF1065" s="74">
        <f t="shared" si="84"/>
        <v>278646.04664015316</v>
      </c>
    </row>
    <row r="1066" spans="28:32" ht="20" customHeight="1" x14ac:dyDescent="0.5">
      <c r="AB1066" s="41">
        <f t="shared" si="80"/>
        <v>171</v>
      </c>
      <c r="AC1066" s="75">
        <f t="shared" si="81"/>
        <v>345.50064229249023</v>
      </c>
      <c r="AD1066" s="75">
        <f t="shared" si="82"/>
        <v>59080.609832015827</v>
      </c>
      <c r="AE1066" s="74">
        <f t="shared" si="83"/>
        <v>1629.5090446792583</v>
      </c>
      <c r="AF1066" s="74">
        <f t="shared" si="84"/>
        <v>278646.04664015316</v>
      </c>
    </row>
    <row r="1067" spans="28:32" ht="20" customHeight="1" x14ac:dyDescent="0.5">
      <c r="AB1067" s="41">
        <f t="shared" si="80"/>
        <v>171</v>
      </c>
      <c r="AC1067" s="75">
        <f t="shared" si="81"/>
        <v>345.50064229249023</v>
      </c>
      <c r="AD1067" s="75">
        <f t="shared" si="82"/>
        <v>59080.609832015827</v>
      </c>
      <c r="AE1067" s="74">
        <f t="shared" si="83"/>
        <v>1629.5090446792583</v>
      </c>
      <c r="AF1067" s="74">
        <f t="shared" si="84"/>
        <v>278646.04664015316</v>
      </c>
    </row>
    <row r="1068" spans="28:32" ht="20" customHeight="1" x14ac:dyDescent="0.5">
      <c r="AB1068" s="41">
        <f t="shared" si="80"/>
        <v>171</v>
      </c>
      <c r="AC1068" s="75">
        <f t="shared" si="81"/>
        <v>345.50064229249023</v>
      </c>
      <c r="AD1068" s="75">
        <f t="shared" si="82"/>
        <v>59080.609832015827</v>
      </c>
      <c r="AE1068" s="74">
        <f t="shared" si="83"/>
        <v>1629.5090446792583</v>
      </c>
      <c r="AF1068" s="74">
        <f t="shared" si="84"/>
        <v>278646.04664015316</v>
      </c>
    </row>
    <row r="1069" spans="28:32" ht="20" customHeight="1" x14ac:dyDescent="0.5">
      <c r="AB1069" s="41">
        <f t="shared" si="80"/>
        <v>171</v>
      </c>
      <c r="AC1069" s="75">
        <f t="shared" si="81"/>
        <v>345.50064229249023</v>
      </c>
      <c r="AD1069" s="75">
        <f t="shared" si="82"/>
        <v>59080.609832015827</v>
      </c>
      <c r="AE1069" s="74">
        <f t="shared" si="83"/>
        <v>1629.5090446792583</v>
      </c>
      <c r="AF1069" s="74">
        <f t="shared" si="84"/>
        <v>278646.04664015316</v>
      </c>
    </row>
    <row r="1070" spans="28:32" ht="20" customHeight="1" x14ac:dyDescent="0.5">
      <c r="AB1070" s="41">
        <f t="shared" si="80"/>
        <v>171</v>
      </c>
      <c r="AC1070" s="75">
        <f t="shared" si="81"/>
        <v>345.50064229249023</v>
      </c>
      <c r="AD1070" s="75">
        <f t="shared" si="82"/>
        <v>59080.609832015827</v>
      </c>
      <c r="AE1070" s="74">
        <f t="shared" si="83"/>
        <v>1629.5090446792583</v>
      </c>
      <c r="AF1070" s="74">
        <f t="shared" si="84"/>
        <v>278646.04664015316</v>
      </c>
    </row>
    <row r="1071" spans="28:32" ht="20" customHeight="1" x14ac:dyDescent="0.5">
      <c r="AB1071" s="41">
        <f t="shared" si="80"/>
        <v>171</v>
      </c>
      <c r="AC1071" s="75">
        <f t="shared" si="81"/>
        <v>345.50064229249023</v>
      </c>
      <c r="AD1071" s="75">
        <f t="shared" si="82"/>
        <v>59080.609832015827</v>
      </c>
      <c r="AE1071" s="74">
        <f t="shared" si="83"/>
        <v>1629.5090446792583</v>
      </c>
      <c r="AF1071" s="74">
        <f t="shared" si="84"/>
        <v>278646.04664015316</v>
      </c>
    </row>
    <row r="1072" spans="28:32" ht="20" customHeight="1" x14ac:dyDescent="0.5">
      <c r="AB1072" s="41">
        <f t="shared" si="80"/>
        <v>171</v>
      </c>
      <c r="AC1072" s="75">
        <f t="shared" si="81"/>
        <v>345.50064229249023</v>
      </c>
      <c r="AD1072" s="75">
        <f t="shared" si="82"/>
        <v>59080.609832015827</v>
      </c>
      <c r="AE1072" s="74">
        <f t="shared" si="83"/>
        <v>1629.5090446792583</v>
      </c>
      <c r="AF1072" s="74">
        <f t="shared" si="84"/>
        <v>278646.04664015316</v>
      </c>
    </row>
    <row r="1073" spans="28:32" ht="20" customHeight="1" x14ac:dyDescent="0.5">
      <c r="AB1073" s="41">
        <f t="shared" si="80"/>
        <v>171</v>
      </c>
      <c r="AC1073" s="75">
        <f t="shared" si="81"/>
        <v>345.50064229249023</v>
      </c>
      <c r="AD1073" s="75">
        <f t="shared" si="82"/>
        <v>59080.609832015827</v>
      </c>
      <c r="AE1073" s="74">
        <f t="shared" si="83"/>
        <v>1629.5090446792583</v>
      </c>
      <c r="AF1073" s="74">
        <f t="shared" si="84"/>
        <v>278646.04664015316</v>
      </c>
    </row>
    <row r="1074" spans="28:32" ht="20" customHeight="1" x14ac:dyDescent="0.5">
      <c r="AB1074" s="41">
        <f t="shared" si="80"/>
        <v>171</v>
      </c>
      <c r="AC1074" s="75">
        <f t="shared" si="81"/>
        <v>345.50064229249023</v>
      </c>
      <c r="AD1074" s="75">
        <f t="shared" si="82"/>
        <v>59080.609832015827</v>
      </c>
      <c r="AE1074" s="74">
        <f t="shared" si="83"/>
        <v>1629.5090446792583</v>
      </c>
      <c r="AF1074" s="74">
        <f t="shared" si="84"/>
        <v>278646.04664015316</v>
      </c>
    </row>
    <row r="1075" spans="28:32" ht="20" customHeight="1" x14ac:dyDescent="0.5">
      <c r="AB1075" s="41">
        <f t="shared" si="80"/>
        <v>171</v>
      </c>
      <c r="AC1075" s="75">
        <f t="shared" si="81"/>
        <v>345.50064229249023</v>
      </c>
      <c r="AD1075" s="75">
        <f t="shared" si="82"/>
        <v>59080.609832015827</v>
      </c>
      <c r="AE1075" s="74">
        <f t="shared" si="83"/>
        <v>1629.5090446792583</v>
      </c>
      <c r="AF1075" s="74">
        <f t="shared" si="84"/>
        <v>278646.04664015316</v>
      </c>
    </row>
    <row r="1076" spans="28:32" ht="20" customHeight="1" x14ac:dyDescent="0.5">
      <c r="AB1076" s="41">
        <f t="shared" si="80"/>
        <v>171</v>
      </c>
      <c r="AC1076" s="75">
        <f t="shared" si="81"/>
        <v>345.50064229249023</v>
      </c>
      <c r="AD1076" s="75">
        <f t="shared" si="82"/>
        <v>59080.609832015827</v>
      </c>
      <c r="AE1076" s="74">
        <f t="shared" si="83"/>
        <v>1629.5090446792583</v>
      </c>
      <c r="AF1076" s="74">
        <f t="shared" si="84"/>
        <v>278646.04664015316</v>
      </c>
    </row>
    <row r="1077" spans="28:32" ht="20" customHeight="1" x14ac:dyDescent="0.5">
      <c r="AB1077" s="41">
        <f t="shared" si="80"/>
        <v>171</v>
      </c>
      <c r="AC1077" s="75">
        <f t="shared" si="81"/>
        <v>345.50064229249023</v>
      </c>
      <c r="AD1077" s="75">
        <f t="shared" si="82"/>
        <v>59080.609832015827</v>
      </c>
      <c r="AE1077" s="74">
        <f t="shared" si="83"/>
        <v>1629.5090446792583</v>
      </c>
      <c r="AF1077" s="74">
        <f t="shared" si="84"/>
        <v>278646.04664015316</v>
      </c>
    </row>
    <row r="1078" spans="28:32" ht="20" customHeight="1" x14ac:dyDescent="0.5">
      <c r="AB1078" s="41">
        <f t="shared" si="80"/>
        <v>171</v>
      </c>
      <c r="AC1078" s="75">
        <f t="shared" si="81"/>
        <v>345.50064229249023</v>
      </c>
      <c r="AD1078" s="75">
        <f t="shared" si="82"/>
        <v>59080.609832015827</v>
      </c>
      <c r="AE1078" s="74">
        <f t="shared" si="83"/>
        <v>1629.5090446792583</v>
      </c>
      <c r="AF1078" s="74">
        <f t="shared" si="84"/>
        <v>278646.04664015316</v>
      </c>
    </row>
    <row r="1079" spans="28:32" ht="20" customHeight="1" x14ac:dyDescent="0.5">
      <c r="AB1079" s="41">
        <f t="shared" si="80"/>
        <v>171</v>
      </c>
      <c r="AC1079" s="75">
        <f t="shared" si="81"/>
        <v>345.50064229249023</v>
      </c>
      <c r="AD1079" s="75">
        <f t="shared" si="82"/>
        <v>59080.609832015827</v>
      </c>
      <c r="AE1079" s="74">
        <f t="shared" si="83"/>
        <v>1629.5090446792583</v>
      </c>
      <c r="AF1079" s="74">
        <f t="shared" si="84"/>
        <v>278646.04664015316</v>
      </c>
    </row>
    <row r="1080" spans="28:32" ht="20" customHeight="1" x14ac:dyDescent="0.5">
      <c r="AB1080" s="41">
        <f t="shared" si="80"/>
        <v>171</v>
      </c>
      <c r="AC1080" s="75">
        <f t="shared" si="81"/>
        <v>345.50064229249023</v>
      </c>
      <c r="AD1080" s="75">
        <f t="shared" si="82"/>
        <v>59080.609832015827</v>
      </c>
      <c r="AE1080" s="74">
        <f t="shared" si="83"/>
        <v>1629.5090446792583</v>
      </c>
      <c r="AF1080" s="74">
        <f t="shared" si="84"/>
        <v>278646.04664015316</v>
      </c>
    </row>
    <row r="1081" spans="28:32" ht="20" customHeight="1" x14ac:dyDescent="0.5">
      <c r="AB1081" s="41">
        <f t="shared" si="80"/>
        <v>171</v>
      </c>
      <c r="AC1081" s="75">
        <f t="shared" si="81"/>
        <v>345.50064229249023</v>
      </c>
      <c r="AD1081" s="75">
        <f t="shared" si="82"/>
        <v>59080.609832015827</v>
      </c>
      <c r="AE1081" s="74">
        <f t="shared" si="83"/>
        <v>1629.5090446792583</v>
      </c>
      <c r="AF1081" s="74">
        <f t="shared" si="84"/>
        <v>278646.04664015316</v>
      </c>
    </row>
    <row r="1082" spans="28:32" ht="20" customHeight="1" x14ac:dyDescent="0.5">
      <c r="AB1082" s="41">
        <f t="shared" si="80"/>
        <v>171</v>
      </c>
      <c r="AC1082" s="75">
        <f t="shared" si="81"/>
        <v>345.50064229249023</v>
      </c>
      <c r="AD1082" s="75">
        <f t="shared" si="82"/>
        <v>59080.609832015827</v>
      </c>
      <c r="AE1082" s="74">
        <f t="shared" si="83"/>
        <v>1629.5090446792583</v>
      </c>
      <c r="AF1082" s="74">
        <f t="shared" si="84"/>
        <v>278646.04664015316</v>
      </c>
    </row>
    <row r="1083" spans="28:32" ht="20" customHeight="1" x14ac:dyDescent="0.5">
      <c r="AB1083" s="41">
        <f t="shared" si="80"/>
        <v>171</v>
      </c>
      <c r="AC1083" s="75">
        <f t="shared" si="81"/>
        <v>345.50064229249023</v>
      </c>
      <c r="AD1083" s="75">
        <f t="shared" si="82"/>
        <v>59080.609832015827</v>
      </c>
      <c r="AE1083" s="74">
        <f t="shared" si="83"/>
        <v>1629.5090446792583</v>
      </c>
      <c r="AF1083" s="74">
        <f t="shared" si="84"/>
        <v>278646.04664015316</v>
      </c>
    </row>
    <row r="1084" spans="28:32" ht="20" customHeight="1" x14ac:dyDescent="0.5">
      <c r="AB1084" s="41">
        <f t="shared" si="80"/>
        <v>171</v>
      </c>
      <c r="AC1084" s="75">
        <f t="shared" si="81"/>
        <v>345.50064229249023</v>
      </c>
      <c r="AD1084" s="75">
        <f t="shared" si="82"/>
        <v>59080.609832015827</v>
      </c>
      <c r="AE1084" s="74">
        <f t="shared" si="83"/>
        <v>1629.5090446792583</v>
      </c>
      <c r="AF1084" s="74">
        <f t="shared" si="84"/>
        <v>278646.04664015316</v>
      </c>
    </row>
    <row r="1085" spans="28:32" ht="20" customHeight="1" x14ac:dyDescent="0.5">
      <c r="AB1085" s="41">
        <f t="shared" si="80"/>
        <v>171</v>
      </c>
      <c r="AC1085" s="75">
        <f t="shared" si="81"/>
        <v>345.50064229249023</v>
      </c>
      <c r="AD1085" s="75">
        <f t="shared" si="82"/>
        <v>59080.609832015827</v>
      </c>
      <c r="AE1085" s="74">
        <f t="shared" si="83"/>
        <v>1629.5090446792583</v>
      </c>
      <c r="AF1085" s="74">
        <f t="shared" si="84"/>
        <v>278646.04664015316</v>
      </c>
    </row>
    <row r="1086" spans="28:32" ht="20" customHeight="1" x14ac:dyDescent="0.5">
      <c r="AB1086" s="41">
        <f t="shared" si="80"/>
        <v>171</v>
      </c>
      <c r="AC1086" s="75">
        <f t="shared" si="81"/>
        <v>345.50064229249023</v>
      </c>
      <c r="AD1086" s="75">
        <f t="shared" si="82"/>
        <v>59080.609832015827</v>
      </c>
      <c r="AE1086" s="74">
        <f t="shared" si="83"/>
        <v>1629.5090446792583</v>
      </c>
      <c r="AF1086" s="74">
        <f t="shared" si="84"/>
        <v>278646.04664015316</v>
      </c>
    </row>
    <row r="1087" spans="28:32" ht="20" customHeight="1" x14ac:dyDescent="0.5">
      <c r="AB1087" s="41">
        <f t="shared" si="80"/>
        <v>171</v>
      </c>
      <c r="AC1087" s="75">
        <f t="shared" si="81"/>
        <v>345.50064229249023</v>
      </c>
      <c r="AD1087" s="75">
        <f t="shared" si="82"/>
        <v>59080.609832015827</v>
      </c>
      <c r="AE1087" s="74">
        <f t="shared" si="83"/>
        <v>1629.5090446792583</v>
      </c>
      <c r="AF1087" s="74">
        <f t="shared" si="84"/>
        <v>278646.04664015316</v>
      </c>
    </row>
    <row r="1088" spans="28:32" ht="20" customHeight="1" x14ac:dyDescent="0.5">
      <c r="AB1088" s="41">
        <f t="shared" si="80"/>
        <v>171</v>
      </c>
      <c r="AC1088" s="75">
        <f t="shared" si="81"/>
        <v>345.50064229249023</v>
      </c>
      <c r="AD1088" s="75">
        <f t="shared" si="82"/>
        <v>59080.609832015827</v>
      </c>
      <c r="AE1088" s="74">
        <f t="shared" si="83"/>
        <v>1629.5090446792583</v>
      </c>
      <c r="AF1088" s="74">
        <f t="shared" si="84"/>
        <v>278646.04664015316</v>
      </c>
    </row>
    <row r="1089" spans="28:32" ht="20" customHeight="1" x14ac:dyDescent="0.5">
      <c r="AB1089" s="41">
        <f t="shared" si="80"/>
        <v>171</v>
      </c>
      <c r="AC1089" s="75">
        <f t="shared" si="81"/>
        <v>345.50064229249023</v>
      </c>
      <c r="AD1089" s="75">
        <f t="shared" si="82"/>
        <v>59080.609832015827</v>
      </c>
      <c r="AE1089" s="74">
        <f t="shared" si="83"/>
        <v>1629.5090446792583</v>
      </c>
      <c r="AF1089" s="74">
        <f t="shared" si="84"/>
        <v>278646.04664015316</v>
      </c>
    </row>
    <row r="1090" spans="28:32" ht="20" customHeight="1" x14ac:dyDescent="0.5">
      <c r="AB1090" s="41">
        <f t="shared" si="80"/>
        <v>171</v>
      </c>
      <c r="AC1090" s="75">
        <f t="shared" si="81"/>
        <v>345.50064229249023</v>
      </c>
      <c r="AD1090" s="75">
        <f t="shared" si="82"/>
        <v>59080.609832015827</v>
      </c>
      <c r="AE1090" s="74">
        <f t="shared" si="83"/>
        <v>1629.5090446792583</v>
      </c>
      <c r="AF1090" s="74">
        <f t="shared" si="84"/>
        <v>278646.04664015316</v>
      </c>
    </row>
    <row r="1091" spans="28:32" ht="20" customHeight="1" x14ac:dyDescent="0.5">
      <c r="AB1091" s="41">
        <f t="shared" si="80"/>
        <v>171</v>
      </c>
      <c r="AC1091" s="75">
        <f t="shared" si="81"/>
        <v>345.50064229249023</v>
      </c>
      <c r="AD1091" s="75">
        <f t="shared" si="82"/>
        <v>59080.609832015827</v>
      </c>
      <c r="AE1091" s="74">
        <f t="shared" si="83"/>
        <v>1629.5090446792583</v>
      </c>
      <c r="AF1091" s="74">
        <f t="shared" si="84"/>
        <v>278646.04664015316</v>
      </c>
    </row>
    <row r="1092" spans="28:32" ht="20" customHeight="1" x14ac:dyDescent="0.5">
      <c r="AB1092" s="41">
        <f t="shared" si="80"/>
        <v>171</v>
      </c>
      <c r="AC1092" s="75">
        <f t="shared" si="81"/>
        <v>345.50064229249023</v>
      </c>
      <c r="AD1092" s="75">
        <f t="shared" si="82"/>
        <v>59080.609832015827</v>
      </c>
      <c r="AE1092" s="74">
        <f t="shared" si="83"/>
        <v>1629.5090446792583</v>
      </c>
      <c r="AF1092" s="74">
        <f t="shared" si="84"/>
        <v>278646.04664015316</v>
      </c>
    </row>
    <row r="1093" spans="28:32" ht="20" customHeight="1" x14ac:dyDescent="0.5">
      <c r="AB1093" s="41">
        <f t="shared" si="80"/>
        <v>171</v>
      </c>
      <c r="AC1093" s="75">
        <f t="shared" si="81"/>
        <v>345.50064229249023</v>
      </c>
      <c r="AD1093" s="75">
        <f t="shared" si="82"/>
        <v>59080.609832015827</v>
      </c>
      <c r="AE1093" s="74">
        <f t="shared" si="83"/>
        <v>1629.5090446792583</v>
      </c>
      <c r="AF1093" s="74">
        <f t="shared" si="84"/>
        <v>278646.04664015316</v>
      </c>
    </row>
    <row r="1094" spans="28:32" ht="20" customHeight="1" x14ac:dyDescent="0.5">
      <c r="AB1094" s="41">
        <f t="shared" si="80"/>
        <v>171</v>
      </c>
      <c r="AC1094" s="75">
        <f t="shared" si="81"/>
        <v>345.50064229249023</v>
      </c>
      <c r="AD1094" s="75">
        <f t="shared" si="82"/>
        <v>59080.609832015827</v>
      </c>
      <c r="AE1094" s="74">
        <f t="shared" si="83"/>
        <v>1629.5090446792583</v>
      </c>
      <c r="AF1094" s="74">
        <f t="shared" si="84"/>
        <v>278646.04664015316</v>
      </c>
    </row>
    <row r="1095" spans="28:32" ht="20" customHeight="1" x14ac:dyDescent="0.5">
      <c r="AB1095" s="41">
        <f t="shared" ref="AB1095:AB1158" si="85">AB1094+U1095</f>
        <v>171</v>
      </c>
      <c r="AC1095" s="75">
        <f t="shared" ref="AC1095:AC1158" si="86">IF(U1095&gt;0,(W1095+AD1094)/AB1095,AC1094)</f>
        <v>345.50064229249023</v>
      </c>
      <c r="AD1095" s="75">
        <f t="shared" ref="AD1095:AD1158" si="87">AB1095*AC1095</f>
        <v>59080.609832015827</v>
      </c>
      <c r="AE1095" s="74">
        <f t="shared" ref="AE1095:AE1158" si="88">IF(U1095&gt;0,(AF1094+Z1095)/AB1095,AE1094)</f>
        <v>1629.5090446792583</v>
      </c>
      <c r="AF1095" s="74">
        <f t="shared" ref="AF1095:AF1158" si="89">AB1095*AE1095</f>
        <v>278646.04664015316</v>
      </c>
    </row>
    <row r="1096" spans="28:32" ht="20" customHeight="1" x14ac:dyDescent="0.5">
      <c r="AB1096" s="41">
        <f t="shared" si="85"/>
        <v>171</v>
      </c>
      <c r="AC1096" s="75">
        <f t="shared" si="86"/>
        <v>345.50064229249023</v>
      </c>
      <c r="AD1096" s="75">
        <f t="shared" si="87"/>
        <v>59080.609832015827</v>
      </c>
      <c r="AE1096" s="74">
        <f t="shared" si="88"/>
        <v>1629.5090446792583</v>
      </c>
      <c r="AF1096" s="74">
        <f t="shared" si="89"/>
        <v>278646.04664015316</v>
      </c>
    </row>
    <row r="1097" spans="28:32" ht="20" customHeight="1" x14ac:dyDescent="0.5">
      <c r="AB1097" s="41">
        <f t="shared" si="85"/>
        <v>171</v>
      </c>
      <c r="AC1097" s="75">
        <f t="shared" si="86"/>
        <v>345.50064229249023</v>
      </c>
      <c r="AD1097" s="75">
        <f t="shared" si="87"/>
        <v>59080.609832015827</v>
      </c>
      <c r="AE1097" s="74">
        <f t="shared" si="88"/>
        <v>1629.5090446792583</v>
      </c>
      <c r="AF1097" s="74">
        <f t="shared" si="89"/>
        <v>278646.04664015316</v>
      </c>
    </row>
    <row r="1098" spans="28:32" ht="20" customHeight="1" x14ac:dyDescent="0.5">
      <c r="AB1098" s="41">
        <f t="shared" si="85"/>
        <v>171</v>
      </c>
      <c r="AC1098" s="75">
        <f t="shared" si="86"/>
        <v>345.50064229249023</v>
      </c>
      <c r="AD1098" s="75">
        <f t="shared" si="87"/>
        <v>59080.609832015827</v>
      </c>
      <c r="AE1098" s="74">
        <f t="shared" si="88"/>
        <v>1629.5090446792583</v>
      </c>
      <c r="AF1098" s="74">
        <f t="shared" si="89"/>
        <v>278646.04664015316</v>
      </c>
    </row>
    <row r="1099" spans="28:32" ht="20" customHeight="1" x14ac:dyDescent="0.5">
      <c r="AB1099" s="41">
        <f t="shared" si="85"/>
        <v>171</v>
      </c>
      <c r="AC1099" s="75">
        <f t="shared" si="86"/>
        <v>345.50064229249023</v>
      </c>
      <c r="AD1099" s="75">
        <f t="shared" si="87"/>
        <v>59080.609832015827</v>
      </c>
      <c r="AE1099" s="74">
        <f t="shared" si="88"/>
        <v>1629.5090446792583</v>
      </c>
      <c r="AF1099" s="74">
        <f t="shared" si="89"/>
        <v>278646.04664015316</v>
      </c>
    </row>
    <row r="1100" spans="28:32" ht="20" customHeight="1" x14ac:dyDescent="0.5">
      <c r="AB1100" s="41">
        <f t="shared" si="85"/>
        <v>171</v>
      </c>
      <c r="AC1100" s="75">
        <f t="shared" si="86"/>
        <v>345.50064229249023</v>
      </c>
      <c r="AD1100" s="75">
        <f t="shared" si="87"/>
        <v>59080.609832015827</v>
      </c>
      <c r="AE1100" s="74">
        <f t="shared" si="88"/>
        <v>1629.5090446792583</v>
      </c>
      <c r="AF1100" s="74">
        <f t="shared" si="89"/>
        <v>278646.04664015316</v>
      </c>
    </row>
    <row r="1101" spans="28:32" ht="20" customHeight="1" x14ac:dyDescent="0.5">
      <c r="AB1101" s="41">
        <f t="shared" si="85"/>
        <v>171</v>
      </c>
      <c r="AC1101" s="75">
        <f t="shared" si="86"/>
        <v>345.50064229249023</v>
      </c>
      <c r="AD1101" s="75">
        <f t="shared" si="87"/>
        <v>59080.609832015827</v>
      </c>
      <c r="AE1101" s="74">
        <f t="shared" si="88"/>
        <v>1629.5090446792583</v>
      </c>
      <c r="AF1101" s="74">
        <f t="shared" si="89"/>
        <v>278646.04664015316</v>
      </c>
    </row>
    <row r="1102" spans="28:32" ht="20" customHeight="1" x14ac:dyDescent="0.5">
      <c r="AB1102" s="41">
        <f t="shared" si="85"/>
        <v>171</v>
      </c>
      <c r="AC1102" s="75">
        <f t="shared" si="86"/>
        <v>345.50064229249023</v>
      </c>
      <c r="AD1102" s="75">
        <f t="shared" si="87"/>
        <v>59080.609832015827</v>
      </c>
      <c r="AE1102" s="74">
        <f t="shared" si="88"/>
        <v>1629.5090446792583</v>
      </c>
      <c r="AF1102" s="74">
        <f t="shared" si="89"/>
        <v>278646.04664015316</v>
      </c>
    </row>
    <row r="1103" spans="28:32" ht="20" customHeight="1" x14ac:dyDescent="0.5">
      <c r="AB1103" s="41">
        <f t="shared" si="85"/>
        <v>171</v>
      </c>
      <c r="AC1103" s="75">
        <f t="shared" si="86"/>
        <v>345.50064229249023</v>
      </c>
      <c r="AD1103" s="75">
        <f t="shared" si="87"/>
        <v>59080.609832015827</v>
      </c>
      <c r="AE1103" s="74">
        <f t="shared" si="88"/>
        <v>1629.5090446792583</v>
      </c>
      <c r="AF1103" s="74">
        <f t="shared" si="89"/>
        <v>278646.04664015316</v>
      </c>
    </row>
    <row r="1104" spans="28:32" ht="20" customHeight="1" x14ac:dyDescent="0.5">
      <c r="AB1104" s="41">
        <f t="shared" si="85"/>
        <v>171</v>
      </c>
      <c r="AC1104" s="75">
        <f t="shared" si="86"/>
        <v>345.50064229249023</v>
      </c>
      <c r="AD1104" s="75">
        <f t="shared" si="87"/>
        <v>59080.609832015827</v>
      </c>
      <c r="AE1104" s="74">
        <f t="shared" si="88"/>
        <v>1629.5090446792583</v>
      </c>
      <c r="AF1104" s="74">
        <f t="shared" si="89"/>
        <v>278646.04664015316</v>
      </c>
    </row>
    <row r="1105" spans="28:32" ht="20" customHeight="1" x14ac:dyDescent="0.5">
      <c r="AB1105" s="41">
        <f t="shared" si="85"/>
        <v>171</v>
      </c>
      <c r="AC1105" s="75">
        <f t="shared" si="86"/>
        <v>345.50064229249023</v>
      </c>
      <c r="AD1105" s="75">
        <f t="shared" si="87"/>
        <v>59080.609832015827</v>
      </c>
      <c r="AE1105" s="74">
        <f t="shared" si="88"/>
        <v>1629.5090446792583</v>
      </c>
      <c r="AF1105" s="74">
        <f t="shared" si="89"/>
        <v>278646.04664015316</v>
      </c>
    </row>
    <row r="1106" spans="28:32" ht="20" customHeight="1" x14ac:dyDescent="0.5">
      <c r="AB1106" s="41">
        <f t="shared" si="85"/>
        <v>171</v>
      </c>
      <c r="AC1106" s="75">
        <f t="shared" si="86"/>
        <v>345.50064229249023</v>
      </c>
      <c r="AD1106" s="75">
        <f t="shared" si="87"/>
        <v>59080.609832015827</v>
      </c>
      <c r="AE1106" s="74">
        <f t="shared" si="88"/>
        <v>1629.5090446792583</v>
      </c>
      <c r="AF1106" s="74">
        <f t="shared" si="89"/>
        <v>278646.04664015316</v>
      </c>
    </row>
    <row r="1107" spans="28:32" ht="20" customHeight="1" x14ac:dyDescent="0.5">
      <c r="AB1107" s="41">
        <f t="shared" si="85"/>
        <v>171</v>
      </c>
      <c r="AC1107" s="75">
        <f t="shared" si="86"/>
        <v>345.50064229249023</v>
      </c>
      <c r="AD1107" s="75">
        <f t="shared" si="87"/>
        <v>59080.609832015827</v>
      </c>
      <c r="AE1107" s="74">
        <f t="shared" si="88"/>
        <v>1629.5090446792583</v>
      </c>
      <c r="AF1107" s="74">
        <f t="shared" si="89"/>
        <v>278646.04664015316</v>
      </c>
    </row>
    <row r="1108" spans="28:32" ht="20" customHeight="1" x14ac:dyDescent="0.5">
      <c r="AB1108" s="41">
        <f t="shared" si="85"/>
        <v>171</v>
      </c>
      <c r="AC1108" s="75">
        <f t="shared" si="86"/>
        <v>345.50064229249023</v>
      </c>
      <c r="AD1108" s="75">
        <f t="shared" si="87"/>
        <v>59080.609832015827</v>
      </c>
      <c r="AE1108" s="74">
        <f t="shared" si="88"/>
        <v>1629.5090446792583</v>
      </c>
      <c r="AF1108" s="74">
        <f t="shared" si="89"/>
        <v>278646.04664015316</v>
      </c>
    </row>
    <row r="1109" spans="28:32" ht="20" customHeight="1" x14ac:dyDescent="0.5">
      <c r="AB1109" s="41">
        <f t="shared" si="85"/>
        <v>171</v>
      </c>
      <c r="AC1109" s="75">
        <f t="shared" si="86"/>
        <v>345.50064229249023</v>
      </c>
      <c r="AD1109" s="75">
        <f t="shared" si="87"/>
        <v>59080.609832015827</v>
      </c>
      <c r="AE1109" s="74">
        <f t="shared" si="88"/>
        <v>1629.5090446792583</v>
      </c>
      <c r="AF1109" s="74">
        <f t="shared" si="89"/>
        <v>278646.04664015316</v>
      </c>
    </row>
    <row r="1110" spans="28:32" ht="20" customHeight="1" x14ac:dyDescent="0.5">
      <c r="AB1110" s="41">
        <f t="shared" si="85"/>
        <v>171</v>
      </c>
      <c r="AC1110" s="75">
        <f t="shared" si="86"/>
        <v>345.50064229249023</v>
      </c>
      <c r="AD1110" s="75">
        <f t="shared" si="87"/>
        <v>59080.609832015827</v>
      </c>
      <c r="AE1110" s="74">
        <f t="shared" si="88"/>
        <v>1629.5090446792583</v>
      </c>
      <c r="AF1110" s="74">
        <f t="shared" si="89"/>
        <v>278646.04664015316</v>
      </c>
    </row>
    <row r="1111" spans="28:32" ht="20" customHeight="1" x14ac:dyDescent="0.5">
      <c r="AB1111" s="41">
        <f t="shared" si="85"/>
        <v>171</v>
      </c>
      <c r="AC1111" s="75">
        <f t="shared" si="86"/>
        <v>345.50064229249023</v>
      </c>
      <c r="AD1111" s="75">
        <f t="shared" si="87"/>
        <v>59080.609832015827</v>
      </c>
      <c r="AE1111" s="74">
        <f t="shared" si="88"/>
        <v>1629.5090446792583</v>
      </c>
      <c r="AF1111" s="74">
        <f t="shared" si="89"/>
        <v>278646.04664015316</v>
      </c>
    </row>
    <row r="1112" spans="28:32" ht="20" customHeight="1" x14ac:dyDescent="0.5">
      <c r="AB1112" s="41">
        <f t="shared" si="85"/>
        <v>171</v>
      </c>
      <c r="AC1112" s="75">
        <f t="shared" si="86"/>
        <v>345.50064229249023</v>
      </c>
      <c r="AD1112" s="75">
        <f t="shared" si="87"/>
        <v>59080.609832015827</v>
      </c>
      <c r="AE1112" s="74">
        <f t="shared" si="88"/>
        <v>1629.5090446792583</v>
      </c>
      <c r="AF1112" s="74">
        <f t="shared" si="89"/>
        <v>278646.04664015316</v>
      </c>
    </row>
    <row r="1113" spans="28:32" ht="20" customHeight="1" x14ac:dyDescent="0.5">
      <c r="AB1113" s="41">
        <f t="shared" si="85"/>
        <v>171</v>
      </c>
      <c r="AC1113" s="75">
        <f t="shared" si="86"/>
        <v>345.50064229249023</v>
      </c>
      <c r="AD1113" s="75">
        <f t="shared" si="87"/>
        <v>59080.609832015827</v>
      </c>
      <c r="AE1113" s="74">
        <f t="shared" si="88"/>
        <v>1629.5090446792583</v>
      </c>
      <c r="AF1113" s="74">
        <f t="shared" si="89"/>
        <v>278646.04664015316</v>
      </c>
    </row>
    <row r="1114" spans="28:32" ht="20" customHeight="1" x14ac:dyDescent="0.5">
      <c r="AB1114" s="41">
        <f t="shared" si="85"/>
        <v>171</v>
      </c>
      <c r="AC1114" s="75">
        <f t="shared" si="86"/>
        <v>345.50064229249023</v>
      </c>
      <c r="AD1114" s="75">
        <f t="shared" si="87"/>
        <v>59080.609832015827</v>
      </c>
      <c r="AE1114" s="74">
        <f t="shared" si="88"/>
        <v>1629.5090446792583</v>
      </c>
      <c r="AF1114" s="74">
        <f t="shared" si="89"/>
        <v>278646.04664015316</v>
      </c>
    </row>
    <row r="1115" spans="28:32" ht="20" customHeight="1" x14ac:dyDescent="0.5">
      <c r="AB1115" s="41">
        <f t="shared" si="85"/>
        <v>171</v>
      </c>
      <c r="AC1115" s="75">
        <f t="shared" si="86"/>
        <v>345.50064229249023</v>
      </c>
      <c r="AD1115" s="75">
        <f t="shared" si="87"/>
        <v>59080.609832015827</v>
      </c>
      <c r="AE1115" s="74">
        <f t="shared" si="88"/>
        <v>1629.5090446792583</v>
      </c>
      <c r="AF1115" s="74">
        <f t="shared" si="89"/>
        <v>278646.04664015316</v>
      </c>
    </row>
    <row r="1116" spans="28:32" ht="20" customHeight="1" x14ac:dyDescent="0.5">
      <c r="AB1116" s="41">
        <f t="shared" si="85"/>
        <v>171</v>
      </c>
      <c r="AC1116" s="75">
        <f t="shared" si="86"/>
        <v>345.50064229249023</v>
      </c>
      <c r="AD1116" s="75">
        <f t="shared" si="87"/>
        <v>59080.609832015827</v>
      </c>
      <c r="AE1116" s="74">
        <f t="shared" si="88"/>
        <v>1629.5090446792583</v>
      </c>
      <c r="AF1116" s="74">
        <f t="shared" si="89"/>
        <v>278646.04664015316</v>
      </c>
    </row>
    <row r="1117" spans="28:32" ht="20" customHeight="1" x14ac:dyDescent="0.5">
      <c r="AB1117" s="41">
        <f t="shared" si="85"/>
        <v>171</v>
      </c>
      <c r="AC1117" s="75">
        <f t="shared" si="86"/>
        <v>345.50064229249023</v>
      </c>
      <c r="AD1117" s="75">
        <f t="shared" si="87"/>
        <v>59080.609832015827</v>
      </c>
      <c r="AE1117" s="74">
        <f t="shared" si="88"/>
        <v>1629.5090446792583</v>
      </c>
      <c r="AF1117" s="74">
        <f t="shared" si="89"/>
        <v>278646.04664015316</v>
      </c>
    </row>
    <row r="1118" spans="28:32" ht="20" customHeight="1" x14ac:dyDescent="0.5">
      <c r="AB1118" s="41">
        <f t="shared" si="85"/>
        <v>171</v>
      </c>
      <c r="AC1118" s="75">
        <f t="shared" si="86"/>
        <v>345.50064229249023</v>
      </c>
      <c r="AD1118" s="75">
        <f t="shared" si="87"/>
        <v>59080.609832015827</v>
      </c>
      <c r="AE1118" s="74">
        <f t="shared" si="88"/>
        <v>1629.5090446792583</v>
      </c>
      <c r="AF1118" s="74">
        <f t="shared" si="89"/>
        <v>278646.04664015316</v>
      </c>
    </row>
    <row r="1119" spans="28:32" ht="20" customHeight="1" x14ac:dyDescent="0.5">
      <c r="AB1119" s="41">
        <f t="shared" si="85"/>
        <v>171</v>
      </c>
      <c r="AC1119" s="75">
        <f t="shared" si="86"/>
        <v>345.50064229249023</v>
      </c>
      <c r="AD1119" s="75">
        <f t="shared" si="87"/>
        <v>59080.609832015827</v>
      </c>
      <c r="AE1119" s="74">
        <f t="shared" si="88"/>
        <v>1629.5090446792583</v>
      </c>
      <c r="AF1119" s="74">
        <f t="shared" si="89"/>
        <v>278646.04664015316</v>
      </c>
    </row>
    <row r="1120" spans="28:32" ht="20" customHeight="1" x14ac:dyDescent="0.5">
      <c r="AB1120" s="41">
        <f t="shared" si="85"/>
        <v>171</v>
      </c>
      <c r="AC1120" s="75">
        <f t="shared" si="86"/>
        <v>345.50064229249023</v>
      </c>
      <c r="AD1120" s="75">
        <f t="shared" si="87"/>
        <v>59080.609832015827</v>
      </c>
      <c r="AE1120" s="74">
        <f t="shared" si="88"/>
        <v>1629.5090446792583</v>
      </c>
      <c r="AF1120" s="74">
        <f t="shared" si="89"/>
        <v>278646.04664015316</v>
      </c>
    </row>
    <row r="1121" spans="28:32" ht="20" customHeight="1" x14ac:dyDescent="0.5">
      <c r="AB1121" s="41">
        <f t="shared" si="85"/>
        <v>171</v>
      </c>
      <c r="AC1121" s="75">
        <f t="shared" si="86"/>
        <v>345.50064229249023</v>
      </c>
      <c r="AD1121" s="75">
        <f t="shared" si="87"/>
        <v>59080.609832015827</v>
      </c>
      <c r="AE1121" s="74">
        <f t="shared" si="88"/>
        <v>1629.5090446792583</v>
      </c>
      <c r="AF1121" s="74">
        <f t="shared" si="89"/>
        <v>278646.04664015316</v>
      </c>
    </row>
    <row r="1122" spans="28:32" ht="20" customHeight="1" x14ac:dyDescent="0.5">
      <c r="AB1122" s="41">
        <f t="shared" si="85"/>
        <v>171</v>
      </c>
      <c r="AC1122" s="75">
        <f t="shared" si="86"/>
        <v>345.50064229249023</v>
      </c>
      <c r="AD1122" s="75">
        <f t="shared" si="87"/>
        <v>59080.609832015827</v>
      </c>
      <c r="AE1122" s="74">
        <f t="shared" si="88"/>
        <v>1629.5090446792583</v>
      </c>
      <c r="AF1122" s="74">
        <f t="shared" si="89"/>
        <v>278646.04664015316</v>
      </c>
    </row>
    <row r="1123" spans="28:32" ht="20" customHeight="1" x14ac:dyDescent="0.5">
      <c r="AB1123" s="41">
        <f t="shared" si="85"/>
        <v>171</v>
      </c>
      <c r="AC1123" s="75">
        <f t="shared" si="86"/>
        <v>345.50064229249023</v>
      </c>
      <c r="AD1123" s="75">
        <f t="shared" si="87"/>
        <v>59080.609832015827</v>
      </c>
      <c r="AE1123" s="74">
        <f t="shared" si="88"/>
        <v>1629.5090446792583</v>
      </c>
      <c r="AF1123" s="74">
        <f t="shared" si="89"/>
        <v>278646.04664015316</v>
      </c>
    </row>
    <row r="1124" spans="28:32" ht="20" customHeight="1" x14ac:dyDescent="0.5">
      <c r="AB1124" s="41">
        <f t="shared" si="85"/>
        <v>171</v>
      </c>
      <c r="AC1124" s="75">
        <f t="shared" si="86"/>
        <v>345.50064229249023</v>
      </c>
      <c r="AD1124" s="75">
        <f t="shared" si="87"/>
        <v>59080.609832015827</v>
      </c>
      <c r="AE1124" s="74">
        <f t="shared" si="88"/>
        <v>1629.5090446792583</v>
      </c>
      <c r="AF1124" s="74">
        <f t="shared" si="89"/>
        <v>278646.04664015316</v>
      </c>
    </row>
    <row r="1125" spans="28:32" ht="20" customHeight="1" x14ac:dyDescent="0.5">
      <c r="AB1125" s="41">
        <f t="shared" si="85"/>
        <v>171</v>
      </c>
      <c r="AC1125" s="75">
        <f t="shared" si="86"/>
        <v>345.50064229249023</v>
      </c>
      <c r="AD1125" s="75">
        <f t="shared" si="87"/>
        <v>59080.609832015827</v>
      </c>
      <c r="AE1125" s="74">
        <f t="shared" si="88"/>
        <v>1629.5090446792583</v>
      </c>
      <c r="AF1125" s="74">
        <f t="shared" si="89"/>
        <v>278646.04664015316</v>
      </c>
    </row>
    <row r="1126" spans="28:32" ht="20" customHeight="1" x14ac:dyDescent="0.5">
      <c r="AB1126" s="41">
        <f t="shared" si="85"/>
        <v>171</v>
      </c>
      <c r="AC1126" s="75">
        <f t="shared" si="86"/>
        <v>345.50064229249023</v>
      </c>
      <c r="AD1126" s="75">
        <f t="shared" si="87"/>
        <v>59080.609832015827</v>
      </c>
      <c r="AE1126" s="74">
        <f t="shared" si="88"/>
        <v>1629.5090446792583</v>
      </c>
      <c r="AF1126" s="74">
        <f t="shared" si="89"/>
        <v>278646.04664015316</v>
      </c>
    </row>
    <row r="1127" spans="28:32" ht="20" customHeight="1" x14ac:dyDescent="0.5">
      <c r="AB1127" s="41">
        <f t="shared" si="85"/>
        <v>171</v>
      </c>
      <c r="AC1127" s="75">
        <f t="shared" si="86"/>
        <v>345.50064229249023</v>
      </c>
      <c r="AD1127" s="75">
        <f t="shared" si="87"/>
        <v>59080.609832015827</v>
      </c>
      <c r="AE1127" s="74">
        <f t="shared" si="88"/>
        <v>1629.5090446792583</v>
      </c>
      <c r="AF1127" s="74">
        <f t="shared" si="89"/>
        <v>278646.04664015316</v>
      </c>
    </row>
    <row r="1128" spans="28:32" ht="20" customHeight="1" x14ac:dyDescent="0.5">
      <c r="AB1128" s="41">
        <f t="shared" si="85"/>
        <v>171</v>
      </c>
      <c r="AC1128" s="75">
        <f t="shared" si="86"/>
        <v>345.50064229249023</v>
      </c>
      <c r="AD1128" s="75">
        <f t="shared" si="87"/>
        <v>59080.609832015827</v>
      </c>
      <c r="AE1128" s="74">
        <f t="shared" si="88"/>
        <v>1629.5090446792583</v>
      </c>
      <c r="AF1128" s="74">
        <f t="shared" si="89"/>
        <v>278646.04664015316</v>
      </c>
    </row>
    <row r="1129" spans="28:32" ht="20" customHeight="1" x14ac:dyDescent="0.5">
      <c r="AB1129" s="41">
        <f t="shared" si="85"/>
        <v>171</v>
      </c>
      <c r="AC1129" s="75">
        <f t="shared" si="86"/>
        <v>345.50064229249023</v>
      </c>
      <c r="AD1129" s="75">
        <f t="shared" si="87"/>
        <v>59080.609832015827</v>
      </c>
      <c r="AE1129" s="74">
        <f t="shared" si="88"/>
        <v>1629.5090446792583</v>
      </c>
      <c r="AF1129" s="74">
        <f t="shared" si="89"/>
        <v>278646.04664015316</v>
      </c>
    </row>
    <row r="1130" spans="28:32" ht="20" customHeight="1" x14ac:dyDescent="0.5">
      <c r="AB1130" s="41">
        <f t="shared" si="85"/>
        <v>171</v>
      </c>
      <c r="AC1130" s="75">
        <f t="shared" si="86"/>
        <v>345.50064229249023</v>
      </c>
      <c r="AD1130" s="75">
        <f t="shared" si="87"/>
        <v>59080.609832015827</v>
      </c>
      <c r="AE1130" s="74">
        <f t="shared" si="88"/>
        <v>1629.5090446792583</v>
      </c>
      <c r="AF1130" s="74">
        <f t="shared" si="89"/>
        <v>278646.04664015316</v>
      </c>
    </row>
    <row r="1131" spans="28:32" ht="20" customHeight="1" x14ac:dyDescent="0.5">
      <c r="AB1131" s="41">
        <f t="shared" si="85"/>
        <v>171</v>
      </c>
      <c r="AC1131" s="75">
        <f t="shared" si="86"/>
        <v>345.50064229249023</v>
      </c>
      <c r="AD1131" s="75">
        <f t="shared" si="87"/>
        <v>59080.609832015827</v>
      </c>
      <c r="AE1131" s="74">
        <f t="shared" si="88"/>
        <v>1629.5090446792583</v>
      </c>
      <c r="AF1131" s="74">
        <f t="shared" si="89"/>
        <v>278646.04664015316</v>
      </c>
    </row>
    <row r="1132" spans="28:32" ht="20" customHeight="1" x14ac:dyDescent="0.5">
      <c r="AB1132" s="41">
        <f t="shared" si="85"/>
        <v>171</v>
      </c>
      <c r="AC1132" s="75">
        <f t="shared" si="86"/>
        <v>345.50064229249023</v>
      </c>
      <c r="AD1132" s="75">
        <f t="shared" si="87"/>
        <v>59080.609832015827</v>
      </c>
      <c r="AE1132" s="74">
        <f t="shared" si="88"/>
        <v>1629.5090446792583</v>
      </c>
      <c r="AF1132" s="74">
        <f t="shared" si="89"/>
        <v>278646.04664015316</v>
      </c>
    </row>
    <row r="1133" spans="28:32" ht="20" customHeight="1" x14ac:dyDescent="0.5">
      <c r="AB1133" s="41">
        <f t="shared" si="85"/>
        <v>171</v>
      </c>
      <c r="AC1133" s="75">
        <f t="shared" si="86"/>
        <v>345.50064229249023</v>
      </c>
      <c r="AD1133" s="75">
        <f t="shared" si="87"/>
        <v>59080.609832015827</v>
      </c>
      <c r="AE1133" s="74">
        <f t="shared" si="88"/>
        <v>1629.5090446792583</v>
      </c>
      <c r="AF1133" s="74">
        <f t="shared" si="89"/>
        <v>278646.04664015316</v>
      </c>
    </row>
    <row r="1134" spans="28:32" ht="20" customHeight="1" x14ac:dyDescent="0.5">
      <c r="AB1134" s="41">
        <f t="shared" si="85"/>
        <v>171</v>
      </c>
      <c r="AC1134" s="75">
        <f t="shared" si="86"/>
        <v>345.50064229249023</v>
      </c>
      <c r="AD1134" s="75">
        <f t="shared" si="87"/>
        <v>59080.609832015827</v>
      </c>
      <c r="AE1134" s="74">
        <f t="shared" si="88"/>
        <v>1629.5090446792583</v>
      </c>
      <c r="AF1134" s="74">
        <f t="shared" si="89"/>
        <v>278646.04664015316</v>
      </c>
    </row>
    <row r="1135" spans="28:32" ht="20" customHeight="1" x14ac:dyDescent="0.5">
      <c r="AB1135" s="41">
        <f t="shared" si="85"/>
        <v>171</v>
      </c>
      <c r="AC1135" s="75">
        <f t="shared" si="86"/>
        <v>345.50064229249023</v>
      </c>
      <c r="AD1135" s="75">
        <f t="shared" si="87"/>
        <v>59080.609832015827</v>
      </c>
      <c r="AE1135" s="74">
        <f t="shared" si="88"/>
        <v>1629.5090446792583</v>
      </c>
      <c r="AF1135" s="74">
        <f t="shared" si="89"/>
        <v>278646.04664015316</v>
      </c>
    </row>
    <row r="1136" spans="28:32" ht="20" customHeight="1" x14ac:dyDescent="0.5">
      <c r="AB1136" s="41">
        <f t="shared" si="85"/>
        <v>171</v>
      </c>
      <c r="AC1136" s="75">
        <f t="shared" si="86"/>
        <v>345.50064229249023</v>
      </c>
      <c r="AD1136" s="75">
        <f t="shared" si="87"/>
        <v>59080.609832015827</v>
      </c>
      <c r="AE1136" s="74">
        <f t="shared" si="88"/>
        <v>1629.5090446792583</v>
      </c>
      <c r="AF1136" s="74">
        <f t="shared" si="89"/>
        <v>278646.04664015316</v>
      </c>
    </row>
    <row r="1137" spans="28:32" ht="20" customHeight="1" x14ac:dyDescent="0.5">
      <c r="AB1137" s="41">
        <f t="shared" si="85"/>
        <v>171</v>
      </c>
      <c r="AC1137" s="75">
        <f t="shared" si="86"/>
        <v>345.50064229249023</v>
      </c>
      <c r="AD1137" s="75">
        <f t="shared" si="87"/>
        <v>59080.609832015827</v>
      </c>
      <c r="AE1137" s="74">
        <f t="shared" si="88"/>
        <v>1629.5090446792583</v>
      </c>
      <c r="AF1137" s="74">
        <f t="shared" si="89"/>
        <v>278646.04664015316</v>
      </c>
    </row>
    <row r="1138" spans="28:32" ht="20" customHeight="1" x14ac:dyDescent="0.5">
      <c r="AB1138" s="41">
        <f t="shared" si="85"/>
        <v>171</v>
      </c>
      <c r="AC1138" s="75">
        <f t="shared" si="86"/>
        <v>345.50064229249023</v>
      </c>
      <c r="AD1138" s="75">
        <f t="shared" si="87"/>
        <v>59080.609832015827</v>
      </c>
      <c r="AE1138" s="74">
        <f t="shared" si="88"/>
        <v>1629.5090446792583</v>
      </c>
      <c r="AF1138" s="74">
        <f t="shared" si="89"/>
        <v>278646.04664015316</v>
      </c>
    </row>
    <row r="1139" spans="28:32" ht="20" customHeight="1" x14ac:dyDescent="0.5">
      <c r="AB1139" s="41">
        <f t="shared" si="85"/>
        <v>171</v>
      </c>
      <c r="AC1139" s="75">
        <f t="shared" si="86"/>
        <v>345.50064229249023</v>
      </c>
      <c r="AD1139" s="75">
        <f t="shared" si="87"/>
        <v>59080.609832015827</v>
      </c>
      <c r="AE1139" s="74">
        <f t="shared" si="88"/>
        <v>1629.5090446792583</v>
      </c>
      <c r="AF1139" s="74">
        <f t="shared" si="89"/>
        <v>278646.04664015316</v>
      </c>
    </row>
    <row r="1140" spans="28:32" ht="20" customHeight="1" x14ac:dyDescent="0.5">
      <c r="AB1140" s="41">
        <f t="shared" si="85"/>
        <v>171</v>
      </c>
      <c r="AC1140" s="75">
        <f t="shared" si="86"/>
        <v>345.50064229249023</v>
      </c>
      <c r="AD1140" s="75">
        <f t="shared" si="87"/>
        <v>59080.609832015827</v>
      </c>
      <c r="AE1140" s="74">
        <f t="shared" si="88"/>
        <v>1629.5090446792583</v>
      </c>
      <c r="AF1140" s="74">
        <f t="shared" si="89"/>
        <v>278646.04664015316</v>
      </c>
    </row>
    <row r="1141" spans="28:32" ht="20" customHeight="1" x14ac:dyDescent="0.5">
      <c r="AB1141" s="41">
        <f t="shared" si="85"/>
        <v>171</v>
      </c>
      <c r="AC1141" s="75">
        <f t="shared" si="86"/>
        <v>345.50064229249023</v>
      </c>
      <c r="AD1141" s="75">
        <f t="shared" si="87"/>
        <v>59080.609832015827</v>
      </c>
      <c r="AE1141" s="74">
        <f t="shared" si="88"/>
        <v>1629.5090446792583</v>
      </c>
      <c r="AF1141" s="74">
        <f t="shared" si="89"/>
        <v>278646.04664015316</v>
      </c>
    </row>
    <row r="1142" spans="28:32" ht="20" customHeight="1" x14ac:dyDescent="0.5">
      <c r="AB1142" s="41">
        <f t="shared" si="85"/>
        <v>171</v>
      </c>
      <c r="AC1142" s="75">
        <f t="shared" si="86"/>
        <v>345.50064229249023</v>
      </c>
      <c r="AD1142" s="75">
        <f t="shared" si="87"/>
        <v>59080.609832015827</v>
      </c>
      <c r="AE1142" s="74">
        <f t="shared" si="88"/>
        <v>1629.5090446792583</v>
      </c>
      <c r="AF1142" s="74">
        <f t="shared" si="89"/>
        <v>278646.04664015316</v>
      </c>
    </row>
    <row r="1143" spans="28:32" ht="20" customHeight="1" x14ac:dyDescent="0.5">
      <c r="AB1143" s="41">
        <f t="shared" si="85"/>
        <v>171</v>
      </c>
      <c r="AC1143" s="75">
        <f t="shared" si="86"/>
        <v>345.50064229249023</v>
      </c>
      <c r="AD1143" s="75">
        <f t="shared" si="87"/>
        <v>59080.609832015827</v>
      </c>
      <c r="AE1143" s="74">
        <f t="shared" si="88"/>
        <v>1629.5090446792583</v>
      </c>
      <c r="AF1143" s="74">
        <f t="shared" si="89"/>
        <v>278646.04664015316</v>
      </c>
    </row>
    <row r="1144" spans="28:32" ht="20" customHeight="1" x14ac:dyDescent="0.5">
      <c r="AB1144" s="41">
        <f t="shared" si="85"/>
        <v>171</v>
      </c>
      <c r="AC1144" s="75">
        <f t="shared" si="86"/>
        <v>345.50064229249023</v>
      </c>
      <c r="AD1144" s="75">
        <f t="shared" si="87"/>
        <v>59080.609832015827</v>
      </c>
      <c r="AE1144" s="74">
        <f t="shared" si="88"/>
        <v>1629.5090446792583</v>
      </c>
      <c r="AF1144" s="74">
        <f t="shared" si="89"/>
        <v>278646.04664015316</v>
      </c>
    </row>
    <row r="1145" spans="28:32" ht="20" customHeight="1" x14ac:dyDescent="0.5">
      <c r="AB1145" s="41">
        <f t="shared" si="85"/>
        <v>171</v>
      </c>
      <c r="AC1145" s="75">
        <f t="shared" si="86"/>
        <v>345.50064229249023</v>
      </c>
      <c r="AD1145" s="75">
        <f t="shared" si="87"/>
        <v>59080.609832015827</v>
      </c>
      <c r="AE1145" s="74">
        <f t="shared" si="88"/>
        <v>1629.5090446792583</v>
      </c>
      <c r="AF1145" s="74">
        <f t="shared" si="89"/>
        <v>278646.04664015316</v>
      </c>
    </row>
    <row r="1146" spans="28:32" ht="20" customHeight="1" x14ac:dyDescent="0.5">
      <c r="AB1146" s="41">
        <f t="shared" si="85"/>
        <v>171</v>
      </c>
      <c r="AC1146" s="75">
        <f t="shared" si="86"/>
        <v>345.50064229249023</v>
      </c>
      <c r="AD1146" s="75">
        <f t="shared" si="87"/>
        <v>59080.609832015827</v>
      </c>
      <c r="AE1146" s="74">
        <f t="shared" si="88"/>
        <v>1629.5090446792583</v>
      </c>
      <c r="AF1146" s="74">
        <f t="shared" si="89"/>
        <v>278646.04664015316</v>
      </c>
    </row>
    <row r="1147" spans="28:32" ht="20" customHeight="1" x14ac:dyDescent="0.5">
      <c r="AB1147" s="41">
        <f t="shared" si="85"/>
        <v>171</v>
      </c>
      <c r="AC1147" s="75">
        <f t="shared" si="86"/>
        <v>345.50064229249023</v>
      </c>
      <c r="AD1147" s="75">
        <f t="shared" si="87"/>
        <v>59080.609832015827</v>
      </c>
      <c r="AE1147" s="74">
        <f t="shared" si="88"/>
        <v>1629.5090446792583</v>
      </c>
      <c r="AF1147" s="74">
        <f t="shared" si="89"/>
        <v>278646.04664015316</v>
      </c>
    </row>
    <row r="1148" spans="28:32" ht="20" customHeight="1" x14ac:dyDescent="0.5">
      <c r="AB1148" s="41">
        <f t="shared" si="85"/>
        <v>171</v>
      </c>
      <c r="AC1148" s="75">
        <f t="shared" si="86"/>
        <v>345.50064229249023</v>
      </c>
      <c r="AD1148" s="75">
        <f t="shared" si="87"/>
        <v>59080.609832015827</v>
      </c>
      <c r="AE1148" s="74">
        <f t="shared" si="88"/>
        <v>1629.5090446792583</v>
      </c>
      <c r="AF1148" s="74">
        <f t="shared" si="89"/>
        <v>278646.04664015316</v>
      </c>
    </row>
    <row r="1149" spans="28:32" ht="20" customHeight="1" x14ac:dyDescent="0.5">
      <c r="AB1149" s="41">
        <f t="shared" si="85"/>
        <v>171</v>
      </c>
      <c r="AC1149" s="75">
        <f t="shared" si="86"/>
        <v>345.50064229249023</v>
      </c>
      <c r="AD1149" s="75">
        <f t="shared" si="87"/>
        <v>59080.609832015827</v>
      </c>
      <c r="AE1149" s="74">
        <f t="shared" si="88"/>
        <v>1629.5090446792583</v>
      </c>
      <c r="AF1149" s="74">
        <f t="shared" si="89"/>
        <v>278646.04664015316</v>
      </c>
    </row>
    <row r="1150" spans="28:32" ht="20" customHeight="1" x14ac:dyDescent="0.5">
      <c r="AB1150" s="41">
        <f t="shared" si="85"/>
        <v>171</v>
      </c>
      <c r="AC1150" s="75">
        <f t="shared" si="86"/>
        <v>345.50064229249023</v>
      </c>
      <c r="AD1150" s="75">
        <f t="shared" si="87"/>
        <v>59080.609832015827</v>
      </c>
      <c r="AE1150" s="74">
        <f t="shared" si="88"/>
        <v>1629.5090446792583</v>
      </c>
      <c r="AF1150" s="74">
        <f t="shared" si="89"/>
        <v>278646.04664015316</v>
      </c>
    </row>
    <row r="1151" spans="28:32" ht="20" customHeight="1" x14ac:dyDescent="0.5">
      <c r="AB1151" s="41">
        <f t="shared" si="85"/>
        <v>171</v>
      </c>
      <c r="AC1151" s="75">
        <f t="shared" si="86"/>
        <v>345.50064229249023</v>
      </c>
      <c r="AD1151" s="75">
        <f t="shared" si="87"/>
        <v>59080.609832015827</v>
      </c>
      <c r="AE1151" s="74">
        <f t="shared" si="88"/>
        <v>1629.5090446792583</v>
      </c>
      <c r="AF1151" s="74">
        <f t="shared" si="89"/>
        <v>278646.04664015316</v>
      </c>
    </row>
    <row r="1152" spans="28:32" ht="20" customHeight="1" x14ac:dyDescent="0.5">
      <c r="AB1152" s="41">
        <f t="shared" si="85"/>
        <v>171</v>
      </c>
      <c r="AC1152" s="75">
        <f t="shared" si="86"/>
        <v>345.50064229249023</v>
      </c>
      <c r="AD1152" s="75">
        <f t="shared" si="87"/>
        <v>59080.609832015827</v>
      </c>
      <c r="AE1152" s="74">
        <f t="shared" si="88"/>
        <v>1629.5090446792583</v>
      </c>
      <c r="AF1152" s="74">
        <f t="shared" si="89"/>
        <v>278646.04664015316</v>
      </c>
    </row>
    <row r="1153" spans="28:32" ht="20" customHeight="1" x14ac:dyDescent="0.5">
      <c r="AB1153" s="41">
        <f t="shared" si="85"/>
        <v>171</v>
      </c>
      <c r="AC1153" s="75">
        <f t="shared" si="86"/>
        <v>345.50064229249023</v>
      </c>
      <c r="AD1153" s="75">
        <f t="shared" si="87"/>
        <v>59080.609832015827</v>
      </c>
      <c r="AE1153" s="74">
        <f t="shared" si="88"/>
        <v>1629.5090446792583</v>
      </c>
      <c r="AF1153" s="74">
        <f t="shared" si="89"/>
        <v>278646.04664015316</v>
      </c>
    </row>
    <row r="1154" spans="28:32" ht="20" customHeight="1" x14ac:dyDescent="0.5">
      <c r="AB1154" s="41">
        <f t="shared" si="85"/>
        <v>171</v>
      </c>
      <c r="AC1154" s="75">
        <f t="shared" si="86"/>
        <v>345.50064229249023</v>
      </c>
      <c r="AD1154" s="75">
        <f t="shared" si="87"/>
        <v>59080.609832015827</v>
      </c>
      <c r="AE1154" s="74">
        <f t="shared" si="88"/>
        <v>1629.5090446792583</v>
      </c>
      <c r="AF1154" s="74">
        <f t="shared" si="89"/>
        <v>278646.04664015316</v>
      </c>
    </row>
    <row r="1155" spans="28:32" ht="20" customHeight="1" x14ac:dyDescent="0.5">
      <c r="AB1155" s="41">
        <f t="shared" si="85"/>
        <v>171</v>
      </c>
      <c r="AC1155" s="75">
        <f t="shared" si="86"/>
        <v>345.50064229249023</v>
      </c>
      <c r="AD1155" s="75">
        <f t="shared" si="87"/>
        <v>59080.609832015827</v>
      </c>
      <c r="AE1155" s="74">
        <f t="shared" si="88"/>
        <v>1629.5090446792583</v>
      </c>
      <c r="AF1155" s="74">
        <f t="shared" si="89"/>
        <v>278646.04664015316</v>
      </c>
    </row>
    <row r="1156" spans="28:32" ht="20" customHeight="1" x14ac:dyDescent="0.5">
      <c r="AB1156" s="41">
        <f t="shared" si="85"/>
        <v>171</v>
      </c>
      <c r="AC1156" s="75">
        <f t="shared" si="86"/>
        <v>345.50064229249023</v>
      </c>
      <c r="AD1156" s="75">
        <f t="shared" si="87"/>
        <v>59080.609832015827</v>
      </c>
      <c r="AE1156" s="74">
        <f t="shared" si="88"/>
        <v>1629.5090446792583</v>
      </c>
      <c r="AF1156" s="74">
        <f t="shared" si="89"/>
        <v>278646.04664015316</v>
      </c>
    </row>
    <row r="1157" spans="28:32" ht="20" customHeight="1" x14ac:dyDescent="0.5">
      <c r="AB1157" s="41">
        <f t="shared" si="85"/>
        <v>171</v>
      </c>
      <c r="AC1157" s="75">
        <f t="shared" si="86"/>
        <v>345.50064229249023</v>
      </c>
      <c r="AD1157" s="75">
        <f t="shared" si="87"/>
        <v>59080.609832015827</v>
      </c>
      <c r="AE1157" s="74">
        <f t="shared" si="88"/>
        <v>1629.5090446792583</v>
      </c>
      <c r="AF1157" s="74">
        <f t="shared" si="89"/>
        <v>278646.04664015316</v>
      </c>
    </row>
    <row r="1158" spans="28:32" ht="20" customHeight="1" x14ac:dyDescent="0.5">
      <c r="AB1158" s="41">
        <f t="shared" si="85"/>
        <v>171</v>
      </c>
      <c r="AC1158" s="75">
        <f t="shared" si="86"/>
        <v>345.50064229249023</v>
      </c>
      <c r="AD1158" s="75">
        <f t="shared" si="87"/>
        <v>59080.609832015827</v>
      </c>
      <c r="AE1158" s="74">
        <f t="shared" si="88"/>
        <v>1629.5090446792583</v>
      </c>
      <c r="AF1158" s="74">
        <f t="shared" si="89"/>
        <v>278646.04664015316</v>
      </c>
    </row>
    <row r="1159" spans="28:32" ht="20" customHeight="1" x14ac:dyDescent="0.5">
      <c r="AB1159" s="41">
        <f t="shared" ref="AB1159:AB1222" si="90">AB1158+U1159</f>
        <v>171</v>
      </c>
      <c r="AC1159" s="75">
        <f t="shared" ref="AC1159:AC1222" si="91">IF(U1159&gt;0,(W1159+AD1158)/AB1159,AC1158)</f>
        <v>345.50064229249023</v>
      </c>
      <c r="AD1159" s="75">
        <f t="shared" ref="AD1159:AD1222" si="92">AB1159*AC1159</f>
        <v>59080.609832015827</v>
      </c>
      <c r="AE1159" s="74">
        <f t="shared" ref="AE1159:AE1222" si="93">IF(U1159&gt;0,(AF1158+Z1159)/AB1159,AE1158)</f>
        <v>1629.5090446792583</v>
      </c>
      <c r="AF1159" s="74">
        <f t="shared" ref="AF1159:AF1222" si="94">AB1159*AE1159</f>
        <v>278646.04664015316</v>
      </c>
    </row>
    <row r="1160" spans="28:32" ht="20" customHeight="1" x14ac:dyDescent="0.5">
      <c r="AB1160" s="41">
        <f t="shared" si="90"/>
        <v>171</v>
      </c>
      <c r="AC1160" s="75">
        <f t="shared" si="91"/>
        <v>345.50064229249023</v>
      </c>
      <c r="AD1160" s="75">
        <f t="shared" si="92"/>
        <v>59080.609832015827</v>
      </c>
      <c r="AE1160" s="74">
        <f t="shared" si="93"/>
        <v>1629.5090446792583</v>
      </c>
      <c r="AF1160" s="74">
        <f t="shared" si="94"/>
        <v>278646.04664015316</v>
      </c>
    </row>
    <row r="1161" spans="28:32" ht="20" customHeight="1" x14ac:dyDescent="0.5">
      <c r="AB1161" s="41">
        <f t="shared" si="90"/>
        <v>171</v>
      </c>
      <c r="AC1161" s="75">
        <f t="shared" si="91"/>
        <v>345.50064229249023</v>
      </c>
      <c r="AD1161" s="75">
        <f t="shared" si="92"/>
        <v>59080.609832015827</v>
      </c>
      <c r="AE1161" s="74">
        <f t="shared" si="93"/>
        <v>1629.5090446792583</v>
      </c>
      <c r="AF1161" s="74">
        <f t="shared" si="94"/>
        <v>278646.04664015316</v>
      </c>
    </row>
    <row r="1162" spans="28:32" ht="20" customHeight="1" x14ac:dyDescent="0.5">
      <c r="AB1162" s="41">
        <f t="shared" si="90"/>
        <v>171</v>
      </c>
      <c r="AC1162" s="75">
        <f t="shared" si="91"/>
        <v>345.50064229249023</v>
      </c>
      <c r="AD1162" s="75">
        <f t="shared" si="92"/>
        <v>59080.609832015827</v>
      </c>
      <c r="AE1162" s="74">
        <f t="shared" si="93"/>
        <v>1629.5090446792583</v>
      </c>
      <c r="AF1162" s="74">
        <f t="shared" si="94"/>
        <v>278646.04664015316</v>
      </c>
    </row>
    <row r="1163" spans="28:32" ht="20" customHeight="1" x14ac:dyDescent="0.5">
      <c r="AB1163" s="41">
        <f t="shared" si="90"/>
        <v>171</v>
      </c>
      <c r="AC1163" s="75">
        <f t="shared" si="91"/>
        <v>345.50064229249023</v>
      </c>
      <c r="AD1163" s="75">
        <f t="shared" si="92"/>
        <v>59080.609832015827</v>
      </c>
      <c r="AE1163" s="74">
        <f t="shared" si="93"/>
        <v>1629.5090446792583</v>
      </c>
      <c r="AF1163" s="74">
        <f t="shared" si="94"/>
        <v>278646.04664015316</v>
      </c>
    </row>
    <row r="1164" spans="28:32" ht="20" customHeight="1" x14ac:dyDescent="0.5">
      <c r="AB1164" s="41">
        <f t="shared" si="90"/>
        <v>171</v>
      </c>
      <c r="AC1164" s="75">
        <f t="shared" si="91"/>
        <v>345.50064229249023</v>
      </c>
      <c r="AD1164" s="75">
        <f t="shared" si="92"/>
        <v>59080.609832015827</v>
      </c>
      <c r="AE1164" s="74">
        <f t="shared" si="93"/>
        <v>1629.5090446792583</v>
      </c>
      <c r="AF1164" s="74">
        <f t="shared" si="94"/>
        <v>278646.04664015316</v>
      </c>
    </row>
    <row r="1165" spans="28:32" ht="20" customHeight="1" x14ac:dyDescent="0.5">
      <c r="AB1165" s="41">
        <f t="shared" si="90"/>
        <v>171</v>
      </c>
      <c r="AC1165" s="75">
        <f t="shared" si="91"/>
        <v>345.50064229249023</v>
      </c>
      <c r="AD1165" s="75">
        <f t="shared" si="92"/>
        <v>59080.609832015827</v>
      </c>
      <c r="AE1165" s="74">
        <f t="shared" si="93"/>
        <v>1629.5090446792583</v>
      </c>
      <c r="AF1165" s="74">
        <f t="shared" si="94"/>
        <v>278646.04664015316</v>
      </c>
    </row>
    <row r="1166" spans="28:32" ht="20" customHeight="1" x14ac:dyDescent="0.5">
      <c r="AB1166" s="41">
        <f t="shared" si="90"/>
        <v>171</v>
      </c>
      <c r="AC1166" s="75">
        <f t="shared" si="91"/>
        <v>345.50064229249023</v>
      </c>
      <c r="AD1166" s="75">
        <f t="shared" si="92"/>
        <v>59080.609832015827</v>
      </c>
      <c r="AE1166" s="74">
        <f t="shared" si="93"/>
        <v>1629.5090446792583</v>
      </c>
      <c r="AF1166" s="74">
        <f t="shared" si="94"/>
        <v>278646.04664015316</v>
      </c>
    </row>
    <row r="1167" spans="28:32" ht="20" customHeight="1" x14ac:dyDescent="0.5">
      <c r="AB1167" s="41">
        <f t="shared" si="90"/>
        <v>171</v>
      </c>
      <c r="AC1167" s="75">
        <f t="shared" si="91"/>
        <v>345.50064229249023</v>
      </c>
      <c r="AD1167" s="75">
        <f t="shared" si="92"/>
        <v>59080.609832015827</v>
      </c>
      <c r="AE1167" s="74">
        <f t="shared" si="93"/>
        <v>1629.5090446792583</v>
      </c>
      <c r="AF1167" s="74">
        <f t="shared" si="94"/>
        <v>278646.04664015316</v>
      </c>
    </row>
    <row r="1168" spans="28:32" ht="20" customHeight="1" x14ac:dyDescent="0.5">
      <c r="AB1168" s="41">
        <f t="shared" si="90"/>
        <v>171</v>
      </c>
      <c r="AC1168" s="75">
        <f t="shared" si="91"/>
        <v>345.50064229249023</v>
      </c>
      <c r="AD1168" s="75">
        <f t="shared" si="92"/>
        <v>59080.609832015827</v>
      </c>
      <c r="AE1168" s="74">
        <f t="shared" si="93"/>
        <v>1629.5090446792583</v>
      </c>
      <c r="AF1168" s="74">
        <f t="shared" si="94"/>
        <v>278646.04664015316</v>
      </c>
    </row>
    <row r="1169" spans="28:32" ht="20" customHeight="1" x14ac:dyDescent="0.5">
      <c r="AB1169" s="41">
        <f t="shared" si="90"/>
        <v>171</v>
      </c>
      <c r="AC1169" s="75">
        <f t="shared" si="91"/>
        <v>345.50064229249023</v>
      </c>
      <c r="AD1169" s="75">
        <f t="shared" si="92"/>
        <v>59080.609832015827</v>
      </c>
      <c r="AE1169" s="74">
        <f t="shared" si="93"/>
        <v>1629.5090446792583</v>
      </c>
      <c r="AF1169" s="74">
        <f t="shared" si="94"/>
        <v>278646.04664015316</v>
      </c>
    </row>
    <row r="1170" spans="28:32" ht="20" customHeight="1" x14ac:dyDescent="0.5">
      <c r="AB1170" s="41">
        <f t="shared" si="90"/>
        <v>171</v>
      </c>
      <c r="AC1170" s="75">
        <f t="shared" si="91"/>
        <v>345.50064229249023</v>
      </c>
      <c r="AD1170" s="75">
        <f t="shared" si="92"/>
        <v>59080.609832015827</v>
      </c>
      <c r="AE1170" s="74">
        <f t="shared" si="93"/>
        <v>1629.5090446792583</v>
      </c>
      <c r="AF1170" s="74">
        <f t="shared" si="94"/>
        <v>278646.04664015316</v>
      </c>
    </row>
    <row r="1171" spans="28:32" ht="20" customHeight="1" x14ac:dyDescent="0.5">
      <c r="AB1171" s="41">
        <f t="shared" si="90"/>
        <v>171</v>
      </c>
      <c r="AC1171" s="75">
        <f t="shared" si="91"/>
        <v>345.50064229249023</v>
      </c>
      <c r="AD1171" s="75">
        <f t="shared" si="92"/>
        <v>59080.609832015827</v>
      </c>
      <c r="AE1171" s="74">
        <f t="shared" si="93"/>
        <v>1629.5090446792583</v>
      </c>
      <c r="AF1171" s="74">
        <f t="shared" si="94"/>
        <v>278646.04664015316</v>
      </c>
    </row>
    <row r="1172" spans="28:32" ht="20" customHeight="1" x14ac:dyDescent="0.5">
      <c r="AB1172" s="41">
        <f t="shared" si="90"/>
        <v>171</v>
      </c>
      <c r="AC1172" s="75">
        <f t="shared" si="91"/>
        <v>345.50064229249023</v>
      </c>
      <c r="AD1172" s="75">
        <f t="shared" si="92"/>
        <v>59080.609832015827</v>
      </c>
      <c r="AE1172" s="74">
        <f t="shared" si="93"/>
        <v>1629.5090446792583</v>
      </c>
      <c r="AF1172" s="74">
        <f t="shared" si="94"/>
        <v>278646.04664015316</v>
      </c>
    </row>
    <row r="1173" spans="28:32" ht="20" customHeight="1" x14ac:dyDescent="0.5">
      <c r="AB1173" s="41">
        <f t="shared" si="90"/>
        <v>171</v>
      </c>
      <c r="AC1173" s="75">
        <f t="shared" si="91"/>
        <v>345.50064229249023</v>
      </c>
      <c r="AD1173" s="75">
        <f t="shared" si="92"/>
        <v>59080.609832015827</v>
      </c>
      <c r="AE1173" s="74">
        <f t="shared" si="93"/>
        <v>1629.5090446792583</v>
      </c>
      <c r="AF1173" s="74">
        <f t="shared" si="94"/>
        <v>278646.04664015316</v>
      </c>
    </row>
    <row r="1174" spans="28:32" ht="20" customHeight="1" x14ac:dyDescent="0.5">
      <c r="AB1174" s="41">
        <f t="shared" si="90"/>
        <v>171</v>
      </c>
      <c r="AC1174" s="75">
        <f t="shared" si="91"/>
        <v>345.50064229249023</v>
      </c>
      <c r="AD1174" s="75">
        <f t="shared" si="92"/>
        <v>59080.609832015827</v>
      </c>
      <c r="AE1174" s="74">
        <f t="shared" si="93"/>
        <v>1629.5090446792583</v>
      </c>
      <c r="AF1174" s="74">
        <f t="shared" si="94"/>
        <v>278646.04664015316</v>
      </c>
    </row>
    <row r="1175" spans="28:32" ht="20" customHeight="1" x14ac:dyDescent="0.5">
      <c r="AB1175" s="41">
        <f t="shared" si="90"/>
        <v>171</v>
      </c>
      <c r="AC1175" s="75">
        <f t="shared" si="91"/>
        <v>345.50064229249023</v>
      </c>
      <c r="AD1175" s="75">
        <f t="shared" si="92"/>
        <v>59080.609832015827</v>
      </c>
      <c r="AE1175" s="74">
        <f t="shared" si="93"/>
        <v>1629.5090446792583</v>
      </c>
      <c r="AF1175" s="74">
        <f t="shared" si="94"/>
        <v>278646.04664015316</v>
      </c>
    </row>
    <row r="1176" spans="28:32" ht="20" customHeight="1" x14ac:dyDescent="0.5">
      <c r="AB1176" s="41">
        <f t="shared" si="90"/>
        <v>171</v>
      </c>
      <c r="AC1176" s="75">
        <f t="shared" si="91"/>
        <v>345.50064229249023</v>
      </c>
      <c r="AD1176" s="75">
        <f t="shared" si="92"/>
        <v>59080.609832015827</v>
      </c>
      <c r="AE1176" s="74">
        <f t="shared" si="93"/>
        <v>1629.5090446792583</v>
      </c>
      <c r="AF1176" s="74">
        <f t="shared" si="94"/>
        <v>278646.04664015316</v>
      </c>
    </row>
    <row r="1177" spans="28:32" ht="20" customHeight="1" x14ac:dyDescent="0.5">
      <c r="AB1177" s="41">
        <f t="shared" si="90"/>
        <v>171</v>
      </c>
      <c r="AC1177" s="75">
        <f t="shared" si="91"/>
        <v>345.50064229249023</v>
      </c>
      <c r="AD1177" s="75">
        <f t="shared" si="92"/>
        <v>59080.609832015827</v>
      </c>
      <c r="AE1177" s="74">
        <f t="shared" si="93"/>
        <v>1629.5090446792583</v>
      </c>
      <c r="AF1177" s="74">
        <f t="shared" si="94"/>
        <v>278646.04664015316</v>
      </c>
    </row>
    <row r="1178" spans="28:32" ht="20" customHeight="1" x14ac:dyDescent="0.5">
      <c r="AB1178" s="41">
        <f t="shared" si="90"/>
        <v>171</v>
      </c>
      <c r="AC1178" s="75">
        <f t="shared" si="91"/>
        <v>345.50064229249023</v>
      </c>
      <c r="AD1178" s="75">
        <f t="shared" si="92"/>
        <v>59080.609832015827</v>
      </c>
      <c r="AE1178" s="74">
        <f t="shared" si="93"/>
        <v>1629.5090446792583</v>
      </c>
      <c r="AF1178" s="74">
        <f t="shared" si="94"/>
        <v>278646.04664015316</v>
      </c>
    </row>
    <row r="1179" spans="28:32" ht="20" customHeight="1" x14ac:dyDescent="0.5">
      <c r="AB1179" s="41">
        <f t="shared" si="90"/>
        <v>171</v>
      </c>
      <c r="AC1179" s="75">
        <f t="shared" si="91"/>
        <v>345.50064229249023</v>
      </c>
      <c r="AD1179" s="75">
        <f t="shared" si="92"/>
        <v>59080.609832015827</v>
      </c>
      <c r="AE1179" s="74">
        <f t="shared" si="93"/>
        <v>1629.5090446792583</v>
      </c>
      <c r="AF1179" s="74">
        <f t="shared" si="94"/>
        <v>278646.04664015316</v>
      </c>
    </row>
    <row r="1180" spans="28:32" ht="20" customHeight="1" x14ac:dyDescent="0.5">
      <c r="AB1180" s="41">
        <f t="shared" si="90"/>
        <v>171</v>
      </c>
      <c r="AC1180" s="75">
        <f t="shared" si="91"/>
        <v>345.50064229249023</v>
      </c>
      <c r="AD1180" s="75">
        <f t="shared" si="92"/>
        <v>59080.609832015827</v>
      </c>
      <c r="AE1180" s="74">
        <f t="shared" si="93"/>
        <v>1629.5090446792583</v>
      </c>
      <c r="AF1180" s="74">
        <f t="shared" si="94"/>
        <v>278646.04664015316</v>
      </c>
    </row>
    <row r="1181" spans="28:32" ht="20" customHeight="1" x14ac:dyDescent="0.5">
      <c r="AB1181" s="41">
        <f t="shared" si="90"/>
        <v>171</v>
      </c>
      <c r="AC1181" s="75">
        <f t="shared" si="91"/>
        <v>345.50064229249023</v>
      </c>
      <c r="AD1181" s="75">
        <f t="shared" si="92"/>
        <v>59080.609832015827</v>
      </c>
      <c r="AE1181" s="74">
        <f t="shared" si="93"/>
        <v>1629.5090446792583</v>
      </c>
      <c r="AF1181" s="74">
        <f t="shared" si="94"/>
        <v>278646.04664015316</v>
      </c>
    </row>
    <row r="1182" spans="28:32" ht="20" customHeight="1" x14ac:dyDescent="0.5">
      <c r="AB1182" s="41">
        <f t="shared" si="90"/>
        <v>171</v>
      </c>
      <c r="AC1182" s="75">
        <f t="shared" si="91"/>
        <v>345.50064229249023</v>
      </c>
      <c r="AD1182" s="75">
        <f t="shared" si="92"/>
        <v>59080.609832015827</v>
      </c>
      <c r="AE1182" s="74">
        <f t="shared" si="93"/>
        <v>1629.5090446792583</v>
      </c>
      <c r="AF1182" s="74">
        <f t="shared" si="94"/>
        <v>278646.04664015316</v>
      </c>
    </row>
    <row r="1183" spans="28:32" ht="20" customHeight="1" x14ac:dyDescent="0.5">
      <c r="AB1183" s="41">
        <f t="shared" si="90"/>
        <v>171</v>
      </c>
      <c r="AC1183" s="75">
        <f t="shared" si="91"/>
        <v>345.50064229249023</v>
      </c>
      <c r="AD1183" s="75">
        <f t="shared" si="92"/>
        <v>59080.609832015827</v>
      </c>
      <c r="AE1183" s="74">
        <f t="shared" si="93"/>
        <v>1629.5090446792583</v>
      </c>
      <c r="AF1183" s="74">
        <f t="shared" si="94"/>
        <v>278646.04664015316</v>
      </c>
    </row>
    <row r="1184" spans="28:32" ht="20" customHeight="1" x14ac:dyDescent="0.5">
      <c r="AB1184" s="41">
        <f t="shared" si="90"/>
        <v>171</v>
      </c>
      <c r="AC1184" s="75">
        <f t="shared" si="91"/>
        <v>345.50064229249023</v>
      </c>
      <c r="AD1184" s="75">
        <f t="shared" si="92"/>
        <v>59080.609832015827</v>
      </c>
      <c r="AE1184" s="74">
        <f t="shared" si="93"/>
        <v>1629.5090446792583</v>
      </c>
      <c r="AF1184" s="74">
        <f t="shared" si="94"/>
        <v>278646.04664015316</v>
      </c>
    </row>
    <row r="1185" spans="28:32" ht="20" customHeight="1" x14ac:dyDescent="0.5">
      <c r="AB1185" s="41">
        <f t="shared" si="90"/>
        <v>171</v>
      </c>
      <c r="AC1185" s="75">
        <f t="shared" si="91"/>
        <v>345.50064229249023</v>
      </c>
      <c r="AD1185" s="75">
        <f t="shared" si="92"/>
        <v>59080.609832015827</v>
      </c>
      <c r="AE1185" s="74">
        <f t="shared" si="93"/>
        <v>1629.5090446792583</v>
      </c>
      <c r="AF1185" s="74">
        <f t="shared" si="94"/>
        <v>278646.04664015316</v>
      </c>
    </row>
    <row r="1186" spans="28:32" ht="20" customHeight="1" x14ac:dyDescent="0.5">
      <c r="AB1186" s="41">
        <f t="shared" si="90"/>
        <v>171</v>
      </c>
      <c r="AC1186" s="75">
        <f t="shared" si="91"/>
        <v>345.50064229249023</v>
      </c>
      <c r="AD1186" s="75">
        <f t="shared" si="92"/>
        <v>59080.609832015827</v>
      </c>
      <c r="AE1186" s="74">
        <f t="shared" si="93"/>
        <v>1629.5090446792583</v>
      </c>
      <c r="AF1186" s="74">
        <f t="shared" si="94"/>
        <v>278646.04664015316</v>
      </c>
    </row>
    <row r="1187" spans="28:32" ht="20" customHeight="1" x14ac:dyDescent="0.5">
      <c r="AB1187" s="41">
        <f t="shared" si="90"/>
        <v>171</v>
      </c>
      <c r="AC1187" s="75">
        <f t="shared" si="91"/>
        <v>345.50064229249023</v>
      </c>
      <c r="AD1187" s="75">
        <f t="shared" si="92"/>
        <v>59080.609832015827</v>
      </c>
      <c r="AE1187" s="74">
        <f t="shared" si="93"/>
        <v>1629.5090446792583</v>
      </c>
      <c r="AF1187" s="74">
        <f t="shared" si="94"/>
        <v>278646.04664015316</v>
      </c>
    </row>
    <row r="1188" spans="28:32" ht="20" customHeight="1" x14ac:dyDescent="0.5">
      <c r="AB1188" s="41">
        <f t="shared" si="90"/>
        <v>171</v>
      </c>
      <c r="AC1188" s="75">
        <f t="shared" si="91"/>
        <v>345.50064229249023</v>
      </c>
      <c r="AD1188" s="75">
        <f t="shared" si="92"/>
        <v>59080.609832015827</v>
      </c>
      <c r="AE1188" s="74">
        <f t="shared" si="93"/>
        <v>1629.5090446792583</v>
      </c>
      <c r="AF1188" s="74">
        <f t="shared" si="94"/>
        <v>278646.04664015316</v>
      </c>
    </row>
    <row r="1189" spans="28:32" ht="20" customHeight="1" x14ac:dyDescent="0.5">
      <c r="AB1189" s="41">
        <f t="shared" si="90"/>
        <v>171</v>
      </c>
      <c r="AC1189" s="75">
        <f t="shared" si="91"/>
        <v>345.50064229249023</v>
      </c>
      <c r="AD1189" s="75">
        <f t="shared" si="92"/>
        <v>59080.609832015827</v>
      </c>
      <c r="AE1189" s="74">
        <f t="shared" si="93"/>
        <v>1629.5090446792583</v>
      </c>
      <c r="AF1189" s="74">
        <f t="shared" si="94"/>
        <v>278646.04664015316</v>
      </c>
    </row>
    <row r="1190" spans="28:32" ht="20" customHeight="1" x14ac:dyDescent="0.5">
      <c r="AB1190" s="41">
        <f t="shared" si="90"/>
        <v>171</v>
      </c>
      <c r="AC1190" s="75">
        <f t="shared" si="91"/>
        <v>345.50064229249023</v>
      </c>
      <c r="AD1190" s="75">
        <f t="shared" si="92"/>
        <v>59080.609832015827</v>
      </c>
      <c r="AE1190" s="74">
        <f t="shared" si="93"/>
        <v>1629.5090446792583</v>
      </c>
      <c r="AF1190" s="74">
        <f t="shared" si="94"/>
        <v>278646.04664015316</v>
      </c>
    </row>
    <row r="1191" spans="28:32" ht="20" customHeight="1" x14ac:dyDescent="0.5">
      <c r="AB1191" s="41">
        <f t="shared" si="90"/>
        <v>171</v>
      </c>
      <c r="AC1191" s="75">
        <f t="shared" si="91"/>
        <v>345.50064229249023</v>
      </c>
      <c r="AD1191" s="75">
        <f t="shared" si="92"/>
        <v>59080.609832015827</v>
      </c>
      <c r="AE1191" s="74">
        <f t="shared" si="93"/>
        <v>1629.5090446792583</v>
      </c>
      <c r="AF1191" s="74">
        <f t="shared" si="94"/>
        <v>278646.04664015316</v>
      </c>
    </row>
    <row r="1192" spans="28:32" ht="20" customHeight="1" x14ac:dyDescent="0.5">
      <c r="AB1192" s="41">
        <f t="shared" si="90"/>
        <v>171</v>
      </c>
      <c r="AC1192" s="75">
        <f t="shared" si="91"/>
        <v>345.50064229249023</v>
      </c>
      <c r="AD1192" s="75">
        <f t="shared" si="92"/>
        <v>59080.609832015827</v>
      </c>
      <c r="AE1192" s="74">
        <f t="shared" si="93"/>
        <v>1629.5090446792583</v>
      </c>
      <c r="AF1192" s="74">
        <f t="shared" si="94"/>
        <v>278646.04664015316</v>
      </c>
    </row>
    <row r="1193" spans="28:32" ht="20" customHeight="1" x14ac:dyDescent="0.5">
      <c r="AB1193" s="41">
        <f t="shared" si="90"/>
        <v>171</v>
      </c>
      <c r="AC1193" s="75">
        <f t="shared" si="91"/>
        <v>345.50064229249023</v>
      </c>
      <c r="AD1193" s="75">
        <f t="shared" si="92"/>
        <v>59080.609832015827</v>
      </c>
      <c r="AE1193" s="74">
        <f t="shared" si="93"/>
        <v>1629.5090446792583</v>
      </c>
      <c r="AF1193" s="74">
        <f t="shared" si="94"/>
        <v>278646.04664015316</v>
      </c>
    </row>
    <row r="1194" spans="28:32" ht="20" customHeight="1" x14ac:dyDescent="0.5">
      <c r="AB1194" s="41">
        <f t="shared" si="90"/>
        <v>171</v>
      </c>
      <c r="AC1194" s="75">
        <f t="shared" si="91"/>
        <v>345.50064229249023</v>
      </c>
      <c r="AD1194" s="75">
        <f t="shared" si="92"/>
        <v>59080.609832015827</v>
      </c>
      <c r="AE1194" s="74">
        <f t="shared" si="93"/>
        <v>1629.5090446792583</v>
      </c>
      <c r="AF1194" s="74">
        <f t="shared" si="94"/>
        <v>278646.04664015316</v>
      </c>
    </row>
    <row r="1195" spans="28:32" ht="20" customHeight="1" x14ac:dyDescent="0.5">
      <c r="AB1195" s="41">
        <f t="shared" si="90"/>
        <v>171</v>
      </c>
      <c r="AC1195" s="75">
        <f t="shared" si="91"/>
        <v>345.50064229249023</v>
      </c>
      <c r="AD1195" s="75">
        <f t="shared" si="92"/>
        <v>59080.609832015827</v>
      </c>
      <c r="AE1195" s="74">
        <f t="shared" si="93"/>
        <v>1629.5090446792583</v>
      </c>
      <c r="AF1195" s="74">
        <f t="shared" si="94"/>
        <v>278646.04664015316</v>
      </c>
    </row>
    <row r="1196" spans="28:32" ht="20" customHeight="1" x14ac:dyDescent="0.5">
      <c r="AB1196" s="41">
        <f t="shared" si="90"/>
        <v>171</v>
      </c>
      <c r="AC1196" s="75">
        <f t="shared" si="91"/>
        <v>345.50064229249023</v>
      </c>
      <c r="AD1196" s="75">
        <f t="shared" si="92"/>
        <v>59080.609832015827</v>
      </c>
      <c r="AE1196" s="74">
        <f t="shared" si="93"/>
        <v>1629.5090446792583</v>
      </c>
      <c r="AF1196" s="74">
        <f t="shared" si="94"/>
        <v>278646.04664015316</v>
      </c>
    </row>
    <row r="1197" spans="28:32" ht="20" customHeight="1" x14ac:dyDescent="0.5">
      <c r="AB1197" s="41">
        <f t="shared" si="90"/>
        <v>171</v>
      </c>
      <c r="AC1197" s="75">
        <f t="shared" si="91"/>
        <v>345.50064229249023</v>
      </c>
      <c r="AD1197" s="75">
        <f t="shared" si="92"/>
        <v>59080.609832015827</v>
      </c>
      <c r="AE1197" s="74">
        <f t="shared" si="93"/>
        <v>1629.5090446792583</v>
      </c>
      <c r="AF1197" s="74">
        <f t="shared" si="94"/>
        <v>278646.04664015316</v>
      </c>
    </row>
    <row r="1198" spans="28:32" ht="20" customHeight="1" x14ac:dyDescent="0.5">
      <c r="AB1198" s="41">
        <f t="shared" si="90"/>
        <v>171</v>
      </c>
      <c r="AC1198" s="75">
        <f t="shared" si="91"/>
        <v>345.50064229249023</v>
      </c>
      <c r="AD1198" s="75">
        <f t="shared" si="92"/>
        <v>59080.609832015827</v>
      </c>
      <c r="AE1198" s="74">
        <f t="shared" si="93"/>
        <v>1629.5090446792583</v>
      </c>
      <c r="AF1198" s="74">
        <f t="shared" si="94"/>
        <v>278646.04664015316</v>
      </c>
    </row>
    <row r="1199" spans="28:32" ht="20" customHeight="1" x14ac:dyDescent="0.5">
      <c r="AB1199" s="41">
        <f t="shared" si="90"/>
        <v>171</v>
      </c>
      <c r="AC1199" s="75">
        <f t="shared" si="91"/>
        <v>345.50064229249023</v>
      </c>
      <c r="AD1199" s="75">
        <f t="shared" si="92"/>
        <v>59080.609832015827</v>
      </c>
      <c r="AE1199" s="74">
        <f t="shared" si="93"/>
        <v>1629.5090446792583</v>
      </c>
      <c r="AF1199" s="74">
        <f t="shared" si="94"/>
        <v>278646.04664015316</v>
      </c>
    </row>
    <row r="1200" spans="28:32" ht="20" customHeight="1" x14ac:dyDescent="0.5">
      <c r="AB1200" s="41">
        <f t="shared" si="90"/>
        <v>171</v>
      </c>
      <c r="AC1200" s="75">
        <f t="shared" si="91"/>
        <v>345.50064229249023</v>
      </c>
      <c r="AD1200" s="75">
        <f t="shared" si="92"/>
        <v>59080.609832015827</v>
      </c>
      <c r="AE1200" s="74">
        <f t="shared" si="93"/>
        <v>1629.5090446792583</v>
      </c>
      <c r="AF1200" s="74">
        <f t="shared" si="94"/>
        <v>278646.04664015316</v>
      </c>
    </row>
    <row r="1201" spans="28:32" ht="20" customHeight="1" x14ac:dyDescent="0.5">
      <c r="AB1201" s="41">
        <f t="shared" si="90"/>
        <v>171</v>
      </c>
      <c r="AC1201" s="75">
        <f t="shared" si="91"/>
        <v>345.50064229249023</v>
      </c>
      <c r="AD1201" s="75">
        <f t="shared" si="92"/>
        <v>59080.609832015827</v>
      </c>
      <c r="AE1201" s="74">
        <f t="shared" si="93"/>
        <v>1629.5090446792583</v>
      </c>
      <c r="AF1201" s="74">
        <f t="shared" si="94"/>
        <v>278646.04664015316</v>
      </c>
    </row>
    <row r="1202" spans="28:32" ht="20" customHeight="1" x14ac:dyDescent="0.5">
      <c r="AB1202" s="41">
        <f t="shared" si="90"/>
        <v>171</v>
      </c>
      <c r="AC1202" s="75">
        <f t="shared" si="91"/>
        <v>345.50064229249023</v>
      </c>
      <c r="AD1202" s="75">
        <f t="shared" si="92"/>
        <v>59080.609832015827</v>
      </c>
      <c r="AE1202" s="74">
        <f t="shared" si="93"/>
        <v>1629.5090446792583</v>
      </c>
      <c r="AF1202" s="74">
        <f t="shared" si="94"/>
        <v>278646.04664015316</v>
      </c>
    </row>
    <row r="1203" spans="28:32" ht="20" customHeight="1" x14ac:dyDescent="0.5">
      <c r="AB1203" s="41">
        <f t="shared" si="90"/>
        <v>171</v>
      </c>
      <c r="AC1203" s="75">
        <f t="shared" si="91"/>
        <v>345.50064229249023</v>
      </c>
      <c r="AD1203" s="75">
        <f t="shared" si="92"/>
        <v>59080.609832015827</v>
      </c>
      <c r="AE1203" s="74">
        <f t="shared" si="93"/>
        <v>1629.5090446792583</v>
      </c>
      <c r="AF1203" s="74">
        <f t="shared" si="94"/>
        <v>278646.04664015316</v>
      </c>
    </row>
    <row r="1204" spans="28:32" ht="20" customHeight="1" x14ac:dyDescent="0.5">
      <c r="AB1204" s="41">
        <f t="shared" si="90"/>
        <v>171</v>
      </c>
      <c r="AC1204" s="75">
        <f t="shared" si="91"/>
        <v>345.50064229249023</v>
      </c>
      <c r="AD1204" s="75">
        <f t="shared" si="92"/>
        <v>59080.609832015827</v>
      </c>
      <c r="AE1204" s="74">
        <f t="shared" si="93"/>
        <v>1629.5090446792583</v>
      </c>
      <c r="AF1204" s="74">
        <f t="shared" si="94"/>
        <v>278646.04664015316</v>
      </c>
    </row>
    <row r="1205" spans="28:32" ht="20" customHeight="1" x14ac:dyDescent="0.5">
      <c r="AB1205" s="41">
        <f t="shared" si="90"/>
        <v>171</v>
      </c>
      <c r="AC1205" s="75">
        <f t="shared" si="91"/>
        <v>345.50064229249023</v>
      </c>
      <c r="AD1205" s="75">
        <f t="shared" si="92"/>
        <v>59080.609832015827</v>
      </c>
      <c r="AE1205" s="74">
        <f t="shared" si="93"/>
        <v>1629.5090446792583</v>
      </c>
      <c r="AF1205" s="74">
        <f t="shared" si="94"/>
        <v>278646.04664015316</v>
      </c>
    </row>
    <row r="1206" spans="28:32" ht="20" customHeight="1" x14ac:dyDescent="0.5">
      <c r="AB1206" s="41">
        <f t="shared" si="90"/>
        <v>171</v>
      </c>
      <c r="AC1206" s="75">
        <f t="shared" si="91"/>
        <v>345.50064229249023</v>
      </c>
      <c r="AD1206" s="75">
        <f t="shared" si="92"/>
        <v>59080.609832015827</v>
      </c>
      <c r="AE1206" s="74">
        <f t="shared" si="93"/>
        <v>1629.5090446792583</v>
      </c>
      <c r="AF1206" s="74">
        <f t="shared" si="94"/>
        <v>278646.04664015316</v>
      </c>
    </row>
    <row r="1207" spans="28:32" ht="20" customHeight="1" x14ac:dyDescent="0.5">
      <c r="AB1207" s="41">
        <f t="shared" si="90"/>
        <v>171</v>
      </c>
      <c r="AC1207" s="75">
        <f t="shared" si="91"/>
        <v>345.50064229249023</v>
      </c>
      <c r="AD1207" s="75">
        <f t="shared" si="92"/>
        <v>59080.609832015827</v>
      </c>
      <c r="AE1207" s="74">
        <f t="shared" si="93"/>
        <v>1629.5090446792583</v>
      </c>
      <c r="AF1207" s="74">
        <f t="shared" si="94"/>
        <v>278646.04664015316</v>
      </c>
    </row>
    <row r="1208" spans="28:32" ht="20" customHeight="1" x14ac:dyDescent="0.5">
      <c r="AB1208" s="41">
        <f t="shared" si="90"/>
        <v>171</v>
      </c>
      <c r="AC1208" s="75">
        <f t="shared" si="91"/>
        <v>345.50064229249023</v>
      </c>
      <c r="AD1208" s="75">
        <f t="shared" si="92"/>
        <v>59080.609832015827</v>
      </c>
      <c r="AE1208" s="74">
        <f t="shared" si="93"/>
        <v>1629.5090446792583</v>
      </c>
      <c r="AF1208" s="74">
        <f t="shared" si="94"/>
        <v>278646.04664015316</v>
      </c>
    </row>
    <row r="1209" spans="28:32" ht="20" customHeight="1" x14ac:dyDescent="0.5">
      <c r="AB1209" s="41">
        <f t="shared" si="90"/>
        <v>171</v>
      </c>
      <c r="AC1209" s="75">
        <f t="shared" si="91"/>
        <v>345.50064229249023</v>
      </c>
      <c r="AD1209" s="75">
        <f t="shared" si="92"/>
        <v>59080.609832015827</v>
      </c>
      <c r="AE1209" s="74">
        <f t="shared" si="93"/>
        <v>1629.5090446792583</v>
      </c>
      <c r="AF1209" s="74">
        <f t="shared" si="94"/>
        <v>278646.04664015316</v>
      </c>
    </row>
    <row r="1210" spans="28:32" ht="20" customHeight="1" x14ac:dyDescent="0.5">
      <c r="AB1210" s="41">
        <f t="shared" si="90"/>
        <v>171</v>
      </c>
      <c r="AC1210" s="75">
        <f t="shared" si="91"/>
        <v>345.50064229249023</v>
      </c>
      <c r="AD1210" s="75">
        <f t="shared" si="92"/>
        <v>59080.609832015827</v>
      </c>
      <c r="AE1210" s="74">
        <f t="shared" si="93"/>
        <v>1629.5090446792583</v>
      </c>
      <c r="AF1210" s="74">
        <f t="shared" si="94"/>
        <v>278646.04664015316</v>
      </c>
    </row>
    <row r="1211" spans="28:32" ht="20" customHeight="1" x14ac:dyDescent="0.5">
      <c r="AB1211" s="41">
        <f t="shared" si="90"/>
        <v>171</v>
      </c>
      <c r="AC1211" s="75">
        <f t="shared" si="91"/>
        <v>345.50064229249023</v>
      </c>
      <c r="AD1211" s="75">
        <f t="shared" si="92"/>
        <v>59080.609832015827</v>
      </c>
      <c r="AE1211" s="74">
        <f t="shared" si="93"/>
        <v>1629.5090446792583</v>
      </c>
      <c r="AF1211" s="74">
        <f t="shared" si="94"/>
        <v>278646.04664015316</v>
      </c>
    </row>
    <row r="1212" spans="28:32" ht="20" customHeight="1" x14ac:dyDescent="0.5">
      <c r="AB1212" s="41">
        <f t="shared" si="90"/>
        <v>171</v>
      </c>
      <c r="AC1212" s="75">
        <f t="shared" si="91"/>
        <v>345.50064229249023</v>
      </c>
      <c r="AD1212" s="75">
        <f t="shared" si="92"/>
        <v>59080.609832015827</v>
      </c>
      <c r="AE1212" s="74">
        <f t="shared" si="93"/>
        <v>1629.5090446792583</v>
      </c>
      <c r="AF1212" s="74">
        <f t="shared" si="94"/>
        <v>278646.04664015316</v>
      </c>
    </row>
    <row r="1213" spans="28:32" ht="20" customHeight="1" x14ac:dyDescent="0.5">
      <c r="AB1213" s="41">
        <f t="shared" si="90"/>
        <v>171</v>
      </c>
      <c r="AC1213" s="75">
        <f t="shared" si="91"/>
        <v>345.50064229249023</v>
      </c>
      <c r="AD1213" s="75">
        <f t="shared" si="92"/>
        <v>59080.609832015827</v>
      </c>
      <c r="AE1213" s="74">
        <f t="shared" si="93"/>
        <v>1629.5090446792583</v>
      </c>
      <c r="AF1213" s="74">
        <f t="shared" si="94"/>
        <v>278646.04664015316</v>
      </c>
    </row>
    <row r="1214" spans="28:32" ht="20" customHeight="1" x14ac:dyDescent="0.5">
      <c r="AB1214" s="41">
        <f t="shared" si="90"/>
        <v>171</v>
      </c>
      <c r="AC1214" s="75">
        <f t="shared" si="91"/>
        <v>345.50064229249023</v>
      </c>
      <c r="AD1214" s="75">
        <f t="shared" si="92"/>
        <v>59080.609832015827</v>
      </c>
      <c r="AE1214" s="74">
        <f t="shared" si="93"/>
        <v>1629.5090446792583</v>
      </c>
      <c r="AF1214" s="74">
        <f t="shared" si="94"/>
        <v>278646.04664015316</v>
      </c>
    </row>
    <row r="1215" spans="28:32" ht="20" customHeight="1" x14ac:dyDescent="0.5">
      <c r="AB1215" s="41">
        <f t="shared" si="90"/>
        <v>171</v>
      </c>
      <c r="AC1215" s="75">
        <f t="shared" si="91"/>
        <v>345.50064229249023</v>
      </c>
      <c r="AD1215" s="75">
        <f t="shared" si="92"/>
        <v>59080.609832015827</v>
      </c>
      <c r="AE1215" s="74">
        <f t="shared" si="93"/>
        <v>1629.5090446792583</v>
      </c>
      <c r="AF1215" s="74">
        <f t="shared" si="94"/>
        <v>278646.04664015316</v>
      </c>
    </row>
    <row r="1216" spans="28:32" ht="20" customHeight="1" x14ac:dyDescent="0.5">
      <c r="AB1216" s="41">
        <f t="shared" si="90"/>
        <v>171</v>
      </c>
      <c r="AC1216" s="75">
        <f t="shared" si="91"/>
        <v>345.50064229249023</v>
      </c>
      <c r="AD1216" s="75">
        <f t="shared" si="92"/>
        <v>59080.609832015827</v>
      </c>
      <c r="AE1216" s="74">
        <f t="shared" si="93"/>
        <v>1629.5090446792583</v>
      </c>
      <c r="AF1216" s="74">
        <f t="shared" si="94"/>
        <v>278646.04664015316</v>
      </c>
    </row>
    <row r="1217" spans="28:32" ht="20" customHeight="1" x14ac:dyDescent="0.5">
      <c r="AB1217" s="41">
        <f t="shared" si="90"/>
        <v>171</v>
      </c>
      <c r="AC1217" s="75">
        <f t="shared" si="91"/>
        <v>345.50064229249023</v>
      </c>
      <c r="AD1217" s="75">
        <f t="shared" si="92"/>
        <v>59080.609832015827</v>
      </c>
      <c r="AE1217" s="74">
        <f t="shared" si="93"/>
        <v>1629.5090446792583</v>
      </c>
      <c r="AF1217" s="74">
        <f t="shared" si="94"/>
        <v>278646.04664015316</v>
      </c>
    </row>
    <row r="1218" spans="28:32" ht="20" customHeight="1" x14ac:dyDescent="0.5">
      <c r="AB1218" s="41">
        <f t="shared" si="90"/>
        <v>171</v>
      </c>
      <c r="AC1218" s="75">
        <f t="shared" si="91"/>
        <v>345.50064229249023</v>
      </c>
      <c r="AD1218" s="75">
        <f t="shared" si="92"/>
        <v>59080.609832015827</v>
      </c>
      <c r="AE1218" s="74">
        <f t="shared" si="93"/>
        <v>1629.5090446792583</v>
      </c>
      <c r="AF1218" s="74">
        <f t="shared" si="94"/>
        <v>278646.04664015316</v>
      </c>
    </row>
    <row r="1219" spans="28:32" ht="20" customHeight="1" x14ac:dyDescent="0.5">
      <c r="AB1219" s="41">
        <f t="shared" si="90"/>
        <v>171</v>
      </c>
      <c r="AC1219" s="75">
        <f t="shared" si="91"/>
        <v>345.50064229249023</v>
      </c>
      <c r="AD1219" s="75">
        <f t="shared" si="92"/>
        <v>59080.609832015827</v>
      </c>
      <c r="AE1219" s="74">
        <f t="shared" si="93"/>
        <v>1629.5090446792583</v>
      </c>
      <c r="AF1219" s="74">
        <f t="shared" si="94"/>
        <v>278646.04664015316</v>
      </c>
    </row>
    <row r="1220" spans="28:32" ht="20" customHeight="1" x14ac:dyDescent="0.5">
      <c r="AB1220" s="41">
        <f t="shared" si="90"/>
        <v>171</v>
      </c>
      <c r="AC1220" s="75">
        <f t="shared" si="91"/>
        <v>345.50064229249023</v>
      </c>
      <c r="AD1220" s="75">
        <f t="shared" si="92"/>
        <v>59080.609832015827</v>
      </c>
      <c r="AE1220" s="74">
        <f t="shared" si="93"/>
        <v>1629.5090446792583</v>
      </c>
      <c r="AF1220" s="74">
        <f t="shared" si="94"/>
        <v>278646.04664015316</v>
      </c>
    </row>
    <row r="1221" spans="28:32" ht="20" customHeight="1" x14ac:dyDescent="0.5">
      <c r="AB1221" s="41">
        <f t="shared" si="90"/>
        <v>171</v>
      </c>
      <c r="AC1221" s="75">
        <f t="shared" si="91"/>
        <v>345.50064229249023</v>
      </c>
      <c r="AD1221" s="75">
        <f t="shared" si="92"/>
        <v>59080.609832015827</v>
      </c>
      <c r="AE1221" s="74">
        <f t="shared" si="93"/>
        <v>1629.5090446792583</v>
      </c>
      <c r="AF1221" s="74">
        <f t="shared" si="94"/>
        <v>278646.04664015316</v>
      </c>
    </row>
    <row r="1222" spans="28:32" ht="20" customHeight="1" x14ac:dyDescent="0.5">
      <c r="AB1222" s="41">
        <f t="shared" si="90"/>
        <v>171</v>
      </c>
      <c r="AC1222" s="75">
        <f t="shared" si="91"/>
        <v>345.50064229249023</v>
      </c>
      <c r="AD1222" s="75">
        <f t="shared" si="92"/>
        <v>59080.609832015827</v>
      </c>
      <c r="AE1222" s="74">
        <f t="shared" si="93"/>
        <v>1629.5090446792583</v>
      </c>
      <c r="AF1222" s="74">
        <f t="shared" si="94"/>
        <v>278646.04664015316</v>
      </c>
    </row>
    <row r="1223" spans="28:32" ht="20" customHeight="1" x14ac:dyDescent="0.5">
      <c r="AB1223" s="41">
        <f t="shared" ref="AB1223:AB1286" si="95">AB1222+U1223</f>
        <v>171</v>
      </c>
      <c r="AC1223" s="75">
        <f t="shared" ref="AC1223:AC1286" si="96">IF(U1223&gt;0,(W1223+AD1222)/AB1223,AC1222)</f>
        <v>345.50064229249023</v>
      </c>
      <c r="AD1223" s="75">
        <f t="shared" ref="AD1223:AD1286" si="97">AB1223*AC1223</f>
        <v>59080.609832015827</v>
      </c>
      <c r="AE1223" s="74">
        <f t="shared" ref="AE1223:AE1286" si="98">IF(U1223&gt;0,(AF1222+Z1223)/AB1223,AE1222)</f>
        <v>1629.5090446792583</v>
      </c>
      <c r="AF1223" s="74">
        <f t="shared" ref="AF1223:AF1286" si="99">AB1223*AE1223</f>
        <v>278646.04664015316</v>
      </c>
    </row>
    <row r="1224" spans="28:32" ht="20" customHeight="1" x14ac:dyDescent="0.5">
      <c r="AB1224" s="41">
        <f t="shared" si="95"/>
        <v>171</v>
      </c>
      <c r="AC1224" s="75">
        <f t="shared" si="96"/>
        <v>345.50064229249023</v>
      </c>
      <c r="AD1224" s="75">
        <f t="shared" si="97"/>
        <v>59080.609832015827</v>
      </c>
      <c r="AE1224" s="74">
        <f t="shared" si="98"/>
        <v>1629.5090446792583</v>
      </c>
      <c r="AF1224" s="74">
        <f t="shared" si="99"/>
        <v>278646.04664015316</v>
      </c>
    </row>
    <row r="1225" spans="28:32" ht="20" customHeight="1" x14ac:dyDescent="0.5">
      <c r="AB1225" s="41">
        <f t="shared" si="95"/>
        <v>171</v>
      </c>
      <c r="AC1225" s="75">
        <f t="shared" si="96"/>
        <v>345.50064229249023</v>
      </c>
      <c r="AD1225" s="75">
        <f t="shared" si="97"/>
        <v>59080.609832015827</v>
      </c>
      <c r="AE1225" s="74">
        <f t="shared" si="98"/>
        <v>1629.5090446792583</v>
      </c>
      <c r="AF1225" s="74">
        <f t="shared" si="99"/>
        <v>278646.04664015316</v>
      </c>
    </row>
    <row r="1226" spans="28:32" ht="20" customHeight="1" x14ac:dyDescent="0.5">
      <c r="AB1226" s="41">
        <f t="shared" si="95"/>
        <v>171</v>
      </c>
      <c r="AC1226" s="75">
        <f t="shared" si="96"/>
        <v>345.50064229249023</v>
      </c>
      <c r="AD1226" s="75">
        <f t="shared" si="97"/>
        <v>59080.609832015827</v>
      </c>
      <c r="AE1226" s="74">
        <f t="shared" si="98"/>
        <v>1629.5090446792583</v>
      </c>
      <c r="AF1226" s="74">
        <f t="shared" si="99"/>
        <v>278646.04664015316</v>
      </c>
    </row>
    <row r="1227" spans="28:32" ht="20" customHeight="1" x14ac:dyDescent="0.5">
      <c r="AB1227" s="41">
        <f t="shared" si="95"/>
        <v>171</v>
      </c>
      <c r="AC1227" s="75">
        <f t="shared" si="96"/>
        <v>345.50064229249023</v>
      </c>
      <c r="AD1227" s="75">
        <f t="shared" si="97"/>
        <v>59080.609832015827</v>
      </c>
      <c r="AE1227" s="74">
        <f t="shared" si="98"/>
        <v>1629.5090446792583</v>
      </c>
      <c r="AF1227" s="74">
        <f t="shared" si="99"/>
        <v>278646.04664015316</v>
      </c>
    </row>
    <row r="1228" spans="28:32" ht="20" customHeight="1" x14ac:dyDescent="0.5">
      <c r="AB1228" s="41">
        <f t="shared" si="95"/>
        <v>171</v>
      </c>
      <c r="AC1228" s="75">
        <f t="shared" si="96"/>
        <v>345.50064229249023</v>
      </c>
      <c r="AD1228" s="75">
        <f t="shared" si="97"/>
        <v>59080.609832015827</v>
      </c>
      <c r="AE1228" s="74">
        <f t="shared" si="98"/>
        <v>1629.5090446792583</v>
      </c>
      <c r="AF1228" s="74">
        <f t="shared" si="99"/>
        <v>278646.04664015316</v>
      </c>
    </row>
    <row r="1229" spans="28:32" ht="20" customHeight="1" x14ac:dyDescent="0.5">
      <c r="AB1229" s="41">
        <f t="shared" si="95"/>
        <v>171</v>
      </c>
      <c r="AC1229" s="75">
        <f t="shared" si="96"/>
        <v>345.50064229249023</v>
      </c>
      <c r="AD1229" s="75">
        <f t="shared" si="97"/>
        <v>59080.609832015827</v>
      </c>
      <c r="AE1229" s="74">
        <f t="shared" si="98"/>
        <v>1629.5090446792583</v>
      </c>
      <c r="AF1229" s="74">
        <f t="shared" si="99"/>
        <v>278646.04664015316</v>
      </c>
    </row>
    <row r="1230" spans="28:32" ht="20" customHeight="1" x14ac:dyDescent="0.5">
      <c r="AB1230" s="41">
        <f t="shared" si="95"/>
        <v>171</v>
      </c>
      <c r="AC1230" s="75">
        <f t="shared" si="96"/>
        <v>345.50064229249023</v>
      </c>
      <c r="AD1230" s="75">
        <f t="shared" si="97"/>
        <v>59080.609832015827</v>
      </c>
      <c r="AE1230" s="74">
        <f t="shared" si="98"/>
        <v>1629.5090446792583</v>
      </c>
      <c r="AF1230" s="74">
        <f t="shared" si="99"/>
        <v>278646.04664015316</v>
      </c>
    </row>
    <row r="1231" spans="28:32" ht="20" customHeight="1" x14ac:dyDescent="0.5">
      <c r="AB1231" s="41">
        <f t="shared" si="95"/>
        <v>171</v>
      </c>
      <c r="AC1231" s="75">
        <f t="shared" si="96"/>
        <v>345.50064229249023</v>
      </c>
      <c r="AD1231" s="75">
        <f t="shared" si="97"/>
        <v>59080.609832015827</v>
      </c>
      <c r="AE1231" s="74">
        <f t="shared" si="98"/>
        <v>1629.5090446792583</v>
      </c>
      <c r="AF1231" s="74">
        <f t="shared" si="99"/>
        <v>278646.04664015316</v>
      </c>
    </row>
    <row r="1232" spans="28:32" ht="20" customHeight="1" x14ac:dyDescent="0.5">
      <c r="AB1232" s="41">
        <f t="shared" si="95"/>
        <v>171</v>
      </c>
      <c r="AC1232" s="75">
        <f t="shared" si="96"/>
        <v>345.50064229249023</v>
      </c>
      <c r="AD1232" s="75">
        <f t="shared" si="97"/>
        <v>59080.609832015827</v>
      </c>
      <c r="AE1232" s="74">
        <f t="shared" si="98"/>
        <v>1629.5090446792583</v>
      </c>
      <c r="AF1232" s="74">
        <f t="shared" si="99"/>
        <v>278646.04664015316</v>
      </c>
    </row>
    <row r="1233" spans="28:32" ht="20" customHeight="1" x14ac:dyDescent="0.5">
      <c r="AB1233" s="41">
        <f t="shared" si="95"/>
        <v>171</v>
      </c>
      <c r="AC1233" s="75">
        <f t="shared" si="96"/>
        <v>345.50064229249023</v>
      </c>
      <c r="AD1233" s="75">
        <f t="shared" si="97"/>
        <v>59080.609832015827</v>
      </c>
      <c r="AE1233" s="74">
        <f t="shared" si="98"/>
        <v>1629.5090446792583</v>
      </c>
      <c r="AF1233" s="74">
        <f t="shared" si="99"/>
        <v>278646.04664015316</v>
      </c>
    </row>
    <row r="1234" spans="28:32" ht="20" customHeight="1" x14ac:dyDescent="0.5">
      <c r="AB1234" s="41">
        <f t="shared" si="95"/>
        <v>171</v>
      </c>
      <c r="AC1234" s="75">
        <f t="shared" si="96"/>
        <v>345.50064229249023</v>
      </c>
      <c r="AD1234" s="75">
        <f t="shared" si="97"/>
        <v>59080.609832015827</v>
      </c>
      <c r="AE1234" s="74">
        <f t="shared" si="98"/>
        <v>1629.5090446792583</v>
      </c>
      <c r="AF1234" s="74">
        <f t="shared" si="99"/>
        <v>278646.04664015316</v>
      </c>
    </row>
    <row r="1235" spans="28:32" ht="20" customHeight="1" x14ac:dyDescent="0.5">
      <c r="AB1235" s="41">
        <f t="shared" si="95"/>
        <v>171</v>
      </c>
      <c r="AC1235" s="75">
        <f t="shared" si="96"/>
        <v>345.50064229249023</v>
      </c>
      <c r="AD1235" s="75">
        <f t="shared" si="97"/>
        <v>59080.609832015827</v>
      </c>
      <c r="AE1235" s="74">
        <f t="shared" si="98"/>
        <v>1629.5090446792583</v>
      </c>
      <c r="AF1235" s="74">
        <f t="shared" si="99"/>
        <v>278646.04664015316</v>
      </c>
    </row>
    <row r="1236" spans="28:32" ht="20" customHeight="1" x14ac:dyDescent="0.5">
      <c r="AB1236" s="41">
        <f t="shared" si="95"/>
        <v>171</v>
      </c>
      <c r="AC1236" s="75">
        <f t="shared" si="96"/>
        <v>345.50064229249023</v>
      </c>
      <c r="AD1236" s="75">
        <f t="shared" si="97"/>
        <v>59080.609832015827</v>
      </c>
      <c r="AE1236" s="74">
        <f t="shared" si="98"/>
        <v>1629.5090446792583</v>
      </c>
      <c r="AF1236" s="74">
        <f t="shared" si="99"/>
        <v>278646.04664015316</v>
      </c>
    </row>
    <row r="1237" spans="28:32" ht="20" customHeight="1" x14ac:dyDescent="0.5">
      <c r="AB1237" s="41">
        <f t="shared" si="95"/>
        <v>171</v>
      </c>
      <c r="AC1237" s="75">
        <f t="shared" si="96"/>
        <v>345.50064229249023</v>
      </c>
      <c r="AD1237" s="75">
        <f t="shared" si="97"/>
        <v>59080.609832015827</v>
      </c>
      <c r="AE1237" s="74">
        <f t="shared" si="98"/>
        <v>1629.5090446792583</v>
      </c>
      <c r="AF1237" s="74">
        <f t="shared" si="99"/>
        <v>278646.04664015316</v>
      </c>
    </row>
    <row r="1238" spans="28:32" ht="20" customHeight="1" x14ac:dyDescent="0.5">
      <c r="AB1238" s="41">
        <f t="shared" si="95"/>
        <v>171</v>
      </c>
      <c r="AC1238" s="75">
        <f t="shared" si="96"/>
        <v>345.50064229249023</v>
      </c>
      <c r="AD1238" s="75">
        <f t="shared" si="97"/>
        <v>59080.609832015827</v>
      </c>
      <c r="AE1238" s="74">
        <f t="shared" si="98"/>
        <v>1629.5090446792583</v>
      </c>
      <c r="AF1238" s="74">
        <f t="shared" si="99"/>
        <v>278646.04664015316</v>
      </c>
    </row>
    <row r="1239" spans="28:32" ht="20" customHeight="1" x14ac:dyDescent="0.5">
      <c r="AB1239" s="41">
        <f t="shared" si="95"/>
        <v>171</v>
      </c>
      <c r="AC1239" s="75">
        <f t="shared" si="96"/>
        <v>345.50064229249023</v>
      </c>
      <c r="AD1239" s="75">
        <f t="shared" si="97"/>
        <v>59080.609832015827</v>
      </c>
      <c r="AE1239" s="74">
        <f t="shared" si="98"/>
        <v>1629.5090446792583</v>
      </c>
      <c r="AF1239" s="74">
        <f t="shared" si="99"/>
        <v>278646.04664015316</v>
      </c>
    </row>
    <row r="1240" spans="28:32" ht="20" customHeight="1" x14ac:dyDescent="0.5">
      <c r="AB1240" s="41">
        <f t="shared" si="95"/>
        <v>171</v>
      </c>
      <c r="AC1240" s="75">
        <f t="shared" si="96"/>
        <v>345.50064229249023</v>
      </c>
      <c r="AD1240" s="75">
        <f t="shared" si="97"/>
        <v>59080.609832015827</v>
      </c>
      <c r="AE1240" s="74">
        <f t="shared" si="98"/>
        <v>1629.5090446792583</v>
      </c>
      <c r="AF1240" s="74">
        <f t="shared" si="99"/>
        <v>278646.04664015316</v>
      </c>
    </row>
    <row r="1241" spans="28:32" ht="20" customHeight="1" x14ac:dyDescent="0.5">
      <c r="AB1241" s="41">
        <f t="shared" si="95"/>
        <v>171</v>
      </c>
      <c r="AC1241" s="75">
        <f t="shared" si="96"/>
        <v>345.50064229249023</v>
      </c>
      <c r="AD1241" s="75">
        <f t="shared" si="97"/>
        <v>59080.609832015827</v>
      </c>
      <c r="AE1241" s="74">
        <f t="shared" si="98"/>
        <v>1629.5090446792583</v>
      </c>
      <c r="AF1241" s="74">
        <f t="shared" si="99"/>
        <v>278646.04664015316</v>
      </c>
    </row>
    <row r="1242" spans="28:32" ht="20" customHeight="1" x14ac:dyDescent="0.5">
      <c r="AB1242" s="41">
        <f t="shared" si="95"/>
        <v>171</v>
      </c>
      <c r="AC1242" s="75">
        <f t="shared" si="96"/>
        <v>345.50064229249023</v>
      </c>
      <c r="AD1242" s="75">
        <f t="shared" si="97"/>
        <v>59080.609832015827</v>
      </c>
      <c r="AE1242" s="74">
        <f t="shared" si="98"/>
        <v>1629.5090446792583</v>
      </c>
      <c r="AF1242" s="74">
        <f t="shared" si="99"/>
        <v>278646.04664015316</v>
      </c>
    </row>
    <row r="1243" spans="28:32" ht="20" customHeight="1" x14ac:dyDescent="0.5">
      <c r="AB1243" s="41">
        <f t="shared" si="95"/>
        <v>171</v>
      </c>
      <c r="AC1243" s="75">
        <f t="shared" si="96"/>
        <v>345.50064229249023</v>
      </c>
      <c r="AD1243" s="75">
        <f t="shared" si="97"/>
        <v>59080.609832015827</v>
      </c>
      <c r="AE1243" s="74">
        <f t="shared" si="98"/>
        <v>1629.5090446792583</v>
      </c>
      <c r="AF1243" s="74">
        <f t="shared" si="99"/>
        <v>278646.04664015316</v>
      </c>
    </row>
    <row r="1244" spans="28:32" ht="20" customHeight="1" x14ac:dyDescent="0.5">
      <c r="AB1244" s="41">
        <f t="shared" si="95"/>
        <v>171</v>
      </c>
      <c r="AC1244" s="75">
        <f t="shared" si="96"/>
        <v>345.50064229249023</v>
      </c>
      <c r="AD1244" s="75">
        <f t="shared" si="97"/>
        <v>59080.609832015827</v>
      </c>
      <c r="AE1244" s="74">
        <f t="shared" si="98"/>
        <v>1629.5090446792583</v>
      </c>
      <c r="AF1244" s="74">
        <f t="shared" si="99"/>
        <v>278646.04664015316</v>
      </c>
    </row>
    <row r="1245" spans="28:32" ht="20" customHeight="1" x14ac:dyDescent="0.5">
      <c r="AB1245" s="41">
        <f t="shared" si="95"/>
        <v>171</v>
      </c>
      <c r="AC1245" s="75">
        <f t="shared" si="96"/>
        <v>345.50064229249023</v>
      </c>
      <c r="AD1245" s="75">
        <f t="shared" si="97"/>
        <v>59080.609832015827</v>
      </c>
      <c r="AE1245" s="74">
        <f t="shared" si="98"/>
        <v>1629.5090446792583</v>
      </c>
      <c r="AF1245" s="74">
        <f t="shared" si="99"/>
        <v>278646.04664015316</v>
      </c>
    </row>
    <row r="1246" spans="28:32" ht="20" customHeight="1" x14ac:dyDescent="0.5">
      <c r="AB1246" s="41">
        <f t="shared" si="95"/>
        <v>171</v>
      </c>
      <c r="AC1246" s="75">
        <f t="shared" si="96"/>
        <v>345.50064229249023</v>
      </c>
      <c r="AD1246" s="75">
        <f t="shared" si="97"/>
        <v>59080.609832015827</v>
      </c>
      <c r="AE1246" s="74">
        <f t="shared" si="98"/>
        <v>1629.5090446792583</v>
      </c>
      <c r="AF1246" s="74">
        <f t="shared" si="99"/>
        <v>278646.04664015316</v>
      </c>
    </row>
    <row r="1247" spans="28:32" ht="20" customHeight="1" x14ac:dyDescent="0.5">
      <c r="AB1247" s="41">
        <f t="shared" si="95"/>
        <v>171</v>
      </c>
      <c r="AC1247" s="75">
        <f t="shared" si="96"/>
        <v>345.50064229249023</v>
      </c>
      <c r="AD1247" s="75">
        <f t="shared" si="97"/>
        <v>59080.609832015827</v>
      </c>
      <c r="AE1247" s="74">
        <f t="shared" si="98"/>
        <v>1629.5090446792583</v>
      </c>
      <c r="AF1247" s="74">
        <f t="shared" si="99"/>
        <v>278646.04664015316</v>
      </c>
    </row>
    <row r="1248" spans="28:32" ht="20" customHeight="1" x14ac:dyDescent="0.5">
      <c r="AB1248" s="41">
        <f t="shared" si="95"/>
        <v>171</v>
      </c>
      <c r="AC1248" s="75">
        <f t="shared" si="96"/>
        <v>345.50064229249023</v>
      </c>
      <c r="AD1248" s="75">
        <f t="shared" si="97"/>
        <v>59080.609832015827</v>
      </c>
      <c r="AE1248" s="74">
        <f t="shared" si="98"/>
        <v>1629.5090446792583</v>
      </c>
      <c r="AF1248" s="74">
        <f t="shared" si="99"/>
        <v>278646.04664015316</v>
      </c>
    </row>
    <row r="1249" spans="28:32" ht="20" customHeight="1" x14ac:dyDescent="0.5">
      <c r="AB1249" s="41">
        <f t="shared" si="95"/>
        <v>171</v>
      </c>
      <c r="AC1249" s="75">
        <f t="shared" si="96"/>
        <v>345.50064229249023</v>
      </c>
      <c r="AD1249" s="75">
        <f t="shared" si="97"/>
        <v>59080.609832015827</v>
      </c>
      <c r="AE1249" s="74">
        <f t="shared" si="98"/>
        <v>1629.5090446792583</v>
      </c>
      <c r="AF1249" s="74">
        <f t="shared" si="99"/>
        <v>278646.04664015316</v>
      </c>
    </row>
    <row r="1250" spans="28:32" ht="20" customHeight="1" x14ac:dyDescent="0.5">
      <c r="AB1250" s="41">
        <f t="shared" si="95"/>
        <v>171</v>
      </c>
      <c r="AC1250" s="75">
        <f t="shared" si="96"/>
        <v>345.50064229249023</v>
      </c>
      <c r="AD1250" s="75">
        <f t="shared" si="97"/>
        <v>59080.609832015827</v>
      </c>
      <c r="AE1250" s="74">
        <f t="shared" si="98"/>
        <v>1629.5090446792583</v>
      </c>
      <c r="AF1250" s="74">
        <f t="shared" si="99"/>
        <v>278646.04664015316</v>
      </c>
    </row>
    <row r="1251" spans="28:32" ht="20" customHeight="1" x14ac:dyDescent="0.5">
      <c r="AB1251" s="41">
        <f t="shared" si="95"/>
        <v>171</v>
      </c>
      <c r="AC1251" s="75">
        <f t="shared" si="96"/>
        <v>345.50064229249023</v>
      </c>
      <c r="AD1251" s="75">
        <f t="shared" si="97"/>
        <v>59080.609832015827</v>
      </c>
      <c r="AE1251" s="74">
        <f t="shared" si="98"/>
        <v>1629.5090446792583</v>
      </c>
      <c r="AF1251" s="74">
        <f t="shared" si="99"/>
        <v>278646.04664015316</v>
      </c>
    </row>
    <row r="1252" spans="28:32" ht="20" customHeight="1" x14ac:dyDescent="0.5">
      <c r="AB1252" s="41">
        <f t="shared" si="95"/>
        <v>171</v>
      </c>
      <c r="AC1252" s="75">
        <f t="shared" si="96"/>
        <v>345.50064229249023</v>
      </c>
      <c r="AD1252" s="75">
        <f t="shared" si="97"/>
        <v>59080.609832015827</v>
      </c>
      <c r="AE1252" s="74">
        <f t="shared" si="98"/>
        <v>1629.5090446792583</v>
      </c>
      <c r="AF1252" s="74">
        <f t="shared" si="99"/>
        <v>278646.04664015316</v>
      </c>
    </row>
    <row r="1253" spans="28:32" ht="20" customHeight="1" x14ac:dyDescent="0.5">
      <c r="AB1253" s="41">
        <f t="shared" si="95"/>
        <v>171</v>
      </c>
      <c r="AC1253" s="75">
        <f t="shared" si="96"/>
        <v>345.50064229249023</v>
      </c>
      <c r="AD1253" s="75">
        <f t="shared" si="97"/>
        <v>59080.609832015827</v>
      </c>
      <c r="AE1253" s="74">
        <f t="shared" si="98"/>
        <v>1629.5090446792583</v>
      </c>
      <c r="AF1253" s="74">
        <f t="shared" si="99"/>
        <v>278646.04664015316</v>
      </c>
    </row>
    <row r="1254" spans="28:32" ht="20" customHeight="1" x14ac:dyDescent="0.5">
      <c r="AB1254" s="41">
        <f t="shared" si="95"/>
        <v>171</v>
      </c>
      <c r="AC1254" s="75">
        <f t="shared" si="96"/>
        <v>345.50064229249023</v>
      </c>
      <c r="AD1254" s="75">
        <f t="shared" si="97"/>
        <v>59080.609832015827</v>
      </c>
      <c r="AE1254" s="74">
        <f t="shared" si="98"/>
        <v>1629.5090446792583</v>
      </c>
      <c r="AF1254" s="74">
        <f t="shared" si="99"/>
        <v>278646.04664015316</v>
      </c>
    </row>
    <row r="1255" spans="28:32" ht="20" customHeight="1" x14ac:dyDescent="0.5">
      <c r="AB1255" s="41">
        <f t="shared" si="95"/>
        <v>171</v>
      </c>
      <c r="AC1255" s="75">
        <f t="shared" si="96"/>
        <v>345.50064229249023</v>
      </c>
      <c r="AD1255" s="75">
        <f t="shared" si="97"/>
        <v>59080.609832015827</v>
      </c>
      <c r="AE1255" s="74">
        <f t="shared" si="98"/>
        <v>1629.5090446792583</v>
      </c>
      <c r="AF1255" s="74">
        <f t="shared" si="99"/>
        <v>278646.04664015316</v>
      </c>
    </row>
    <row r="1256" spans="28:32" ht="20" customHeight="1" x14ac:dyDescent="0.5">
      <c r="AB1256" s="41">
        <f t="shared" si="95"/>
        <v>171</v>
      </c>
      <c r="AC1256" s="75">
        <f t="shared" si="96"/>
        <v>345.50064229249023</v>
      </c>
      <c r="AD1256" s="75">
        <f t="shared" si="97"/>
        <v>59080.609832015827</v>
      </c>
      <c r="AE1256" s="74">
        <f t="shared" si="98"/>
        <v>1629.5090446792583</v>
      </c>
      <c r="AF1256" s="74">
        <f t="shared" si="99"/>
        <v>278646.04664015316</v>
      </c>
    </row>
    <row r="1257" spans="28:32" ht="20" customHeight="1" x14ac:dyDescent="0.5">
      <c r="AB1257" s="41">
        <f t="shared" si="95"/>
        <v>171</v>
      </c>
      <c r="AC1257" s="75">
        <f t="shared" si="96"/>
        <v>345.50064229249023</v>
      </c>
      <c r="AD1257" s="75">
        <f t="shared" si="97"/>
        <v>59080.609832015827</v>
      </c>
      <c r="AE1257" s="74">
        <f t="shared" si="98"/>
        <v>1629.5090446792583</v>
      </c>
      <c r="AF1257" s="74">
        <f t="shared" si="99"/>
        <v>278646.04664015316</v>
      </c>
    </row>
    <row r="1258" spans="28:32" ht="20" customHeight="1" x14ac:dyDescent="0.5">
      <c r="AB1258" s="41">
        <f t="shared" si="95"/>
        <v>171</v>
      </c>
      <c r="AC1258" s="75">
        <f t="shared" si="96"/>
        <v>345.50064229249023</v>
      </c>
      <c r="AD1258" s="75">
        <f t="shared" si="97"/>
        <v>59080.609832015827</v>
      </c>
      <c r="AE1258" s="74">
        <f t="shared" si="98"/>
        <v>1629.5090446792583</v>
      </c>
      <c r="AF1258" s="74">
        <f t="shared" si="99"/>
        <v>278646.04664015316</v>
      </c>
    </row>
    <row r="1259" spans="28:32" ht="20" customHeight="1" x14ac:dyDescent="0.5">
      <c r="AB1259" s="41">
        <f t="shared" si="95"/>
        <v>171</v>
      </c>
      <c r="AC1259" s="75">
        <f t="shared" si="96"/>
        <v>345.50064229249023</v>
      </c>
      <c r="AD1259" s="75">
        <f t="shared" si="97"/>
        <v>59080.609832015827</v>
      </c>
      <c r="AE1259" s="74">
        <f t="shared" si="98"/>
        <v>1629.5090446792583</v>
      </c>
      <c r="AF1259" s="74">
        <f t="shared" si="99"/>
        <v>278646.04664015316</v>
      </c>
    </row>
    <row r="1260" spans="28:32" ht="20" customHeight="1" x14ac:dyDescent="0.5">
      <c r="AB1260" s="41">
        <f t="shared" si="95"/>
        <v>171</v>
      </c>
      <c r="AC1260" s="75">
        <f t="shared" si="96"/>
        <v>345.50064229249023</v>
      </c>
      <c r="AD1260" s="75">
        <f t="shared" si="97"/>
        <v>59080.609832015827</v>
      </c>
      <c r="AE1260" s="74">
        <f t="shared" si="98"/>
        <v>1629.5090446792583</v>
      </c>
      <c r="AF1260" s="74">
        <f t="shared" si="99"/>
        <v>278646.04664015316</v>
      </c>
    </row>
    <row r="1261" spans="28:32" ht="20" customHeight="1" x14ac:dyDescent="0.5">
      <c r="AB1261" s="41">
        <f t="shared" si="95"/>
        <v>171</v>
      </c>
      <c r="AC1261" s="75">
        <f t="shared" si="96"/>
        <v>345.50064229249023</v>
      </c>
      <c r="AD1261" s="75">
        <f t="shared" si="97"/>
        <v>59080.609832015827</v>
      </c>
      <c r="AE1261" s="74">
        <f t="shared" si="98"/>
        <v>1629.5090446792583</v>
      </c>
      <c r="AF1261" s="74">
        <f t="shared" si="99"/>
        <v>278646.04664015316</v>
      </c>
    </row>
    <row r="1262" spans="28:32" ht="20" customHeight="1" x14ac:dyDescent="0.5">
      <c r="AB1262" s="41">
        <f t="shared" si="95"/>
        <v>171</v>
      </c>
      <c r="AC1262" s="75">
        <f t="shared" si="96"/>
        <v>345.50064229249023</v>
      </c>
      <c r="AD1262" s="75">
        <f t="shared" si="97"/>
        <v>59080.609832015827</v>
      </c>
      <c r="AE1262" s="74">
        <f t="shared" si="98"/>
        <v>1629.5090446792583</v>
      </c>
      <c r="AF1262" s="74">
        <f t="shared" si="99"/>
        <v>278646.04664015316</v>
      </c>
    </row>
    <row r="1263" spans="28:32" ht="20" customHeight="1" x14ac:dyDescent="0.5">
      <c r="AB1263" s="41">
        <f t="shared" si="95"/>
        <v>171</v>
      </c>
      <c r="AC1263" s="75">
        <f t="shared" si="96"/>
        <v>345.50064229249023</v>
      </c>
      <c r="AD1263" s="75">
        <f t="shared" si="97"/>
        <v>59080.609832015827</v>
      </c>
      <c r="AE1263" s="74">
        <f t="shared" si="98"/>
        <v>1629.5090446792583</v>
      </c>
      <c r="AF1263" s="74">
        <f t="shared" si="99"/>
        <v>278646.04664015316</v>
      </c>
    </row>
    <row r="1264" spans="28:32" ht="20" customHeight="1" x14ac:dyDescent="0.5">
      <c r="AB1264" s="41">
        <f t="shared" si="95"/>
        <v>171</v>
      </c>
      <c r="AC1264" s="75">
        <f t="shared" si="96"/>
        <v>345.50064229249023</v>
      </c>
      <c r="AD1264" s="75">
        <f t="shared" si="97"/>
        <v>59080.609832015827</v>
      </c>
      <c r="AE1264" s="74">
        <f t="shared" si="98"/>
        <v>1629.5090446792583</v>
      </c>
      <c r="AF1264" s="74">
        <f t="shared" si="99"/>
        <v>278646.04664015316</v>
      </c>
    </row>
    <row r="1265" spans="28:32" ht="20" customHeight="1" x14ac:dyDescent="0.5">
      <c r="AB1265" s="41">
        <f t="shared" si="95"/>
        <v>171</v>
      </c>
      <c r="AC1265" s="75">
        <f t="shared" si="96"/>
        <v>345.50064229249023</v>
      </c>
      <c r="AD1265" s="75">
        <f t="shared" si="97"/>
        <v>59080.609832015827</v>
      </c>
      <c r="AE1265" s="74">
        <f t="shared" si="98"/>
        <v>1629.5090446792583</v>
      </c>
      <c r="AF1265" s="74">
        <f t="shared" si="99"/>
        <v>278646.04664015316</v>
      </c>
    </row>
    <row r="1266" spans="28:32" ht="20" customHeight="1" x14ac:dyDescent="0.5">
      <c r="AB1266" s="41">
        <f t="shared" si="95"/>
        <v>171</v>
      </c>
      <c r="AC1266" s="75">
        <f t="shared" si="96"/>
        <v>345.50064229249023</v>
      </c>
      <c r="AD1266" s="75">
        <f t="shared" si="97"/>
        <v>59080.609832015827</v>
      </c>
      <c r="AE1266" s="74">
        <f t="shared" si="98"/>
        <v>1629.5090446792583</v>
      </c>
      <c r="AF1266" s="74">
        <f t="shared" si="99"/>
        <v>278646.04664015316</v>
      </c>
    </row>
    <row r="1267" spans="28:32" ht="20" customHeight="1" x14ac:dyDescent="0.5">
      <c r="AB1267" s="41">
        <f t="shared" si="95"/>
        <v>171</v>
      </c>
      <c r="AC1267" s="75">
        <f t="shared" si="96"/>
        <v>345.50064229249023</v>
      </c>
      <c r="AD1267" s="75">
        <f t="shared" si="97"/>
        <v>59080.609832015827</v>
      </c>
      <c r="AE1267" s="74">
        <f t="shared" si="98"/>
        <v>1629.5090446792583</v>
      </c>
      <c r="AF1267" s="74">
        <f t="shared" si="99"/>
        <v>278646.04664015316</v>
      </c>
    </row>
    <row r="1268" spans="28:32" ht="20" customHeight="1" x14ac:dyDescent="0.5">
      <c r="AB1268" s="41">
        <f t="shared" si="95"/>
        <v>171</v>
      </c>
      <c r="AC1268" s="75">
        <f t="shared" si="96"/>
        <v>345.50064229249023</v>
      </c>
      <c r="AD1268" s="75">
        <f t="shared" si="97"/>
        <v>59080.609832015827</v>
      </c>
      <c r="AE1268" s="74">
        <f t="shared" si="98"/>
        <v>1629.5090446792583</v>
      </c>
      <c r="AF1268" s="74">
        <f t="shared" si="99"/>
        <v>278646.04664015316</v>
      </c>
    </row>
    <row r="1269" spans="28:32" ht="20" customHeight="1" x14ac:dyDescent="0.5">
      <c r="AB1269" s="41">
        <f t="shared" si="95"/>
        <v>171</v>
      </c>
      <c r="AC1269" s="75">
        <f t="shared" si="96"/>
        <v>345.50064229249023</v>
      </c>
      <c r="AD1269" s="75">
        <f t="shared" si="97"/>
        <v>59080.609832015827</v>
      </c>
      <c r="AE1269" s="74">
        <f t="shared" si="98"/>
        <v>1629.5090446792583</v>
      </c>
      <c r="AF1269" s="74">
        <f t="shared" si="99"/>
        <v>278646.04664015316</v>
      </c>
    </row>
    <row r="1270" spans="28:32" ht="20" customHeight="1" x14ac:dyDescent="0.5">
      <c r="AB1270" s="41">
        <f t="shared" si="95"/>
        <v>171</v>
      </c>
      <c r="AC1270" s="75">
        <f t="shared" si="96"/>
        <v>345.50064229249023</v>
      </c>
      <c r="AD1270" s="75">
        <f t="shared" si="97"/>
        <v>59080.609832015827</v>
      </c>
      <c r="AE1270" s="74">
        <f t="shared" si="98"/>
        <v>1629.5090446792583</v>
      </c>
      <c r="AF1270" s="74">
        <f t="shared" si="99"/>
        <v>278646.04664015316</v>
      </c>
    </row>
    <row r="1271" spans="28:32" ht="20" customHeight="1" x14ac:dyDescent="0.5">
      <c r="AB1271" s="41">
        <f t="shared" si="95"/>
        <v>171</v>
      </c>
      <c r="AC1271" s="75">
        <f t="shared" si="96"/>
        <v>345.50064229249023</v>
      </c>
      <c r="AD1271" s="75">
        <f t="shared" si="97"/>
        <v>59080.609832015827</v>
      </c>
      <c r="AE1271" s="74">
        <f t="shared" si="98"/>
        <v>1629.5090446792583</v>
      </c>
      <c r="AF1271" s="74">
        <f t="shared" si="99"/>
        <v>278646.04664015316</v>
      </c>
    </row>
    <row r="1272" spans="28:32" ht="20" customHeight="1" x14ac:dyDescent="0.5">
      <c r="AB1272" s="41">
        <f t="shared" si="95"/>
        <v>171</v>
      </c>
      <c r="AC1272" s="75">
        <f t="shared" si="96"/>
        <v>345.50064229249023</v>
      </c>
      <c r="AD1272" s="75">
        <f t="shared" si="97"/>
        <v>59080.609832015827</v>
      </c>
      <c r="AE1272" s="74">
        <f t="shared" si="98"/>
        <v>1629.5090446792583</v>
      </c>
      <c r="AF1272" s="74">
        <f t="shared" si="99"/>
        <v>278646.04664015316</v>
      </c>
    </row>
    <row r="1273" spans="28:32" ht="20" customHeight="1" x14ac:dyDescent="0.5">
      <c r="AB1273" s="41">
        <f t="shared" si="95"/>
        <v>171</v>
      </c>
      <c r="AC1273" s="75">
        <f t="shared" si="96"/>
        <v>345.50064229249023</v>
      </c>
      <c r="AD1273" s="75">
        <f t="shared" si="97"/>
        <v>59080.609832015827</v>
      </c>
      <c r="AE1273" s="74">
        <f t="shared" si="98"/>
        <v>1629.5090446792583</v>
      </c>
      <c r="AF1273" s="74">
        <f t="shared" si="99"/>
        <v>278646.04664015316</v>
      </c>
    </row>
    <row r="1274" spans="28:32" ht="20" customHeight="1" x14ac:dyDescent="0.5">
      <c r="AB1274" s="41">
        <f t="shared" si="95"/>
        <v>171</v>
      </c>
      <c r="AC1274" s="75">
        <f t="shared" si="96"/>
        <v>345.50064229249023</v>
      </c>
      <c r="AD1274" s="75">
        <f t="shared" si="97"/>
        <v>59080.609832015827</v>
      </c>
      <c r="AE1274" s="74">
        <f t="shared" si="98"/>
        <v>1629.5090446792583</v>
      </c>
      <c r="AF1274" s="74">
        <f t="shared" si="99"/>
        <v>278646.04664015316</v>
      </c>
    </row>
    <row r="1275" spans="28:32" ht="20" customHeight="1" x14ac:dyDescent="0.5">
      <c r="AB1275" s="41">
        <f t="shared" si="95"/>
        <v>171</v>
      </c>
      <c r="AC1275" s="75">
        <f t="shared" si="96"/>
        <v>345.50064229249023</v>
      </c>
      <c r="AD1275" s="75">
        <f t="shared" si="97"/>
        <v>59080.609832015827</v>
      </c>
      <c r="AE1275" s="74">
        <f t="shared" si="98"/>
        <v>1629.5090446792583</v>
      </c>
      <c r="AF1275" s="74">
        <f t="shared" si="99"/>
        <v>278646.04664015316</v>
      </c>
    </row>
    <row r="1276" spans="28:32" ht="20" customHeight="1" x14ac:dyDescent="0.5">
      <c r="AB1276" s="41">
        <f t="shared" si="95"/>
        <v>171</v>
      </c>
      <c r="AC1276" s="75">
        <f t="shared" si="96"/>
        <v>345.50064229249023</v>
      </c>
      <c r="AD1276" s="75">
        <f t="shared" si="97"/>
        <v>59080.609832015827</v>
      </c>
      <c r="AE1276" s="74">
        <f t="shared" si="98"/>
        <v>1629.5090446792583</v>
      </c>
      <c r="AF1276" s="74">
        <f t="shared" si="99"/>
        <v>278646.04664015316</v>
      </c>
    </row>
    <row r="1277" spans="28:32" ht="20" customHeight="1" x14ac:dyDescent="0.5">
      <c r="AB1277" s="41">
        <f t="shared" si="95"/>
        <v>171</v>
      </c>
      <c r="AC1277" s="75">
        <f t="shared" si="96"/>
        <v>345.50064229249023</v>
      </c>
      <c r="AD1277" s="75">
        <f t="shared" si="97"/>
        <v>59080.609832015827</v>
      </c>
      <c r="AE1277" s="74">
        <f t="shared" si="98"/>
        <v>1629.5090446792583</v>
      </c>
      <c r="AF1277" s="74">
        <f t="shared" si="99"/>
        <v>278646.04664015316</v>
      </c>
    </row>
    <row r="1278" spans="28:32" ht="20" customHeight="1" x14ac:dyDescent="0.5">
      <c r="AB1278" s="41">
        <f t="shared" si="95"/>
        <v>171</v>
      </c>
      <c r="AC1278" s="75">
        <f t="shared" si="96"/>
        <v>345.50064229249023</v>
      </c>
      <c r="AD1278" s="75">
        <f t="shared" si="97"/>
        <v>59080.609832015827</v>
      </c>
      <c r="AE1278" s="74">
        <f t="shared" si="98"/>
        <v>1629.5090446792583</v>
      </c>
      <c r="AF1278" s="74">
        <f t="shared" si="99"/>
        <v>278646.04664015316</v>
      </c>
    </row>
    <row r="1279" spans="28:32" ht="20" customHeight="1" x14ac:dyDescent="0.5">
      <c r="AB1279" s="41">
        <f t="shared" si="95"/>
        <v>171</v>
      </c>
      <c r="AC1279" s="75">
        <f t="shared" si="96"/>
        <v>345.50064229249023</v>
      </c>
      <c r="AD1279" s="75">
        <f t="shared" si="97"/>
        <v>59080.609832015827</v>
      </c>
      <c r="AE1279" s="74">
        <f t="shared" si="98"/>
        <v>1629.5090446792583</v>
      </c>
      <c r="AF1279" s="74">
        <f t="shared" si="99"/>
        <v>278646.04664015316</v>
      </c>
    </row>
    <row r="1280" spans="28:32" ht="20" customHeight="1" x14ac:dyDescent="0.5">
      <c r="AB1280" s="41">
        <f t="shared" si="95"/>
        <v>171</v>
      </c>
      <c r="AC1280" s="75">
        <f t="shared" si="96"/>
        <v>345.50064229249023</v>
      </c>
      <c r="AD1280" s="75">
        <f t="shared" si="97"/>
        <v>59080.609832015827</v>
      </c>
      <c r="AE1280" s="74">
        <f t="shared" si="98"/>
        <v>1629.5090446792583</v>
      </c>
      <c r="AF1280" s="74">
        <f t="shared" si="99"/>
        <v>278646.04664015316</v>
      </c>
    </row>
    <row r="1281" spans="28:32" ht="20" customHeight="1" x14ac:dyDescent="0.5">
      <c r="AB1281" s="41">
        <f t="shared" si="95"/>
        <v>171</v>
      </c>
      <c r="AC1281" s="75">
        <f t="shared" si="96"/>
        <v>345.50064229249023</v>
      </c>
      <c r="AD1281" s="75">
        <f t="shared" si="97"/>
        <v>59080.609832015827</v>
      </c>
      <c r="AE1281" s="74">
        <f t="shared" si="98"/>
        <v>1629.5090446792583</v>
      </c>
      <c r="AF1281" s="74">
        <f t="shared" si="99"/>
        <v>278646.04664015316</v>
      </c>
    </row>
    <row r="1282" spans="28:32" ht="20" customHeight="1" x14ac:dyDescent="0.5">
      <c r="AB1282" s="41">
        <f t="shared" si="95"/>
        <v>171</v>
      </c>
      <c r="AC1282" s="75">
        <f t="shared" si="96"/>
        <v>345.50064229249023</v>
      </c>
      <c r="AD1282" s="75">
        <f t="shared" si="97"/>
        <v>59080.609832015827</v>
      </c>
      <c r="AE1282" s="74">
        <f t="shared" si="98"/>
        <v>1629.5090446792583</v>
      </c>
      <c r="AF1282" s="74">
        <f t="shared" si="99"/>
        <v>278646.04664015316</v>
      </c>
    </row>
    <row r="1283" spans="28:32" ht="20" customHeight="1" x14ac:dyDescent="0.5">
      <c r="AB1283" s="41">
        <f t="shared" si="95"/>
        <v>171</v>
      </c>
      <c r="AC1283" s="75">
        <f t="shared" si="96"/>
        <v>345.50064229249023</v>
      </c>
      <c r="AD1283" s="75">
        <f t="shared" si="97"/>
        <v>59080.609832015827</v>
      </c>
      <c r="AE1283" s="74">
        <f t="shared" si="98"/>
        <v>1629.5090446792583</v>
      </c>
      <c r="AF1283" s="74">
        <f t="shared" si="99"/>
        <v>278646.04664015316</v>
      </c>
    </row>
    <row r="1284" spans="28:32" ht="20" customHeight="1" x14ac:dyDescent="0.5">
      <c r="AB1284" s="41">
        <f t="shared" si="95"/>
        <v>171</v>
      </c>
      <c r="AC1284" s="75">
        <f t="shared" si="96"/>
        <v>345.50064229249023</v>
      </c>
      <c r="AD1284" s="75">
        <f t="shared" si="97"/>
        <v>59080.609832015827</v>
      </c>
      <c r="AE1284" s="74">
        <f t="shared" si="98"/>
        <v>1629.5090446792583</v>
      </c>
      <c r="AF1284" s="74">
        <f t="shared" si="99"/>
        <v>278646.04664015316</v>
      </c>
    </row>
    <row r="1285" spans="28:32" ht="20" customHeight="1" x14ac:dyDescent="0.5">
      <c r="AB1285" s="41">
        <f t="shared" si="95"/>
        <v>171</v>
      </c>
      <c r="AC1285" s="75">
        <f t="shared" si="96"/>
        <v>345.50064229249023</v>
      </c>
      <c r="AD1285" s="75">
        <f t="shared" si="97"/>
        <v>59080.609832015827</v>
      </c>
      <c r="AE1285" s="74">
        <f t="shared" si="98"/>
        <v>1629.5090446792583</v>
      </c>
      <c r="AF1285" s="74">
        <f t="shared" si="99"/>
        <v>278646.04664015316</v>
      </c>
    </row>
    <row r="1286" spans="28:32" ht="20" customHeight="1" x14ac:dyDescent="0.5">
      <c r="AB1286" s="41">
        <f t="shared" si="95"/>
        <v>171</v>
      </c>
      <c r="AC1286" s="75">
        <f t="shared" si="96"/>
        <v>345.50064229249023</v>
      </c>
      <c r="AD1286" s="75">
        <f t="shared" si="97"/>
        <v>59080.609832015827</v>
      </c>
      <c r="AE1286" s="74">
        <f t="shared" si="98"/>
        <v>1629.5090446792583</v>
      </c>
      <c r="AF1286" s="74">
        <f t="shared" si="99"/>
        <v>278646.04664015316</v>
      </c>
    </row>
    <row r="1287" spans="28:32" ht="20" customHeight="1" x14ac:dyDescent="0.5">
      <c r="AB1287" s="41">
        <f t="shared" ref="AB1287:AB1350" si="100">AB1286+U1287</f>
        <v>171</v>
      </c>
      <c r="AC1287" s="75">
        <f t="shared" ref="AC1287:AC1350" si="101">IF(U1287&gt;0,(W1287+AD1286)/AB1287,AC1286)</f>
        <v>345.50064229249023</v>
      </c>
      <c r="AD1287" s="75">
        <f t="shared" ref="AD1287:AD1350" si="102">AB1287*AC1287</f>
        <v>59080.609832015827</v>
      </c>
      <c r="AE1287" s="74">
        <f t="shared" ref="AE1287:AE1350" si="103">IF(U1287&gt;0,(AF1286+Z1287)/AB1287,AE1286)</f>
        <v>1629.5090446792583</v>
      </c>
      <c r="AF1287" s="74">
        <f t="shared" ref="AF1287:AF1350" si="104">AB1287*AE1287</f>
        <v>278646.04664015316</v>
      </c>
    </row>
    <row r="1288" spans="28:32" ht="20" customHeight="1" x14ac:dyDescent="0.5">
      <c r="AB1288" s="41">
        <f t="shared" si="100"/>
        <v>171</v>
      </c>
      <c r="AC1288" s="75">
        <f t="shared" si="101"/>
        <v>345.50064229249023</v>
      </c>
      <c r="AD1288" s="75">
        <f t="shared" si="102"/>
        <v>59080.609832015827</v>
      </c>
      <c r="AE1288" s="74">
        <f t="shared" si="103"/>
        <v>1629.5090446792583</v>
      </c>
      <c r="AF1288" s="74">
        <f t="shared" si="104"/>
        <v>278646.04664015316</v>
      </c>
    </row>
    <row r="1289" spans="28:32" ht="20" customHeight="1" x14ac:dyDescent="0.5">
      <c r="AB1289" s="41">
        <f t="shared" si="100"/>
        <v>171</v>
      </c>
      <c r="AC1289" s="75">
        <f t="shared" si="101"/>
        <v>345.50064229249023</v>
      </c>
      <c r="AD1289" s="75">
        <f t="shared" si="102"/>
        <v>59080.609832015827</v>
      </c>
      <c r="AE1289" s="74">
        <f t="shared" si="103"/>
        <v>1629.5090446792583</v>
      </c>
      <c r="AF1289" s="74">
        <f t="shared" si="104"/>
        <v>278646.04664015316</v>
      </c>
    </row>
    <row r="1290" spans="28:32" ht="20" customHeight="1" x14ac:dyDescent="0.5">
      <c r="AB1290" s="41">
        <f t="shared" si="100"/>
        <v>171</v>
      </c>
      <c r="AC1290" s="75">
        <f t="shared" si="101"/>
        <v>345.50064229249023</v>
      </c>
      <c r="AD1290" s="75">
        <f t="shared" si="102"/>
        <v>59080.609832015827</v>
      </c>
      <c r="AE1290" s="74">
        <f t="shared" si="103"/>
        <v>1629.5090446792583</v>
      </c>
      <c r="AF1290" s="74">
        <f t="shared" si="104"/>
        <v>278646.04664015316</v>
      </c>
    </row>
    <row r="1291" spans="28:32" ht="20" customHeight="1" x14ac:dyDescent="0.5">
      <c r="AB1291" s="41">
        <f t="shared" si="100"/>
        <v>171</v>
      </c>
      <c r="AC1291" s="75">
        <f t="shared" si="101"/>
        <v>345.50064229249023</v>
      </c>
      <c r="AD1291" s="75">
        <f t="shared" si="102"/>
        <v>59080.609832015827</v>
      </c>
      <c r="AE1291" s="74">
        <f t="shared" si="103"/>
        <v>1629.5090446792583</v>
      </c>
      <c r="AF1291" s="74">
        <f t="shared" si="104"/>
        <v>278646.04664015316</v>
      </c>
    </row>
    <row r="1292" spans="28:32" ht="20" customHeight="1" x14ac:dyDescent="0.5">
      <c r="AB1292" s="41">
        <f t="shared" si="100"/>
        <v>171</v>
      </c>
      <c r="AC1292" s="75">
        <f t="shared" si="101"/>
        <v>345.50064229249023</v>
      </c>
      <c r="AD1292" s="75">
        <f t="shared" si="102"/>
        <v>59080.609832015827</v>
      </c>
      <c r="AE1292" s="74">
        <f t="shared" si="103"/>
        <v>1629.5090446792583</v>
      </c>
      <c r="AF1292" s="74">
        <f t="shared" si="104"/>
        <v>278646.04664015316</v>
      </c>
    </row>
    <row r="1293" spans="28:32" ht="20" customHeight="1" x14ac:dyDescent="0.5">
      <c r="AB1293" s="41">
        <f t="shared" si="100"/>
        <v>171</v>
      </c>
      <c r="AC1293" s="75">
        <f t="shared" si="101"/>
        <v>345.50064229249023</v>
      </c>
      <c r="AD1293" s="75">
        <f t="shared" si="102"/>
        <v>59080.609832015827</v>
      </c>
      <c r="AE1293" s="74">
        <f t="shared" si="103"/>
        <v>1629.5090446792583</v>
      </c>
      <c r="AF1293" s="74">
        <f t="shared" si="104"/>
        <v>278646.04664015316</v>
      </c>
    </row>
    <row r="1294" spans="28:32" ht="20" customHeight="1" x14ac:dyDescent="0.5">
      <c r="AB1294" s="41">
        <f t="shared" si="100"/>
        <v>171</v>
      </c>
      <c r="AC1294" s="75">
        <f t="shared" si="101"/>
        <v>345.50064229249023</v>
      </c>
      <c r="AD1294" s="75">
        <f t="shared" si="102"/>
        <v>59080.609832015827</v>
      </c>
      <c r="AE1294" s="74">
        <f t="shared" si="103"/>
        <v>1629.5090446792583</v>
      </c>
      <c r="AF1294" s="74">
        <f t="shared" si="104"/>
        <v>278646.04664015316</v>
      </c>
    </row>
    <row r="1295" spans="28:32" ht="20" customHeight="1" x14ac:dyDescent="0.5">
      <c r="AB1295" s="41">
        <f t="shared" si="100"/>
        <v>171</v>
      </c>
      <c r="AC1295" s="75">
        <f t="shared" si="101"/>
        <v>345.50064229249023</v>
      </c>
      <c r="AD1295" s="75">
        <f t="shared" si="102"/>
        <v>59080.609832015827</v>
      </c>
      <c r="AE1295" s="74">
        <f t="shared" si="103"/>
        <v>1629.5090446792583</v>
      </c>
      <c r="AF1295" s="74">
        <f t="shared" si="104"/>
        <v>278646.04664015316</v>
      </c>
    </row>
    <row r="1296" spans="28:32" ht="20" customHeight="1" x14ac:dyDescent="0.5">
      <c r="AB1296" s="41">
        <f t="shared" si="100"/>
        <v>171</v>
      </c>
      <c r="AC1296" s="75">
        <f t="shared" si="101"/>
        <v>345.50064229249023</v>
      </c>
      <c r="AD1296" s="75">
        <f t="shared" si="102"/>
        <v>59080.609832015827</v>
      </c>
      <c r="AE1296" s="74">
        <f t="shared" si="103"/>
        <v>1629.5090446792583</v>
      </c>
      <c r="AF1296" s="74">
        <f t="shared" si="104"/>
        <v>278646.04664015316</v>
      </c>
    </row>
    <row r="1297" spans="28:32" ht="20" customHeight="1" x14ac:dyDescent="0.5">
      <c r="AB1297" s="41">
        <f t="shared" si="100"/>
        <v>171</v>
      </c>
      <c r="AC1297" s="75">
        <f t="shared" si="101"/>
        <v>345.50064229249023</v>
      </c>
      <c r="AD1297" s="75">
        <f t="shared" si="102"/>
        <v>59080.609832015827</v>
      </c>
      <c r="AE1297" s="74">
        <f t="shared" si="103"/>
        <v>1629.5090446792583</v>
      </c>
      <c r="AF1297" s="74">
        <f t="shared" si="104"/>
        <v>278646.04664015316</v>
      </c>
    </row>
    <row r="1298" spans="28:32" ht="20" customHeight="1" x14ac:dyDescent="0.5">
      <c r="AB1298" s="41">
        <f t="shared" si="100"/>
        <v>171</v>
      </c>
      <c r="AC1298" s="75">
        <f t="shared" si="101"/>
        <v>345.50064229249023</v>
      </c>
      <c r="AD1298" s="75">
        <f t="shared" si="102"/>
        <v>59080.609832015827</v>
      </c>
      <c r="AE1298" s="74">
        <f t="shared" si="103"/>
        <v>1629.5090446792583</v>
      </c>
      <c r="AF1298" s="74">
        <f t="shared" si="104"/>
        <v>278646.04664015316</v>
      </c>
    </row>
    <row r="1299" spans="28:32" ht="20" customHeight="1" x14ac:dyDescent="0.5">
      <c r="AB1299" s="41">
        <f t="shared" si="100"/>
        <v>171</v>
      </c>
      <c r="AC1299" s="75">
        <f t="shared" si="101"/>
        <v>345.50064229249023</v>
      </c>
      <c r="AD1299" s="75">
        <f t="shared" si="102"/>
        <v>59080.609832015827</v>
      </c>
      <c r="AE1299" s="74">
        <f t="shared" si="103"/>
        <v>1629.5090446792583</v>
      </c>
      <c r="AF1299" s="74">
        <f t="shared" si="104"/>
        <v>278646.04664015316</v>
      </c>
    </row>
    <row r="1300" spans="28:32" ht="20" customHeight="1" x14ac:dyDescent="0.5">
      <c r="AB1300" s="41">
        <f t="shared" si="100"/>
        <v>171</v>
      </c>
      <c r="AC1300" s="75">
        <f t="shared" si="101"/>
        <v>345.50064229249023</v>
      </c>
      <c r="AD1300" s="75">
        <f t="shared" si="102"/>
        <v>59080.609832015827</v>
      </c>
      <c r="AE1300" s="74">
        <f t="shared" si="103"/>
        <v>1629.5090446792583</v>
      </c>
      <c r="AF1300" s="74">
        <f t="shared" si="104"/>
        <v>278646.04664015316</v>
      </c>
    </row>
    <row r="1301" spans="28:32" ht="20" customHeight="1" x14ac:dyDescent="0.5">
      <c r="AB1301" s="41">
        <f t="shared" si="100"/>
        <v>171</v>
      </c>
      <c r="AC1301" s="75">
        <f t="shared" si="101"/>
        <v>345.50064229249023</v>
      </c>
      <c r="AD1301" s="75">
        <f t="shared" si="102"/>
        <v>59080.609832015827</v>
      </c>
      <c r="AE1301" s="74">
        <f t="shared" si="103"/>
        <v>1629.5090446792583</v>
      </c>
      <c r="AF1301" s="74">
        <f t="shared" si="104"/>
        <v>278646.04664015316</v>
      </c>
    </row>
    <row r="1302" spans="28:32" ht="20" customHeight="1" x14ac:dyDescent="0.5">
      <c r="AB1302" s="41">
        <f t="shared" si="100"/>
        <v>171</v>
      </c>
      <c r="AC1302" s="75">
        <f t="shared" si="101"/>
        <v>345.50064229249023</v>
      </c>
      <c r="AD1302" s="75">
        <f t="shared" si="102"/>
        <v>59080.609832015827</v>
      </c>
      <c r="AE1302" s="74">
        <f t="shared" si="103"/>
        <v>1629.5090446792583</v>
      </c>
      <c r="AF1302" s="74">
        <f t="shared" si="104"/>
        <v>278646.04664015316</v>
      </c>
    </row>
    <row r="1303" spans="28:32" ht="20" customHeight="1" x14ac:dyDescent="0.5">
      <c r="AB1303" s="41">
        <f t="shared" si="100"/>
        <v>171</v>
      </c>
      <c r="AC1303" s="75">
        <f t="shared" si="101"/>
        <v>345.50064229249023</v>
      </c>
      <c r="AD1303" s="75">
        <f t="shared" si="102"/>
        <v>59080.609832015827</v>
      </c>
      <c r="AE1303" s="74">
        <f t="shared" si="103"/>
        <v>1629.5090446792583</v>
      </c>
      <c r="AF1303" s="74">
        <f t="shared" si="104"/>
        <v>278646.04664015316</v>
      </c>
    </row>
    <row r="1304" spans="28:32" ht="20" customHeight="1" x14ac:dyDescent="0.5">
      <c r="AB1304" s="41">
        <f t="shared" si="100"/>
        <v>171</v>
      </c>
      <c r="AC1304" s="75">
        <f t="shared" si="101"/>
        <v>345.50064229249023</v>
      </c>
      <c r="AD1304" s="75">
        <f t="shared" si="102"/>
        <v>59080.609832015827</v>
      </c>
      <c r="AE1304" s="74">
        <f t="shared" si="103"/>
        <v>1629.5090446792583</v>
      </c>
      <c r="AF1304" s="74">
        <f t="shared" si="104"/>
        <v>278646.04664015316</v>
      </c>
    </row>
    <row r="1305" spans="28:32" ht="20" customHeight="1" x14ac:dyDescent="0.5">
      <c r="AB1305" s="41">
        <f t="shared" si="100"/>
        <v>171</v>
      </c>
      <c r="AC1305" s="75">
        <f t="shared" si="101"/>
        <v>345.50064229249023</v>
      </c>
      <c r="AD1305" s="75">
        <f t="shared" si="102"/>
        <v>59080.609832015827</v>
      </c>
      <c r="AE1305" s="74">
        <f t="shared" si="103"/>
        <v>1629.5090446792583</v>
      </c>
      <c r="AF1305" s="74">
        <f t="shared" si="104"/>
        <v>278646.04664015316</v>
      </c>
    </row>
    <row r="1306" spans="28:32" ht="20" customHeight="1" x14ac:dyDescent="0.5">
      <c r="AB1306" s="41">
        <f t="shared" si="100"/>
        <v>171</v>
      </c>
      <c r="AC1306" s="75">
        <f t="shared" si="101"/>
        <v>345.50064229249023</v>
      </c>
      <c r="AD1306" s="75">
        <f t="shared" si="102"/>
        <v>59080.609832015827</v>
      </c>
      <c r="AE1306" s="74">
        <f t="shared" si="103"/>
        <v>1629.5090446792583</v>
      </c>
      <c r="AF1306" s="74">
        <f t="shared" si="104"/>
        <v>278646.04664015316</v>
      </c>
    </row>
    <row r="1307" spans="28:32" ht="20" customHeight="1" x14ac:dyDescent="0.5">
      <c r="AB1307" s="41">
        <f t="shared" si="100"/>
        <v>171</v>
      </c>
      <c r="AC1307" s="75">
        <f t="shared" si="101"/>
        <v>345.50064229249023</v>
      </c>
      <c r="AD1307" s="75">
        <f t="shared" si="102"/>
        <v>59080.609832015827</v>
      </c>
      <c r="AE1307" s="74">
        <f t="shared" si="103"/>
        <v>1629.5090446792583</v>
      </c>
      <c r="AF1307" s="74">
        <f t="shared" si="104"/>
        <v>278646.04664015316</v>
      </c>
    </row>
    <row r="1308" spans="28:32" ht="20" customHeight="1" x14ac:dyDescent="0.5">
      <c r="AB1308" s="41">
        <f t="shared" si="100"/>
        <v>171</v>
      </c>
      <c r="AC1308" s="75">
        <f t="shared" si="101"/>
        <v>345.50064229249023</v>
      </c>
      <c r="AD1308" s="75">
        <f t="shared" si="102"/>
        <v>59080.609832015827</v>
      </c>
      <c r="AE1308" s="74">
        <f t="shared" si="103"/>
        <v>1629.5090446792583</v>
      </c>
      <c r="AF1308" s="74">
        <f t="shared" si="104"/>
        <v>278646.04664015316</v>
      </c>
    </row>
    <row r="1309" spans="28:32" ht="20" customHeight="1" x14ac:dyDescent="0.5">
      <c r="AB1309" s="41">
        <f t="shared" si="100"/>
        <v>171</v>
      </c>
      <c r="AC1309" s="75">
        <f t="shared" si="101"/>
        <v>345.50064229249023</v>
      </c>
      <c r="AD1309" s="75">
        <f t="shared" si="102"/>
        <v>59080.609832015827</v>
      </c>
      <c r="AE1309" s="74">
        <f t="shared" si="103"/>
        <v>1629.5090446792583</v>
      </c>
      <c r="AF1309" s="74">
        <f t="shared" si="104"/>
        <v>278646.04664015316</v>
      </c>
    </row>
    <row r="1310" spans="28:32" ht="20" customHeight="1" x14ac:dyDescent="0.5">
      <c r="AB1310" s="41">
        <f t="shared" si="100"/>
        <v>171</v>
      </c>
      <c r="AC1310" s="75">
        <f t="shared" si="101"/>
        <v>345.50064229249023</v>
      </c>
      <c r="AD1310" s="75">
        <f t="shared" si="102"/>
        <v>59080.609832015827</v>
      </c>
      <c r="AE1310" s="74">
        <f t="shared" si="103"/>
        <v>1629.5090446792583</v>
      </c>
      <c r="AF1310" s="74">
        <f t="shared" si="104"/>
        <v>278646.04664015316</v>
      </c>
    </row>
    <row r="1311" spans="28:32" ht="20" customHeight="1" x14ac:dyDescent="0.5">
      <c r="AB1311" s="41">
        <f t="shared" si="100"/>
        <v>171</v>
      </c>
      <c r="AC1311" s="75">
        <f t="shared" si="101"/>
        <v>345.50064229249023</v>
      </c>
      <c r="AD1311" s="75">
        <f t="shared" si="102"/>
        <v>59080.609832015827</v>
      </c>
      <c r="AE1311" s="74">
        <f t="shared" si="103"/>
        <v>1629.5090446792583</v>
      </c>
      <c r="AF1311" s="74">
        <f t="shared" si="104"/>
        <v>278646.04664015316</v>
      </c>
    </row>
    <row r="1312" spans="28:32" ht="20" customHeight="1" x14ac:dyDescent="0.5">
      <c r="AB1312" s="41">
        <f t="shared" si="100"/>
        <v>171</v>
      </c>
      <c r="AC1312" s="75">
        <f t="shared" si="101"/>
        <v>345.50064229249023</v>
      </c>
      <c r="AD1312" s="75">
        <f t="shared" si="102"/>
        <v>59080.609832015827</v>
      </c>
      <c r="AE1312" s="74">
        <f t="shared" si="103"/>
        <v>1629.5090446792583</v>
      </c>
      <c r="AF1312" s="74">
        <f t="shared" si="104"/>
        <v>278646.04664015316</v>
      </c>
    </row>
    <row r="1313" spans="28:32" ht="20" customHeight="1" x14ac:dyDescent="0.5">
      <c r="AB1313" s="41">
        <f t="shared" si="100"/>
        <v>171</v>
      </c>
      <c r="AC1313" s="75">
        <f t="shared" si="101"/>
        <v>345.50064229249023</v>
      </c>
      <c r="AD1313" s="75">
        <f t="shared" si="102"/>
        <v>59080.609832015827</v>
      </c>
      <c r="AE1313" s="74">
        <f t="shared" si="103"/>
        <v>1629.5090446792583</v>
      </c>
      <c r="AF1313" s="74">
        <f t="shared" si="104"/>
        <v>278646.04664015316</v>
      </c>
    </row>
    <row r="1314" spans="28:32" ht="20" customHeight="1" x14ac:dyDescent="0.5">
      <c r="AB1314" s="41">
        <f t="shared" si="100"/>
        <v>171</v>
      </c>
      <c r="AC1314" s="75">
        <f t="shared" si="101"/>
        <v>345.50064229249023</v>
      </c>
      <c r="AD1314" s="75">
        <f t="shared" si="102"/>
        <v>59080.609832015827</v>
      </c>
      <c r="AE1314" s="74">
        <f t="shared" si="103"/>
        <v>1629.5090446792583</v>
      </c>
      <c r="AF1314" s="74">
        <f t="shared" si="104"/>
        <v>278646.04664015316</v>
      </c>
    </row>
    <row r="1315" spans="28:32" ht="20" customHeight="1" x14ac:dyDescent="0.5">
      <c r="AB1315" s="41">
        <f t="shared" si="100"/>
        <v>171</v>
      </c>
      <c r="AC1315" s="75">
        <f t="shared" si="101"/>
        <v>345.50064229249023</v>
      </c>
      <c r="AD1315" s="75">
        <f t="shared" si="102"/>
        <v>59080.609832015827</v>
      </c>
      <c r="AE1315" s="74">
        <f t="shared" si="103"/>
        <v>1629.5090446792583</v>
      </c>
      <c r="AF1315" s="74">
        <f t="shared" si="104"/>
        <v>278646.04664015316</v>
      </c>
    </row>
    <row r="1316" spans="28:32" ht="20" customHeight="1" x14ac:dyDescent="0.5">
      <c r="AB1316" s="41">
        <f t="shared" si="100"/>
        <v>171</v>
      </c>
      <c r="AC1316" s="75">
        <f t="shared" si="101"/>
        <v>345.50064229249023</v>
      </c>
      <c r="AD1316" s="75">
        <f t="shared" si="102"/>
        <v>59080.609832015827</v>
      </c>
      <c r="AE1316" s="74">
        <f t="shared" si="103"/>
        <v>1629.5090446792583</v>
      </c>
      <c r="AF1316" s="74">
        <f t="shared" si="104"/>
        <v>278646.04664015316</v>
      </c>
    </row>
    <row r="1317" spans="28:32" ht="20" customHeight="1" x14ac:dyDescent="0.5">
      <c r="AB1317" s="41">
        <f t="shared" si="100"/>
        <v>171</v>
      </c>
      <c r="AC1317" s="75">
        <f t="shared" si="101"/>
        <v>345.50064229249023</v>
      </c>
      <c r="AD1317" s="75">
        <f t="shared" si="102"/>
        <v>59080.609832015827</v>
      </c>
      <c r="AE1317" s="74">
        <f t="shared" si="103"/>
        <v>1629.5090446792583</v>
      </c>
      <c r="AF1317" s="74">
        <f t="shared" si="104"/>
        <v>278646.04664015316</v>
      </c>
    </row>
    <row r="1318" spans="28:32" ht="20" customHeight="1" x14ac:dyDescent="0.5">
      <c r="AB1318" s="41">
        <f t="shared" si="100"/>
        <v>171</v>
      </c>
      <c r="AC1318" s="75">
        <f t="shared" si="101"/>
        <v>345.50064229249023</v>
      </c>
      <c r="AD1318" s="75">
        <f t="shared" si="102"/>
        <v>59080.609832015827</v>
      </c>
      <c r="AE1318" s="74">
        <f t="shared" si="103"/>
        <v>1629.5090446792583</v>
      </c>
      <c r="AF1318" s="74">
        <f t="shared" si="104"/>
        <v>278646.04664015316</v>
      </c>
    </row>
    <row r="1319" spans="28:32" ht="20" customHeight="1" x14ac:dyDescent="0.5">
      <c r="AB1319" s="41">
        <f t="shared" si="100"/>
        <v>171</v>
      </c>
      <c r="AC1319" s="75">
        <f t="shared" si="101"/>
        <v>345.50064229249023</v>
      </c>
      <c r="AD1319" s="75">
        <f t="shared" si="102"/>
        <v>59080.609832015827</v>
      </c>
      <c r="AE1319" s="74">
        <f t="shared" si="103"/>
        <v>1629.5090446792583</v>
      </c>
      <c r="AF1319" s="74">
        <f t="shared" si="104"/>
        <v>278646.04664015316</v>
      </c>
    </row>
    <row r="1320" spans="28:32" ht="20" customHeight="1" x14ac:dyDescent="0.5">
      <c r="AB1320" s="41">
        <f t="shared" si="100"/>
        <v>171</v>
      </c>
      <c r="AC1320" s="75">
        <f t="shared" si="101"/>
        <v>345.50064229249023</v>
      </c>
      <c r="AD1320" s="75">
        <f t="shared" si="102"/>
        <v>59080.609832015827</v>
      </c>
      <c r="AE1320" s="74">
        <f t="shared" si="103"/>
        <v>1629.5090446792583</v>
      </c>
      <c r="AF1320" s="74">
        <f t="shared" si="104"/>
        <v>278646.04664015316</v>
      </c>
    </row>
    <row r="1321" spans="28:32" ht="20" customHeight="1" x14ac:dyDescent="0.5">
      <c r="AB1321" s="41">
        <f t="shared" si="100"/>
        <v>171</v>
      </c>
      <c r="AC1321" s="75">
        <f t="shared" si="101"/>
        <v>345.50064229249023</v>
      </c>
      <c r="AD1321" s="75">
        <f t="shared" si="102"/>
        <v>59080.609832015827</v>
      </c>
      <c r="AE1321" s="74">
        <f t="shared" si="103"/>
        <v>1629.5090446792583</v>
      </c>
      <c r="AF1321" s="74">
        <f t="shared" si="104"/>
        <v>278646.04664015316</v>
      </c>
    </row>
    <row r="1322" spans="28:32" ht="20" customHeight="1" x14ac:dyDescent="0.5">
      <c r="AB1322" s="41">
        <f t="shared" si="100"/>
        <v>171</v>
      </c>
      <c r="AC1322" s="75">
        <f t="shared" si="101"/>
        <v>345.50064229249023</v>
      </c>
      <c r="AD1322" s="75">
        <f t="shared" si="102"/>
        <v>59080.609832015827</v>
      </c>
      <c r="AE1322" s="74">
        <f t="shared" si="103"/>
        <v>1629.5090446792583</v>
      </c>
      <c r="AF1322" s="74">
        <f t="shared" si="104"/>
        <v>278646.04664015316</v>
      </c>
    </row>
    <row r="1323" spans="28:32" ht="20" customHeight="1" x14ac:dyDescent="0.5">
      <c r="AB1323" s="41">
        <f t="shared" si="100"/>
        <v>171</v>
      </c>
      <c r="AC1323" s="75">
        <f t="shared" si="101"/>
        <v>345.50064229249023</v>
      </c>
      <c r="AD1323" s="75">
        <f t="shared" si="102"/>
        <v>59080.609832015827</v>
      </c>
      <c r="AE1323" s="74">
        <f t="shared" si="103"/>
        <v>1629.5090446792583</v>
      </c>
      <c r="AF1323" s="74">
        <f t="shared" si="104"/>
        <v>278646.04664015316</v>
      </c>
    </row>
    <row r="1324" spans="28:32" ht="20" customHeight="1" x14ac:dyDescent="0.5">
      <c r="AB1324" s="41">
        <f t="shared" si="100"/>
        <v>171</v>
      </c>
      <c r="AC1324" s="75">
        <f t="shared" si="101"/>
        <v>345.50064229249023</v>
      </c>
      <c r="AD1324" s="75">
        <f t="shared" si="102"/>
        <v>59080.609832015827</v>
      </c>
      <c r="AE1324" s="74">
        <f t="shared" si="103"/>
        <v>1629.5090446792583</v>
      </c>
      <c r="AF1324" s="74">
        <f t="shared" si="104"/>
        <v>278646.04664015316</v>
      </c>
    </row>
    <row r="1325" spans="28:32" ht="20" customHeight="1" x14ac:dyDescent="0.5">
      <c r="AB1325" s="41">
        <f t="shared" si="100"/>
        <v>171</v>
      </c>
      <c r="AC1325" s="75">
        <f t="shared" si="101"/>
        <v>345.50064229249023</v>
      </c>
      <c r="AD1325" s="75">
        <f t="shared" si="102"/>
        <v>59080.609832015827</v>
      </c>
      <c r="AE1325" s="74">
        <f t="shared" si="103"/>
        <v>1629.5090446792583</v>
      </c>
      <c r="AF1325" s="74">
        <f t="shared" si="104"/>
        <v>278646.04664015316</v>
      </c>
    </row>
    <row r="1326" spans="28:32" ht="20" customHeight="1" x14ac:dyDescent="0.5">
      <c r="AB1326" s="41">
        <f t="shared" si="100"/>
        <v>171</v>
      </c>
      <c r="AC1326" s="75">
        <f t="shared" si="101"/>
        <v>345.50064229249023</v>
      </c>
      <c r="AD1326" s="75">
        <f t="shared" si="102"/>
        <v>59080.609832015827</v>
      </c>
      <c r="AE1326" s="74">
        <f t="shared" si="103"/>
        <v>1629.5090446792583</v>
      </c>
      <c r="AF1326" s="74">
        <f t="shared" si="104"/>
        <v>278646.04664015316</v>
      </c>
    </row>
    <row r="1327" spans="28:32" ht="20" customHeight="1" x14ac:dyDescent="0.5">
      <c r="AB1327" s="41">
        <f t="shared" si="100"/>
        <v>171</v>
      </c>
      <c r="AC1327" s="75">
        <f t="shared" si="101"/>
        <v>345.50064229249023</v>
      </c>
      <c r="AD1327" s="75">
        <f t="shared" si="102"/>
        <v>59080.609832015827</v>
      </c>
      <c r="AE1327" s="74">
        <f t="shared" si="103"/>
        <v>1629.5090446792583</v>
      </c>
      <c r="AF1327" s="74">
        <f t="shared" si="104"/>
        <v>278646.04664015316</v>
      </c>
    </row>
    <row r="1328" spans="28:32" ht="20" customHeight="1" x14ac:dyDescent="0.5">
      <c r="AB1328" s="41">
        <f t="shared" si="100"/>
        <v>171</v>
      </c>
      <c r="AC1328" s="75">
        <f t="shared" si="101"/>
        <v>345.50064229249023</v>
      </c>
      <c r="AD1328" s="75">
        <f t="shared" si="102"/>
        <v>59080.609832015827</v>
      </c>
      <c r="AE1328" s="74">
        <f t="shared" si="103"/>
        <v>1629.5090446792583</v>
      </c>
      <c r="AF1328" s="74">
        <f t="shared" si="104"/>
        <v>278646.04664015316</v>
      </c>
    </row>
    <row r="1329" spans="28:32" ht="20" customHeight="1" x14ac:dyDescent="0.5">
      <c r="AB1329" s="41">
        <f t="shared" si="100"/>
        <v>171</v>
      </c>
      <c r="AC1329" s="75">
        <f t="shared" si="101"/>
        <v>345.50064229249023</v>
      </c>
      <c r="AD1329" s="75">
        <f t="shared" si="102"/>
        <v>59080.609832015827</v>
      </c>
      <c r="AE1329" s="74">
        <f t="shared" si="103"/>
        <v>1629.5090446792583</v>
      </c>
      <c r="AF1329" s="74">
        <f t="shared" si="104"/>
        <v>278646.04664015316</v>
      </c>
    </row>
    <row r="1330" spans="28:32" ht="20" customHeight="1" x14ac:dyDescent="0.5">
      <c r="AB1330" s="41">
        <f t="shared" si="100"/>
        <v>171</v>
      </c>
      <c r="AC1330" s="75">
        <f t="shared" si="101"/>
        <v>345.50064229249023</v>
      </c>
      <c r="AD1330" s="75">
        <f t="shared" si="102"/>
        <v>59080.609832015827</v>
      </c>
      <c r="AE1330" s="74">
        <f t="shared" si="103"/>
        <v>1629.5090446792583</v>
      </c>
      <c r="AF1330" s="74">
        <f t="shared" si="104"/>
        <v>278646.04664015316</v>
      </c>
    </row>
    <row r="1331" spans="28:32" ht="20" customHeight="1" x14ac:dyDescent="0.5">
      <c r="AB1331" s="41">
        <f t="shared" si="100"/>
        <v>171</v>
      </c>
      <c r="AC1331" s="75">
        <f t="shared" si="101"/>
        <v>345.50064229249023</v>
      </c>
      <c r="AD1331" s="75">
        <f t="shared" si="102"/>
        <v>59080.609832015827</v>
      </c>
      <c r="AE1331" s="74">
        <f t="shared" si="103"/>
        <v>1629.5090446792583</v>
      </c>
      <c r="AF1331" s="74">
        <f t="shared" si="104"/>
        <v>278646.04664015316</v>
      </c>
    </row>
    <row r="1332" spans="28:32" ht="20" customHeight="1" x14ac:dyDescent="0.5">
      <c r="AB1332" s="41">
        <f t="shared" si="100"/>
        <v>171</v>
      </c>
      <c r="AC1332" s="75">
        <f t="shared" si="101"/>
        <v>345.50064229249023</v>
      </c>
      <c r="AD1332" s="75">
        <f t="shared" si="102"/>
        <v>59080.609832015827</v>
      </c>
      <c r="AE1332" s="74">
        <f t="shared" si="103"/>
        <v>1629.5090446792583</v>
      </c>
      <c r="AF1332" s="74">
        <f t="shared" si="104"/>
        <v>278646.04664015316</v>
      </c>
    </row>
    <row r="1333" spans="28:32" ht="20" customHeight="1" x14ac:dyDescent="0.5">
      <c r="AB1333" s="41">
        <f t="shared" si="100"/>
        <v>171</v>
      </c>
      <c r="AC1333" s="75">
        <f t="shared" si="101"/>
        <v>345.50064229249023</v>
      </c>
      <c r="AD1333" s="75">
        <f t="shared" si="102"/>
        <v>59080.609832015827</v>
      </c>
      <c r="AE1333" s="74">
        <f t="shared" si="103"/>
        <v>1629.5090446792583</v>
      </c>
      <c r="AF1333" s="74">
        <f t="shared" si="104"/>
        <v>278646.04664015316</v>
      </c>
    </row>
    <row r="1334" spans="28:32" ht="20" customHeight="1" x14ac:dyDescent="0.5">
      <c r="AB1334" s="41">
        <f t="shared" si="100"/>
        <v>171</v>
      </c>
      <c r="AC1334" s="75">
        <f t="shared" si="101"/>
        <v>345.50064229249023</v>
      </c>
      <c r="AD1334" s="75">
        <f t="shared" si="102"/>
        <v>59080.609832015827</v>
      </c>
      <c r="AE1334" s="74">
        <f t="shared" si="103"/>
        <v>1629.5090446792583</v>
      </c>
      <c r="AF1334" s="74">
        <f t="shared" si="104"/>
        <v>278646.04664015316</v>
      </c>
    </row>
    <row r="1335" spans="28:32" ht="20" customHeight="1" x14ac:dyDescent="0.5">
      <c r="AB1335" s="41">
        <f t="shared" si="100"/>
        <v>171</v>
      </c>
      <c r="AC1335" s="75">
        <f t="shared" si="101"/>
        <v>345.50064229249023</v>
      </c>
      <c r="AD1335" s="75">
        <f t="shared" si="102"/>
        <v>59080.609832015827</v>
      </c>
      <c r="AE1335" s="74">
        <f t="shared" si="103"/>
        <v>1629.5090446792583</v>
      </c>
      <c r="AF1335" s="74">
        <f t="shared" si="104"/>
        <v>278646.04664015316</v>
      </c>
    </row>
    <row r="1336" spans="28:32" ht="20" customHeight="1" x14ac:dyDescent="0.5">
      <c r="AB1336" s="41">
        <f t="shared" si="100"/>
        <v>171</v>
      </c>
      <c r="AC1336" s="75">
        <f t="shared" si="101"/>
        <v>345.50064229249023</v>
      </c>
      <c r="AD1336" s="75">
        <f t="shared" si="102"/>
        <v>59080.609832015827</v>
      </c>
      <c r="AE1336" s="74">
        <f t="shared" si="103"/>
        <v>1629.5090446792583</v>
      </c>
      <c r="AF1336" s="74">
        <f t="shared" si="104"/>
        <v>278646.04664015316</v>
      </c>
    </row>
    <row r="1337" spans="28:32" ht="20" customHeight="1" x14ac:dyDescent="0.5">
      <c r="AB1337" s="41">
        <f t="shared" si="100"/>
        <v>171</v>
      </c>
      <c r="AC1337" s="75">
        <f t="shared" si="101"/>
        <v>345.50064229249023</v>
      </c>
      <c r="AD1337" s="75">
        <f t="shared" si="102"/>
        <v>59080.609832015827</v>
      </c>
      <c r="AE1337" s="74">
        <f t="shared" si="103"/>
        <v>1629.5090446792583</v>
      </c>
      <c r="AF1337" s="74">
        <f t="shared" si="104"/>
        <v>278646.04664015316</v>
      </c>
    </row>
    <row r="1338" spans="28:32" ht="20" customHeight="1" x14ac:dyDescent="0.5">
      <c r="AB1338" s="41">
        <f t="shared" si="100"/>
        <v>171</v>
      </c>
      <c r="AC1338" s="75">
        <f t="shared" si="101"/>
        <v>345.50064229249023</v>
      </c>
      <c r="AD1338" s="75">
        <f t="shared" si="102"/>
        <v>59080.609832015827</v>
      </c>
      <c r="AE1338" s="74">
        <f t="shared" si="103"/>
        <v>1629.5090446792583</v>
      </c>
      <c r="AF1338" s="74">
        <f t="shared" si="104"/>
        <v>278646.04664015316</v>
      </c>
    </row>
    <row r="1339" spans="28:32" ht="20" customHeight="1" x14ac:dyDescent="0.5">
      <c r="AB1339" s="41">
        <f t="shared" si="100"/>
        <v>171</v>
      </c>
      <c r="AC1339" s="75">
        <f t="shared" si="101"/>
        <v>345.50064229249023</v>
      </c>
      <c r="AD1339" s="75">
        <f t="shared" si="102"/>
        <v>59080.609832015827</v>
      </c>
      <c r="AE1339" s="74">
        <f t="shared" si="103"/>
        <v>1629.5090446792583</v>
      </c>
      <c r="AF1339" s="74">
        <f t="shared" si="104"/>
        <v>278646.04664015316</v>
      </c>
    </row>
    <row r="1340" spans="28:32" ht="20" customHeight="1" x14ac:dyDescent="0.5">
      <c r="AB1340" s="41">
        <f t="shared" si="100"/>
        <v>171</v>
      </c>
      <c r="AC1340" s="75">
        <f t="shared" si="101"/>
        <v>345.50064229249023</v>
      </c>
      <c r="AD1340" s="75">
        <f t="shared" si="102"/>
        <v>59080.609832015827</v>
      </c>
      <c r="AE1340" s="74">
        <f t="shared" si="103"/>
        <v>1629.5090446792583</v>
      </c>
      <c r="AF1340" s="74">
        <f t="shared" si="104"/>
        <v>278646.04664015316</v>
      </c>
    </row>
    <row r="1341" spans="28:32" ht="20" customHeight="1" x14ac:dyDescent="0.5">
      <c r="AB1341" s="41">
        <f t="shared" si="100"/>
        <v>171</v>
      </c>
      <c r="AC1341" s="75">
        <f t="shared" si="101"/>
        <v>345.50064229249023</v>
      </c>
      <c r="AD1341" s="75">
        <f t="shared" si="102"/>
        <v>59080.609832015827</v>
      </c>
      <c r="AE1341" s="74">
        <f t="shared" si="103"/>
        <v>1629.5090446792583</v>
      </c>
      <c r="AF1341" s="74">
        <f t="shared" si="104"/>
        <v>278646.04664015316</v>
      </c>
    </row>
    <row r="1342" spans="28:32" ht="20" customHeight="1" x14ac:dyDescent="0.5">
      <c r="AB1342" s="41">
        <f t="shared" si="100"/>
        <v>171</v>
      </c>
      <c r="AC1342" s="75">
        <f t="shared" si="101"/>
        <v>345.50064229249023</v>
      </c>
      <c r="AD1342" s="75">
        <f t="shared" si="102"/>
        <v>59080.609832015827</v>
      </c>
      <c r="AE1342" s="74">
        <f t="shared" si="103"/>
        <v>1629.5090446792583</v>
      </c>
      <c r="AF1342" s="74">
        <f t="shared" si="104"/>
        <v>278646.04664015316</v>
      </c>
    </row>
    <row r="1343" spans="28:32" ht="20" customHeight="1" x14ac:dyDescent="0.5">
      <c r="AB1343" s="41">
        <f t="shared" si="100"/>
        <v>171</v>
      </c>
      <c r="AC1343" s="75">
        <f t="shared" si="101"/>
        <v>345.50064229249023</v>
      </c>
      <c r="AD1343" s="75">
        <f t="shared" si="102"/>
        <v>59080.609832015827</v>
      </c>
      <c r="AE1343" s="74">
        <f t="shared" si="103"/>
        <v>1629.5090446792583</v>
      </c>
      <c r="AF1343" s="74">
        <f t="shared" si="104"/>
        <v>278646.04664015316</v>
      </c>
    </row>
    <row r="1344" spans="28:32" ht="20" customHeight="1" x14ac:dyDescent="0.5">
      <c r="AB1344" s="41">
        <f t="shared" si="100"/>
        <v>171</v>
      </c>
      <c r="AC1344" s="75">
        <f t="shared" si="101"/>
        <v>345.50064229249023</v>
      </c>
      <c r="AD1344" s="75">
        <f t="shared" si="102"/>
        <v>59080.609832015827</v>
      </c>
      <c r="AE1344" s="74">
        <f t="shared" si="103"/>
        <v>1629.5090446792583</v>
      </c>
      <c r="AF1344" s="74">
        <f t="shared" si="104"/>
        <v>278646.04664015316</v>
      </c>
    </row>
    <row r="1345" spans="28:32" ht="20" customHeight="1" x14ac:dyDescent="0.5">
      <c r="AB1345" s="41">
        <f t="shared" si="100"/>
        <v>171</v>
      </c>
      <c r="AC1345" s="75">
        <f t="shared" si="101"/>
        <v>345.50064229249023</v>
      </c>
      <c r="AD1345" s="75">
        <f t="shared" si="102"/>
        <v>59080.609832015827</v>
      </c>
      <c r="AE1345" s="74">
        <f t="shared" si="103"/>
        <v>1629.5090446792583</v>
      </c>
      <c r="AF1345" s="74">
        <f t="shared" si="104"/>
        <v>278646.04664015316</v>
      </c>
    </row>
    <row r="1346" spans="28:32" ht="20" customHeight="1" x14ac:dyDescent="0.5">
      <c r="AB1346" s="41">
        <f t="shared" si="100"/>
        <v>171</v>
      </c>
      <c r="AC1346" s="75">
        <f t="shared" si="101"/>
        <v>345.50064229249023</v>
      </c>
      <c r="AD1346" s="75">
        <f t="shared" si="102"/>
        <v>59080.609832015827</v>
      </c>
      <c r="AE1346" s="74">
        <f t="shared" si="103"/>
        <v>1629.5090446792583</v>
      </c>
      <c r="AF1346" s="74">
        <f t="shared" si="104"/>
        <v>278646.04664015316</v>
      </c>
    </row>
    <row r="1347" spans="28:32" ht="20" customHeight="1" x14ac:dyDescent="0.5">
      <c r="AB1347" s="41">
        <f t="shared" si="100"/>
        <v>171</v>
      </c>
      <c r="AC1347" s="75">
        <f t="shared" si="101"/>
        <v>345.50064229249023</v>
      </c>
      <c r="AD1347" s="75">
        <f t="shared" si="102"/>
        <v>59080.609832015827</v>
      </c>
      <c r="AE1347" s="74">
        <f t="shared" si="103"/>
        <v>1629.5090446792583</v>
      </c>
      <c r="AF1347" s="74">
        <f t="shared" si="104"/>
        <v>278646.04664015316</v>
      </c>
    </row>
    <row r="1348" spans="28:32" ht="20" customHeight="1" x14ac:dyDescent="0.5">
      <c r="AB1348" s="41">
        <f t="shared" si="100"/>
        <v>171</v>
      </c>
      <c r="AC1348" s="75">
        <f t="shared" si="101"/>
        <v>345.50064229249023</v>
      </c>
      <c r="AD1348" s="75">
        <f t="shared" si="102"/>
        <v>59080.609832015827</v>
      </c>
      <c r="AE1348" s="74">
        <f t="shared" si="103"/>
        <v>1629.5090446792583</v>
      </c>
      <c r="AF1348" s="74">
        <f t="shared" si="104"/>
        <v>278646.04664015316</v>
      </c>
    </row>
    <row r="1349" spans="28:32" ht="20" customHeight="1" x14ac:dyDescent="0.5">
      <c r="AB1349" s="41">
        <f t="shared" si="100"/>
        <v>171</v>
      </c>
      <c r="AC1349" s="75">
        <f t="shared" si="101"/>
        <v>345.50064229249023</v>
      </c>
      <c r="AD1349" s="75">
        <f t="shared" si="102"/>
        <v>59080.609832015827</v>
      </c>
      <c r="AE1349" s="74">
        <f t="shared" si="103"/>
        <v>1629.5090446792583</v>
      </c>
      <c r="AF1349" s="74">
        <f t="shared" si="104"/>
        <v>278646.04664015316</v>
      </c>
    </row>
    <row r="1350" spans="28:32" ht="20" customHeight="1" x14ac:dyDescent="0.5">
      <c r="AB1350" s="41">
        <f t="shared" si="100"/>
        <v>171</v>
      </c>
      <c r="AC1350" s="75">
        <f t="shared" si="101"/>
        <v>345.50064229249023</v>
      </c>
      <c r="AD1350" s="75">
        <f t="shared" si="102"/>
        <v>59080.609832015827</v>
      </c>
      <c r="AE1350" s="74">
        <f t="shared" si="103"/>
        <v>1629.5090446792583</v>
      </c>
      <c r="AF1350" s="74">
        <f t="shared" si="104"/>
        <v>278646.04664015316</v>
      </c>
    </row>
    <row r="1351" spans="28:32" ht="20" customHeight="1" x14ac:dyDescent="0.5">
      <c r="AB1351" s="41">
        <f t="shared" ref="AB1351:AB1414" si="105">AB1350+U1351</f>
        <v>171</v>
      </c>
      <c r="AC1351" s="75">
        <f t="shared" ref="AC1351:AC1414" si="106">IF(U1351&gt;0,(W1351+AD1350)/AB1351,AC1350)</f>
        <v>345.50064229249023</v>
      </c>
      <c r="AD1351" s="75">
        <f t="shared" ref="AD1351:AD1414" si="107">AB1351*AC1351</f>
        <v>59080.609832015827</v>
      </c>
      <c r="AE1351" s="74">
        <f t="shared" ref="AE1351:AE1414" si="108">IF(U1351&gt;0,(AF1350+Z1351)/AB1351,AE1350)</f>
        <v>1629.5090446792583</v>
      </c>
      <c r="AF1351" s="74">
        <f t="shared" ref="AF1351:AF1414" si="109">AB1351*AE1351</f>
        <v>278646.04664015316</v>
      </c>
    </row>
    <row r="1352" spans="28:32" ht="20" customHeight="1" x14ac:dyDescent="0.5">
      <c r="AB1352" s="41">
        <f t="shared" si="105"/>
        <v>171</v>
      </c>
      <c r="AC1352" s="75">
        <f t="shared" si="106"/>
        <v>345.50064229249023</v>
      </c>
      <c r="AD1352" s="75">
        <f t="shared" si="107"/>
        <v>59080.609832015827</v>
      </c>
      <c r="AE1352" s="74">
        <f t="shared" si="108"/>
        <v>1629.5090446792583</v>
      </c>
      <c r="AF1352" s="74">
        <f t="shared" si="109"/>
        <v>278646.04664015316</v>
      </c>
    </row>
    <row r="1353" spans="28:32" ht="20" customHeight="1" x14ac:dyDescent="0.5">
      <c r="AB1353" s="41">
        <f t="shared" si="105"/>
        <v>171</v>
      </c>
      <c r="AC1353" s="75">
        <f t="shared" si="106"/>
        <v>345.50064229249023</v>
      </c>
      <c r="AD1353" s="75">
        <f t="shared" si="107"/>
        <v>59080.609832015827</v>
      </c>
      <c r="AE1353" s="74">
        <f t="shared" si="108"/>
        <v>1629.5090446792583</v>
      </c>
      <c r="AF1353" s="74">
        <f t="shared" si="109"/>
        <v>278646.04664015316</v>
      </c>
    </row>
    <row r="1354" spans="28:32" ht="20" customHeight="1" x14ac:dyDescent="0.5">
      <c r="AB1354" s="41">
        <f t="shared" si="105"/>
        <v>171</v>
      </c>
      <c r="AC1354" s="75">
        <f t="shared" si="106"/>
        <v>345.50064229249023</v>
      </c>
      <c r="AD1354" s="75">
        <f t="shared" si="107"/>
        <v>59080.609832015827</v>
      </c>
      <c r="AE1354" s="74">
        <f t="shared" si="108"/>
        <v>1629.5090446792583</v>
      </c>
      <c r="AF1354" s="74">
        <f t="shared" si="109"/>
        <v>278646.04664015316</v>
      </c>
    </row>
    <row r="1355" spans="28:32" ht="20" customHeight="1" x14ac:dyDescent="0.5">
      <c r="AB1355" s="41">
        <f t="shared" si="105"/>
        <v>171</v>
      </c>
      <c r="AC1355" s="75">
        <f t="shared" si="106"/>
        <v>345.50064229249023</v>
      </c>
      <c r="AD1355" s="75">
        <f t="shared" si="107"/>
        <v>59080.609832015827</v>
      </c>
      <c r="AE1355" s="74">
        <f t="shared" si="108"/>
        <v>1629.5090446792583</v>
      </c>
      <c r="AF1355" s="74">
        <f t="shared" si="109"/>
        <v>278646.04664015316</v>
      </c>
    </row>
    <row r="1356" spans="28:32" ht="20" customHeight="1" x14ac:dyDescent="0.5">
      <c r="AB1356" s="41">
        <f t="shared" si="105"/>
        <v>171</v>
      </c>
      <c r="AC1356" s="75">
        <f t="shared" si="106"/>
        <v>345.50064229249023</v>
      </c>
      <c r="AD1356" s="75">
        <f t="shared" si="107"/>
        <v>59080.609832015827</v>
      </c>
      <c r="AE1356" s="74">
        <f t="shared" si="108"/>
        <v>1629.5090446792583</v>
      </c>
      <c r="AF1356" s="74">
        <f t="shared" si="109"/>
        <v>278646.04664015316</v>
      </c>
    </row>
    <row r="1357" spans="28:32" ht="20" customHeight="1" x14ac:dyDescent="0.5">
      <c r="AB1357" s="41">
        <f t="shared" si="105"/>
        <v>171</v>
      </c>
      <c r="AC1357" s="75">
        <f t="shared" si="106"/>
        <v>345.50064229249023</v>
      </c>
      <c r="AD1357" s="75">
        <f t="shared" si="107"/>
        <v>59080.609832015827</v>
      </c>
      <c r="AE1357" s="74">
        <f t="shared" si="108"/>
        <v>1629.5090446792583</v>
      </c>
      <c r="AF1357" s="74">
        <f t="shared" si="109"/>
        <v>278646.04664015316</v>
      </c>
    </row>
    <row r="1358" spans="28:32" ht="20" customHeight="1" x14ac:dyDescent="0.5">
      <c r="AB1358" s="41">
        <f t="shared" si="105"/>
        <v>171</v>
      </c>
      <c r="AC1358" s="75">
        <f t="shared" si="106"/>
        <v>345.50064229249023</v>
      </c>
      <c r="AD1358" s="75">
        <f t="shared" si="107"/>
        <v>59080.609832015827</v>
      </c>
      <c r="AE1358" s="74">
        <f t="shared" si="108"/>
        <v>1629.5090446792583</v>
      </c>
      <c r="AF1358" s="74">
        <f t="shared" si="109"/>
        <v>278646.04664015316</v>
      </c>
    </row>
    <row r="1359" spans="28:32" ht="20" customHeight="1" x14ac:dyDescent="0.5">
      <c r="AB1359" s="41">
        <f t="shared" si="105"/>
        <v>171</v>
      </c>
      <c r="AC1359" s="75">
        <f t="shared" si="106"/>
        <v>345.50064229249023</v>
      </c>
      <c r="AD1359" s="75">
        <f t="shared" si="107"/>
        <v>59080.609832015827</v>
      </c>
      <c r="AE1359" s="74">
        <f t="shared" si="108"/>
        <v>1629.5090446792583</v>
      </c>
      <c r="AF1359" s="74">
        <f t="shared" si="109"/>
        <v>278646.04664015316</v>
      </c>
    </row>
    <row r="1360" spans="28:32" ht="20" customHeight="1" x14ac:dyDescent="0.5">
      <c r="AB1360" s="41">
        <f t="shared" si="105"/>
        <v>171</v>
      </c>
      <c r="AC1360" s="75">
        <f t="shared" si="106"/>
        <v>345.50064229249023</v>
      </c>
      <c r="AD1360" s="75">
        <f t="shared" si="107"/>
        <v>59080.609832015827</v>
      </c>
      <c r="AE1360" s="74">
        <f t="shared" si="108"/>
        <v>1629.5090446792583</v>
      </c>
      <c r="AF1360" s="74">
        <f t="shared" si="109"/>
        <v>278646.04664015316</v>
      </c>
    </row>
    <row r="1361" spans="28:32" ht="20" customHeight="1" x14ac:dyDescent="0.5">
      <c r="AB1361" s="41">
        <f t="shared" si="105"/>
        <v>171</v>
      </c>
      <c r="AC1361" s="75">
        <f t="shared" si="106"/>
        <v>345.50064229249023</v>
      </c>
      <c r="AD1361" s="75">
        <f t="shared" si="107"/>
        <v>59080.609832015827</v>
      </c>
      <c r="AE1361" s="74">
        <f t="shared" si="108"/>
        <v>1629.5090446792583</v>
      </c>
      <c r="AF1361" s="74">
        <f t="shared" si="109"/>
        <v>278646.04664015316</v>
      </c>
    </row>
    <row r="1362" spans="28:32" ht="20" customHeight="1" x14ac:dyDescent="0.5">
      <c r="AB1362" s="41">
        <f t="shared" si="105"/>
        <v>171</v>
      </c>
      <c r="AC1362" s="75">
        <f t="shared" si="106"/>
        <v>345.50064229249023</v>
      </c>
      <c r="AD1362" s="75">
        <f t="shared" si="107"/>
        <v>59080.609832015827</v>
      </c>
      <c r="AE1362" s="74">
        <f t="shared" si="108"/>
        <v>1629.5090446792583</v>
      </c>
      <c r="AF1362" s="74">
        <f t="shared" si="109"/>
        <v>278646.04664015316</v>
      </c>
    </row>
    <row r="1363" spans="28:32" ht="20" customHeight="1" x14ac:dyDescent="0.5">
      <c r="AB1363" s="41">
        <f t="shared" si="105"/>
        <v>171</v>
      </c>
      <c r="AC1363" s="75">
        <f t="shared" si="106"/>
        <v>345.50064229249023</v>
      </c>
      <c r="AD1363" s="75">
        <f t="shared" si="107"/>
        <v>59080.609832015827</v>
      </c>
      <c r="AE1363" s="74">
        <f t="shared" si="108"/>
        <v>1629.5090446792583</v>
      </c>
      <c r="AF1363" s="74">
        <f t="shared" si="109"/>
        <v>278646.04664015316</v>
      </c>
    </row>
    <row r="1364" spans="28:32" ht="20" customHeight="1" x14ac:dyDescent="0.5">
      <c r="AB1364" s="41">
        <f t="shared" si="105"/>
        <v>171</v>
      </c>
      <c r="AC1364" s="75">
        <f t="shared" si="106"/>
        <v>345.50064229249023</v>
      </c>
      <c r="AD1364" s="75">
        <f t="shared" si="107"/>
        <v>59080.609832015827</v>
      </c>
      <c r="AE1364" s="74">
        <f t="shared" si="108"/>
        <v>1629.5090446792583</v>
      </c>
      <c r="AF1364" s="74">
        <f t="shared" si="109"/>
        <v>278646.04664015316</v>
      </c>
    </row>
    <row r="1365" spans="28:32" ht="20" customHeight="1" x14ac:dyDescent="0.5">
      <c r="AB1365" s="41">
        <f t="shared" si="105"/>
        <v>171</v>
      </c>
      <c r="AC1365" s="75">
        <f t="shared" si="106"/>
        <v>345.50064229249023</v>
      </c>
      <c r="AD1365" s="75">
        <f t="shared" si="107"/>
        <v>59080.609832015827</v>
      </c>
      <c r="AE1365" s="74">
        <f t="shared" si="108"/>
        <v>1629.5090446792583</v>
      </c>
      <c r="AF1365" s="74">
        <f t="shared" si="109"/>
        <v>278646.04664015316</v>
      </c>
    </row>
    <row r="1366" spans="28:32" ht="20" customHeight="1" x14ac:dyDescent="0.5">
      <c r="AB1366" s="41">
        <f t="shared" si="105"/>
        <v>171</v>
      </c>
      <c r="AC1366" s="75">
        <f t="shared" si="106"/>
        <v>345.50064229249023</v>
      </c>
      <c r="AD1366" s="75">
        <f t="shared" si="107"/>
        <v>59080.609832015827</v>
      </c>
      <c r="AE1366" s="74">
        <f t="shared" si="108"/>
        <v>1629.5090446792583</v>
      </c>
      <c r="AF1366" s="74">
        <f t="shared" si="109"/>
        <v>278646.04664015316</v>
      </c>
    </row>
    <row r="1367" spans="28:32" ht="20" customHeight="1" x14ac:dyDescent="0.5">
      <c r="AB1367" s="41">
        <f t="shared" si="105"/>
        <v>171</v>
      </c>
      <c r="AC1367" s="75">
        <f t="shared" si="106"/>
        <v>345.50064229249023</v>
      </c>
      <c r="AD1367" s="75">
        <f t="shared" si="107"/>
        <v>59080.609832015827</v>
      </c>
      <c r="AE1367" s="74">
        <f t="shared" si="108"/>
        <v>1629.5090446792583</v>
      </c>
      <c r="AF1367" s="74">
        <f t="shared" si="109"/>
        <v>278646.04664015316</v>
      </c>
    </row>
    <row r="1368" spans="28:32" ht="20" customHeight="1" x14ac:dyDescent="0.5">
      <c r="AB1368" s="41">
        <f t="shared" si="105"/>
        <v>171</v>
      </c>
      <c r="AC1368" s="75">
        <f t="shared" si="106"/>
        <v>345.50064229249023</v>
      </c>
      <c r="AD1368" s="75">
        <f t="shared" si="107"/>
        <v>59080.609832015827</v>
      </c>
      <c r="AE1368" s="74">
        <f t="shared" si="108"/>
        <v>1629.5090446792583</v>
      </c>
      <c r="AF1368" s="74">
        <f t="shared" si="109"/>
        <v>278646.04664015316</v>
      </c>
    </row>
    <row r="1369" spans="28:32" ht="20" customHeight="1" x14ac:dyDescent="0.5">
      <c r="AB1369" s="41">
        <f t="shared" si="105"/>
        <v>171</v>
      </c>
      <c r="AC1369" s="75">
        <f t="shared" si="106"/>
        <v>345.50064229249023</v>
      </c>
      <c r="AD1369" s="75">
        <f t="shared" si="107"/>
        <v>59080.609832015827</v>
      </c>
      <c r="AE1369" s="74">
        <f t="shared" si="108"/>
        <v>1629.5090446792583</v>
      </c>
      <c r="AF1369" s="74">
        <f t="shared" si="109"/>
        <v>278646.04664015316</v>
      </c>
    </row>
    <row r="1370" spans="28:32" ht="20" customHeight="1" x14ac:dyDescent="0.5">
      <c r="AB1370" s="41">
        <f t="shared" si="105"/>
        <v>171</v>
      </c>
      <c r="AC1370" s="75">
        <f t="shared" si="106"/>
        <v>345.50064229249023</v>
      </c>
      <c r="AD1370" s="75">
        <f t="shared" si="107"/>
        <v>59080.609832015827</v>
      </c>
      <c r="AE1370" s="74">
        <f t="shared" si="108"/>
        <v>1629.5090446792583</v>
      </c>
      <c r="AF1370" s="74">
        <f t="shared" si="109"/>
        <v>278646.04664015316</v>
      </c>
    </row>
    <row r="1371" spans="28:32" ht="20" customHeight="1" x14ac:dyDescent="0.5">
      <c r="AB1371" s="41">
        <f t="shared" si="105"/>
        <v>171</v>
      </c>
      <c r="AC1371" s="75">
        <f t="shared" si="106"/>
        <v>345.50064229249023</v>
      </c>
      <c r="AD1371" s="75">
        <f t="shared" si="107"/>
        <v>59080.609832015827</v>
      </c>
      <c r="AE1371" s="74">
        <f t="shared" si="108"/>
        <v>1629.5090446792583</v>
      </c>
      <c r="AF1371" s="74">
        <f t="shared" si="109"/>
        <v>278646.04664015316</v>
      </c>
    </row>
    <row r="1372" spans="28:32" ht="20" customHeight="1" x14ac:dyDescent="0.5">
      <c r="AB1372" s="41">
        <f t="shared" si="105"/>
        <v>171</v>
      </c>
      <c r="AC1372" s="75">
        <f t="shared" si="106"/>
        <v>345.50064229249023</v>
      </c>
      <c r="AD1372" s="75">
        <f t="shared" si="107"/>
        <v>59080.609832015827</v>
      </c>
      <c r="AE1372" s="74">
        <f t="shared" si="108"/>
        <v>1629.5090446792583</v>
      </c>
      <c r="AF1372" s="74">
        <f t="shared" si="109"/>
        <v>278646.04664015316</v>
      </c>
    </row>
    <row r="1373" spans="28:32" ht="20" customHeight="1" x14ac:dyDescent="0.5">
      <c r="AB1373" s="41">
        <f t="shared" si="105"/>
        <v>171</v>
      </c>
      <c r="AC1373" s="75">
        <f t="shared" si="106"/>
        <v>345.50064229249023</v>
      </c>
      <c r="AD1373" s="75">
        <f t="shared" si="107"/>
        <v>59080.609832015827</v>
      </c>
      <c r="AE1373" s="74">
        <f t="shared" si="108"/>
        <v>1629.5090446792583</v>
      </c>
      <c r="AF1373" s="74">
        <f t="shared" si="109"/>
        <v>278646.04664015316</v>
      </c>
    </row>
    <row r="1374" spans="28:32" ht="20" customHeight="1" x14ac:dyDescent="0.5">
      <c r="AB1374" s="41">
        <f t="shared" si="105"/>
        <v>171</v>
      </c>
      <c r="AC1374" s="75">
        <f t="shared" si="106"/>
        <v>345.50064229249023</v>
      </c>
      <c r="AD1374" s="75">
        <f t="shared" si="107"/>
        <v>59080.609832015827</v>
      </c>
      <c r="AE1374" s="74">
        <f t="shared" si="108"/>
        <v>1629.5090446792583</v>
      </c>
      <c r="AF1374" s="74">
        <f t="shared" si="109"/>
        <v>278646.04664015316</v>
      </c>
    </row>
    <row r="1375" spans="28:32" ht="20" customHeight="1" x14ac:dyDescent="0.5">
      <c r="AB1375" s="41">
        <f t="shared" si="105"/>
        <v>171</v>
      </c>
      <c r="AC1375" s="75">
        <f t="shared" si="106"/>
        <v>345.50064229249023</v>
      </c>
      <c r="AD1375" s="75">
        <f t="shared" si="107"/>
        <v>59080.609832015827</v>
      </c>
      <c r="AE1375" s="74">
        <f t="shared" si="108"/>
        <v>1629.5090446792583</v>
      </c>
      <c r="AF1375" s="74">
        <f t="shared" si="109"/>
        <v>278646.04664015316</v>
      </c>
    </row>
    <row r="1376" spans="28:32" ht="20" customHeight="1" x14ac:dyDescent="0.5">
      <c r="AB1376" s="41">
        <f t="shared" si="105"/>
        <v>171</v>
      </c>
      <c r="AC1376" s="75">
        <f t="shared" si="106"/>
        <v>345.50064229249023</v>
      </c>
      <c r="AD1376" s="75">
        <f t="shared" si="107"/>
        <v>59080.609832015827</v>
      </c>
      <c r="AE1376" s="74">
        <f t="shared" si="108"/>
        <v>1629.5090446792583</v>
      </c>
      <c r="AF1376" s="74">
        <f t="shared" si="109"/>
        <v>278646.04664015316</v>
      </c>
    </row>
    <row r="1377" spans="28:32" ht="20" customHeight="1" x14ac:dyDescent="0.5">
      <c r="AB1377" s="41">
        <f t="shared" si="105"/>
        <v>171</v>
      </c>
      <c r="AC1377" s="75">
        <f t="shared" si="106"/>
        <v>345.50064229249023</v>
      </c>
      <c r="AD1377" s="75">
        <f t="shared" si="107"/>
        <v>59080.609832015827</v>
      </c>
      <c r="AE1377" s="74">
        <f t="shared" si="108"/>
        <v>1629.5090446792583</v>
      </c>
      <c r="AF1377" s="74">
        <f t="shared" si="109"/>
        <v>278646.04664015316</v>
      </c>
    </row>
    <row r="1378" spans="28:32" ht="20" customHeight="1" x14ac:dyDescent="0.5">
      <c r="AB1378" s="41">
        <f t="shared" si="105"/>
        <v>171</v>
      </c>
      <c r="AC1378" s="75">
        <f t="shared" si="106"/>
        <v>345.50064229249023</v>
      </c>
      <c r="AD1378" s="75">
        <f t="shared" si="107"/>
        <v>59080.609832015827</v>
      </c>
      <c r="AE1378" s="74">
        <f t="shared" si="108"/>
        <v>1629.5090446792583</v>
      </c>
      <c r="AF1378" s="74">
        <f t="shared" si="109"/>
        <v>278646.04664015316</v>
      </c>
    </row>
    <row r="1379" spans="28:32" ht="20" customHeight="1" x14ac:dyDescent="0.5">
      <c r="AB1379" s="41">
        <f t="shared" si="105"/>
        <v>171</v>
      </c>
      <c r="AC1379" s="75">
        <f t="shared" si="106"/>
        <v>345.50064229249023</v>
      </c>
      <c r="AD1379" s="75">
        <f t="shared" si="107"/>
        <v>59080.609832015827</v>
      </c>
      <c r="AE1379" s="74">
        <f t="shared" si="108"/>
        <v>1629.5090446792583</v>
      </c>
      <c r="AF1379" s="74">
        <f t="shared" si="109"/>
        <v>278646.04664015316</v>
      </c>
    </row>
    <row r="1380" spans="28:32" ht="20" customHeight="1" x14ac:dyDescent="0.5">
      <c r="AB1380" s="41">
        <f t="shared" si="105"/>
        <v>171</v>
      </c>
      <c r="AC1380" s="75">
        <f t="shared" si="106"/>
        <v>345.50064229249023</v>
      </c>
      <c r="AD1380" s="75">
        <f t="shared" si="107"/>
        <v>59080.609832015827</v>
      </c>
      <c r="AE1380" s="74">
        <f t="shared" si="108"/>
        <v>1629.5090446792583</v>
      </c>
      <c r="AF1380" s="74">
        <f t="shared" si="109"/>
        <v>278646.04664015316</v>
      </c>
    </row>
    <row r="1381" spans="28:32" ht="20" customHeight="1" x14ac:dyDescent="0.5">
      <c r="AB1381" s="41">
        <f t="shared" si="105"/>
        <v>171</v>
      </c>
      <c r="AC1381" s="75">
        <f t="shared" si="106"/>
        <v>345.50064229249023</v>
      </c>
      <c r="AD1381" s="75">
        <f t="shared" si="107"/>
        <v>59080.609832015827</v>
      </c>
      <c r="AE1381" s="74">
        <f t="shared" si="108"/>
        <v>1629.5090446792583</v>
      </c>
      <c r="AF1381" s="74">
        <f t="shared" si="109"/>
        <v>278646.04664015316</v>
      </c>
    </row>
    <row r="1382" spans="28:32" ht="20" customHeight="1" x14ac:dyDescent="0.5">
      <c r="AB1382" s="41">
        <f t="shared" si="105"/>
        <v>171</v>
      </c>
      <c r="AC1382" s="75">
        <f t="shared" si="106"/>
        <v>345.50064229249023</v>
      </c>
      <c r="AD1382" s="75">
        <f t="shared" si="107"/>
        <v>59080.609832015827</v>
      </c>
      <c r="AE1382" s="74">
        <f t="shared" si="108"/>
        <v>1629.5090446792583</v>
      </c>
      <c r="AF1382" s="74">
        <f t="shared" si="109"/>
        <v>278646.04664015316</v>
      </c>
    </row>
    <row r="1383" spans="28:32" ht="20" customHeight="1" x14ac:dyDescent="0.5">
      <c r="AB1383" s="41">
        <f t="shared" si="105"/>
        <v>171</v>
      </c>
      <c r="AC1383" s="75">
        <f t="shared" si="106"/>
        <v>345.50064229249023</v>
      </c>
      <c r="AD1383" s="75">
        <f t="shared" si="107"/>
        <v>59080.609832015827</v>
      </c>
      <c r="AE1383" s="74">
        <f t="shared" si="108"/>
        <v>1629.5090446792583</v>
      </c>
      <c r="AF1383" s="74">
        <f t="shared" si="109"/>
        <v>278646.04664015316</v>
      </c>
    </row>
    <row r="1384" spans="28:32" ht="20" customHeight="1" x14ac:dyDescent="0.5">
      <c r="AB1384" s="41">
        <f t="shared" si="105"/>
        <v>171</v>
      </c>
      <c r="AC1384" s="75">
        <f t="shared" si="106"/>
        <v>345.50064229249023</v>
      </c>
      <c r="AD1384" s="75">
        <f t="shared" si="107"/>
        <v>59080.609832015827</v>
      </c>
      <c r="AE1384" s="74">
        <f t="shared" si="108"/>
        <v>1629.5090446792583</v>
      </c>
      <c r="AF1384" s="74">
        <f t="shared" si="109"/>
        <v>278646.04664015316</v>
      </c>
    </row>
    <row r="1385" spans="28:32" ht="20" customHeight="1" x14ac:dyDescent="0.5">
      <c r="AB1385" s="41">
        <f t="shared" si="105"/>
        <v>171</v>
      </c>
      <c r="AC1385" s="75">
        <f t="shared" si="106"/>
        <v>345.50064229249023</v>
      </c>
      <c r="AD1385" s="75">
        <f t="shared" si="107"/>
        <v>59080.609832015827</v>
      </c>
      <c r="AE1385" s="74">
        <f t="shared" si="108"/>
        <v>1629.5090446792583</v>
      </c>
      <c r="AF1385" s="74">
        <f t="shared" si="109"/>
        <v>278646.04664015316</v>
      </c>
    </row>
    <row r="1386" spans="28:32" ht="20" customHeight="1" x14ac:dyDescent="0.5">
      <c r="AB1386" s="41">
        <f t="shared" si="105"/>
        <v>171</v>
      </c>
      <c r="AC1386" s="75">
        <f t="shared" si="106"/>
        <v>345.50064229249023</v>
      </c>
      <c r="AD1386" s="75">
        <f t="shared" si="107"/>
        <v>59080.609832015827</v>
      </c>
      <c r="AE1386" s="74">
        <f t="shared" si="108"/>
        <v>1629.5090446792583</v>
      </c>
      <c r="AF1386" s="74">
        <f t="shared" si="109"/>
        <v>278646.04664015316</v>
      </c>
    </row>
    <row r="1387" spans="28:32" ht="20" customHeight="1" x14ac:dyDescent="0.5">
      <c r="AB1387" s="41">
        <f t="shared" si="105"/>
        <v>171</v>
      </c>
      <c r="AC1387" s="75">
        <f t="shared" si="106"/>
        <v>345.50064229249023</v>
      </c>
      <c r="AD1387" s="75">
        <f t="shared" si="107"/>
        <v>59080.609832015827</v>
      </c>
      <c r="AE1387" s="74">
        <f t="shared" si="108"/>
        <v>1629.5090446792583</v>
      </c>
      <c r="AF1387" s="74">
        <f t="shared" si="109"/>
        <v>278646.04664015316</v>
      </c>
    </row>
    <row r="1388" spans="28:32" ht="20" customHeight="1" x14ac:dyDescent="0.5">
      <c r="AB1388" s="41">
        <f t="shared" si="105"/>
        <v>171</v>
      </c>
      <c r="AC1388" s="75">
        <f t="shared" si="106"/>
        <v>345.50064229249023</v>
      </c>
      <c r="AD1388" s="75">
        <f t="shared" si="107"/>
        <v>59080.609832015827</v>
      </c>
      <c r="AE1388" s="74">
        <f t="shared" si="108"/>
        <v>1629.5090446792583</v>
      </c>
      <c r="AF1388" s="74">
        <f t="shared" si="109"/>
        <v>278646.04664015316</v>
      </c>
    </row>
    <row r="1389" spans="28:32" ht="20" customHeight="1" x14ac:dyDescent="0.5">
      <c r="AB1389" s="41">
        <f t="shared" si="105"/>
        <v>171</v>
      </c>
      <c r="AC1389" s="75">
        <f t="shared" si="106"/>
        <v>345.50064229249023</v>
      </c>
      <c r="AD1389" s="75">
        <f t="shared" si="107"/>
        <v>59080.609832015827</v>
      </c>
      <c r="AE1389" s="74">
        <f t="shared" si="108"/>
        <v>1629.5090446792583</v>
      </c>
      <c r="AF1389" s="74">
        <f t="shared" si="109"/>
        <v>278646.04664015316</v>
      </c>
    </row>
    <row r="1390" spans="28:32" ht="20" customHeight="1" x14ac:dyDescent="0.5">
      <c r="AB1390" s="41">
        <f t="shared" si="105"/>
        <v>171</v>
      </c>
      <c r="AC1390" s="75">
        <f t="shared" si="106"/>
        <v>345.50064229249023</v>
      </c>
      <c r="AD1390" s="75">
        <f t="shared" si="107"/>
        <v>59080.609832015827</v>
      </c>
      <c r="AE1390" s="74">
        <f t="shared" si="108"/>
        <v>1629.5090446792583</v>
      </c>
      <c r="AF1390" s="74">
        <f t="shared" si="109"/>
        <v>278646.04664015316</v>
      </c>
    </row>
    <row r="1391" spans="28:32" ht="20" customHeight="1" x14ac:dyDescent="0.5">
      <c r="AB1391" s="41">
        <f t="shared" si="105"/>
        <v>171</v>
      </c>
      <c r="AC1391" s="75">
        <f t="shared" si="106"/>
        <v>345.50064229249023</v>
      </c>
      <c r="AD1391" s="75">
        <f t="shared" si="107"/>
        <v>59080.609832015827</v>
      </c>
      <c r="AE1391" s="74">
        <f t="shared" si="108"/>
        <v>1629.5090446792583</v>
      </c>
      <c r="AF1391" s="74">
        <f t="shared" si="109"/>
        <v>278646.04664015316</v>
      </c>
    </row>
    <row r="1392" spans="28:32" ht="20" customHeight="1" x14ac:dyDescent="0.5">
      <c r="AB1392" s="41">
        <f t="shared" si="105"/>
        <v>171</v>
      </c>
      <c r="AC1392" s="75">
        <f t="shared" si="106"/>
        <v>345.50064229249023</v>
      </c>
      <c r="AD1392" s="75">
        <f t="shared" si="107"/>
        <v>59080.609832015827</v>
      </c>
      <c r="AE1392" s="74">
        <f t="shared" si="108"/>
        <v>1629.5090446792583</v>
      </c>
      <c r="AF1392" s="74">
        <f t="shared" si="109"/>
        <v>278646.04664015316</v>
      </c>
    </row>
    <row r="1393" spans="28:32" ht="20" customHeight="1" x14ac:dyDescent="0.5">
      <c r="AB1393" s="41">
        <f t="shared" si="105"/>
        <v>171</v>
      </c>
      <c r="AC1393" s="75">
        <f t="shared" si="106"/>
        <v>345.50064229249023</v>
      </c>
      <c r="AD1393" s="75">
        <f t="shared" si="107"/>
        <v>59080.609832015827</v>
      </c>
      <c r="AE1393" s="74">
        <f t="shared" si="108"/>
        <v>1629.5090446792583</v>
      </c>
      <c r="AF1393" s="74">
        <f t="shared" si="109"/>
        <v>278646.04664015316</v>
      </c>
    </row>
    <row r="1394" spans="28:32" ht="20" customHeight="1" x14ac:dyDescent="0.5">
      <c r="AB1394" s="41">
        <f t="shared" si="105"/>
        <v>171</v>
      </c>
      <c r="AC1394" s="75">
        <f t="shared" si="106"/>
        <v>345.50064229249023</v>
      </c>
      <c r="AD1394" s="75">
        <f t="shared" si="107"/>
        <v>59080.609832015827</v>
      </c>
      <c r="AE1394" s="74">
        <f t="shared" si="108"/>
        <v>1629.5090446792583</v>
      </c>
      <c r="AF1394" s="74">
        <f t="shared" si="109"/>
        <v>278646.04664015316</v>
      </c>
    </row>
    <row r="1395" spans="28:32" ht="20" customHeight="1" x14ac:dyDescent="0.5">
      <c r="AB1395" s="41">
        <f t="shared" si="105"/>
        <v>171</v>
      </c>
      <c r="AC1395" s="75">
        <f t="shared" si="106"/>
        <v>345.50064229249023</v>
      </c>
      <c r="AD1395" s="75">
        <f t="shared" si="107"/>
        <v>59080.609832015827</v>
      </c>
      <c r="AE1395" s="74">
        <f t="shared" si="108"/>
        <v>1629.5090446792583</v>
      </c>
      <c r="AF1395" s="74">
        <f t="shared" si="109"/>
        <v>278646.04664015316</v>
      </c>
    </row>
    <row r="1396" spans="28:32" ht="20" customHeight="1" x14ac:dyDescent="0.5">
      <c r="AB1396" s="41">
        <f t="shared" si="105"/>
        <v>171</v>
      </c>
      <c r="AC1396" s="75">
        <f t="shared" si="106"/>
        <v>345.50064229249023</v>
      </c>
      <c r="AD1396" s="75">
        <f t="shared" si="107"/>
        <v>59080.609832015827</v>
      </c>
      <c r="AE1396" s="74">
        <f t="shared" si="108"/>
        <v>1629.5090446792583</v>
      </c>
      <c r="AF1396" s="74">
        <f t="shared" si="109"/>
        <v>278646.04664015316</v>
      </c>
    </row>
    <row r="1397" spans="28:32" ht="20" customHeight="1" x14ac:dyDescent="0.5">
      <c r="AB1397" s="41">
        <f t="shared" si="105"/>
        <v>171</v>
      </c>
      <c r="AC1397" s="75">
        <f t="shared" si="106"/>
        <v>345.50064229249023</v>
      </c>
      <c r="AD1397" s="75">
        <f t="shared" si="107"/>
        <v>59080.609832015827</v>
      </c>
      <c r="AE1397" s="74">
        <f t="shared" si="108"/>
        <v>1629.5090446792583</v>
      </c>
      <c r="AF1397" s="74">
        <f t="shared" si="109"/>
        <v>278646.04664015316</v>
      </c>
    </row>
    <row r="1398" spans="28:32" ht="20" customHeight="1" x14ac:dyDescent="0.5">
      <c r="AB1398" s="41">
        <f t="shared" si="105"/>
        <v>171</v>
      </c>
      <c r="AC1398" s="75">
        <f t="shared" si="106"/>
        <v>345.50064229249023</v>
      </c>
      <c r="AD1398" s="75">
        <f t="shared" si="107"/>
        <v>59080.609832015827</v>
      </c>
      <c r="AE1398" s="74">
        <f t="shared" si="108"/>
        <v>1629.5090446792583</v>
      </c>
      <c r="AF1398" s="74">
        <f t="shared" si="109"/>
        <v>278646.04664015316</v>
      </c>
    </row>
    <row r="1399" spans="28:32" ht="20" customHeight="1" x14ac:dyDescent="0.5">
      <c r="AB1399" s="41">
        <f t="shared" si="105"/>
        <v>171</v>
      </c>
      <c r="AC1399" s="75">
        <f t="shared" si="106"/>
        <v>345.50064229249023</v>
      </c>
      <c r="AD1399" s="75">
        <f t="shared" si="107"/>
        <v>59080.609832015827</v>
      </c>
      <c r="AE1399" s="74">
        <f t="shared" si="108"/>
        <v>1629.5090446792583</v>
      </c>
      <c r="AF1399" s="74">
        <f t="shared" si="109"/>
        <v>278646.04664015316</v>
      </c>
    </row>
    <row r="1400" spans="28:32" ht="20" customHeight="1" x14ac:dyDescent="0.5">
      <c r="AB1400" s="41">
        <f t="shared" si="105"/>
        <v>171</v>
      </c>
      <c r="AC1400" s="75">
        <f t="shared" si="106"/>
        <v>345.50064229249023</v>
      </c>
      <c r="AD1400" s="75">
        <f t="shared" si="107"/>
        <v>59080.609832015827</v>
      </c>
      <c r="AE1400" s="74">
        <f t="shared" si="108"/>
        <v>1629.5090446792583</v>
      </c>
      <c r="AF1400" s="74">
        <f t="shared" si="109"/>
        <v>278646.04664015316</v>
      </c>
    </row>
    <row r="1401" spans="28:32" ht="20" customHeight="1" x14ac:dyDescent="0.5">
      <c r="AB1401" s="41">
        <f t="shared" si="105"/>
        <v>171</v>
      </c>
      <c r="AC1401" s="75">
        <f t="shared" si="106"/>
        <v>345.50064229249023</v>
      </c>
      <c r="AD1401" s="75">
        <f t="shared" si="107"/>
        <v>59080.609832015827</v>
      </c>
      <c r="AE1401" s="74">
        <f t="shared" si="108"/>
        <v>1629.5090446792583</v>
      </c>
      <c r="AF1401" s="74">
        <f t="shared" si="109"/>
        <v>278646.04664015316</v>
      </c>
    </row>
    <row r="1402" spans="28:32" ht="20" customHeight="1" x14ac:dyDescent="0.5">
      <c r="AB1402" s="41">
        <f t="shared" si="105"/>
        <v>171</v>
      </c>
      <c r="AC1402" s="75">
        <f t="shared" si="106"/>
        <v>345.50064229249023</v>
      </c>
      <c r="AD1402" s="75">
        <f t="shared" si="107"/>
        <v>59080.609832015827</v>
      </c>
      <c r="AE1402" s="74">
        <f t="shared" si="108"/>
        <v>1629.5090446792583</v>
      </c>
      <c r="AF1402" s="74">
        <f t="shared" si="109"/>
        <v>278646.04664015316</v>
      </c>
    </row>
    <row r="1403" spans="28:32" ht="20" customHeight="1" x14ac:dyDescent="0.5">
      <c r="AB1403" s="41">
        <f t="shared" si="105"/>
        <v>171</v>
      </c>
      <c r="AC1403" s="75">
        <f t="shared" si="106"/>
        <v>345.50064229249023</v>
      </c>
      <c r="AD1403" s="75">
        <f t="shared" si="107"/>
        <v>59080.609832015827</v>
      </c>
      <c r="AE1403" s="74">
        <f t="shared" si="108"/>
        <v>1629.5090446792583</v>
      </c>
      <c r="AF1403" s="74">
        <f t="shared" si="109"/>
        <v>278646.04664015316</v>
      </c>
    </row>
    <row r="1404" spans="28:32" ht="20" customHeight="1" x14ac:dyDescent="0.5">
      <c r="AB1404" s="41">
        <f t="shared" si="105"/>
        <v>171</v>
      </c>
      <c r="AC1404" s="75">
        <f t="shared" si="106"/>
        <v>345.50064229249023</v>
      </c>
      <c r="AD1404" s="75">
        <f t="shared" si="107"/>
        <v>59080.609832015827</v>
      </c>
      <c r="AE1404" s="74">
        <f t="shared" si="108"/>
        <v>1629.5090446792583</v>
      </c>
      <c r="AF1404" s="74">
        <f t="shared" si="109"/>
        <v>278646.04664015316</v>
      </c>
    </row>
    <row r="1405" spans="28:32" ht="20" customHeight="1" x14ac:dyDescent="0.5">
      <c r="AB1405" s="41">
        <f t="shared" si="105"/>
        <v>171</v>
      </c>
      <c r="AC1405" s="75">
        <f t="shared" si="106"/>
        <v>345.50064229249023</v>
      </c>
      <c r="AD1405" s="75">
        <f t="shared" si="107"/>
        <v>59080.609832015827</v>
      </c>
      <c r="AE1405" s="74">
        <f t="shared" si="108"/>
        <v>1629.5090446792583</v>
      </c>
      <c r="AF1405" s="74">
        <f t="shared" si="109"/>
        <v>278646.04664015316</v>
      </c>
    </row>
    <row r="1406" spans="28:32" ht="20" customHeight="1" x14ac:dyDescent="0.5">
      <c r="AB1406" s="41">
        <f t="shared" si="105"/>
        <v>171</v>
      </c>
      <c r="AC1406" s="75">
        <f t="shared" si="106"/>
        <v>345.50064229249023</v>
      </c>
      <c r="AD1406" s="75">
        <f t="shared" si="107"/>
        <v>59080.609832015827</v>
      </c>
      <c r="AE1406" s="74">
        <f t="shared" si="108"/>
        <v>1629.5090446792583</v>
      </c>
      <c r="AF1406" s="74">
        <f t="shared" si="109"/>
        <v>278646.04664015316</v>
      </c>
    </row>
    <row r="1407" spans="28:32" ht="20" customHeight="1" x14ac:dyDescent="0.5">
      <c r="AB1407" s="41">
        <f t="shared" si="105"/>
        <v>171</v>
      </c>
      <c r="AC1407" s="75">
        <f t="shared" si="106"/>
        <v>345.50064229249023</v>
      </c>
      <c r="AD1407" s="75">
        <f t="shared" si="107"/>
        <v>59080.609832015827</v>
      </c>
      <c r="AE1407" s="74">
        <f t="shared" si="108"/>
        <v>1629.5090446792583</v>
      </c>
      <c r="AF1407" s="74">
        <f t="shared" si="109"/>
        <v>278646.04664015316</v>
      </c>
    </row>
    <row r="1408" spans="28:32" ht="20" customHeight="1" x14ac:dyDescent="0.5">
      <c r="AB1408" s="41">
        <f t="shared" si="105"/>
        <v>171</v>
      </c>
      <c r="AC1408" s="75">
        <f t="shared" si="106"/>
        <v>345.50064229249023</v>
      </c>
      <c r="AD1408" s="75">
        <f t="shared" si="107"/>
        <v>59080.609832015827</v>
      </c>
      <c r="AE1408" s="74">
        <f t="shared" si="108"/>
        <v>1629.5090446792583</v>
      </c>
      <c r="AF1408" s="74">
        <f t="shared" si="109"/>
        <v>278646.04664015316</v>
      </c>
    </row>
    <row r="1409" spans="28:32" ht="20" customHeight="1" x14ac:dyDescent="0.5">
      <c r="AB1409" s="41">
        <f t="shared" si="105"/>
        <v>171</v>
      </c>
      <c r="AC1409" s="75">
        <f t="shared" si="106"/>
        <v>345.50064229249023</v>
      </c>
      <c r="AD1409" s="75">
        <f t="shared" si="107"/>
        <v>59080.609832015827</v>
      </c>
      <c r="AE1409" s="74">
        <f t="shared" si="108"/>
        <v>1629.5090446792583</v>
      </c>
      <c r="AF1409" s="74">
        <f t="shared" si="109"/>
        <v>278646.04664015316</v>
      </c>
    </row>
    <row r="1410" spans="28:32" ht="20" customHeight="1" x14ac:dyDescent="0.5">
      <c r="AB1410" s="41">
        <f t="shared" si="105"/>
        <v>171</v>
      </c>
      <c r="AC1410" s="75">
        <f t="shared" si="106"/>
        <v>345.50064229249023</v>
      </c>
      <c r="AD1410" s="75">
        <f t="shared" si="107"/>
        <v>59080.609832015827</v>
      </c>
      <c r="AE1410" s="74">
        <f t="shared" si="108"/>
        <v>1629.5090446792583</v>
      </c>
      <c r="AF1410" s="74">
        <f t="shared" si="109"/>
        <v>278646.04664015316</v>
      </c>
    </row>
    <row r="1411" spans="28:32" ht="20" customHeight="1" x14ac:dyDescent="0.5">
      <c r="AB1411" s="41">
        <f t="shared" si="105"/>
        <v>171</v>
      </c>
      <c r="AC1411" s="75">
        <f t="shared" si="106"/>
        <v>345.50064229249023</v>
      </c>
      <c r="AD1411" s="75">
        <f t="shared" si="107"/>
        <v>59080.609832015827</v>
      </c>
      <c r="AE1411" s="74">
        <f t="shared" si="108"/>
        <v>1629.5090446792583</v>
      </c>
      <c r="AF1411" s="74">
        <f t="shared" si="109"/>
        <v>278646.04664015316</v>
      </c>
    </row>
    <row r="1412" spans="28:32" ht="20" customHeight="1" x14ac:dyDescent="0.5">
      <c r="AB1412" s="41">
        <f t="shared" si="105"/>
        <v>171</v>
      </c>
      <c r="AC1412" s="75">
        <f t="shared" si="106"/>
        <v>345.50064229249023</v>
      </c>
      <c r="AD1412" s="75">
        <f t="shared" si="107"/>
        <v>59080.609832015827</v>
      </c>
      <c r="AE1412" s="74">
        <f t="shared" si="108"/>
        <v>1629.5090446792583</v>
      </c>
      <c r="AF1412" s="74">
        <f t="shared" si="109"/>
        <v>278646.04664015316</v>
      </c>
    </row>
    <row r="1413" spans="28:32" ht="20" customHeight="1" x14ac:dyDescent="0.5">
      <c r="AB1413" s="41">
        <f t="shared" si="105"/>
        <v>171</v>
      </c>
      <c r="AC1413" s="75">
        <f t="shared" si="106"/>
        <v>345.50064229249023</v>
      </c>
      <c r="AD1413" s="75">
        <f t="shared" si="107"/>
        <v>59080.609832015827</v>
      </c>
      <c r="AE1413" s="74">
        <f t="shared" si="108"/>
        <v>1629.5090446792583</v>
      </c>
      <c r="AF1413" s="74">
        <f t="shared" si="109"/>
        <v>278646.04664015316</v>
      </c>
    </row>
    <row r="1414" spans="28:32" ht="20" customHeight="1" x14ac:dyDescent="0.5">
      <c r="AB1414" s="41">
        <f t="shared" si="105"/>
        <v>171</v>
      </c>
      <c r="AC1414" s="75">
        <f t="shared" si="106"/>
        <v>345.50064229249023</v>
      </c>
      <c r="AD1414" s="75">
        <f t="shared" si="107"/>
        <v>59080.609832015827</v>
      </c>
      <c r="AE1414" s="74">
        <f t="shared" si="108"/>
        <v>1629.5090446792583</v>
      </c>
      <c r="AF1414" s="74">
        <f t="shared" si="109"/>
        <v>278646.04664015316</v>
      </c>
    </row>
    <row r="1415" spans="28:32" ht="20" customHeight="1" x14ac:dyDescent="0.5">
      <c r="AB1415" s="41">
        <f t="shared" ref="AB1415:AB1478" si="110">AB1414+U1415</f>
        <v>171</v>
      </c>
      <c r="AC1415" s="75">
        <f t="shared" ref="AC1415:AC1478" si="111">IF(U1415&gt;0,(W1415+AD1414)/AB1415,AC1414)</f>
        <v>345.50064229249023</v>
      </c>
      <c r="AD1415" s="75">
        <f t="shared" ref="AD1415:AD1478" si="112">AB1415*AC1415</f>
        <v>59080.609832015827</v>
      </c>
      <c r="AE1415" s="74">
        <f t="shared" ref="AE1415:AE1478" si="113">IF(U1415&gt;0,(AF1414+Z1415)/AB1415,AE1414)</f>
        <v>1629.5090446792583</v>
      </c>
      <c r="AF1415" s="74">
        <f t="shared" ref="AF1415:AF1478" si="114">AB1415*AE1415</f>
        <v>278646.04664015316</v>
      </c>
    </row>
    <row r="1416" spans="28:32" ht="20" customHeight="1" x14ac:dyDescent="0.5">
      <c r="AB1416" s="41">
        <f t="shared" si="110"/>
        <v>171</v>
      </c>
      <c r="AC1416" s="75">
        <f t="shared" si="111"/>
        <v>345.50064229249023</v>
      </c>
      <c r="AD1416" s="75">
        <f t="shared" si="112"/>
        <v>59080.609832015827</v>
      </c>
      <c r="AE1416" s="74">
        <f t="shared" si="113"/>
        <v>1629.5090446792583</v>
      </c>
      <c r="AF1416" s="74">
        <f t="shared" si="114"/>
        <v>278646.04664015316</v>
      </c>
    </row>
    <row r="1417" spans="28:32" ht="20" customHeight="1" x14ac:dyDescent="0.5">
      <c r="AB1417" s="41">
        <f t="shared" si="110"/>
        <v>171</v>
      </c>
      <c r="AC1417" s="75">
        <f t="shared" si="111"/>
        <v>345.50064229249023</v>
      </c>
      <c r="AD1417" s="75">
        <f t="shared" si="112"/>
        <v>59080.609832015827</v>
      </c>
      <c r="AE1417" s="74">
        <f t="shared" si="113"/>
        <v>1629.5090446792583</v>
      </c>
      <c r="AF1417" s="74">
        <f t="shared" si="114"/>
        <v>278646.04664015316</v>
      </c>
    </row>
    <row r="1418" spans="28:32" ht="20" customHeight="1" x14ac:dyDescent="0.5">
      <c r="AB1418" s="41">
        <f t="shared" si="110"/>
        <v>171</v>
      </c>
      <c r="AC1418" s="75">
        <f t="shared" si="111"/>
        <v>345.50064229249023</v>
      </c>
      <c r="AD1418" s="75">
        <f t="shared" si="112"/>
        <v>59080.609832015827</v>
      </c>
      <c r="AE1418" s="74">
        <f t="shared" si="113"/>
        <v>1629.5090446792583</v>
      </c>
      <c r="AF1418" s="74">
        <f t="shared" si="114"/>
        <v>278646.04664015316</v>
      </c>
    </row>
    <row r="1419" spans="28:32" ht="20" customHeight="1" x14ac:dyDescent="0.5">
      <c r="AB1419" s="41">
        <f t="shared" si="110"/>
        <v>171</v>
      </c>
      <c r="AC1419" s="75">
        <f t="shared" si="111"/>
        <v>345.50064229249023</v>
      </c>
      <c r="AD1419" s="75">
        <f t="shared" si="112"/>
        <v>59080.609832015827</v>
      </c>
      <c r="AE1419" s="74">
        <f t="shared" si="113"/>
        <v>1629.5090446792583</v>
      </c>
      <c r="AF1419" s="74">
        <f t="shared" si="114"/>
        <v>278646.04664015316</v>
      </c>
    </row>
    <row r="1420" spans="28:32" ht="20" customHeight="1" x14ac:dyDescent="0.5">
      <c r="AB1420" s="41">
        <f t="shared" si="110"/>
        <v>171</v>
      </c>
      <c r="AC1420" s="75">
        <f t="shared" si="111"/>
        <v>345.50064229249023</v>
      </c>
      <c r="AD1420" s="75">
        <f t="shared" si="112"/>
        <v>59080.609832015827</v>
      </c>
      <c r="AE1420" s="74">
        <f t="shared" si="113"/>
        <v>1629.5090446792583</v>
      </c>
      <c r="AF1420" s="74">
        <f t="shared" si="114"/>
        <v>278646.04664015316</v>
      </c>
    </row>
    <row r="1421" spans="28:32" ht="20" customHeight="1" x14ac:dyDescent="0.5">
      <c r="AB1421" s="41">
        <f t="shared" si="110"/>
        <v>171</v>
      </c>
      <c r="AC1421" s="75">
        <f t="shared" si="111"/>
        <v>345.50064229249023</v>
      </c>
      <c r="AD1421" s="75">
        <f t="shared" si="112"/>
        <v>59080.609832015827</v>
      </c>
      <c r="AE1421" s="74">
        <f t="shared" si="113"/>
        <v>1629.5090446792583</v>
      </c>
      <c r="AF1421" s="74">
        <f t="shared" si="114"/>
        <v>278646.04664015316</v>
      </c>
    </row>
    <row r="1422" spans="28:32" ht="20" customHeight="1" x14ac:dyDescent="0.5">
      <c r="AB1422" s="41">
        <f t="shared" si="110"/>
        <v>171</v>
      </c>
      <c r="AC1422" s="75">
        <f t="shared" si="111"/>
        <v>345.50064229249023</v>
      </c>
      <c r="AD1422" s="75">
        <f t="shared" si="112"/>
        <v>59080.609832015827</v>
      </c>
      <c r="AE1422" s="74">
        <f t="shared" si="113"/>
        <v>1629.5090446792583</v>
      </c>
      <c r="AF1422" s="74">
        <f t="shared" si="114"/>
        <v>278646.04664015316</v>
      </c>
    </row>
    <row r="1423" spans="28:32" ht="20" customHeight="1" x14ac:dyDescent="0.5">
      <c r="AB1423" s="41">
        <f t="shared" si="110"/>
        <v>171</v>
      </c>
      <c r="AC1423" s="75">
        <f t="shared" si="111"/>
        <v>345.50064229249023</v>
      </c>
      <c r="AD1423" s="75">
        <f t="shared" si="112"/>
        <v>59080.609832015827</v>
      </c>
      <c r="AE1423" s="74">
        <f t="shared" si="113"/>
        <v>1629.5090446792583</v>
      </c>
      <c r="AF1423" s="74">
        <f t="shared" si="114"/>
        <v>278646.04664015316</v>
      </c>
    </row>
    <row r="1424" spans="28:32" ht="20" customHeight="1" x14ac:dyDescent="0.5">
      <c r="AB1424" s="41">
        <f t="shared" si="110"/>
        <v>171</v>
      </c>
      <c r="AC1424" s="75">
        <f t="shared" si="111"/>
        <v>345.50064229249023</v>
      </c>
      <c r="AD1424" s="75">
        <f t="shared" si="112"/>
        <v>59080.609832015827</v>
      </c>
      <c r="AE1424" s="74">
        <f t="shared" si="113"/>
        <v>1629.5090446792583</v>
      </c>
      <c r="AF1424" s="74">
        <f t="shared" si="114"/>
        <v>278646.04664015316</v>
      </c>
    </row>
    <row r="1425" spans="28:32" ht="20" customHeight="1" x14ac:dyDescent="0.5">
      <c r="AB1425" s="41">
        <f t="shared" si="110"/>
        <v>171</v>
      </c>
      <c r="AC1425" s="75">
        <f t="shared" si="111"/>
        <v>345.50064229249023</v>
      </c>
      <c r="AD1425" s="75">
        <f t="shared" si="112"/>
        <v>59080.609832015827</v>
      </c>
      <c r="AE1425" s="74">
        <f t="shared" si="113"/>
        <v>1629.5090446792583</v>
      </c>
      <c r="AF1425" s="74">
        <f t="shared" si="114"/>
        <v>278646.04664015316</v>
      </c>
    </row>
    <row r="1426" spans="28:32" ht="20" customHeight="1" x14ac:dyDescent="0.5">
      <c r="AB1426" s="41">
        <f t="shared" si="110"/>
        <v>171</v>
      </c>
      <c r="AC1426" s="75">
        <f t="shared" si="111"/>
        <v>345.50064229249023</v>
      </c>
      <c r="AD1426" s="75">
        <f t="shared" si="112"/>
        <v>59080.609832015827</v>
      </c>
      <c r="AE1426" s="74">
        <f t="shared" si="113"/>
        <v>1629.5090446792583</v>
      </c>
      <c r="AF1426" s="74">
        <f t="shared" si="114"/>
        <v>278646.04664015316</v>
      </c>
    </row>
    <row r="1427" spans="28:32" ht="20" customHeight="1" x14ac:dyDescent="0.5">
      <c r="AB1427" s="41">
        <f t="shared" si="110"/>
        <v>171</v>
      </c>
      <c r="AC1427" s="75">
        <f t="shared" si="111"/>
        <v>345.50064229249023</v>
      </c>
      <c r="AD1427" s="75">
        <f t="shared" si="112"/>
        <v>59080.609832015827</v>
      </c>
      <c r="AE1427" s="74">
        <f t="shared" si="113"/>
        <v>1629.5090446792583</v>
      </c>
      <c r="AF1427" s="74">
        <f t="shared" si="114"/>
        <v>278646.04664015316</v>
      </c>
    </row>
    <row r="1428" spans="28:32" ht="20" customHeight="1" x14ac:dyDescent="0.5">
      <c r="AB1428" s="41">
        <f t="shared" si="110"/>
        <v>171</v>
      </c>
      <c r="AC1428" s="75">
        <f t="shared" si="111"/>
        <v>345.50064229249023</v>
      </c>
      <c r="AD1428" s="75">
        <f t="shared" si="112"/>
        <v>59080.609832015827</v>
      </c>
      <c r="AE1428" s="74">
        <f t="shared" si="113"/>
        <v>1629.5090446792583</v>
      </c>
      <c r="AF1428" s="74">
        <f t="shared" si="114"/>
        <v>278646.04664015316</v>
      </c>
    </row>
    <row r="1429" spans="28:32" ht="20" customHeight="1" x14ac:dyDescent="0.5">
      <c r="AB1429" s="41">
        <f t="shared" si="110"/>
        <v>171</v>
      </c>
      <c r="AC1429" s="75">
        <f t="shared" si="111"/>
        <v>345.50064229249023</v>
      </c>
      <c r="AD1429" s="75">
        <f t="shared" si="112"/>
        <v>59080.609832015827</v>
      </c>
      <c r="AE1429" s="74">
        <f t="shared" si="113"/>
        <v>1629.5090446792583</v>
      </c>
      <c r="AF1429" s="74">
        <f t="shared" si="114"/>
        <v>278646.04664015316</v>
      </c>
    </row>
    <row r="1430" spans="28:32" ht="20" customHeight="1" x14ac:dyDescent="0.5">
      <c r="AB1430" s="41">
        <f t="shared" si="110"/>
        <v>171</v>
      </c>
      <c r="AC1430" s="75">
        <f t="shared" si="111"/>
        <v>345.50064229249023</v>
      </c>
      <c r="AD1430" s="75">
        <f t="shared" si="112"/>
        <v>59080.609832015827</v>
      </c>
      <c r="AE1430" s="74">
        <f t="shared" si="113"/>
        <v>1629.5090446792583</v>
      </c>
      <c r="AF1430" s="74">
        <f t="shared" si="114"/>
        <v>278646.04664015316</v>
      </c>
    </row>
    <row r="1431" spans="28:32" ht="20" customHeight="1" x14ac:dyDescent="0.5">
      <c r="AB1431" s="41">
        <f t="shared" si="110"/>
        <v>171</v>
      </c>
      <c r="AC1431" s="75">
        <f t="shared" si="111"/>
        <v>345.50064229249023</v>
      </c>
      <c r="AD1431" s="75">
        <f t="shared" si="112"/>
        <v>59080.609832015827</v>
      </c>
      <c r="AE1431" s="74">
        <f t="shared" si="113"/>
        <v>1629.5090446792583</v>
      </c>
      <c r="AF1431" s="74">
        <f t="shared" si="114"/>
        <v>278646.04664015316</v>
      </c>
    </row>
    <row r="1432" spans="28:32" ht="20" customHeight="1" x14ac:dyDescent="0.5">
      <c r="AB1432" s="41">
        <f t="shared" si="110"/>
        <v>171</v>
      </c>
      <c r="AC1432" s="75">
        <f t="shared" si="111"/>
        <v>345.50064229249023</v>
      </c>
      <c r="AD1432" s="75">
        <f t="shared" si="112"/>
        <v>59080.609832015827</v>
      </c>
      <c r="AE1432" s="74">
        <f t="shared" si="113"/>
        <v>1629.5090446792583</v>
      </c>
      <c r="AF1432" s="74">
        <f t="shared" si="114"/>
        <v>278646.04664015316</v>
      </c>
    </row>
    <row r="1433" spans="28:32" ht="20" customHeight="1" x14ac:dyDescent="0.5">
      <c r="AB1433" s="41">
        <f t="shared" si="110"/>
        <v>171</v>
      </c>
      <c r="AC1433" s="75">
        <f t="shared" si="111"/>
        <v>345.50064229249023</v>
      </c>
      <c r="AD1433" s="75">
        <f t="shared" si="112"/>
        <v>59080.609832015827</v>
      </c>
      <c r="AE1433" s="74">
        <f t="shared" si="113"/>
        <v>1629.5090446792583</v>
      </c>
      <c r="AF1433" s="74">
        <f t="shared" si="114"/>
        <v>278646.04664015316</v>
      </c>
    </row>
    <row r="1434" spans="28:32" ht="20" customHeight="1" x14ac:dyDescent="0.5">
      <c r="AB1434" s="41">
        <f t="shared" si="110"/>
        <v>171</v>
      </c>
      <c r="AC1434" s="75">
        <f t="shared" si="111"/>
        <v>345.50064229249023</v>
      </c>
      <c r="AD1434" s="75">
        <f t="shared" si="112"/>
        <v>59080.609832015827</v>
      </c>
      <c r="AE1434" s="74">
        <f t="shared" si="113"/>
        <v>1629.5090446792583</v>
      </c>
      <c r="AF1434" s="74">
        <f t="shared" si="114"/>
        <v>278646.04664015316</v>
      </c>
    </row>
    <row r="1435" spans="28:32" ht="20" customHeight="1" x14ac:dyDescent="0.5">
      <c r="AB1435" s="41">
        <f t="shared" si="110"/>
        <v>171</v>
      </c>
      <c r="AC1435" s="75">
        <f t="shared" si="111"/>
        <v>345.50064229249023</v>
      </c>
      <c r="AD1435" s="75">
        <f t="shared" si="112"/>
        <v>59080.609832015827</v>
      </c>
      <c r="AE1435" s="74">
        <f t="shared" si="113"/>
        <v>1629.5090446792583</v>
      </c>
      <c r="AF1435" s="74">
        <f t="shared" si="114"/>
        <v>278646.04664015316</v>
      </c>
    </row>
    <row r="1436" spans="28:32" ht="20" customHeight="1" x14ac:dyDescent="0.5">
      <c r="AB1436" s="41">
        <f t="shared" si="110"/>
        <v>171</v>
      </c>
      <c r="AC1436" s="75">
        <f t="shared" si="111"/>
        <v>345.50064229249023</v>
      </c>
      <c r="AD1436" s="75">
        <f t="shared" si="112"/>
        <v>59080.609832015827</v>
      </c>
      <c r="AE1436" s="74">
        <f t="shared" si="113"/>
        <v>1629.5090446792583</v>
      </c>
      <c r="AF1436" s="74">
        <f t="shared" si="114"/>
        <v>278646.04664015316</v>
      </c>
    </row>
    <row r="1437" spans="28:32" ht="20" customHeight="1" x14ac:dyDescent="0.5">
      <c r="AB1437" s="41">
        <f t="shared" si="110"/>
        <v>171</v>
      </c>
      <c r="AC1437" s="75">
        <f t="shared" si="111"/>
        <v>345.50064229249023</v>
      </c>
      <c r="AD1437" s="75">
        <f t="shared" si="112"/>
        <v>59080.609832015827</v>
      </c>
      <c r="AE1437" s="74">
        <f t="shared" si="113"/>
        <v>1629.5090446792583</v>
      </c>
      <c r="AF1437" s="74">
        <f t="shared" si="114"/>
        <v>278646.04664015316</v>
      </c>
    </row>
    <row r="1438" spans="28:32" ht="20" customHeight="1" x14ac:dyDescent="0.5">
      <c r="AB1438" s="41">
        <f t="shared" si="110"/>
        <v>171</v>
      </c>
      <c r="AC1438" s="75">
        <f t="shared" si="111"/>
        <v>345.50064229249023</v>
      </c>
      <c r="AD1438" s="75">
        <f t="shared" si="112"/>
        <v>59080.609832015827</v>
      </c>
      <c r="AE1438" s="74">
        <f t="shared" si="113"/>
        <v>1629.5090446792583</v>
      </c>
      <c r="AF1438" s="74">
        <f t="shared" si="114"/>
        <v>278646.04664015316</v>
      </c>
    </row>
    <row r="1439" spans="28:32" ht="20" customHeight="1" x14ac:dyDescent="0.5">
      <c r="AB1439" s="41">
        <f t="shared" si="110"/>
        <v>171</v>
      </c>
      <c r="AC1439" s="75">
        <f t="shared" si="111"/>
        <v>345.50064229249023</v>
      </c>
      <c r="AD1439" s="75">
        <f t="shared" si="112"/>
        <v>59080.609832015827</v>
      </c>
      <c r="AE1439" s="74">
        <f t="shared" si="113"/>
        <v>1629.5090446792583</v>
      </c>
      <c r="AF1439" s="74">
        <f t="shared" si="114"/>
        <v>278646.04664015316</v>
      </c>
    </row>
    <row r="1440" spans="28:32" ht="20" customHeight="1" x14ac:dyDescent="0.5">
      <c r="AB1440" s="41">
        <f t="shared" si="110"/>
        <v>171</v>
      </c>
      <c r="AC1440" s="75">
        <f t="shared" si="111"/>
        <v>345.50064229249023</v>
      </c>
      <c r="AD1440" s="75">
        <f t="shared" si="112"/>
        <v>59080.609832015827</v>
      </c>
      <c r="AE1440" s="74">
        <f t="shared" si="113"/>
        <v>1629.5090446792583</v>
      </c>
      <c r="AF1440" s="74">
        <f t="shared" si="114"/>
        <v>278646.04664015316</v>
      </c>
    </row>
    <row r="1441" spans="28:32" ht="20" customHeight="1" x14ac:dyDescent="0.5">
      <c r="AB1441" s="41">
        <f t="shared" si="110"/>
        <v>171</v>
      </c>
      <c r="AC1441" s="75">
        <f t="shared" si="111"/>
        <v>345.50064229249023</v>
      </c>
      <c r="AD1441" s="75">
        <f t="shared" si="112"/>
        <v>59080.609832015827</v>
      </c>
      <c r="AE1441" s="74">
        <f t="shared" si="113"/>
        <v>1629.5090446792583</v>
      </c>
      <c r="AF1441" s="74">
        <f t="shared" si="114"/>
        <v>278646.04664015316</v>
      </c>
    </row>
    <row r="1442" spans="28:32" ht="20" customHeight="1" x14ac:dyDescent="0.5">
      <c r="AB1442" s="41">
        <f t="shared" si="110"/>
        <v>171</v>
      </c>
      <c r="AC1442" s="75">
        <f t="shared" si="111"/>
        <v>345.50064229249023</v>
      </c>
      <c r="AD1442" s="75">
        <f t="shared" si="112"/>
        <v>59080.609832015827</v>
      </c>
      <c r="AE1442" s="74">
        <f t="shared" si="113"/>
        <v>1629.5090446792583</v>
      </c>
      <c r="AF1442" s="74">
        <f t="shared" si="114"/>
        <v>278646.04664015316</v>
      </c>
    </row>
    <row r="1443" spans="28:32" ht="20" customHeight="1" x14ac:dyDescent="0.5">
      <c r="AB1443" s="41">
        <f t="shared" si="110"/>
        <v>171</v>
      </c>
      <c r="AC1443" s="75">
        <f t="shared" si="111"/>
        <v>345.50064229249023</v>
      </c>
      <c r="AD1443" s="75">
        <f t="shared" si="112"/>
        <v>59080.609832015827</v>
      </c>
      <c r="AE1443" s="74">
        <f t="shared" si="113"/>
        <v>1629.5090446792583</v>
      </c>
      <c r="AF1443" s="74">
        <f t="shared" si="114"/>
        <v>278646.04664015316</v>
      </c>
    </row>
    <row r="1444" spans="28:32" ht="20" customHeight="1" x14ac:dyDescent="0.5">
      <c r="AB1444" s="41">
        <f t="shared" si="110"/>
        <v>171</v>
      </c>
      <c r="AC1444" s="75">
        <f t="shared" si="111"/>
        <v>345.50064229249023</v>
      </c>
      <c r="AD1444" s="75">
        <f t="shared" si="112"/>
        <v>59080.609832015827</v>
      </c>
      <c r="AE1444" s="74">
        <f t="shared" si="113"/>
        <v>1629.5090446792583</v>
      </c>
      <c r="AF1444" s="74">
        <f t="shared" si="114"/>
        <v>278646.04664015316</v>
      </c>
    </row>
    <row r="1445" spans="28:32" ht="20" customHeight="1" x14ac:dyDescent="0.5">
      <c r="AB1445" s="41">
        <f t="shared" si="110"/>
        <v>171</v>
      </c>
      <c r="AC1445" s="75">
        <f t="shared" si="111"/>
        <v>345.50064229249023</v>
      </c>
      <c r="AD1445" s="75">
        <f t="shared" si="112"/>
        <v>59080.609832015827</v>
      </c>
      <c r="AE1445" s="74">
        <f t="shared" si="113"/>
        <v>1629.5090446792583</v>
      </c>
      <c r="AF1445" s="74">
        <f t="shared" si="114"/>
        <v>278646.04664015316</v>
      </c>
    </row>
    <row r="1446" spans="28:32" ht="20" customHeight="1" x14ac:dyDescent="0.5">
      <c r="AB1446" s="41">
        <f t="shared" si="110"/>
        <v>171</v>
      </c>
      <c r="AC1446" s="75">
        <f t="shared" si="111"/>
        <v>345.50064229249023</v>
      </c>
      <c r="AD1446" s="75">
        <f t="shared" si="112"/>
        <v>59080.609832015827</v>
      </c>
      <c r="AE1446" s="74">
        <f t="shared" si="113"/>
        <v>1629.5090446792583</v>
      </c>
      <c r="AF1446" s="74">
        <f t="shared" si="114"/>
        <v>278646.04664015316</v>
      </c>
    </row>
    <row r="1447" spans="28:32" ht="20" customHeight="1" x14ac:dyDescent="0.5">
      <c r="AB1447" s="41">
        <f t="shared" si="110"/>
        <v>171</v>
      </c>
      <c r="AC1447" s="75">
        <f t="shared" si="111"/>
        <v>345.50064229249023</v>
      </c>
      <c r="AD1447" s="75">
        <f t="shared" si="112"/>
        <v>59080.609832015827</v>
      </c>
      <c r="AE1447" s="74">
        <f t="shared" si="113"/>
        <v>1629.5090446792583</v>
      </c>
      <c r="AF1447" s="74">
        <f t="shared" si="114"/>
        <v>278646.04664015316</v>
      </c>
    </row>
    <row r="1448" spans="28:32" ht="20" customHeight="1" x14ac:dyDescent="0.5">
      <c r="AB1448" s="41">
        <f t="shared" si="110"/>
        <v>171</v>
      </c>
      <c r="AC1448" s="75">
        <f t="shared" si="111"/>
        <v>345.50064229249023</v>
      </c>
      <c r="AD1448" s="75">
        <f t="shared" si="112"/>
        <v>59080.609832015827</v>
      </c>
      <c r="AE1448" s="74">
        <f t="shared" si="113"/>
        <v>1629.5090446792583</v>
      </c>
      <c r="AF1448" s="74">
        <f t="shared" si="114"/>
        <v>278646.04664015316</v>
      </c>
    </row>
    <row r="1449" spans="28:32" ht="20" customHeight="1" x14ac:dyDescent="0.5">
      <c r="AB1449" s="41">
        <f t="shared" si="110"/>
        <v>171</v>
      </c>
      <c r="AC1449" s="75">
        <f t="shared" si="111"/>
        <v>345.50064229249023</v>
      </c>
      <c r="AD1449" s="75">
        <f t="shared" si="112"/>
        <v>59080.609832015827</v>
      </c>
      <c r="AE1449" s="74">
        <f t="shared" si="113"/>
        <v>1629.5090446792583</v>
      </c>
      <c r="AF1449" s="74">
        <f t="shared" si="114"/>
        <v>278646.04664015316</v>
      </c>
    </row>
    <row r="1450" spans="28:32" ht="20" customHeight="1" x14ac:dyDescent="0.5">
      <c r="AB1450" s="41">
        <f t="shared" si="110"/>
        <v>171</v>
      </c>
      <c r="AC1450" s="75">
        <f t="shared" si="111"/>
        <v>345.50064229249023</v>
      </c>
      <c r="AD1450" s="75">
        <f t="shared" si="112"/>
        <v>59080.609832015827</v>
      </c>
      <c r="AE1450" s="74">
        <f t="shared" si="113"/>
        <v>1629.5090446792583</v>
      </c>
      <c r="AF1450" s="74">
        <f t="shared" si="114"/>
        <v>278646.04664015316</v>
      </c>
    </row>
    <row r="1451" spans="28:32" ht="20" customHeight="1" x14ac:dyDescent="0.5">
      <c r="AB1451" s="41">
        <f t="shared" si="110"/>
        <v>171</v>
      </c>
      <c r="AC1451" s="75">
        <f t="shared" si="111"/>
        <v>345.50064229249023</v>
      </c>
      <c r="AD1451" s="75">
        <f t="shared" si="112"/>
        <v>59080.609832015827</v>
      </c>
      <c r="AE1451" s="74">
        <f t="shared" si="113"/>
        <v>1629.5090446792583</v>
      </c>
      <c r="AF1451" s="74">
        <f t="shared" si="114"/>
        <v>278646.04664015316</v>
      </c>
    </row>
    <row r="1452" spans="28:32" ht="20" customHeight="1" x14ac:dyDescent="0.5">
      <c r="AB1452" s="41">
        <f t="shared" si="110"/>
        <v>171</v>
      </c>
      <c r="AC1452" s="75">
        <f t="shared" si="111"/>
        <v>345.50064229249023</v>
      </c>
      <c r="AD1452" s="75">
        <f t="shared" si="112"/>
        <v>59080.609832015827</v>
      </c>
      <c r="AE1452" s="74">
        <f t="shared" si="113"/>
        <v>1629.5090446792583</v>
      </c>
      <c r="AF1452" s="74">
        <f t="shared" si="114"/>
        <v>278646.04664015316</v>
      </c>
    </row>
    <row r="1453" spans="28:32" ht="20" customHeight="1" x14ac:dyDescent="0.5">
      <c r="AB1453" s="41">
        <f t="shared" si="110"/>
        <v>171</v>
      </c>
      <c r="AC1453" s="75">
        <f t="shared" si="111"/>
        <v>345.50064229249023</v>
      </c>
      <c r="AD1453" s="75">
        <f t="shared" si="112"/>
        <v>59080.609832015827</v>
      </c>
      <c r="AE1453" s="74">
        <f t="shared" si="113"/>
        <v>1629.5090446792583</v>
      </c>
      <c r="AF1453" s="74">
        <f t="shared" si="114"/>
        <v>278646.04664015316</v>
      </c>
    </row>
    <row r="1454" spans="28:32" ht="20" customHeight="1" x14ac:dyDescent="0.5">
      <c r="AB1454" s="41">
        <f t="shared" si="110"/>
        <v>171</v>
      </c>
      <c r="AC1454" s="75">
        <f t="shared" si="111"/>
        <v>345.50064229249023</v>
      </c>
      <c r="AD1454" s="75">
        <f t="shared" si="112"/>
        <v>59080.609832015827</v>
      </c>
      <c r="AE1454" s="74">
        <f t="shared" si="113"/>
        <v>1629.5090446792583</v>
      </c>
      <c r="AF1454" s="74">
        <f t="shared" si="114"/>
        <v>278646.04664015316</v>
      </c>
    </row>
    <row r="1455" spans="28:32" ht="20" customHeight="1" x14ac:dyDescent="0.5">
      <c r="AB1455" s="41">
        <f t="shared" si="110"/>
        <v>171</v>
      </c>
      <c r="AC1455" s="75">
        <f t="shared" si="111"/>
        <v>345.50064229249023</v>
      </c>
      <c r="AD1455" s="75">
        <f t="shared" si="112"/>
        <v>59080.609832015827</v>
      </c>
      <c r="AE1455" s="74">
        <f t="shared" si="113"/>
        <v>1629.5090446792583</v>
      </c>
      <c r="AF1455" s="74">
        <f t="shared" si="114"/>
        <v>278646.04664015316</v>
      </c>
    </row>
    <row r="1456" spans="28:32" ht="20" customHeight="1" x14ac:dyDescent="0.5">
      <c r="AB1456" s="41">
        <f t="shared" si="110"/>
        <v>171</v>
      </c>
      <c r="AC1456" s="75">
        <f t="shared" si="111"/>
        <v>345.50064229249023</v>
      </c>
      <c r="AD1456" s="75">
        <f t="shared" si="112"/>
        <v>59080.609832015827</v>
      </c>
      <c r="AE1456" s="74">
        <f t="shared" si="113"/>
        <v>1629.5090446792583</v>
      </c>
      <c r="AF1456" s="74">
        <f t="shared" si="114"/>
        <v>278646.04664015316</v>
      </c>
    </row>
    <row r="1457" spans="28:32" ht="20" customHeight="1" x14ac:dyDescent="0.5">
      <c r="AB1457" s="41">
        <f t="shared" si="110"/>
        <v>171</v>
      </c>
      <c r="AC1457" s="75">
        <f t="shared" si="111"/>
        <v>345.50064229249023</v>
      </c>
      <c r="AD1457" s="75">
        <f t="shared" si="112"/>
        <v>59080.609832015827</v>
      </c>
      <c r="AE1457" s="74">
        <f t="shared" si="113"/>
        <v>1629.5090446792583</v>
      </c>
      <c r="AF1457" s="74">
        <f t="shared" si="114"/>
        <v>278646.04664015316</v>
      </c>
    </row>
    <row r="1458" spans="28:32" ht="20" customHeight="1" x14ac:dyDescent="0.5">
      <c r="AB1458" s="41">
        <f t="shared" si="110"/>
        <v>171</v>
      </c>
      <c r="AC1458" s="75">
        <f t="shared" si="111"/>
        <v>345.50064229249023</v>
      </c>
      <c r="AD1458" s="75">
        <f t="shared" si="112"/>
        <v>59080.609832015827</v>
      </c>
      <c r="AE1458" s="74">
        <f t="shared" si="113"/>
        <v>1629.5090446792583</v>
      </c>
      <c r="AF1458" s="74">
        <f t="shared" si="114"/>
        <v>278646.04664015316</v>
      </c>
    </row>
    <row r="1459" spans="28:32" ht="20" customHeight="1" x14ac:dyDescent="0.5">
      <c r="AB1459" s="41">
        <f t="shared" si="110"/>
        <v>171</v>
      </c>
      <c r="AC1459" s="75">
        <f t="shared" si="111"/>
        <v>345.50064229249023</v>
      </c>
      <c r="AD1459" s="75">
        <f t="shared" si="112"/>
        <v>59080.609832015827</v>
      </c>
      <c r="AE1459" s="74">
        <f t="shared" si="113"/>
        <v>1629.5090446792583</v>
      </c>
      <c r="AF1459" s="74">
        <f t="shared" si="114"/>
        <v>278646.04664015316</v>
      </c>
    </row>
    <row r="1460" spans="28:32" ht="20" customHeight="1" x14ac:dyDescent="0.5">
      <c r="AB1460" s="41">
        <f t="shared" si="110"/>
        <v>171</v>
      </c>
      <c r="AC1460" s="75">
        <f t="shared" si="111"/>
        <v>345.50064229249023</v>
      </c>
      <c r="AD1460" s="75">
        <f t="shared" si="112"/>
        <v>59080.609832015827</v>
      </c>
      <c r="AE1460" s="74">
        <f t="shared" si="113"/>
        <v>1629.5090446792583</v>
      </c>
      <c r="AF1460" s="74">
        <f t="shared" si="114"/>
        <v>278646.04664015316</v>
      </c>
    </row>
    <row r="1461" spans="28:32" ht="20" customHeight="1" x14ac:dyDescent="0.5">
      <c r="AB1461" s="41">
        <f t="shared" si="110"/>
        <v>171</v>
      </c>
      <c r="AC1461" s="75">
        <f t="shared" si="111"/>
        <v>345.50064229249023</v>
      </c>
      <c r="AD1461" s="75">
        <f t="shared" si="112"/>
        <v>59080.609832015827</v>
      </c>
      <c r="AE1461" s="74">
        <f t="shared" si="113"/>
        <v>1629.5090446792583</v>
      </c>
      <c r="AF1461" s="74">
        <f t="shared" si="114"/>
        <v>278646.04664015316</v>
      </c>
    </row>
    <row r="1462" spans="28:32" ht="20" customHeight="1" x14ac:dyDescent="0.5">
      <c r="AB1462" s="41">
        <f t="shared" si="110"/>
        <v>171</v>
      </c>
      <c r="AC1462" s="75">
        <f t="shared" si="111"/>
        <v>345.50064229249023</v>
      </c>
      <c r="AD1462" s="75">
        <f t="shared" si="112"/>
        <v>59080.609832015827</v>
      </c>
      <c r="AE1462" s="74">
        <f t="shared" si="113"/>
        <v>1629.5090446792583</v>
      </c>
      <c r="AF1462" s="74">
        <f t="shared" si="114"/>
        <v>278646.04664015316</v>
      </c>
    </row>
    <row r="1463" spans="28:32" ht="20" customHeight="1" x14ac:dyDescent="0.5">
      <c r="AB1463" s="41">
        <f t="shared" si="110"/>
        <v>171</v>
      </c>
      <c r="AC1463" s="75">
        <f t="shared" si="111"/>
        <v>345.50064229249023</v>
      </c>
      <c r="AD1463" s="75">
        <f t="shared" si="112"/>
        <v>59080.609832015827</v>
      </c>
      <c r="AE1463" s="74">
        <f t="shared" si="113"/>
        <v>1629.5090446792583</v>
      </c>
      <c r="AF1463" s="74">
        <f t="shared" si="114"/>
        <v>278646.04664015316</v>
      </c>
    </row>
    <row r="1464" spans="28:32" ht="20" customHeight="1" x14ac:dyDescent="0.5">
      <c r="AB1464" s="41">
        <f t="shared" si="110"/>
        <v>171</v>
      </c>
      <c r="AC1464" s="75">
        <f t="shared" si="111"/>
        <v>345.50064229249023</v>
      </c>
      <c r="AD1464" s="75">
        <f t="shared" si="112"/>
        <v>59080.609832015827</v>
      </c>
      <c r="AE1464" s="74">
        <f t="shared" si="113"/>
        <v>1629.5090446792583</v>
      </c>
      <c r="AF1464" s="74">
        <f t="shared" si="114"/>
        <v>278646.04664015316</v>
      </c>
    </row>
    <row r="1465" spans="28:32" ht="20" customHeight="1" x14ac:dyDescent="0.5">
      <c r="AB1465" s="41">
        <f t="shared" si="110"/>
        <v>171</v>
      </c>
      <c r="AC1465" s="75">
        <f t="shared" si="111"/>
        <v>345.50064229249023</v>
      </c>
      <c r="AD1465" s="75">
        <f t="shared" si="112"/>
        <v>59080.609832015827</v>
      </c>
      <c r="AE1465" s="74">
        <f t="shared" si="113"/>
        <v>1629.5090446792583</v>
      </c>
      <c r="AF1465" s="74">
        <f t="shared" si="114"/>
        <v>278646.04664015316</v>
      </c>
    </row>
    <row r="1466" spans="28:32" ht="20" customHeight="1" x14ac:dyDescent="0.5">
      <c r="AB1466" s="41">
        <f t="shared" si="110"/>
        <v>171</v>
      </c>
      <c r="AC1466" s="75">
        <f t="shared" si="111"/>
        <v>345.50064229249023</v>
      </c>
      <c r="AD1466" s="75">
        <f t="shared" si="112"/>
        <v>59080.609832015827</v>
      </c>
      <c r="AE1466" s="74">
        <f t="shared" si="113"/>
        <v>1629.5090446792583</v>
      </c>
      <c r="AF1466" s="74">
        <f t="shared" si="114"/>
        <v>278646.04664015316</v>
      </c>
    </row>
    <row r="1467" spans="28:32" ht="20" customHeight="1" x14ac:dyDescent="0.5">
      <c r="AB1467" s="41">
        <f t="shared" si="110"/>
        <v>171</v>
      </c>
      <c r="AC1467" s="75">
        <f t="shared" si="111"/>
        <v>345.50064229249023</v>
      </c>
      <c r="AD1467" s="75">
        <f t="shared" si="112"/>
        <v>59080.609832015827</v>
      </c>
      <c r="AE1467" s="74">
        <f t="shared" si="113"/>
        <v>1629.5090446792583</v>
      </c>
      <c r="AF1467" s="74">
        <f t="shared" si="114"/>
        <v>278646.04664015316</v>
      </c>
    </row>
    <row r="1468" spans="28:32" ht="20" customHeight="1" x14ac:dyDescent="0.5">
      <c r="AB1468" s="41">
        <f t="shared" si="110"/>
        <v>171</v>
      </c>
      <c r="AC1468" s="75">
        <f t="shared" si="111"/>
        <v>345.50064229249023</v>
      </c>
      <c r="AD1468" s="75">
        <f t="shared" si="112"/>
        <v>59080.609832015827</v>
      </c>
      <c r="AE1468" s="74">
        <f t="shared" si="113"/>
        <v>1629.5090446792583</v>
      </c>
      <c r="AF1468" s="74">
        <f t="shared" si="114"/>
        <v>278646.04664015316</v>
      </c>
    </row>
    <row r="1469" spans="28:32" ht="20" customHeight="1" x14ac:dyDescent="0.5">
      <c r="AB1469" s="41">
        <f t="shared" si="110"/>
        <v>171</v>
      </c>
      <c r="AC1469" s="75">
        <f t="shared" si="111"/>
        <v>345.50064229249023</v>
      </c>
      <c r="AD1469" s="75">
        <f t="shared" si="112"/>
        <v>59080.609832015827</v>
      </c>
      <c r="AE1469" s="74">
        <f t="shared" si="113"/>
        <v>1629.5090446792583</v>
      </c>
      <c r="AF1469" s="74">
        <f t="shared" si="114"/>
        <v>278646.04664015316</v>
      </c>
    </row>
    <row r="1470" spans="28:32" ht="20" customHeight="1" x14ac:dyDescent="0.5">
      <c r="AB1470" s="41">
        <f t="shared" si="110"/>
        <v>171</v>
      </c>
      <c r="AC1470" s="75">
        <f t="shared" si="111"/>
        <v>345.50064229249023</v>
      </c>
      <c r="AD1470" s="75">
        <f t="shared" si="112"/>
        <v>59080.609832015827</v>
      </c>
      <c r="AE1470" s="74">
        <f t="shared" si="113"/>
        <v>1629.5090446792583</v>
      </c>
      <c r="AF1470" s="74">
        <f t="shared" si="114"/>
        <v>278646.04664015316</v>
      </c>
    </row>
    <row r="1471" spans="28:32" ht="20" customHeight="1" x14ac:dyDescent="0.5">
      <c r="AB1471" s="41">
        <f t="shared" si="110"/>
        <v>171</v>
      </c>
      <c r="AC1471" s="75">
        <f t="shared" si="111"/>
        <v>345.50064229249023</v>
      </c>
      <c r="AD1471" s="75">
        <f t="shared" si="112"/>
        <v>59080.609832015827</v>
      </c>
      <c r="AE1471" s="74">
        <f t="shared" si="113"/>
        <v>1629.5090446792583</v>
      </c>
      <c r="AF1471" s="74">
        <f t="shared" si="114"/>
        <v>278646.04664015316</v>
      </c>
    </row>
    <row r="1472" spans="28:32" ht="20" customHeight="1" x14ac:dyDescent="0.5">
      <c r="AB1472" s="41">
        <f t="shared" si="110"/>
        <v>171</v>
      </c>
      <c r="AC1472" s="75">
        <f t="shared" si="111"/>
        <v>345.50064229249023</v>
      </c>
      <c r="AD1472" s="75">
        <f t="shared" si="112"/>
        <v>59080.609832015827</v>
      </c>
      <c r="AE1472" s="74">
        <f t="shared" si="113"/>
        <v>1629.5090446792583</v>
      </c>
      <c r="AF1472" s="74">
        <f t="shared" si="114"/>
        <v>278646.04664015316</v>
      </c>
    </row>
    <row r="1473" spans="28:32" ht="20" customHeight="1" x14ac:dyDescent="0.5">
      <c r="AB1473" s="41">
        <f t="shared" si="110"/>
        <v>171</v>
      </c>
      <c r="AC1473" s="75">
        <f t="shared" si="111"/>
        <v>345.50064229249023</v>
      </c>
      <c r="AD1473" s="75">
        <f t="shared" si="112"/>
        <v>59080.609832015827</v>
      </c>
      <c r="AE1473" s="74">
        <f t="shared" si="113"/>
        <v>1629.5090446792583</v>
      </c>
      <c r="AF1473" s="74">
        <f t="shared" si="114"/>
        <v>278646.04664015316</v>
      </c>
    </row>
    <row r="1474" spans="28:32" ht="20" customHeight="1" x14ac:dyDescent="0.5">
      <c r="AB1474" s="41">
        <f t="shared" si="110"/>
        <v>171</v>
      </c>
      <c r="AC1474" s="75">
        <f t="shared" si="111"/>
        <v>345.50064229249023</v>
      </c>
      <c r="AD1474" s="75">
        <f t="shared" si="112"/>
        <v>59080.609832015827</v>
      </c>
      <c r="AE1474" s="74">
        <f t="shared" si="113"/>
        <v>1629.5090446792583</v>
      </c>
      <c r="AF1474" s="74">
        <f t="shared" si="114"/>
        <v>278646.04664015316</v>
      </c>
    </row>
    <row r="1475" spans="28:32" ht="20" customHeight="1" x14ac:dyDescent="0.5">
      <c r="AB1475" s="41">
        <f t="shared" si="110"/>
        <v>171</v>
      </c>
      <c r="AC1475" s="75">
        <f t="shared" si="111"/>
        <v>345.50064229249023</v>
      </c>
      <c r="AD1475" s="75">
        <f t="shared" si="112"/>
        <v>59080.609832015827</v>
      </c>
      <c r="AE1475" s="74">
        <f t="shared" si="113"/>
        <v>1629.5090446792583</v>
      </c>
      <c r="AF1475" s="74">
        <f t="shared" si="114"/>
        <v>278646.04664015316</v>
      </c>
    </row>
    <row r="1476" spans="28:32" ht="20" customHeight="1" x14ac:dyDescent="0.5">
      <c r="AB1476" s="41">
        <f t="shared" si="110"/>
        <v>171</v>
      </c>
      <c r="AC1476" s="75">
        <f t="shared" si="111"/>
        <v>345.50064229249023</v>
      </c>
      <c r="AD1476" s="75">
        <f t="shared" si="112"/>
        <v>59080.609832015827</v>
      </c>
      <c r="AE1476" s="74">
        <f t="shared" si="113"/>
        <v>1629.5090446792583</v>
      </c>
      <c r="AF1476" s="74">
        <f t="shared" si="114"/>
        <v>278646.04664015316</v>
      </c>
    </row>
    <row r="1477" spans="28:32" ht="20" customHeight="1" x14ac:dyDescent="0.5">
      <c r="AB1477" s="41">
        <f t="shared" si="110"/>
        <v>171</v>
      </c>
      <c r="AC1477" s="75">
        <f t="shared" si="111"/>
        <v>345.50064229249023</v>
      </c>
      <c r="AD1477" s="75">
        <f t="shared" si="112"/>
        <v>59080.609832015827</v>
      </c>
      <c r="AE1477" s="74">
        <f t="shared" si="113"/>
        <v>1629.5090446792583</v>
      </c>
      <c r="AF1477" s="74">
        <f t="shared" si="114"/>
        <v>278646.04664015316</v>
      </c>
    </row>
    <row r="1478" spans="28:32" ht="20" customHeight="1" x14ac:dyDescent="0.5">
      <c r="AB1478" s="41">
        <f t="shared" si="110"/>
        <v>171</v>
      </c>
      <c r="AC1478" s="75">
        <f t="shared" si="111"/>
        <v>345.50064229249023</v>
      </c>
      <c r="AD1478" s="75">
        <f t="shared" si="112"/>
        <v>59080.609832015827</v>
      </c>
      <c r="AE1478" s="74">
        <f t="shared" si="113"/>
        <v>1629.5090446792583</v>
      </c>
      <c r="AF1478" s="74">
        <f t="shared" si="114"/>
        <v>278646.04664015316</v>
      </c>
    </row>
    <row r="1479" spans="28:32" ht="20" customHeight="1" x14ac:dyDescent="0.5">
      <c r="AB1479" s="41">
        <f t="shared" ref="AB1479:AB1542" si="115">AB1478+U1479</f>
        <v>171</v>
      </c>
      <c r="AC1479" s="75">
        <f t="shared" ref="AC1479:AC1542" si="116">IF(U1479&gt;0,(W1479+AD1478)/AB1479,AC1478)</f>
        <v>345.50064229249023</v>
      </c>
      <c r="AD1479" s="75">
        <f t="shared" ref="AD1479:AD1542" si="117">AB1479*AC1479</f>
        <v>59080.609832015827</v>
      </c>
      <c r="AE1479" s="74">
        <f t="shared" ref="AE1479:AE1542" si="118">IF(U1479&gt;0,(AF1478+Z1479)/AB1479,AE1478)</f>
        <v>1629.5090446792583</v>
      </c>
      <c r="AF1479" s="74">
        <f t="shared" ref="AF1479:AF1542" si="119">AB1479*AE1479</f>
        <v>278646.04664015316</v>
      </c>
    </row>
    <row r="1480" spans="28:32" ht="20" customHeight="1" x14ac:dyDescent="0.5">
      <c r="AB1480" s="41">
        <f t="shared" si="115"/>
        <v>171</v>
      </c>
      <c r="AC1480" s="75">
        <f t="shared" si="116"/>
        <v>345.50064229249023</v>
      </c>
      <c r="AD1480" s="75">
        <f t="shared" si="117"/>
        <v>59080.609832015827</v>
      </c>
      <c r="AE1480" s="74">
        <f t="shared" si="118"/>
        <v>1629.5090446792583</v>
      </c>
      <c r="AF1480" s="74">
        <f t="shared" si="119"/>
        <v>278646.04664015316</v>
      </c>
    </row>
    <row r="1481" spans="28:32" ht="20" customHeight="1" x14ac:dyDescent="0.5">
      <c r="AB1481" s="41">
        <f t="shared" si="115"/>
        <v>171</v>
      </c>
      <c r="AC1481" s="75">
        <f t="shared" si="116"/>
        <v>345.50064229249023</v>
      </c>
      <c r="AD1481" s="75">
        <f t="shared" si="117"/>
        <v>59080.609832015827</v>
      </c>
      <c r="AE1481" s="74">
        <f t="shared" si="118"/>
        <v>1629.5090446792583</v>
      </c>
      <c r="AF1481" s="74">
        <f t="shared" si="119"/>
        <v>278646.04664015316</v>
      </c>
    </row>
    <row r="1482" spans="28:32" ht="20" customHeight="1" x14ac:dyDescent="0.5">
      <c r="AB1482" s="41">
        <f t="shared" si="115"/>
        <v>171</v>
      </c>
      <c r="AC1482" s="75">
        <f t="shared" si="116"/>
        <v>345.50064229249023</v>
      </c>
      <c r="AD1482" s="75">
        <f t="shared" si="117"/>
        <v>59080.609832015827</v>
      </c>
      <c r="AE1482" s="74">
        <f t="shared" si="118"/>
        <v>1629.5090446792583</v>
      </c>
      <c r="AF1482" s="74">
        <f t="shared" si="119"/>
        <v>278646.04664015316</v>
      </c>
    </row>
    <row r="1483" spans="28:32" ht="20" customHeight="1" x14ac:dyDescent="0.5">
      <c r="AB1483" s="41">
        <f t="shared" si="115"/>
        <v>171</v>
      </c>
      <c r="AC1483" s="75">
        <f t="shared" si="116"/>
        <v>345.50064229249023</v>
      </c>
      <c r="AD1483" s="75">
        <f t="shared" si="117"/>
        <v>59080.609832015827</v>
      </c>
      <c r="AE1483" s="74">
        <f t="shared" si="118"/>
        <v>1629.5090446792583</v>
      </c>
      <c r="AF1483" s="74">
        <f t="shared" si="119"/>
        <v>278646.04664015316</v>
      </c>
    </row>
    <row r="1484" spans="28:32" ht="20" customHeight="1" x14ac:dyDescent="0.5">
      <c r="AB1484" s="41">
        <f t="shared" si="115"/>
        <v>171</v>
      </c>
      <c r="AC1484" s="75">
        <f t="shared" si="116"/>
        <v>345.50064229249023</v>
      </c>
      <c r="AD1484" s="75">
        <f t="shared" si="117"/>
        <v>59080.609832015827</v>
      </c>
      <c r="AE1484" s="74">
        <f t="shared" si="118"/>
        <v>1629.5090446792583</v>
      </c>
      <c r="AF1484" s="74">
        <f t="shared" si="119"/>
        <v>278646.04664015316</v>
      </c>
    </row>
    <row r="1485" spans="28:32" ht="20" customHeight="1" x14ac:dyDescent="0.5">
      <c r="AB1485" s="41">
        <f t="shared" si="115"/>
        <v>171</v>
      </c>
      <c r="AC1485" s="75">
        <f t="shared" si="116"/>
        <v>345.50064229249023</v>
      </c>
      <c r="AD1485" s="75">
        <f t="shared" si="117"/>
        <v>59080.609832015827</v>
      </c>
      <c r="AE1485" s="74">
        <f t="shared" si="118"/>
        <v>1629.5090446792583</v>
      </c>
      <c r="AF1485" s="74">
        <f t="shared" si="119"/>
        <v>278646.04664015316</v>
      </c>
    </row>
    <row r="1486" spans="28:32" ht="20" customHeight="1" x14ac:dyDescent="0.5">
      <c r="AB1486" s="41">
        <f t="shared" si="115"/>
        <v>171</v>
      </c>
      <c r="AC1486" s="75">
        <f t="shared" si="116"/>
        <v>345.50064229249023</v>
      </c>
      <c r="AD1486" s="75">
        <f t="shared" si="117"/>
        <v>59080.609832015827</v>
      </c>
      <c r="AE1486" s="74">
        <f t="shared" si="118"/>
        <v>1629.5090446792583</v>
      </c>
      <c r="AF1486" s="74">
        <f t="shared" si="119"/>
        <v>278646.04664015316</v>
      </c>
    </row>
    <row r="1487" spans="28:32" ht="20" customHeight="1" x14ac:dyDescent="0.5">
      <c r="AB1487" s="41">
        <f t="shared" si="115"/>
        <v>171</v>
      </c>
      <c r="AC1487" s="75">
        <f t="shared" si="116"/>
        <v>345.50064229249023</v>
      </c>
      <c r="AD1487" s="75">
        <f t="shared" si="117"/>
        <v>59080.609832015827</v>
      </c>
      <c r="AE1487" s="74">
        <f t="shared" si="118"/>
        <v>1629.5090446792583</v>
      </c>
      <c r="AF1487" s="74">
        <f t="shared" si="119"/>
        <v>278646.04664015316</v>
      </c>
    </row>
    <row r="1488" spans="28:32" ht="20" customHeight="1" x14ac:dyDescent="0.5">
      <c r="AB1488" s="41">
        <f t="shared" si="115"/>
        <v>171</v>
      </c>
      <c r="AC1488" s="75">
        <f t="shared" si="116"/>
        <v>345.50064229249023</v>
      </c>
      <c r="AD1488" s="75">
        <f t="shared" si="117"/>
        <v>59080.609832015827</v>
      </c>
      <c r="AE1488" s="74">
        <f t="shared" si="118"/>
        <v>1629.5090446792583</v>
      </c>
      <c r="AF1488" s="74">
        <f t="shared" si="119"/>
        <v>278646.04664015316</v>
      </c>
    </row>
    <row r="1489" spans="28:32" ht="20" customHeight="1" x14ac:dyDescent="0.5">
      <c r="AB1489" s="41">
        <f t="shared" si="115"/>
        <v>171</v>
      </c>
      <c r="AC1489" s="75">
        <f t="shared" si="116"/>
        <v>345.50064229249023</v>
      </c>
      <c r="AD1489" s="75">
        <f t="shared" si="117"/>
        <v>59080.609832015827</v>
      </c>
      <c r="AE1489" s="74">
        <f t="shared" si="118"/>
        <v>1629.5090446792583</v>
      </c>
      <c r="AF1489" s="74">
        <f t="shared" si="119"/>
        <v>278646.04664015316</v>
      </c>
    </row>
    <row r="1490" spans="28:32" ht="20" customHeight="1" x14ac:dyDescent="0.5">
      <c r="AB1490" s="41">
        <f t="shared" si="115"/>
        <v>171</v>
      </c>
      <c r="AC1490" s="75">
        <f t="shared" si="116"/>
        <v>345.50064229249023</v>
      </c>
      <c r="AD1490" s="75">
        <f t="shared" si="117"/>
        <v>59080.609832015827</v>
      </c>
      <c r="AE1490" s="74">
        <f t="shared" si="118"/>
        <v>1629.5090446792583</v>
      </c>
      <c r="AF1490" s="74">
        <f t="shared" si="119"/>
        <v>278646.04664015316</v>
      </c>
    </row>
    <row r="1491" spans="28:32" ht="20" customHeight="1" x14ac:dyDescent="0.5">
      <c r="AB1491" s="41">
        <f t="shared" si="115"/>
        <v>171</v>
      </c>
      <c r="AC1491" s="75">
        <f t="shared" si="116"/>
        <v>345.50064229249023</v>
      </c>
      <c r="AD1491" s="75">
        <f t="shared" si="117"/>
        <v>59080.609832015827</v>
      </c>
      <c r="AE1491" s="74">
        <f t="shared" si="118"/>
        <v>1629.5090446792583</v>
      </c>
      <c r="AF1491" s="74">
        <f t="shared" si="119"/>
        <v>278646.04664015316</v>
      </c>
    </row>
    <row r="1492" spans="28:32" ht="20" customHeight="1" x14ac:dyDescent="0.5">
      <c r="AB1492" s="41">
        <f t="shared" si="115"/>
        <v>171</v>
      </c>
      <c r="AC1492" s="75">
        <f t="shared" si="116"/>
        <v>345.50064229249023</v>
      </c>
      <c r="AD1492" s="75">
        <f t="shared" si="117"/>
        <v>59080.609832015827</v>
      </c>
      <c r="AE1492" s="74">
        <f t="shared" si="118"/>
        <v>1629.5090446792583</v>
      </c>
      <c r="AF1492" s="74">
        <f t="shared" si="119"/>
        <v>278646.04664015316</v>
      </c>
    </row>
    <row r="1493" spans="28:32" ht="20" customHeight="1" x14ac:dyDescent="0.5">
      <c r="AB1493" s="41">
        <f t="shared" si="115"/>
        <v>171</v>
      </c>
      <c r="AC1493" s="75">
        <f t="shared" si="116"/>
        <v>345.50064229249023</v>
      </c>
      <c r="AD1493" s="75">
        <f t="shared" si="117"/>
        <v>59080.609832015827</v>
      </c>
      <c r="AE1493" s="74">
        <f t="shared" si="118"/>
        <v>1629.5090446792583</v>
      </c>
      <c r="AF1493" s="74">
        <f t="shared" si="119"/>
        <v>278646.04664015316</v>
      </c>
    </row>
    <row r="1494" spans="28:32" ht="20" customHeight="1" x14ac:dyDescent="0.5">
      <c r="AB1494" s="41">
        <f t="shared" si="115"/>
        <v>171</v>
      </c>
      <c r="AC1494" s="75">
        <f t="shared" si="116"/>
        <v>345.50064229249023</v>
      </c>
      <c r="AD1494" s="75">
        <f t="shared" si="117"/>
        <v>59080.609832015827</v>
      </c>
      <c r="AE1494" s="74">
        <f t="shared" si="118"/>
        <v>1629.5090446792583</v>
      </c>
      <c r="AF1494" s="74">
        <f t="shared" si="119"/>
        <v>278646.04664015316</v>
      </c>
    </row>
    <row r="1495" spans="28:32" ht="20" customHeight="1" x14ac:dyDescent="0.5">
      <c r="AB1495" s="41">
        <f t="shared" si="115"/>
        <v>171</v>
      </c>
      <c r="AC1495" s="75">
        <f t="shared" si="116"/>
        <v>345.50064229249023</v>
      </c>
      <c r="AD1495" s="75">
        <f t="shared" si="117"/>
        <v>59080.609832015827</v>
      </c>
      <c r="AE1495" s="74">
        <f t="shared" si="118"/>
        <v>1629.5090446792583</v>
      </c>
      <c r="AF1495" s="74">
        <f t="shared" si="119"/>
        <v>278646.04664015316</v>
      </c>
    </row>
    <row r="1496" spans="28:32" ht="20" customHeight="1" x14ac:dyDescent="0.5">
      <c r="AB1496" s="41">
        <f t="shared" si="115"/>
        <v>171</v>
      </c>
      <c r="AC1496" s="75">
        <f t="shared" si="116"/>
        <v>345.50064229249023</v>
      </c>
      <c r="AD1496" s="75">
        <f t="shared" si="117"/>
        <v>59080.609832015827</v>
      </c>
      <c r="AE1496" s="74">
        <f t="shared" si="118"/>
        <v>1629.5090446792583</v>
      </c>
      <c r="AF1496" s="74">
        <f t="shared" si="119"/>
        <v>278646.04664015316</v>
      </c>
    </row>
    <row r="1497" spans="28:32" ht="20" customHeight="1" x14ac:dyDescent="0.5">
      <c r="AB1497" s="41">
        <f t="shared" si="115"/>
        <v>171</v>
      </c>
      <c r="AC1497" s="75">
        <f t="shared" si="116"/>
        <v>345.50064229249023</v>
      </c>
      <c r="AD1497" s="75">
        <f t="shared" si="117"/>
        <v>59080.609832015827</v>
      </c>
      <c r="AE1497" s="74">
        <f t="shared" si="118"/>
        <v>1629.5090446792583</v>
      </c>
      <c r="AF1497" s="74">
        <f t="shared" si="119"/>
        <v>278646.04664015316</v>
      </c>
    </row>
    <row r="1498" spans="28:32" ht="20" customHeight="1" x14ac:dyDescent="0.5">
      <c r="AB1498" s="41">
        <f t="shared" si="115"/>
        <v>171</v>
      </c>
      <c r="AC1498" s="75">
        <f t="shared" si="116"/>
        <v>345.50064229249023</v>
      </c>
      <c r="AD1498" s="75">
        <f t="shared" si="117"/>
        <v>59080.609832015827</v>
      </c>
      <c r="AE1498" s="74">
        <f t="shared" si="118"/>
        <v>1629.5090446792583</v>
      </c>
      <c r="AF1498" s="74">
        <f t="shared" si="119"/>
        <v>278646.04664015316</v>
      </c>
    </row>
    <row r="1499" spans="28:32" ht="20" customHeight="1" x14ac:dyDescent="0.5">
      <c r="AB1499" s="41">
        <f t="shared" si="115"/>
        <v>171</v>
      </c>
      <c r="AC1499" s="75">
        <f t="shared" si="116"/>
        <v>345.50064229249023</v>
      </c>
      <c r="AD1499" s="75">
        <f t="shared" si="117"/>
        <v>59080.609832015827</v>
      </c>
      <c r="AE1499" s="74">
        <f t="shared" si="118"/>
        <v>1629.5090446792583</v>
      </c>
      <c r="AF1499" s="74">
        <f t="shared" si="119"/>
        <v>278646.04664015316</v>
      </c>
    </row>
    <row r="1500" spans="28:32" ht="20" customHeight="1" x14ac:dyDescent="0.5">
      <c r="AB1500" s="41">
        <f t="shared" si="115"/>
        <v>171</v>
      </c>
      <c r="AC1500" s="75">
        <f t="shared" si="116"/>
        <v>345.50064229249023</v>
      </c>
      <c r="AD1500" s="75">
        <f t="shared" si="117"/>
        <v>59080.609832015827</v>
      </c>
      <c r="AE1500" s="74">
        <f t="shared" si="118"/>
        <v>1629.5090446792583</v>
      </c>
      <c r="AF1500" s="74">
        <f t="shared" si="119"/>
        <v>278646.04664015316</v>
      </c>
    </row>
    <row r="1501" spans="28:32" ht="20" customHeight="1" x14ac:dyDescent="0.5">
      <c r="AB1501" s="41">
        <f t="shared" si="115"/>
        <v>171</v>
      </c>
      <c r="AC1501" s="75">
        <f t="shared" si="116"/>
        <v>345.50064229249023</v>
      </c>
      <c r="AD1501" s="75">
        <f t="shared" si="117"/>
        <v>59080.609832015827</v>
      </c>
      <c r="AE1501" s="74">
        <f t="shared" si="118"/>
        <v>1629.5090446792583</v>
      </c>
      <c r="AF1501" s="74">
        <f t="shared" si="119"/>
        <v>278646.04664015316</v>
      </c>
    </row>
    <row r="1502" spans="28:32" ht="20" customHeight="1" x14ac:dyDescent="0.5">
      <c r="AB1502" s="41">
        <f t="shared" si="115"/>
        <v>171</v>
      </c>
      <c r="AC1502" s="75">
        <f t="shared" si="116"/>
        <v>345.50064229249023</v>
      </c>
      <c r="AD1502" s="75">
        <f t="shared" si="117"/>
        <v>59080.609832015827</v>
      </c>
      <c r="AE1502" s="74">
        <f t="shared" si="118"/>
        <v>1629.5090446792583</v>
      </c>
      <c r="AF1502" s="74">
        <f t="shared" si="119"/>
        <v>278646.04664015316</v>
      </c>
    </row>
    <row r="1503" spans="28:32" ht="20" customHeight="1" x14ac:dyDescent="0.5">
      <c r="AB1503" s="41">
        <f t="shared" si="115"/>
        <v>171</v>
      </c>
      <c r="AC1503" s="75">
        <f t="shared" si="116"/>
        <v>345.50064229249023</v>
      </c>
      <c r="AD1503" s="75">
        <f t="shared" si="117"/>
        <v>59080.609832015827</v>
      </c>
      <c r="AE1503" s="74">
        <f t="shared" si="118"/>
        <v>1629.5090446792583</v>
      </c>
      <c r="AF1503" s="74">
        <f t="shared" si="119"/>
        <v>278646.04664015316</v>
      </c>
    </row>
    <row r="1504" spans="28:32" ht="20" customHeight="1" x14ac:dyDescent="0.5">
      <c r="AB1504" s="41">
        <f t="shared" si="115"/>
        <v>171</v>
      </c>
      <c r="AC1504" s="75">
        <f t="shared" si="116"/>
        <v>345.50064229249023</v>
      </c>
      <c r="AD1504" s="75">
        <f t="shared" si="117"/>
        <v>59080.609832015827</v>
      </c>
      <c r="AE1504" s="74">
        <f t="shared" si="118"/>
        <v>1629.5090446792583</v>
      </c>
      <c r="AF1504" s="74">
        <f t="shared" si="119"/>
        <v>278646.04664015316</v>
      </c>
    </row>
    <row r="1505" spans="28:32" ht="20" customHeight="1" x14ac:dyDescent="0.5">
      <c r="AB1505" s="41">
        <f t="shared" si="115"/>
        <v>171</v>
      </c>
      <c r="AC1505" s="75">
        <f t="shared" si="116"/>
        <v>345.50064229249023</v>
      </c>
      <c r="AD1505" s="75">
        <f t="shared" si="117"/>
        <v>59080.609832015827</v>
      </c>
      <c r="AE1505" s="74">
        <f t="shared" si="118"/>
        <v>1629.5090446792583</v>
      </c>
      <c r="AF1505" s="74">
        <f t="shared" si="119"/>
        <v>278646.04664015316</v>
      </c>
    </row>
    <row r="1506" spans="28:32" ht="20" customHeight="1" x14ac:dyDescent="0.5">
      <c r="AB1506" s="41">
        <f t="shared" si="115"/>
        <v>171</v>
      </c>
      <c r="AC1506" s="75">
        <f t="shared" si="116"/>
        <v>345.50064229249023</v>
      </c>
      <c r="AD1506" s="75">
        <f t="shared" si="117"/>
        <v>59080.609832015827</v>
      </c>
      <c r="AE1506" s="74">
        <f t="shared" si="118"/>
        <v>1629.5090446792583</v>
      </c>
      <c r="AF1506" s="74">
        <f t="shared" si="119"/>
        <v>278646.04664015316</v>
      </c>
    </row>
    <row r="1507" spans="28:32" ht="20" customHeight="1" x14ac:dyDescent="0.5">
      <c r="AB1507" s="41">
        <f t="shared" si="115"/>
        <v>171</v>
      </c>
      <c r="AC1507" s="75">
        <f t="shared" si="116"/>
        <v>345.50064229249023</v>
      </c>
      <c r="AD1507" s="75">
        <f t="shared" si="117"/>
        <v>59080.609832015827</v>
      </c>
      <c r="AE1507" s="74">
        <f t="shared" si="118"/>
        <v>1629.5090446792583</v>
      </c>
      <c r="AF1507" s="74">
        <f t="shared" si="119"/>
        <v>278646.04664015316</v>
      </c>
    </row>
    <row r="1508" spans="28:32" ht="20" customHeight="1" x14ac:dyDescent="0.5">
      <c r="AB1508" s="41">
        <f t="shared" si="115"/>
        <v>171</v>
      </c>
      <c r="AC1508" s="75">
        <f t="shared" si="116"/>
        <v>345.50064229249023</v>
      </c>
      <c r="AD1508" s="75">
        <f t="shared" si="117"/>
        <v>59080.609832015827</v>
      </c>
      <c r="AE1508" s="74">
        <f t="shared" si="118"/>
        <v>1629.5090446792583</v>
      </c>
      <c r="AF1508" s="74">
        <f t="shared" si="119"/>
        <v>278646.04664015316</v>
      </c>
    </row>
    <row r="1509" spans="28:32" ht="20" customHeight="1" x14ac:dyDescent="0.5">
      <c r="AB1509" s="41">
        <f t="shared" si="115"/>
        <v>171</v>
      </c>
      <c r="AC1509" s="75">
        <f t="shared" si="116"/>
        <v>345.50064229249023</v>
      </c>
      <c r="AD1509" s="75">
        <f t="shared" si="117"/>
        <v>59080.609832015827</v>
      </c>
      <c r="AE1509" s="74">
        <f t="shared" si="118"/>
        <v>1629.5090446792583</v>
      </c>
      <c r="AF1509" s="74">
        <f t="shared" si="119"/>
        <v>278646.04664015316</v>
      </c>
    </row>
    <row r="1510" spans="28:32" ht="20" customHeight="1" x14ac:dyDescent="0.5">
      <c r="AB1510" s="41">
        <f t="shared" si="115"/>
        <v>171</v>
      </c>
      <c r="AC1510" s="75">
        <f t="shared" si="116"/>
        <v>345.50064229249023</v>
      </c>
      <c r="AD1510" s="75">
        <f t="shared" si="117"/>
        <v>59080.609832015827</v>
      </c>
      <c r="AE1510" s="74">
        <f t="shared" si="118"/>
        <v>1629.5090446792583</v>
      </c>
      <c r="AF1510" s="74">
        <f t="shared" si="119"/>
        <v>278646.04664015316</v>
      </c>
    </row>
    <row r="1511" spans="28:32" ht="20" customHeight="1" x14ac:dyDescent="0.5">
      <c r="AB1511" s="41">
        <f t="shared" si="115"/>
        <v>171</v>
      </c>
      <c r="AC1511" s="75">
        <f t="shared" si="116"/>
        <v>345.50064229249023</v>
      </c>
      <c r="AD1511" s="75">
        <f t="shared" si="117"/>
        <v>59080.609832015827</v>
      </c>
      <c r="AE1511" s="74">
        <f t="shared" si="118"/>
        <v>1629.5090446792583</v>
      </c>
      <c r="AF1511" s="74">
        <f t="shared" si="119"/>
        <v>278646.04664015316</v>
      </c>
    </row>
    <row r="1512" spans="28:32" ht="20" customHeight="1" x14ac:dyDescent="0.5">
      <c r="AB1512" s="41">
        <f t="shared" si="115"/>
        <v>171</v>
      </c>
      <c r="AC1512" s="75">
        <f t="shared" si="116"/>
        <v>345.50064229249023</v>
      </c>
      <c r="AD1512" s="75">
        <f t="shared" si="117"/>
        <v>59080.609832015827</v>
      </c>
      <c r="AE1512" s="74">
        <f t="shared" si="118"/>
        <v>1629.5090446792583</v>
      </c>
      <c r="AF1512" s="74">
        <f t="shared" si="119"/>
        <v>278646.04664015316</v>
      </c>
    </row>
    <row r="1513" spans="28:32" ht="20" customHeight="1" x14ac:dyDescent="0.5">
      <c r="AB1513" s="41">
        <f t="shared" si="115"/>
        <v>171</v>
      </c>
      <c r="AC1513" s="75">
        <f t="shared" si="116"/>
        <v>345.50064229249023</v>
      </c>
      <c r="AD1513" s="75">
        <f t="shared" si="117"/>
        <v>59080.609832015827</v>
      </c>
      <c r="AE1513" s="74">
        <f t="shared" si="118"/>
        <v>1629.5090446792583</v>
      </c>
      <c r="AF1513" s="74">
        <f t="shared" si="119"/>
        <v>278646.04664015316</v>
      </c>
    </row>
    <row r="1514" spans="28:32" ht="20" customHeight="1" x14ac:dyDescent="0.5">
      <c r="AB1514" s="41">
        <f t="shared" si="115"/>
        <v>171</v>
      </c>
      <c r="AC1514" s="75">
        <f t="shared" si="116"/>
        <v>345.50064229249023</v>
      </c>
      <c r="AD1514" s="75">
        <f t="shared" si="117"/>
        <v>59080.609832015827</v>
      </c>
      <c r="AE1514" s="74">
        <f t="shared" si="118"/>
        <v>1629.5090446792583</v>
      </c>
      <c r="AF1514" s="74">
        <f t="shared" si="119"/>
        <v>278646.04664015316</v>
      </c>
    </row>
    <row r="1515" spans="28:32" ht="20" customHeight="1" x14ac:dyDescent="0.5">
      <c r="AB1515" s="41">
        <f t="shared" si="115"/>
        <v>171</v>
      </c>
      <c r="AC1515" s="75">
        <f t="shared" si="116"/>
        <v>345.50064229249023</v>
      </c>
      <c r="AD1515" s="75">
        <f t="shared" si="117"/>
        <v>59080.609832015827</v>
      </c>
      <c r="AE1515" s="74">
        <f t="shared" si="118"/>
        <v>1629.5090446792583</v>
      </c>
      <c r="AF1515" s="74">
        <f t="shared" si="119"/>
        <v>278646.04664015316</v>
      </c>
    </row>
    <row r="1516" spans="28:32" ht="20" customHeight="1" x14ac:dyDescent="0.5">
      <c r="AB1516" s="41">
        <f t="shared" si="115"/>
        <v>171</v>
      </c>
      <c r="AC1516" s="75">
        <f t="shared" si="116"/>
        <v>345.50064229249023</v>
      </c>
      <c r="AD1516" s="75">
        <f t="shared" si="117"/>
        <v>59080.609832015827</v>
      </c>
      <c r="AE1516" s="74">
        <f t="shared" si="118"/>
        <v>1629.5090446792583</v>
      </c>
      <c r="AF1516" s="74">
        <f t="shared" si="119"/>
        <v>278646.04664015316</v>
      </c>
    </row>
    <row r="1517" spans="28:32" ht="20" customHeight="1" x14ac:dyDescent="0.5">
      <c r="AB1517" s="41">
        <f t="shared" si="115"/>
        <v>171</v>
      </c>
      <c r="AC1517" s="75">
        <f t="shared" si="116"/>
        <v>345.50064229249023</v>
      </c>
      <c r="AD1517" s="75">
        <f t="shared" si="117"/>
        <v>59080.609832015827</v>
      </c>
      <c r="AE1517" s="74">
        <f t="shared" si="118"/>
        <v>1629.5090446792583</v>
      </c>
      <c r="AF1517" s="74">
        <f t="shared" si="119"/>
        <v>278646.04664015316</v>
      </c>
    </row>
    <row r="1518" spans="28:32" ht="20" customHeight="1" x14ac:dyDescent="0.5">
      <c r="AB1518" s="41">
        <f t="shared" si="115"/>
        <v>171</v>
      </c>
      <c r="AC1518" s="75">
        <f t="shared" si="116"/>
        <v>345.50064229249023</v>
      </c>
      <c r="AD1518" s="75">
        <f t="shared" si="117"/>
        <v>59080.609832015827</v>
      </c>
      <c r="AE1518" s="74">
        <f t="shared" si="118"/>
        <v>1629.5090446792583</v>
      </c>
      <c r="AF1518" s="74">
        <f t="shared" si="119"/>
        <v>278646.04664015316</v>
      </c>
    </row>
    <row r="1519" spans="28:32" ht="20" customHeight="1" x14ac:dyDescent="0.5">
      <c r="AB1519" s="41">
        <f t="shared" si="115"/>
        <v>171</v>
      </c>
      <c r="AC1519" s="75">
        <f t="shared" si="116"/>
        <v>345.50064229249023</v>
      </c>
      <c r="AD1519" s="75">
        <f t="shared" si="117"/>
        <v>59080.609832015827</v>
      </c>
      <c r="AE1519" s="74">
        <f t="shared" si="118"/>
        <v>1629.5090446792583</v>
      </c>
      <c r="AF1519" s="74">
        <f t="shared" si="119"/>
        <v>278646.04664015316</v>
      </c>
    </row>
    <row r="1520" spans="28:32" ht="20" customHeight="1" x14ac:dyDescent="0.5">
      <c r="AB1520" s="41">
        <f t="shared" si="115"/>
        <v>171</v>
      </c>
      <c r="AC1520" s="75">
        <f t="shared" si="116"/>
        <v>345.50064229249023</v>
      </c>
      <c r="AD1520" s="75">
        <f t="shared" si="117"/>
        <v>59080.609832015827</v>
      </c>
      <c r="AE1520" s="74">
        <f t="shared" si="118"/>
        <v>1629.5090446792583</v>
      </c>
      <c r="AF1520" s="74">
        <f t="shared" si="119"/>
        <v>278646.04664015316</v>
      </c>
    </row>
    <row r="1521" spans="28:32" ht="20" customHeight="1" x14ac:dyDescent="0.5">
      <c r="AB1521" s="41">
        <f t="shared" si="115"/>
        <v>171</v>
      </c>
      <c r="AC1521" s="75">
        <f t="shared" si="116"/>
        <v>345.50064229249023</v>
      </c>
      <c r="AD1521" s="75">
        <f t="shared" si="117"/>
        <v>59080.609832015827</v>
      </c>
      <c r="AE1521" s="74">
        <f t="shared" si="118"/>
        <v>1629.5090446792583</v>
      </c>
      <c r="AF1521" s="74">
        <f t="shared" si="119"/>
        <v>278646.04664015316</v>
      </c>
    </row>
    <row r="1522" spans="28:32" ht="20" customHeight="1" x14ac:dyDescent="0.5">
      <c r="AB1522" s="41">
        <f t="shared" si="115"/>
        <v>171</v>
      </c>
      <c r="AC1522" s="75">
        <f t="shared" si="116"/>
        <v>345.50064229249023</v>
      </c>
      <c r="AD1522" s="75">
        <f t="shared" si="117"/>
        <v>59080.609832015827</v>
      </c>
      <c r="AE1522" s="74">
        <f t="shared" si="118"/>
        <v>1629.5090446792583</v>
      </c>
      <c r="AF1522" s="74">
        <f t="shared" si="119"/>
        <v>278646.04664015316</v>
      </c>
    </row>
    <row r="1523" spans="28:32" ht="20" customHeight="1" x14ac:dyDescent="0.5">
      <c r="AB1523" s="41">
        <f t="shared" si="115"/>
        <v>171</v>
      </c>
      <c r="AC1523" s="75">
        <f t="shared" si="116"/>
        <v>345.50064229249023</v>
      </c>
      <c r="AD1523" s="75">
        <f t="shared" si="117"/>
        <v>59080.609832015827</v>
      </c>
      <c r="AE1523" s="74">
        <f t="shared" si="118"/>
        <v>1629.5090446792583</v>
      </c>
      <c r="AF1523" s="74">
        <f t="shared" si="119"/>
        <v>278646.04664015316</v>
      </c>
    </row>
    <row r="1524" spans="28:32" ht="20" customHeight="1" x14ac:dyDescent="0.5">
      <c r="AB1524" s="41">
        <f t="shared" si="115"/>
        <v>171</v>
      </c>
      <c r="AC1524" s="75">
        <f t="shared" si="116"/>
        <v>345.50064229249023</v>
      </c>
      <c r="AD1524" s="75">
        <f t="shared" si="117"/>
        <v>59080.609832015827</v>
      </c>
      <c r="AE1524" s="74">
        <f t="shared" si="118"/>
        <v>1629.5090446792583</v>
      </c>
      <c r="AF1524" s="74">
        <f t="shared" si="119"/>
        <v>278646.04664015316</v>
      </c>
    </row>
    <row r="1525" spans="28:32" ht="20" customHeight="1" x14ac:dyDescent="0.5">
      <c r="AB1525" s="41">
        <f t="shared" si="115"/>
        <v>171</v>
      </c>
      <c r="AC1525" s="75">
        <f t="shared" si="116"/>
        <v>345.50064229249023</v>
      </c>
      <c r="AD1525" s="75">
        <f t="shared" si="117"/>
        <v>59080.609832015827</v>
      </c>
      <c r="AE1525" s="74">
        <f t="shared" si="118"/>
        <v>1629.5090446792583</v>
      </c>
      <c r="AF1525" s="74">
        <f t="shared" si="119"/>
        <v>278646.04664015316</v>
      </c>
    </row>
    <row r="1526" spans="28:32" ht="20" customHeight="1" x14ac:dyDescent="0.5">
      <c r="AB1526" s="41">
        <f t="shared" si="115"/>
        <v>171</v>
      </c>
      <c r="AC1526" s="75">
        <f t="shared" si="116"/>
        <v>345.50064229249023</v>
      </c>
      <c r="AD1526" s="75">
        <f t="shared" si="117"/>
        <v>59080.609832015827</v>
      </c>
      <c r="AE1526" s="74">
        <f t="shared" si="118"/>
        <v>1629.5090446792583</v>
      </c>
      <c r="AF1526" s="74">
        <f t="shared" si="119"/>
        <v>278646.04664015316</v>
      </c>
    </row>
    <row r="1527" spans="28:32" ht="20" customHeight="1" x14ac:dyDescent="0.5">
      <c r="AB1527" s="41">
        <f t="shared" si="115"/>
        <v>171</v>
      </c>
      <c r="AC1527" s="75">
        <f t="shared" si="116"/>
        <v>345.50064229249023</v>
      </c>
      <c r="AD1527" s="75">
        <f t="shared" si="117"/>
        <v>59080.609832015827</v>
      </c>
      <c r="AE1527" s="74">
        <f t="shared" si="118"/>
        <v>1629.5090446792583</v>
      </c>
      <c r="AF1527" s="74">
        <f t="shared" si="119"/>
        <v>278646.04664015316</v>
      </c>
    </row>
    <row r="1528" spans="28:32" ht="20" customHeight="1" x14ac:dyDescent="0.5">
      <c r="AB1528" s="41">
        <f t="shared" si="115"/>
        <v>171</v>
      </c>
      <c r="AC1528" s="75">
        <f t="shared" si="116"/>
        <v>345.50064229249023</v>
      </c>
      <c r="AD1528" s="75">
        <f t="shared" si="117"/>
        <v>59080.609832015827</v>
      </c>
      <c r="AE1528" s="74">
        <f t="shared" si="118"/>
        <v>1629.5090446792583</v>
      </c>
      <c r="AF1528" s="74">
        <f t="shared" si="119"/>
        <v>278646.04664015316</v>
      </c>
    </row>
    <row r="1529" spans="28:32" ht="20" customHeight="1" x14ac:dyDescent="0.5">
      <c r="AB1529" s="41">
        <f t="shared" si="115"/>
        <v>171</v>
      </c>
      <c r="AC1529" s="75">
        <f t="shared" si="116"/>
        <v>345.50064229249023</v>
      </c>
      <c r="AD1529" s="75">
        <f t="shared" si="117"/>
        <v>59080.609832015827</v>
      </c>
      <c r="AE1529" s="74">
        <f t="shared" si="118"/>
        <v>1629.5090446792583</v>
      </c>
      <c r="AF1529" s="74">
        <f t="shared" si="119"/>
        <v>278646.04664015316</v>
      </c>
    </row>
    <row r="1530" spans="28:32" ht="20" customHeight="1" x14ac:dyDescent="0.5">
      <c r="AB1530" s="41">
        <f t="shared" si="115"/>
        <v>171</v>
      </c>
      <c r="AC1530" s="75">
        <f t="shared" si="116"/>
        <v>345.50064229249023</v>
      </c>
      <c r="AD1530" s="75">
        <f t="shared" si="117"/>
        <v>59080.609832015827</v>
      </c>
      <c r="AE1530" s="74">
        <f t="shared" si="118"/>
        <v>1629.5090446792583</v>
      </c>
      <c r="AF1530" s="74">
        <f t="shared" si="119"/>
        <v>278646.04664015316</v>
      </c>
    </row>
    <row r="1531" spans="28:32" ht="20" customHeight="1" x14ac:dyDescent="0.5">
      <c r="AB1531" s="41">
        <f t="shared" si="115"/>
        <v>171</v>
      </c>
      <c r="AC1531" s="75">
        <f t="shared" si="116"/>
        <v>345.50064229249023</v>
      </c>
      <c r="AD1531" s="75">
        <f t="shared" si="117"/>
        <v>59080.609832015827</v>
      </c>
      <c r="AE1531" s="74">
        <f t="shared" si="118"/>
        <v>1629.5090446792583</v>
      </c>
      <c r="AF1531" s="74">
        <f t="shared" si="119"/>
        <v>278646.04664015316</v>
      </c>
    </row>
    <row r="1532" spans="28:32" ht="20" customHeight="1" x14ac:dyDescent="0.5">
      <c r="AB1532" s="41">
        <f t="shared" si="115"/>
        <v>171</v>
      </c>
      <c r="AC1532" s="75">
        <f t="shared" si="116"/>
        <v>345.50064229249023</v>
      </c>
      <c r="AD1532" s="75">
        <f t="shared" si="117"/>
        <v>59080.609832015827</v>
      </c>
      <c r="AE1532" s="74">
        <f t="shared" si="118"/>
        <v>1629.5090446792583</v>
      </c>
      <c r="AF1532" s="74">
        <f t="shared" si="119"/>
        <v>278646.04664015316</v>
      </c>
    </row>
    <row r="1533" spans="28:32" ht="20" customHeight="1" x14ac:dyDescent="0.5">
      <c r="AB1533" s="41">
        <f t="shared" si="115"/>
        <v>171</v>
      </c>
      <c r="AC1533" s="75">
        <f t="shared" si="116"/>
        <v>345.50064229249023</v>
      </c>
      <c r="AD1533" s="75">
        <f t="shared" si="117"/>
        <v>59080.609832015827</v>
      </c>
      <c r="AE1533" s="74">
        <f t="shared" si="118"/>
        <v>1629.5090446792583</v>
      </c>
      <c r="AF1533" s="74">
        <f t="shared" si="119"/>
        <v>278646.04664015316</v>
      </c>
    </row>
    <row r="1534" spans="28:32" ht="20" customHeight="1" x14ac:dyDescent="0.5">
      <c r="AB1534" s="41">
        <f t="shared" si="115"/>
        <v>171</v>
      </c>
      <c r="AC1534" s="75">
        <f t="shared" si="116"/>
        <v>345.50064229249023</v>
      </c>
      <c r="AD1534" s="75">
        <f t="shared" si="117"/>
        <v>59080.609832015827</v>
      </c>
      <c r="AE1534" s="74">
        <f t="shared" si="118"/>
        <v>1629.5090446792583</v>
      </c>
      <c r="AF1534" s="74">
        <f t="shared" si="119"/>
        <v>278646.04664015316</v>
      </c>
    </row>
    <row r="1535" spans="28:32" ht="20" customHeight="1" x14ac:dyDescent="0.5">
      <c r="AB1535" s="41">
        <f t="shared" si="115"/>
        <v>171</v>
      </c>
      <c r="AC1535" s="75">
        <f t="shared" si="116"/>
        <v>345.50064229249023</v>
      </c>
      <c r="AD1535" s="75">
        <f t="shared" si="117"/>
        <v>59080.609832015827</v>
      </c>
      <c r="AE1535" s="74">
        <f t="shared" si="118"/>
        <v>1629.5090446792583</v>
      </c>
      <c r="AF1535" s="74">
        <f t="shared" si="119"/>
        <v>278646.04664015316</v>
      </c>
    </row>
    <row r="1536" spans="28:32" ht="20" customHeight="1" x14ac:dyDescent="0.5">
      <c r="AB1536" s="41">
        <f t="shared" si="115"/>
        <v>171</v>
      </c>
      <c r="AC1536" s="75">
        <f t="shared" si="116"/>
        <v>345.50064229249023</v>
      </c>
      <c r="AD1536" s="75">
        <f t="shared" si="117"/>
        <v>59080.609832015827</v>
      </c>
      <c r="AE1536" s="74">
        <f t="shared" si="118"/>
        <v>1629.5090446792583</v>
      </c>
      <c r="AF1536" s="74">
        <f t="shared" si="119"/>
        <v>278646.04664015316</v>
      </c>
    </row>
    <row r="1537" spans="28:32" ht="20" customHeight="1" x14ac:dyDescent="0.5">
      <c r="AB1537" s="41">
        <f t="shared" si="115"/>
        <v>171</v>
      </c>
      <c r="AC1537" s="75">
        <f t="shared" si="116"/>
        <v>345.50064229249023</v>
      </c>
      <c r="AD1537" s="75">
        <f t="shared" si="117"/>
        <v>59080.609832015827</v>
      </c>
      <c r="AE1537" s="74">
        <f t="shared" si="118"/>
        <v>1629.5090446792583</v>
      </c>
      <c r="AF1537" s="74">
        <f t="shared" si="119"/>
        <v>278646.04664015316</v>
      </c>
    </row>
    <row r="1538" spans="28:32" ht="20" customHeight="1" x14ac:dyDescent="0.5">
      <c r="AB1538" s="41">
        <f t="shared" si="115"/>
        <v>171</v>
      </c>
      <c r="AC1538" s="75">
        <f t="shared" si="116"/>
        <v>345.50064229249023</v>
      </c>
      <c r="AD1538" s="75">
        <f t="shared" si="117"/>
        <v>59080.609832015827</v>
      </c>
      <c r="AE1538" s="74">
        <f t="shared" si="118"/>
        <v>1629.5090446792583</v>
      </c>
      <c r="AF1538" s="74">
        <f t="shared" si="119"/>
        <v>278646.04664015316</v>
      </c>
    </row>
    <row r="1539" spans="28:32" ht="20" customHeight="1" x14ac:dyDescent="0.5">
      <c r="AB1539" s="41">
        <f t="shared" si="115"/>
        <v>171</v>
      </c>
      <c r="AC1539" s="75">
        <f t="shared" si="116"/>
        <v>345.50064229249023</v>
      </c>
      <c r="AD1539" s="75">
        <f t="shared" si="117"/>
        <v>59080.609832015827</v>
      </c>
      <c r="AE1539" s="74">
        <f t="shared" si="118"/>
        <v>1629.5090446792583</v>
      </c>
      <c r="AF1539" s="74">
        <f t="shared" si="119"/>
        <v>278646.04664015316</v>
      </c>
    </row>
    <row r="1540" spans="28:32" ht="20" customHeight="1" x14ac:dyDescent="0.5">
      <c r="AB1540" s="41">
        <f t="shared" si="115"/>
        <v>171</v>
      </c>
      <c r="AC1540" s="75">
        <f t="shared" si="116"/>
        <v>345.50064229249023</v>
      </c>
      <c r="AD1540" s="75">
        <f t="shared" si="117"/>
        <v>59080.609832015827</v>
      </c>
      <c r="AE1540" s="74">
        <f t="shared" si="118"/>
        <v>1629.5090446792583</v>
      </c>
      <c r="AF1540" s="74">
        <f t="shared" si="119"/>
        <v>278646.04664015316</v>
      </c>
    </row>
    <row r="1541" spans="28:32" ht="20" customHeight="1" x14ac:dyDescent="0.5">
      <c r="AB1541" s="41">
        <f t="shared" si="115"/>
        <v>171</v>
      </c>
      <c r="AC1541" s="75">
        <f t="shared" si="116"/>
        <v>345.50064229249023</v>
      </c>
      <c r="AD1541" s="75">
        <f t="shared" si="117"/>
        <v>59080.609832015827</v>
      </c>
      <c r="AE1541" s="74">
        <f t="shared" si="118"/>
        <v>1629.5090446792583</v>
      </c>
      <c r="AF1541" s="74">
        <f t="shared" si="119"/>
        <v>278646.04664015316</v>
      </c>
    </row>
    <row r="1542" spans="28:32" ht="20" customHeight="1" x14ac:dyDescent="0.5">
      <c r="AB1542" s="41">
        <f t="shared" si="115"/>
        <v>171</v>
      </c>
      <c r="AC1542" s="75">
        <f t="shared" si="116"/>
        <v>345.50064229249023</v>
      </c>
      <c r="AD1542" s="75">
        <f t="shared" si="117"/>
        <v>59080.609832015827</v>
      </c>
      <c r="AE1542" s="74">
        <f t="shared" si="118"/>
        <v>1629.5090446792583</v>
      </c>
      <c r="AF1542" s="74">
        <f t="shared" si="119"/>
        <v>278646.04664015316</v>
      </c>
    </row>
    <row r="1543" spans="28:32" ht="20" customHeight="1" x14ac:dyDescent="0.5">
      <c r="AB1543" s="41">
        <f t="shared" ref="AB1543:AB1606" si="120">AB1542+U1543</f>
        <v>171</v>
      </c>
      <c r="AC1543" s="75">
        <f t="shared" ref="AC1543:AC1606" si="121">IF(U1543&gt;0,(W1543+AD1542)/AB1543,AC1542)</f>
        <v>345.50064229249023</v>
      </c>
      <c r="AD1543" s="75">
        <f t="shared" ref="AD1543:AD1606" si="122">AB1543*AC1543</f>
        <v>59080.609832015827</v>
      </c>
      <c r="AE1543" s="74">
        <f t="shared" ref="AE1543:AE1606" si="123">IF(U1543&gt;0,(AF1542+Z1543)/AB1543,AE1542)</f>
        <v>1629.5090446792583</v>
      </c>
      <c r="AF1543" s="74">
        <f t="shared" ref="AF1543:AF1606" si="124">AB1543*AE1543</f>
        <v>278646.04664015316</v>
      </c>
    </row>
    <row r="1544" spans="28:32" ht="20" customHeight="1" x14ac:dyDescent="0.5">
      <c r="AB1544" s="41">
        <f t="shared" si="120"/>
        <v>171</v>
      </c>
      <c r="AC1544" s="75">
        <f t="shared" si="121"/>
        <v>345.50064229249023</v>
      </c>
      <c r="AD1544" s="75">
        <f t="shared" si="122"/>
        <v>59080.609832015827</v>
      </c>
      <c r="AE1544" s="74">
        <f t="shared" si="123"/>
        <v>1629.5090446792583</v>
      </c>
      <c r="AF1544" s="74">
        <f t="shared" si="124"/>
        <v>278646.04664015316</v>
      </c>
    </row>
    <row r="1545" spans="28:32" ht="20" customHeight="1" x14ac:dyDescent="0.5">
      <c r="AB1545" s="41">
        <f t="shared" si="120"/>
        <v>171</v>
      </c>
      <c r="AC1545" s="75">
        <f t="shared" si="121"/>
        <v>345.50064229249023</v>
      </c>
      <c r="AD1545" s="75">
        <f t="shared" si="122"/>
        <v>59080.609832015827</v>
      </c>
      <c r="AE1545" s="74">
        <f t="shared" si="123"/>
        <v>1629.5090446792583</v>
      </c>
      <c r="AF1545" s="74">
        <f t="shared" si="124"/>
        <v>278646.04664015316</v>
      </c>
    </row>
    <row r="1546" spans="28:32" ht="20" customHeight="1" x14ac:dyDescent="0.5">
      <c r="AB1546" s="41">
        <f t="shared" si="120"/>
        <v>171</v>
      </c>
      <c r="AC1546" s="75">
        <f t="shared" si="121"/>
        <v>345.50064229249023</v>
      </c>
      <c r="AD1546" s="75">
        <f t="shared" si="122"/>
        <v>59080.609832015827</v>
      </c>
      <c r="AE1546" s="74">
        <f t="shared" si="123"/>
        <v>1629.5090446792583</v>
      </c>
      <c r="AF1546" s="74">
        <f t="shared" si="124"/>
        <v>278646.04664015316</v>
      </c>
    </row>
    <row r="1547" spans="28:32" ht="20" customHeight="1" x14ac:dyDescent="0.5">
      <c r="AB1547" s="41">
        <f t="shared" si="120"/>
        <v>171</v>
      </c>
      <c r="AC1547" s="75">
        <f t="shared" si="121"/>
        <v>345.50064229249023</v>
      </c>
      <c r="AD1547" s="75">
        <f t="shared" si="122"/>
        <v>59080.609832015827</v>
      </c>
      <c r="AE1547" s="74">
        <f t="shared" si="123"/>
        <v>1629.5090446792583</v>
      </c>
      <c r="AF1547" s="74">
        <f t="shared" si="124"/>
        <v>278646.04664015316</v>
      </c>
    </row>
    <row r="1548" spans="28:32" ht="20" customHeight="1" x14ac:dyDescent="0.5">
      <c r="AB1548" s="41">
        <f t="shared" si="120"/>
        <v>171</v>
      </c>
      <c r="AC1548" s="75">
        <f t="shared" si="121"/>
        <v>345.50064229249023</v>
      </c>
      <c r="AD1548" s="75">
        <f t="shared" si="122"/>
        <v>59080.609832015827</v>
      </c>
      <c r="AE1548" s="74">
        <f t="shared" si="123"/>
        <v>1629.5090446792583</v>
      </c>
      <c r="AF1548" s="74">
        <f t="shared" si="124"/>
        <v>278646.04664015316</v>
      </c>
    </row>
    <row r="1549" spans="28:32" ht="20" customHeight="1" x14ac:dyDescent="0.5">
      <c r="AB1549" s="41">
        <f t="shared" si="120"/>
        <v>171</v>
      </c>
      <c r="AC1549" s="75">
        <f t="shared" si="121"/>
        <v>345.50064229249023</v>
      </c>
      <c r="AD1549" s="75">
        <f t="shared" si="122"/>
        <v>59080.609832015827</v>
      </c>
      <c r="AE1549" s="74">
        <f t="shared" si="123"/>
        <v>1629.5090446792583</v>
      </c>
      <c r="AF1549" s="74">
        <f t="shared" si="124"/>
        <v>278646.04664015316</v>
      </c>
    </row>
    <row r="1550" spans="28:32" ht="20" customHeight="1" x14ac:dyDescent="0.5">
      <c r="AB1550" s="41">
        <f t="shared" si="120"/>
        <v>171</v>
      </c>
      <c r="AC1550" s="75">
        <f t="shared" si="121"/>
        <v>345.50064229249023</v>
      </c>
      <c r="AD1550" s="75">
        <f t="shared" si="122"/>
        <v>59080.609832015827</v>
      </c>
      <c r="AE1550" s="74">
        <f t="shared" si="123"/>
        <v>1629.5090446792583</v>
      </c>
      <c r="AF1550" s="74">
        <f t="shared" si="124"/>
        <v>278646.04664015316</v>
      </c>
    </row>
    <row r="1551" spans="28:32" ht="20" customHeight="1" x14ac:dyDescent="0.5">
      <c r="AB1551" s="41">
        <f t="shared" si="120"/>
        <v>171</v>
      </c>
      <c r="AC1551" s="75">
        <f t="shared" si="121"/>
        <v>345.50064229249023</v>
      </c>
      <c r="AD1551" s="75">
        <f t="shared" si="122"/>
        <v>59080.609832015827</v>
      </c>
      <c r="AE1551" s="74">
        <f t="shared" si="123"/>
        <v>1629.5090446792583</v>
      </c>
      <c r="AF1551" s="74">
        <f t="shared" si="124"/>
        <v>278646.04664015316</v>
      </c>
    </row>
    <row r="1552" spans="28:32" ht="20" customHeight="1" x14ac:dyDescent="0.5">
      <c r="AB1552" s="41">
        <f t="shared" si="120"/>
        <v>171</v>
      </c>
      <c r="AC1552" s="75">
        <f t="shared" si="121"/>
        <v>345.50064229249023</v>
      </c>
      <c r="AD1552" s="75">
        <f t="shared" si="122"/>
        <v>59080.609832015827</v>
      </c>
      <c r="AE1552" s="74">
        <f t="shared" si="123"/>
        <v>1629.5090446792583</v>
      </c>
      <c r="AF1552" s="74">
        <f t="shared" si="124"/>
        <v>278646.04664015316</v>
      </c>
    </row>
    <row r="1553" spans="28:32" ht="20" customHeight="1" x14ac:dyDescent="0.5">
      <c r="AB1553" s="41">
        <f t="shared" si="120"/>
        <v>171</v>
      </c>
      <c r="AC1553" s="75">
        <f t="shared" si="121"/>
        <v>345.50064229249023</v>
      </c>
      <c r="AD1553" s="75">
        <f t="shared" si="122"/>
        <v>59080.609832015827</v>
      </c>
      <c r="AE1553" s="74">
        <f t="shared" si="123"/>
        <v>1629.5090446792583</v>
      </c>
      <c r="AF1553" s="74">
        <f t="shared" si="124"/>
        <v>278646.04664015316</v>
      </c>
    </row>
    <row r="1554" spans="28:32" ht="20" customHeight="1" x14ac:dyDescent="0.5">
      <c r="AB1554" s="41">
        <f t="shared" si="120"/>
        <v>171</v>
      </c>
      <c r="AC1554" s="75">
        <f t="shared" si="121"/>
        <v>345.50064229249023</v>
      </c>
      <c r="AD1554" s="75">
        <f t="shared" si="122"/>
        <v>59080.609832015827</v>
      </c>
      <c r="AE1554" s="74">
        <f t="shared" si="123"/>
        <v>1629.5090446792583</v>
      </c>
      <c r="AF1554" s="74">
        <f t="shared" si="124"/>
        <v>278646.04664015316</v>
      </c>
    </row>
    <row r="1555" spans="28:32" ht="20" customHeight="1" x14ac:dyDescent="0.5">
      <c r="AB1555" s="41">
        <f t="shared" si="120"/>
        <v>171</v>
      </c>
      <c r="AC1555" s="75">
        <f t="shared" si="121"/>
        <v>345.50064229249023</v>
      </c>
      <c r="AD1555" s="75">
        <f t="shared" si="122"/>
        <v>59080.609832015827</v>
      </c>
      <c r="AE1555" s="74">
        <f t="shared" si="123"/>
        <v>1629.5090446792583</v>
      </c>
      <c r="AF1555" s="74">
        <f t="shared" si="124"/>
        <v>278646.04664015316</v>
      </c>
    </row>
    <row r="1556" spans="28:32" ht="20" customHeight="1" x14ac:dyDescent="0.5">
      <c r="AB1556" s="41">
        <f t="shared" si="120"/>
        <v>171</v>
      </c>
      <c r="AC1556" s="75">
        <f t="shared" si="121"/>
        <v>345.50064229249023</v>
      </c>
      <c r="AD1556" s="75">
        <f t="shared" si="122"/>
        <v>59080.609832015827</v>
      </c>
      <c r="AE1556" s="74">
        <f t="shared" si="123"/>
        <v>1629.5090446792583</v>
      </c>
      <c r="AF1556" s="74">
        <f t="shared" si="124"/>
        <v>278646.04664015316</v>
      </c>
    </row>
    <row r="1557" spans="28:32" ht="20" customHeight="1" x14ac:dyDescent="0.5">
      <c r="AB1557" s="41">
        <f t="shared" si="120"/>
        <v>171</v>
      </c>
      <c r="AC1557" s="75">
        <f t="shared" si="121"/>
        <v>345.50064229249023</v>
      </c>
      <c r="AD1557" s="75">
        <f t="shared" si="122"/>
        <v>59080.609832015827</v>
      </c>
      <c r="AE1557" s="74">
        <f t="shared" si="123"/>
        <v>1629.5090446792583</v>
      </c>
      <c r="AF1557" s="74">
        <f t="shared" si="124"/>
        <v>278646.04664015316</v>
      </c>
    </row>
    <row r="1558" spans="28:32" ht="20" customHeight="1" x14ac:dyDescent="0.5">
      <c r="AB1558" s="41">
        <f t="shared" si="120"/>
        <v>171</v>
      </c>
      <c r="AC1558" s="75">
        <f t="shared" si="121"/>
        <v>345.50064229249023</v>
      </c>
      <c r="AD1558" s="75">
        <f t="shared" si="122"/>
        <v>59080.609832015827</v>
      </c>
      <c r="AE1558" s="74">
        <f t="shared" si="123"/>
        <v>1629.5090446792583</v>
      </c>
      <c r="AF1558" s="74">
        <f t="shared" si="124"/>
        <v>278646.04664015316</v>
      </c>
    </row>
    <row r="1559" spans="28:32" ht="20" customHeight="1" x14ac:dyDescent="0.5">
      <c r="AB1559" s="41">
        <f t="shared" si="120"/>
        <v>171</v>
      </c>
      <c r="AC1559" s="75">
        <f t="shared" si="121"/>
        <v>345.50064229249023</v>
      </c>
      <c r="AD1559" s="75">
        <f t="shared" si="122"/>
        <v>59080.609832015827</v>
      </c>
      <c r="AE1559" s="74">
        <f t="shared" si="123"/>
        <v>1629.5090446792583</v>
      </c>
      <c r="AF1559" s="74">
        <f t="shared" si="124"/>
        <v>278646.04664015316</v>
      </c>
    </row>
    <row r="1560" spans="28:32" ht="20" customHeight="1" x14ac:dyDescent="0.5">
      <c r="AB1560" s="41">
        <f t="shared" si="120"/>
        <v>171</v>
      </c>
      <c r="AC1560" s="75">
        <f t="shared" si="121"/>
        <v>345.50064229249023</v>
      </c>
      <c r="AD1560" s="75">
        <f t="shared" si="122"/>
        <v>59080.609832015827</v>
      </c>
      <c r="AE1560" s="74">
        <f t="shared" si="123"/>
        <v>1629.5090446792583</v>
      </c>
      <c r="AF1560" s="74">
        <f t="shared" si="124"/>
        <v>278646.04664015316</v>
      </c>
    </row>
    <row r="1561" spans="28:32" ht="20" customHeight="1" x14ac:dyDescent="0.5">
      <c r="AB1561" s="41">
        <f t="shared" si="120"/>
        <v>171</v>
      </c>
      <c r="AC1561" s="75">
        <f t="shared" si="121"/>
        <v>345.50064229249023</v>
      </c>
      <c r="AD1561" s="75">
        <f t="shared" si="122"/>
        <v>59080.609832015827</v>
      </c>
      <c r="AE1561" s="74">
        <f t="shared" si="123"/>
        <v>1629.5090446792583</v>
      </c>
      <c r="AF1561" s="74">
        <f t="shared" si="124"/>
        <v>278646.04664015316</v>
      </c>
    </row>
    <row r="1562" spans="28:32" ht="20" customHeight="1" x14ac:dyDescent="0.5">
      <c r="AB1562" s="41">
        <f t="shared" si="120"/>
        <v>171</v>
      </c>
      <c r="AC1562" s="75">
        <f t="shared" si="121"/>
        <v>345.50064229249023</v>
      </c>
      <c r="AD1562" s="75">
        <f t="shared" si="122"/>
        <v>59080.609832015827</v>
      </c>
      <c r="AE1562" s="74">
        <f t="shared" si="123"/>
        <v>1629.5090446792583</v>
      </c>
      <c r="AF1562" s="74">
        <f t="shared" si="124"/>
        <v>278646.04664015316</v>
      </c>
    </row>
    <row r="1563" spans="28:32" ht="20" customHeight="1" x14ac:dyDescent="0.5">
      <c r="AB1563" s="41">
        <f t="shared" si="120"/>
        <v>171</v>
      </c>
      <c r="AC1563" s="75">
        <f t="shared" si="121"/>
        <v>345.50064229249023</v>
      </c>
      <c r="AD1563" s="75">
        <f t="shared" si="122"/>
        <v>59080.609832015827</v>
      </c>
      <c r="AE1563" s="74">
        <f t="shared" si="123"/>
        <v>1629.5090446792583</v>
      </c>
      <c r="AF1563" s="74">
        <f t="shared" si="124"/>
        <v>278646.04664015316</v>
      </c>
    </row>
    <row r="1564" spans="28:32" ht="20" customHeight="1" x14ac:dyDescent="0.5">
      <c r="AB1564" s="41">
        <f t="shared" si="120"/>
        <v>171</v>
      </c>
      <c r="AC1564" s="75">
        <f t="shared" si="121"/>
        <v>345.50064229249023</v>
      </c>
      <c r="AD1564" s="75">
        <f t="shared" si="122"/>
        <v>59080.609832015827</v>
      </c>
      <c r="AE1564" s="74">
        <f t="shared" si="123"/>
        <v>1629.5090446792583</v>
      </c>
      <c r="AF1564" s="74">
        <f t="shared" si="124"/>
        <v>278646.04664015316</v>
      </c>
    </row>
    <row r="1565" spans="28:32" ht="20" customHeight="1" x14ac:dyDescent="0.5">
      <c r="AB1565" s="41">
        <f t="shared" si="120"/>
        <v>171</v>
      </c>
      <c r="AC1565" s="75">
        <f t="shared" si="121"/>
        <v>345.50064229249023</v>
      </c>
      <c r="AD1565" s="75">
        <f t="shared" si="122"/>
        <v>59080.609832015827</v>
      </c>
      <c r="AE1565" s="74">
        <f t="shared" si="123"/>
        <v>1629.5090446792583</v>
      </c>
      <c r="AF1565" s="74">
        <f t="shared" si="124"/>
        <v>278646.04664015316</v>
      </c>
    </row>
    <row r="1566" spans="28:32" ht="20" customHeight="1" x14ac:dyDescent="0.5">
      <c r="AB1566" s="41">
        <f t="shared" si="120"/>
        <v>171</v>
      </c>
      <c r="AC1566" s="75">
        <f t="shared" si="121"/>
        <v>345.50064229249023</v>
      </c>
      <c r="AD1566" s="75">
        <f t="shared" si="122"/>
        <v>59080.609832015827</v>
      </c>
      <c r="AE1566" s="74">
        <f t="shared" si="123"/>
        <v>1629.5090446792583</v>
      </c>
      <c r="AF1566" s="74">
        <f t="shared" si="124"/>
        <v>278646.04664015316</v>
      </c>
    </row>
    <row r="1567" spans="28:32" ht="20" customHeight="1" x14ac:dyDescent="0.5">
      <c r="AB1567" s="41">
        <f t="shared" si="120"/>
        <v>171</v>
      </c>
      <c r="AC1567" s="75">
        <f t="shared" si="121"/>
        <v>345.50064229249023</v>
      </c>
      <c r="AD1567" s="75">
        <f t="shared" si="122"/>
        <v>59080.609832015827</v>
      </c>
      <c r="AE1567" s="74">
        <f t="shared" si="123"/>
        <v>1629.5090446792583</v>
      </c>
      <c r="AF1567" s="74">
        <f t="shared" si="124"/>
        <v>278646.04664015316</v>
      </c>
    </row>
    <row r="1568" spans="28:32" ht="20" customHeight="1" x14ac:dyDescent="0.5">
      <c r="AB1568" s="41">
        <f t="shared" si="120"/>
        <v>171</v>
      </c>
      <c r="AC1568" s="75">
        <f t="shared" si="121"/>
        <v>345.50064229249023</v>
      </c>
      <c r="AD1568" s="75">
        <f t="shared" si="122"/>
        <v>59080.609832015827</v>
      </c>
      <c r="AE1568" s="74">
        <f t="shared" si="123"/>
        <v>1629.5090446792583</v>
      </c>
      <c r="AF1568" s="74">
        <f t="shared" si="124"/>
        <v>278646.04664015316</v>
      </c>
    </row>
    <row r="1569" spans="28:32" ht="20" customHeight="1" x14ac:dyDescent="0.5">
      <c r="AB1569" s="41">
        <f t="shared" si="120"/>
        <v>171</v>
      </c>
      <c r="AC1569" s="75">
        <f t="shared" si="121"/>
        <v>345.50064229249023</v>
      </c>
      <c r="AD1569" s="75">
        <f t="shared" si="122"/>
        <v>59080.609832015827</v>
      </c>
      <c r="AE1569" s="74">
        <f t="shared" si="123"/>
        <v>1629.5090446792583</v>
      </c>
      <c r="AF1569" s="74">
        <f t="shared" si="124"/>
        <v>278646.04664015316</v>
      </c>
    </row>
    <row r="1570" spans="28:32" ht="20" customHeight="1" x14ac:dyDescent="0.5">
      <c r="AB1570" s="41">
        <f t="shared" si="120"/>
        <v>171</v>
      </c>
      <c r="AC1570" s="75">
        <f t="shared" si="121"/>
        <v>345.50064229249023</v>
      </c>
      <c r="AD1570" s="75">
        <f t="shared" si="122"/>
        <v>59080.609832015827</v>
      </c>
      <c r="AE1570" s="74">
        <f t="shared" si="123"/>
        <v>1629.5090446792583</v>
      </c>
      <c r="AF1570" s="74">
        <f t="shared" si="124"/>
        <v>278646.04664015316</v>
      </c>
    </row>
    <row r="1571" spans="28:32" ht="20" customHeight="1" x14ac:dyDescent="0.5">
      <c r="AB1571" s="41">
        <f t="shared" si="120"/>
        <v>171</v>
      </c>
      <c r="AC1571" s="75">
        <f t="shared" si="121"/>
        <v>345.50064229249023</v>
      </c>
      <c r="AD1571" s="75">
        <f t="shared" si="122"/>
        <v>59080.609832015827</v>
      </c>
      <c r="AE1571" s="74">
        <f t="shared" si="123"/>
        <v>1629.5090446792583</v>
      </c>
      <c r="AF1571" s="74">
        <f t="shared" si="124"/>
        <v>278646.04664015316</v>
      </c>
    </row>
    <row r="1572" spans="28:32" ht="20" customHeight="1" x14ac:dyDescent="0.5">
      <c r="AB1572" s="41">
        <f t="shared" si="120"/>
        <v>171</v>
      </c>
      <c r="AC1572" s="75">
        <f t="shared" si="121"/>
        <v>345.50064229249023</v>
      </c>
      <c r="AD1572" s="75">
        <f t="shared" si="122"/>
        <v>59080.609832015827</v>
      </c>
      <c r="AE1572" s="74">
        <f t="shared" si="123"/>
        <v>1629.5090446792583</v>
      </c>
      <c r="AF1572" s="74">
        <f t="shared" si="124"/>
        <v>278646.04664015316</v>
      </c>
    </row>
    <row r="1573" spans="28:32" ht="20" customHeight="1" x14ac:dyDescent="0.5">
      <c r="AB1573" s="41">
        <f t="shared" si="120"/>
        <v>171</v>
      </c>
      <c r="AC1573" s="75">
        <f t="shared" si="121"/>
        <v>345.50064229249023</v>
      </c>
      <c r="AD1573" s="75">
        <f t="shared" si="122"/>
        <v>59080.609832015827</v>
      </c>
      <c r="AE1573" s="74">
        <f t="shared" si="123"/>
        <v>1629.5090446792583</v>
      </c>
      <c r="AF1573" s="74">
        <f t="shared" si="124"/>
        <v>278646.04664015316</v>
      </c>
    </row>
    <row r="1574" spans="28:32" ht="20" customHeight="1" x14ac:dyDescent="0.5">
      <c r="AB1574" s="41">
        <f t="shared" si="120"/>
        <v>171</v>
      </c>
      <c r="AC1574" s="75">
        <f t="shared" si="121"/>
        <v>345.50064229249023</v>
      </c>
      <c r="AD1574" s="75">
        <f t="shared" si="122"/>
        <v>59080.609832015827</v>
      </c>
      <c r="AE1574" s="74">
        <f t="shared" si="123"/>
        <v>1629.5090446792583</v>
      </c>
      <c r="AF1574" s="74">
        <f t="shared" si="124"/>
        <v>278646.04664015316</v>
      </c>
    </row>
    <row r="1575" spans="28:32" ht="20" customHeight="1" x14ac:dyDescent="0.5">
      <c r="AB1575" s="41">
        <f t="shared" si="120"/>
        <v>171</v>
      </c>
      <c r="AC1575" s="75">
        <f t="shared" si="121"/>
        <v>345.50064229249023</v>
      </c>
      <c r="AD1575" s="75">
        <f t="shared" si="122"/>
        <v>59080.609832015827</v>
      </c>
      <c r="AE1575" s="74">
        <f t="shared" si="123"/>
        <v>1629.5090446792583</v>
      </c>
      <c r="AF1575" s="74">
        <f t="shared" si="124"/>
        <v>278646.04664015316</v>
      </c>
    </row>
    <row r="1576" spans="28:32" ht="20" customHeight="1" x14ac:dyDescent="0.5">
      <c r="AB1576" s="41">
        <f t="shared" si="120"/>
        <v>171</v>
      </c>
      <c r="AC1576" s="75">
        <f t="shared" si="121"/>
        <v>345.50064229249023</v>
      </c>
      <c r="AD1576" s="75">
        <f t="shared" si="122"/>
        <v>59080.609832015827</v>
      </c>
      <c r="AE1576" s="74">
        <f t="shared" si="123"/>
        <v>1629.5090446792583</v>
      </c>
      <c r="AF1576" s="74">
        <f t="shared" si="124"/>
        <v>278646.04664015316</v>
      </c>
    </row>
    <row r="1577" spans="28:32" ht="20" customHeight="1" x14ac:dyDescent="0.5">
      <c r="AB1577" s="41">
        <f t="shared" si="120"/>
        <v>171</v>
      </c>
      <c r="AC1577" s="75">
        <f t="shared" si="121"/>
        <v>345.50064229249023</v>
      </c>
      <c r="AD1577" s="75">
        <f t="shared" si="122"/>
        <v>59080.609832015827</v>
      </c>
      <c r="AE1577" s="74">
        <f t="shared" si="123"/>
        <v>1629.5090446792583</v>
      </c>
      <c r="AF1577" s="74">
        <f t="shared" si="124"/>
        <v>278646.04664015316</v>
      </c>
    </row>
    <row r="1578" spans="28:32" ht="20" customHeight="1" x14ac:dyDescent="0.5">
      <c r="AB1578" s="41">
        <f t="shared" si="120"/>
        <v>171</v>
      </c>
      <c r="AC1578" s="75">
        <f t="shared" si="121"/>
        <v>345.50064229249023</v>
      </c>
      <c r="AD1578" s="75">
        <f t="shared" si="122"/>
        <v>59080.609832015827</v>
      </c>
      <c r="AE1578" s="74">
        <f t="shared" si="123"/>
        <v>1629.5090446792583</v>
      </c>
      <c r="AF1578" s="74">
        <f t="shared" si="124"/>
        <v>278646.04664015316</v>
      </c>
    </row>
    <row r="1579" spans="28:32" ht="20" customHeight="1" x14ac:dyDescent="0.5">
      <c r="AB1579" s="41">
        <f t="shared" si="120"/>
        <v>171</v>
      </c>
      <c r="AC1579" s="75">
        <f t="shared" si="121"/>
        <v>345.50064229249023</v>
      </c>
      <c r="AD1579" s="75">
        <f t="shared" si="122"/>
        <v>59080.609832015827</v>
      </c>
      <c r="AE1579" s="74">
        <f t="shared" si="123"/>
        <v>1629.5090446792583</v>
      </c>
      <c r="AF1579" s="74">
        <f t="shared" si="124"/>
        <v>278646.04664015316</v>
      </c>
    </row>
    <row r="1580" spans="28:32" ht="20" customHeight="1" x14ac:dyDescent="0.5">
      <c r="AB1580" s="41">
        <f t="shared" si="120"/>
        <v>171</v>
      </c>
      <c r="AC1580" s="75">
        <f t="shared" si="121"/>
        <v>345.50064229249023</v>
      </c>
      <c r="AD1580" s="75">
        <f t="shared" si="122"/>
        <v>59080.609832015827</v>
      </c>
      <c r="AE1580" s="74">
        <f t="shared" si="123"/>
        <v>1629.5090446792583</v>
      </c>
      <c r="AF1580" s="74">
        <f t="shared" si="124"/>
        <v>278646.04664015316</v>
      </c>
    </row>
    <row r="1581" spans="28:32" ht="20" customHeight="1" x14ac:dyDescent="0.5">
      <c r="AB1581" s="41">
        <f t="shared" si="120"/>
        <v>171</v>
      </c>
      <c r="AC1581" s="75">
        <f t="shared" si="121"/>
        <v>345.50064229249023</v>
      </c>
      <c r="AD1581" s="75">
        <f t="shared" si="122"/>
        <v>59080.609832015827</v>
      </c>
      <c r="AE1581" s="74">
        <f t="shared" si="123"/>
        <v>1629.5090446792583</v>
      </c>
      <c r="AF1581" s="74">
        <f t="shared" si="124"/>
        <v>278646.04664015316</v>
      </c>
    </row>
    <row r="1582" spans="28:32" ht="20" customHeight="1" x14ac:dyDescent="0.5">
      <c r="AB1582" s="41">
        <f t="shared" si="120"/>
        <v>171</v>
      </c>
      <c r="AC1582" s="75">
        <f t="shared" si="121"/>
        <v>345.50064229249023</v>
      </c>
      <c r="AD1582" s="75">
        <f t="shared" si="122"/>
        <v>59080.609832015827</v>
      </c>
      <c r="AE1582" s="74">
        <f t="shared" si="123"/>
        <v>1629.5090446792583</v>
      </c>
      <c r="AF1582" s="74">
        <f t="shared" si="124"/>
        <v>278646.04664015316</v>
      </c>
    </row>
    <row r="1583" spans="28:32" ht="20" customHeight="1" x14ac:dyDescent="0.5">
      <c r="AB1583" s="41">
        <f t="shared" si="120"/>
        <v>171</v>
      </c>
      <c r="AC1583" s="75">
        <f t="shared" si="121"/>
        <v>345.50064229249023</v>
      </c>
      <c r="AD1583" s="75">
        <f t="shared" si="122"/>
        <v>59080.609832015827</v>
      </c>
      <c r="AE1583" s="74">
        <f t="shared" si="123"/>
        <v>1629.5090446792583</v>
      </c>
      <c r="AF1583" s="74">
        <f t="shared" si="124"/>
        <v>278646.04664015316</v>
      </c>
    </row>
    <row r="1584" spans="28:32" ht="20" customHeight="1" x14ac:dyDescent="0.5">
      <c r="AB1584" s="41">
        <f t="shared" si="120"/>
        <v>171</v>
      </c>
      <c r="AC1584" s="75">
        <f t="shared" si="121"/>
        <v>345.50064229249023</v>
      </c>
      <c r="AD1584" s="75">
        <f t="shared" si="122"/>
        <v>59080.609832015827</v>
      </c>
      <c r="AE1584" s="74">
        <f t="shared" si="123"/>
        <v>1629.5090446792583</v>
      </c>
      <c r="AF1584" s="74">
        <f t="shared" si="124"/>
        <v>278646.04664015316</v>
      </c>
    </row>
    <row r="1585" spans="28:32" ht="20" customHeight="1" x14ac:dyDescent="0.5">
      <c r="AB1585" s="41">
        <f t="shared" si="120"/>
        <v>171</v>
      </c>
      <c r="AC1585" s="75">
        <f t="shared" si="121"/>
        <v>345.50064229249023</v>
      </c>
      <c r="AD1585" s="75">
        <f t="shared" si="122"/>
        <v>59080.609832015827</v>
      </c>
      <c r="AE1585" s="74">
        <f t="shared" si="123"/>
        <v>1629.5090446792583</v>
      </c>
      <c r="AF1585" s="74">
        <f t="shared" si="124"/>
        <v>278646.04664015316</v>
      </c>
    </row>
    <row r="1586" spans="28:32" ht="20" customHeight="1" x14ac:dyDescent="0.5">
      <c r="AB1586" s="41">
        <f t="shared" si="120"/>
        <v>171</v>
      </c>
      <c r="AC1586" s="75">
        <f t="shared" si="121"/>
        <v>345.50064229249023</v>
      </c>
      <c r="AD1586" s="75">
        <f t="shared" si="122"/>
        <v>59080.609832015827</v>
      </c>
      <c r="AE1586" s="74">
        <f t="shared" si="123"/>
        <v>1629.5090446792583</v>
      </c>
      <c r="AF1586" s="74">
        <f t="shared" si="124"/>
        <v>278646.04664015316</v>
      </c>
    </row>
    <row r="1587" spans="28:32" ht="20" customHeight="1" x14ac:dyDescent="0.5">
      <c r="AB1587" s="41">
        <f t="shared" si="120"/>
        <v>171</v>
      </c>
      <c r="AC1587" s="75">
        <f t="shared" si="121"/>
        <v>345.50064229249023</v>
      </c>
      <c r="AD1587" s="75">
        <f t="shared" si="122"/>
        <v>59080.609832015827</v>
      </c>
      <c r="AE1587" s="74">
        <f t="shared" si="123"/>
        <v>1629.5090446792583</v>
      </c>
      <c r="AF1587" s="74">
        <f t="shared" si="124"/>
        <v>278646.04664015316</v>
      </c>
    </row>
    <row r="1588" spans="28:32" ht="20" customHeight="1" x14ac:dyDescent="0.5">
      <c r="AB1588" s="41">
        <f t="shared" si="120"/>
        <v>171</v>
      </c>
      <c r="AC1588" s="75">
        <f t="shared" si="121"/>
        <v>345.50064229249023</v>
      </c>
      <c r="AD1588" s="75">
        <f t="shared" si="122"/>
        <v>59080.609832015827</v>
      </c>
      <c r="AE1588" s="74">
        <f t="shared" si="123"/>
        <v>1629.5090446792583</v>
      </c>
      <c r="AF1588" s="74">
        <f t="shared" si="124"/>
        <v>278646.04664015316</v>
      </c>
    </row>
    <row r="1589" spans="28:32" ht="20" customHeight="1" x14ac:dyDescent="0.5">
      <c r="AB1589" s="41">
        <f t="shared" si="120"/>
        <v>171</v>
      </c>
      <c r="AC1589" s="75">
        <f t="shared" si="121"/>
        <v>345.50064229249023</v>
      </c>
      <c r="AD1589" s="75">
        <f t="shared" si="122"/>
        <v>59080.609832015827</v>
      </c>
      <c r="AE1589" s="74">
        <f t="shared" si="123"/>
        <v>1629.5090446792583</v>
      </c>
      <c r="AF1589" s="74">
        <f t="shared" si="124"/>
        <v>278646.04664015316</v>
      </c>
    </row>
    <row r="1590" spans="28:32" ht="20" customHeight="1" x14ac:dyDescent="0.5">
      <c r="AB1590" s="41">
        <f t="shared" si="120"/>
        <v>171</v>
      </c>
      <c r="AC1590" s="75">
        <f t="shared" si="121"/>
        <v>345.50064229249023</v>
      </c>
      <c r="AD1590" s="75">
        <f t="shared" si="122"/>
        <v>59080.609832015827</v>
      </c>
      <c r="AE1590" s="74">
        <f t="shared" si="123"/>
        <v>1629.5090446792583</v>
      </c>
      <c r="AF1590" s="74">
        <f t="shared" si="124"/>
        <v>278646.04664015316</v>
      </c>
    </row>
    <row r="1591" spans="28:32" ht="20" customHeight="1" x14ac:dyDescent="0.5">
      <c r="AB1591" s="41">
        <f t="shared" si="120"/>
        <v>171</v>
      </c>
      <c r="AC1591" s="75">
        <f t="shared" si="121"/>
        <v>345.50064229249023</v>
      </c>
      <c r="AD1591" s="75">
        <f t="shared" si="122"/>
        <v>59080.609832015827</v>
      </c>
      <c r="AE1591" s="74">
        <f t="shared" si="123"/>
        <v>1629.5090446792583</v>
      </c>
      <c r="AF1591" s="74">
        <f t="shared" si="124"/>
        <v>278646.04664015316</v>
      </c>
    </row>
    <row r="1592" spans="28:32" ht="20" customHeight="1" x14ac:dyDescent="0.5">
      <c r="AB1592" s="41">
        <f t="shared" si="120"/>
        <v>171</v>
      </c>
      <c r="AC1592" s="75">
        <f t="shared" si="121"/>
        <v>345.50064229249023</v>
      </c>
      <c r="AD1592" s="75">
        <f t="shared" si="122"/>
        <v>59080.609832015827</v>
      </c>
      <c r="AE1592" s="74">
        <f t="shared" si="123"/>
        <v>1629.5090446792583</v>
      </c>
      <c r="AF1592" s="74">
        <f t="shared" si="124"/>
        <v>278646.04664015316</v>
      </c>
    </row>
    <row r="1593" spans="28:32" ht="20" customHeight="1" x14ac:dyDescent="0.5">
      <c r="AB1593" s="41">
        <f t="shared" si="120"/>
        <v>171</v>
      </c>
      <c r="AC1593" s="75">
        <f t="shared" si="121"/>
        <v>345.50064229249023</v>
      </c>
      <c r="AD1593" s="75">
        <f t="shared" si="122"/>
        <v>59080.609832015827</v>
      </c>
      <c r="AE1593" s="74">
        <f t="shared" si="123"/>
        <v>1629.5090446792583</v>
      </c>
      <c r="AF1593" s="74">
        <f t="shared" si="124"/>
        <v>278646.04664015316</v>
      </c>
    </row>
    <row r="1594" spans="28:32" ht="20" customHeight="1" x14ac:dyDescent="0.5">
      <c r="AB1594" s="41">
        <f t="shared" si="120"/>
        <v>171</v>
      </c>
      <c r="AC1594" s="75">
        <f t="shared" si="121"/>
        <v>345.50064229249023</v>
      </c>
      <c r="AD1594" s="75">
        <f t="shared" si="122"/>
        <v>59080.609832015827</v>
      </c>
      <c r="AE1594" s="74">
        <f t="shared" si="123"/>
        <v>1629.5090446792583</v>
      </c>
      <c r="AF1594" s="74">
        <f t="shared" si="124"/>
        <v>278646.04664015316</v>
      </c>
    </row>
    <row r="1595" spans="28:32" ht="20" customHeight="1" x14ac:dyDescent="0.5">
      <c r="AB1595" s="41">
        <f t="shared" si="120"/>
        <v>171</v>
      </c>
      <c r="AC1595" s="75">
        <f t="shared" si="121"/>
        <v>345.50064229249023</v>
      </c>
      <c r="AD1595" s="75">
        <f t="shared" si="122"/>
        <v>59080.609832015827</v>
      </c>
      <c r="AE1595" s="74">
        <f t="shared" si="123"/>
        <v>1629.5090446792583</v>
      </c>
      <c r="AF1595" s="74">
        <f t="shared" si="124"/>
        <v>278646.04664015316</v>
      </c>
    </row>
    <row r="1596" spans="28:32" ht="20" customHeight="1" x14ac:dyDescent="0.5">
      <c r="AB1596" s="41">
        <f t="shared" si="120"/>
        <v>171</v>
      </c>
      <c r="AC1596" s="75">
        <f t="shared" si="121"/>
        <v>345.50064229249023</v>
      </c>
      <c r="AD1596" s="75">
        <f t="shared" si="122"/>
        <v>59080.609832015827</v>
      </c>
      <c r="AE1596" s="74">
        <f t="shared" si="123"/>
        <v>1629.5090446792583</v>
      </c>
      <c r="AF1596" s="74">
        <f t="shared" si="124"/>
        <v>278646.04664015316</v>
      </c>
    </row>
    <row r="1597" spans="28:32" ht="20" customHeight="1" x14ac:dyDescent="0.5">
      <c r="AB1597" s="41">
        <f t="shared" si="120"/>
        <v>171</v>
      </c>
      <c r="AC1597" s="75">
        <f t="shared" si="121"/>
        <v>345.50064229249023</v>
      </c>
      <c r="AD1597" s="75">
        <f t="shared" si="122"/>
        <v>59080.609832015827</v>
      </c>
      <c r="AE1597" s="74">
        <f t="shared" si="123"/>
        <v>1629.5090446792583</v>
      </c>
      <c r="AF1597" s="74">
        <f t="shared" si="124"/>
        <v>278646.04664015316</v>
      </c>
    </row>
    <row r="1598" spans="28:32" ht="20" customHeight="1" x14ac:dyDescent="0.5">
      <c r="AB1598" s="41">
        <f t="shared" si="120"/>
        <v>171</v>
      </c>
      <c r="AC1598" s="75">
        <f t="shared" si="121"/>
        <v>345.50064229249023</v>
      </c>
      <c r="AD1598" s="75">
        <f t="shared" si="122"/>
        <v>59080.609832015827</v>
      </c>
      <c r="AE1598" s="74">
        <f t="shared" si="123"/>
        <v>1629.5090446792583</v>
      </c>
      <c r="AF1598" s="74">
        <f t="shared" si="124"/>
        <v>278646.04664015316</v>
      </c>
    </row>
    <row r="1599" spans="28:32" ht="20" customHeight="1" x14ac:dyDescent="0.5">
      <c r="AB1599" s="41">
        <f t="shared" si="120"/>
        <v>171</v>
      </c>
      <c r="AC1599" s="75">
        <f t="shared" si="121"/>
        <v>345.50064229249023</v>
      </c>
      <c r="AD1599" s="75">
        <f t="shared" si="122"/>
        <v>59080.609832015827</v>
      </c>
      <c r="AE1599" s="74">
        <f t="shared" si="123"/>
        <v>1629.5090446792583</v>
      </c>
      <c r="AF1599" s="74">
        <f t="shared" si="124"/>
        <v>278646.04664015316</v>
      </c>
    </row>
    <row r="1600" spans="28:32" ht="20" customHeight="1" x14ac:dyDescent="0.5">
      <c r="AB1600" s="41">
        <f t="shared" si="120"/>
        <v>171</v>
      </c>
      <c r="AC1600" s="75">
        <f t="shared" si="121"/>
        <v>345.50064229249023</v>
      </c>
      <c r="AD1600" s="75">
        <f t="shared" si="122"/>
        <v>59080.609832015827</v>
      </c>
      <c r="AE1600" s="74">
        <f t="shared" si="123"/>
        <v>1629.5090446792583</v>
      </c>
      <c r="AF1600" s="74">
        <f t="shared" si="124"/>
        <v>278646.04664015316</v>
      </c>
    </row>
    <row r="1601" spans="28:32" ht="20" customHeight="1" x14ac:dyDescent="0.5">
      <c r="AB1601" s="41">
        <f t="shared" si="120"/>
        <v>171</v>
      </c>
      <c r="AC1601" s="75">
        <f t="shared" si="121"/>
        <v>345.50064229249023</v>
      </c>
      <c r="AD1601" s="75">
        <f t="shared" si="122"/>
        <v>59080.609832015827</v>
      </c>
      <c r="AE1601" s="74">
        <f t="shared" si="123"/>
        <v>1629.5090446792583</v>
      </c>
      <c r="AF1601" s="74">
        <f t="shared" si="124"/>
        <v>278646.04664015316</v>
      </c>
    </row>
    <row r="1602" spans="28:32" ht="20" customHeight="1" x14ac:dyDescent="0.5">
      <c r="AB1602" s="41">
        <f t="shared" si="120"/>
        <v>171</v>
      </c>
      <c r="AC1602" s="75">
        <f t="shared" si="121"/>
        <v>345.50064229249023</v>
      </c>
      <c r="AD1602" s="75">
        <f t="shared" si="122"/>
        <v>59080.609832015827</v>
      </c>
      <c r="AE1602" s="74">
        <f t="shared" si="123"/>
        <v>1629.5090446792583</v>
      </c>
      <c r="AF1602" s="74">
        <f t="shared" si="124"/>
        <v>278646.04664015316</v>
      </c>
    </row>
    <row r="1603" spans="28:32" ht="20" customHeight="1" x14ac:dyDescent="0.5">
      <c r="AB1603" s="41">
        <f t="shared" si="120"/>
        <v>171</v>
      </c>
      <c r="AC1603" s="75">
        <f t="shared" si="121"/>
        <v>345.50064229249023</v>
      </c>
      <c r="AD1603" s="75">
        <f t="shared" si="122"/>
        <v>59080.609832015827</v>
      </c>
      <c r="AE1603" s="74">
        <f t="shared" si="123"/>
        <v>1629.5090446792583</v>
      </c>
      <c r="AF1603" s="74">
        <f t="shared" si="124"/>
        <v>278646.04664015316</v>
      </c>
    </row>
    <row r="1604" spans="28:32" ht="20" customHeight="1" x14ac:dyDescent="0.5">
      <c r="AB1604" s="41">
        <f t="shared" si="120"/>
        <v>171</v>
      </c>
      <c r="AC1604" s="75">
        <f t="shared" si="121"/>
        <v>345.50064229249023</v>
      </c>
      <c r="AD1604" s="75">
        <f t="shared" si="122"/>
        <v>59080.609832015827</v>
      </c>
      <c r="AE1604" s="74">
        <f t="shared" si="123"/>
        <v>1629.5090446792583</v>
      </c>
      <c r="AF1604" s="74">
        <f t="shared" si="124"/>
        <v>278646.04664015316</v>
      </c>
    </row>
    <row r="1605" spans="28:32" ht="20" customHeight="1" x14ac:dyDescent="0.5">
      <c r="AB1605" s="41">
        <f t="shared" si="120"/>
        <v>171</v>
      </c>
      <c r="AC1605" s="75">
        <f t="shared" si="121"/>
        <v>345.50064229249023</v>
      </c>
      <c r="AD1605" s="75">
        <f t="shared" si="122"/>
        <v>59080.609832015827</v>
      </c>
      <c r="AE1605" s="74">
        <f t="shared" si="123"/>
        <v>1629.5090446792583</v>
      </c>
      <c r="AF1605" s="74">
        <f t="shared" si="124"/>
        <v>278646.04664015316</v>
      </c>
    </row>
    <row r="1606" spans="28:32" ht="20" customHeight="1" x14ac:dyDescent="0.5">
      <c r="AB1606" s="41">
        <f t="shared" si="120"/>
        <v>171</v>
      </c>
      <c r="AC1606" s="75">
        <f t="shared" si="121"/>
        <v>345.50064229249023</v>
      </c>
      <c r="AD1606" s="75">
        <f t="shared" si="122"/>
        <v>59080.609832015827</v>
      </c>
      <c r="AE1606" s="74">
        <f t="shared" si="123"/>
        <v>1629.5090446792583</v>
      </c>
      <c r="AF1606" s="74">
        <f t="shared" si="124"/>
        <v>278646.04664015316</v>
      </c>
    </row>
    <row r="1607" spans="28:32" ht="20" customHeight="1" x14ac:dyDescent="0.5">
      <c r="AB1607" s="41">
        <f t="shared" ref="AB1607:AB1670" si="125">AB1606+U1607</f>
        <v>171</v>
      </c>
      <c r="AC1607" s="75">
        <f t="shared" ref="AC1607:AC1670" si="126">IF(U1607&gt;0,(W1607+AD1606)/AB1607,AC1606)</f>
        <v>345.50064229249023</v>
      </c>
      <c r="AD1607" s="75">
        <f t="shared" ref="AD1607:AD1670" si="127">AB1607*AC1607</f>
        <v>59080.609832015827</v>
      </c>
      <c r="AE1607" s="74">
        <f t="shared" ref="AE1607:AE1670" si="128">IF(U1607&gt;0,(AF1606+Z1607)/AB1607,AE1606)</f>
        <v>1629.5090446792583</v>
      </c>
      <c r="AF1607" s="74">
        <f t="shared" ref="AF1607:AF1670" si="129">AB1607*AE1607</f>
        <v>278646.04664015316</v>
      </c>
    </row>
    <row r="1608" spans="28:32" ht="20" customHeight="1" x14ac:dyDescent="0.5">
      <c r="AB1608" s="41">
        <f t="shared" si="125"/>
        <v>171</v>
      </c>
      <c r="AC1608" s="75">
        <f t="shared" si="126"/>
        <v>345.50064229249023</v>
      </c>
      <c r="AD1608" s="75">
        <f t="shared" si="127"/>
        <v>59080.609832015827</v>
      </c>
      <c r="AE1608" s="74">
        <f t="shared" si="128"/>
        <v>1629.5090446792583</v>
      </c>
      <c r="AF1608" s="74">
        <f t="shared" si="129"/>
        <v>278646.04664015316</v>
      </c>
    </row>
    <row r="1609" spans="28:32" ht="20" customHeight="1" x14ac:dyDescent="0.5">
      <c r="AB1609" s="41">
        <f t="shared" si="125"/>
        <v>171</v>
      </c>
      <c r="AC1609" s="75">
        <f t="shared" si="126"/>
        <v>345.50064229249023</v>
      </c>
      <c r="AD1609" s="75">
        <f t="shared" si="127"/>
        <v>59080.609832015827</v>
      </c>
      <c r="AE1609" s="74">
        <f t="shared" si="128"/>
        <v>1629.5090446792583</v>
      </c>
      <c r="AF1609" s="74">
        <f t="shared" si="129"/>
        <v>278646.04664015316</v>
      </c>
    </row>
    <row r="1610" spans="28:32" ht="20" customHeight="1" x14ac:dyDescent="0.5">
      <c r="AB1610" s="41">
        <f t="shared" si="125"/>
        <v>171</v>
      </c>
      <c r="AC1610" s="75">
        <f t="shared" si="126"/>
        <v>345.50064229249023</v>
      </c>
      <c r="AD1610" s="75">
        <f t="shared" si="127"/>
        <v>59080.609832015827</v>
      </c>
      <c r="AE1610" s="74">
        <f t="shared" si="128"/>
        <v>1629.5090446792583</v>
      </c>
      <c r="AF1610" s="74">
        <f t="shared" si="129"/>
        <v>278646.04664015316</v>
      </c>
    </row>
    <row r="1611" spans="28:32" ht="20" customHeight="1" x14ac:dyDescent="0.5">
      <c r="AB1611" s="41">
        <f t="shared" si="125"/>
        <v>171</v>
      </c>
      <c r="AC1611" s="75">
        <f t="shared" si="126"/>
        <v>345.50064229249023</v>
      </c>
      <c r="AD1611" s="75">
        <f t="shared" si="127"/>
        <v>59080.609832015827</v>
      </c>
      <c r="AE1611" s="74">
        <f t="shared" si="128"/>
        <v>1629.5090446792583</v>
      </c>
      <c r="AF1611" s="74">
        <f t="shared" si="129"/>
        <v>278646.04664015316</v>
      </c>
    </row>
    <row r="1612" spans="28:32" ht="20" customHeight="1" x14ac:dyDescent="0.5">
      <c r="AB1612" s="41">
        <f t="shared" si="125"/>
        <v>171</v>
      </c>
      <c r="AC1612" s="75">
        <f t="shared" si="126"/>
        <v>345.50064229249023</v>
      </c>
      <c r="AD1612" s="75">
        <f t="shared" si="127"/>
        <v>59080.609832015827</v>
      </c>
      <c r="AE1612" s="74">
        <f t="shared" si="128"/>
        <v>1629.5090446792583</v>
      </c>
      <c r="AF1612" s="74">
        <f t="shared" si="129"/>
        <v>278646.04664015316</v>
      </c>
    </row>
    <row r="1613" spans="28:32" ht="20" customHeight="1" x14ac:dyDescent="0.5">
      <c r="AB1613" s="41">
        <f t="shared" si="125"/>
        <v>171</v>
      </c>
      <c r="AC1613" s="75">
        <f t="shared" si="126"/>
        <v>345.50064229249023</v>
      </c>
      <c r="AD1613" s="75">
        <f t="shared" si="127"/>
        <v>59080.609832015827</v>
      </c>
      <c r="AE1613" s="74">
        <f t="shared" si="128"/>
        <v>1629.5090446792583</v>
      </c>
      <c r="AF1613" s="74">
        <f t="shared" si="129"/>
        <v>278646.04664015316</v>
      </c>
    </row>
    <row r="1614" spans="28:32" ht="20" customHeight="1" x14ac:dyDescent="0.5">
      <c r="AB1614" s="41">
        <f t="shared" si="125"/>
        <v>171</v>
      </c>
      <c r="AC1614" s="75">
        <f t="shared" si="126"/>
        <v>345.50064229249023</v>
      </c>
      <c r="AD1614" s="75">
        <f t="shared" si="127"/>
        <v>59080.609832015827</v>
      </c>
      <c r="AE1614" s="74">
        <f t="shared" si="128"/>
        <v>1629.5090446792583</v>
      </c>
      <c r="AF1614" s="74">
        <f t="shared" si="129"/>
        <v>278646.04664015316</v>
      </c>
    </row>
    <row r="1615" spans="28:32" ht="20" customHeight="1" x14ac:dyDescent="0.5">
      <c r="AB1615" s="41">
        <f t="shared" si="125"/>
        <v>171</v>
      </c>
      <c r="AC1615" s="75">
        <f t="shared" si="126"/>
        <v>345.50064229249023</v>
      </c>
      <c r="AD1615" s="75">
        <f t="shared" si="127"/>
        <v>59080.609832015827</v>
      </c>
      <c r="AE1615" s="74">
        <f t="shared" si="128"/>
        <v>1629.5090446792583</v>
      </c>
      <c r="AF1615" s="74">
        <f t="shared" si="129"/>
        <v>278646.04664015316</v>
      </c>
    </row>
    <row r="1616" spans="28:32" ht="20" customHeight="1" x14ac:dyDescent="0.5">
      <c r="AB1616" s="41">
        <f t="shared" si="125"/>
        <v>171</v>
      </c>
      <c r="AC1616" s="75">
        <f t="shared" si="126"/>
        <v>345.50064229249023</v>
      </c>
      <c r="AD1616" s="75">
        <f t="shared" si="127"/>
        <v>59080.609832015827</v>
      </c>
      <c r="AE1616" s="74">
        <f t="shared" si="128"/>
        <v>1629.5090446792583</v>
      </c>
      <c r="AF1616" s="74">
        <f t="shared" si="129"/>
        <v>278646.04664015316</v>
      </c>
    </row>
    <row r="1617" spans="28:32" ht="20" customHeight="1" x14ac:dyDescent="0.5">
      <c r="AB1617" s="41">
        <f t="shared" si="125"/>
        <v>171</v>
      </c>
      <c r="AC1617" s="75">
        <f t="shared" si="126"/>
        <v>345.50064229249023</v>
      </c>
      <c r="AD1617" s="75">
        <f t="shared" si="127"/>
        <v>59080.609832015827</v>
      </c>
      <c r="AE1617" s="74">
        <f t="shared" si="128"/>
        <v>1629.5090446792583</v>
      </c>
      <c r="AF1617" s="74">
        <f t="shared" si="129"/>
        <v>278646.04664015316</v>
      </c>
    </row>
    <row r="1618" spans="28:32" ht="20" customHeight="1" x14ac:dyDescent="0.5">
      <c r="AB1618" s="41">
        <f t="shared" si="125"/>
        <v>171</v>
      </c>
      <c r="AC1618" s="75">
        <f t="shared" si="126"/>
        <v>345.50064229249023</v>
      </c>
      <c r="AD1618" s="75">
        <f t="shared" si="127"/>
        <v>59080.609832015827</v>
      </c>
      <c r="AE1618" s="74">
        <f t="shared" si="128"/>
        <v>1629.5090446792583</v>
      </c>
      <c r="AF1618" s="74">
        <f t="shared" si="129"/>
        <v>278646.04664015316</v>
      </c>
    </row>
    <row r="1619" spans="28:32" ht="20" customHeight="1" x14ac:dyDescent="0.5">
      <c r="AB1619" s="41">
        <f t="shared" si="125"/>
        <v>171</v>
      </c>
      <c r="AC1619" s="75">
        <f t="shared" si="126"/>
        <v>345.50064229249023</v>
      </c>
      <c r="AD1619" s="75">
        <f t="shared" si="127"/>
        <v>59080.609832015827</v>
      </c>
      <c r="AE1619" s="74">
        <f t="shared" si="128"/>
        <v>1629.5090446792583</v>
      </c>
      <c r="AF1619" s="74">
        <f t="shared" si="129"/>
        <v>278646.04664015316</v>
      </c>
    </row>
    <row r="1620" spans="28:32" ht="20" customHeight="1" x14ac:dyDescent="0.5">
      <c r="AB1620" s="41">
        <f t="shared" si="125"/>
        <v>171</v>
      </c>
      <c r="AC1620" s="75">
        <f t="shared" si="126"/>
        <v>345.50064229249023</v>
      </c>
      <c r="AD1620" s="75">
        <f t="shared" si="127"/>
        <v>59080.609832015827</v>
      </c>
      <c r="AE1620" s="74">
        <f t="shared" si="128"/>
        <v>1629.5090446792583</v>
      </c>
      <c r="AF1620" s="74">
        <f t="shared" si="129"/>
        <v>278646.04664015316</v>
      </c>
    </row>
    <row r="1621" spans="28:32" ht="20" customHeight="1" x14ac:dyDescent="0.5">
      <c r="AB1621" s="41">
        <f t="shared" si="125"/>
        <v>171</v>
      </c>
      <c r="AC1621" s="75">
        <f t="shared" si="126"/>
        <v>345.50064229249023</v>
      </c>
      <c r="AD1621" s="75">
        <f t="shared" si="127"/>
        <v>59080.609832015827</v>
      </c>
      <c r="AE1621" s="74">
        <f t="shared" si="128"/>
        <v>1629.5090446792583</v>
      </c>
      <c r="AF1621" s="74">
        <f t="shared" si="129"/>
        <v>278646.04664015316</v>
      </c>
    </row>
    <row r="1622" spans="28:32" ht="20" customHeight="1" x14ac:dyDescent="0.5">
      <c r="AB1622" s="41">
        <f t="shared" si="125"/>
        <v>171</v>
      </c>
      <c r="AC1622" s="75">
        <f t="shared" si="126"/>
        <v>345.50064229249023</v>
      </c>
      <c r="AD1622" s="75">
        <f t="shared" si="127"/>
        <v>59080.609832015827</v>
      </c>
      <c r="AE1622" s="74">
        <f t="shared" si="128"/>
        <v>1629.5090446792583</v>
      </c>
      <c r="AF1622" s="74">
        <f t="shared" si="129"/>
        <v>278646.04664015316</v>
      </c>
    </row>
    <row r="1623" spans="28:32" ht="20" customHeight="1" x14ac:dyDescent="0.5">
      <c r="AB1623" s="41">
        <f t="shared" si="125"/>
        <v>171</v>
      </c>
      <c r="AC1623" s="75">
        <f t="shared" si="126"/>
        <v>345.50064229249023</v>
      </c>
      <c r="AD1623" s="75">
        <f t="shared" si="127"/>
        <v>59080.609832015827</v>
      </c>
      <c r="AE1623" s="74">
        <f t="shared" si="128"/>
        <v>1629.5090446792583</v>
      </c>
      <c r="AF1623" s="74">
        <f t="shared" si="129"/>
        <v>278646.04664015316</v>
      </c>
    </row>
    <row r="1624" spans="28:32" ht="20" customHeight="1" x14ac:dyDescent="0.5">
      <c r="AB1624" s="41">
        <f t="shared" si="125"/>
        <v>171</v>
      </c>
      <c r="AC1624" s="75">
        <f t="shared" si="126"/>
        <v>345.50064229249023</v>
      </c>
      <c r="AD1624" s="75">
        <f t="shared" si="127"/>
        <v>59080.609832015827</v>
      </c>
      <c r="AE1624" s="74">
        <f t="shared" si="128"/>
        <v>1629.5090446792583</v>
      </c>
      <c r="AF1624" s="74">
        <f t="shared" si="129"/>
        <v>278646.04664015316</v>
      </c>
    </row>
    <row r="1625" spans="28:32" ht="20" customHeight="1" x14ac:dyDescent="0.5">
      <c r="AB1625" s="41">
        <f t="shared" si="125"/>
        <v>171</v>
      </c>
      <c r="AC1625" s="75">
        <f t="shared" si="126"/>
        <v>345.50064229249023</v>
      </c>
      <c r="AD1625" s="75">
        <f t="shared" si="127"/>
        <v>59080.609832015827</v>
      </c>
      <c r="AE1625" s="74">
        <f t="shared" si="128"/>
        <v>1629.5090446792583</v>
      </c>
      <c r="AF1625" s="74">
        <f t="shared" si="129"/>
        <v>278646.04664015316</v>
      </c>
    </row>
    <row r="1626" spans="28:32" ht="20" customHeight="1" x14ac:dyDescent="0.5">
      <c r="AB1626" s="41">
        <f t="shared" si="125"/>
        <v>171</v>
      </c>
      <c r="AC1626" s="75">
        <f t="shared" si="126"/>
        <v>345.50064229249023</v>
      </c>
      <c r="AD1626" s="75">
        <f t="shared" si="127"/>
        <v>59080.609832015827</v>
      </c>
      <c r="AE1626" s="74">
        <f t="shared" si="128"/>
        <v>1629.5090446792583</v>
      </c>
      <c r="AF1626" s="74">
        <f t="shared" si="129"/>
        <v>278646.04664015316</v>
      </c>
    </row>
    <row r="1627" spans="28:32" ht="20" customHeight="1" x14ac:dyDescent="0.5">
      <c r="AB1627" s="41">
        <f t="shared" si="125"/>
        <v>171</v>
      </c>
      <c r="AC1627" s="75">
        <f t="shared" si="126"/>
        <v>345.50064229249023</v>
      </c>
      <c r="AD1627" s="75">
        <f t="shared" si="127"/>
        <v>59080.609832015827</v>
      </c>
      <c r="AE1627" s="74">
        <f t="shared" si="128"/>
        <v>1629.5090446792583</v>
      </c>
      <c r="AF1627" s="74">
        <f t="shared" si="129"/>
        <v>278646.04664015316</v>
      </c>
    </row>
    <row r="1628" spans="28:32" ht="20" customHeight="1" x14ac:dyDescent="0.5">
      <c r="AB1628" s="41">
        <f t="shared" si="125"/>
        <v>171</v>
      </c>
      <c r="AC1628" s="75">
        <f t="shared" si="126"/>
        <v>345.50064229249023</v>
      </c>
      <c r="AD1628" s="75">
        <f t="shared" si="127"/>
        <v>59080.609832015827</v>
      </c>
      <c r="AE1628" s="74">
        <f t="shared" si="128"/>
        <v>1629.5090446792583</v>
      </c>
      <c r="AF1628" s="74">
        <f t="shared" si="129"/>
        <v>278646.04664015316</v>
      </c>
    </row>
    <row r="1629" spans="28:32" ht="20" customHeight="1" x14ac:dyDescent="0.5">
      <c r="AB1629" s="41">
        <f t="shared" si="125"/>
        <v>171</v>
      </c>
      <c r="AC1629" s="75">
        <f t="shared" si="126"/>
        <v>345.50064229249023</v>
      </c>
      <c r="AD1629" s="75">
        <f t="shared" si="127"/>
        <v>59080.609832015827</v>
      </c>
      <c r="AE1629" s="74">
        <f t="shared" si="128"/>
        <v>1629.5090446792583</v>
      </c>
      <c r="AF1629" s="74">
        <f t="shared" si="129"/>
        <v>278646.04664015316</v>
      </c>
    </row>
    <row r="1630" spans="28:32" ht="20" customHeight="1" x14ac:dyDescent="0.5">
      <c r="AB1630" s="41">
        <f t="shared" si="125"/>
        <v>171</v>
      </c>
      <c r="AC1630" s="75">
        <f t="shared" si="126"/>
        <v>345.50064229249023</v>
      </c>
      <c r="AD1630" s="75">
        <f t="shared" si="127"/>
        <v>59080.609832015827</v>
      </c>
      <c r="AE1630" s="74">
        <f t="shared" si="128"/>
        <v>1629.5090446792583</v>
      </c>
      <c r="AF1630" s="74">
        <f t="shared" si="129"/>
        <v>278646.04664015316</v>
      </c>
    </row>
    <row r="1631" spans="28:32" ht="20" customHeight="1" x14ac:dyDescent="0.5">
      <c r="AB1631" s="41">
        <f t="shared" si="125"/>
        <v>171</v>
      </c>
      <c r="AC1631" s="75">
        <f t="shared" si="126"/>
        <v>345.50064229249023</v>
      </c>
      <c r="AD1631" s="75">
        <f t="shared" si="127"/>
        <v>59080.609832015827</v>
      </c>
      <c r="AE1631" s="74">
        <f t="shared" si="128"/>
        <v>1629.5090446792583</v>
      </c>
      <c r="AF1631" s="74">
        <f t="shared" si="129"/>
        <v>278646.04664015316</v>
      </c>
    </row>
    <row r="1632" spans="28:32" ht="20" customHeight="1" x14ac:dyDescent="0.5">
      <c r="AB1632" s="41">
        <f t="shared" si="125"/>
        <v>171</v>
      </c>
      <c r="AC1632" s="75">
        <f t="shared" si="126"/>
        <v>345.50064229249023</v>
      </c>
      <c r="AD1632" s="75">
        <f t="shared" si="127"/>
        <v>59080.609832015827</v>
      </c>
      <c r="AE1632" s="74">
        <f t="shared" si="128"/>
        <v>1629.5090446792583</v>
      </c>
      <c r="AF1632" s="74">
        <f t="shared" si="129"/>
        <v>278646.04664015316</v>
      </c>
    </row>
    <row r="1633" spans="28:32" ht="20" customHeight="1" x14ac:dyDescent="0.5">
      <c r="AB1633" s="41">
        <f t="shared" si="125"/>
        <v>171</v>
      </c>
      <c r="AC1633" s="75">
        <f t="shared" si="126"/>
        <v>345.50064229249023</v>
      </c>
      <c r="AD1633" s="75">
        <f t="shared" si="127"/>
        <v>59080.609832015827</v>
      </c>
      <c r="AE1633" s="74">
        <f t="shared" si="128"/>
        <v>1629.5090446792583</v>
      </c>
      <c r="AF1633" s="74">
        <f t="shared" si="129"/>
        <v>278646.04664015316</v>
      </c>
    </row>
    <row r="1634" spans="28:32" ht="20" customHeight="1" x14ac:dyDescent="0.5">
      <c r="AB1634" s="41">
        <f t="shared" si="125"/>
        <v>171</v>
      </c>
      <c r="AC1634" s="75">
        <f t="shared" si="126"/>
        <v>345.50064229249023</v>
      </c>
      <c r="AD1634" s="75">
        <f t="shared" si="127"/>
        <v>59080.609832015827</v>
      </c>
      <c r="AE1634" s="74">
        <f t="shared" si="128"/>
        <v>1629.5090446792583</v>
      </c>
      <c r="AF1634" s="74">
        <f t="shared" si="129"/>
        <v>278646.04664015316</v>
      </c>
    </row>
    <row r="1635" spans="28:32" ht="20" customHeight="1" x14ac:dyDescent="0.5">
      <c r="AB1635" s="41">
        <f t="shared" si="125"/>
        <v>171</v>
      </c>
      <c r="AC1635" s="75">
        <f t="shared" si="126"/>
        <v>345.50064229249023</v>
      </c>
      <c r="AD1635" s="75">
        <f t="shared" si="127"/>
        <v>59080.609832015827</v>
      </c>
      <c r="AE1635" s="74">
        <f t="shared" si="128"/>
        <v>1629.5090446792583</v>
      </c>
      <c r="AF1635" s="74">
        <f t="shared" si="129"/>
        <v>278646.04664015316</v>
      </c>
    </row>
    <row r="1636" spans="28:32" ht="20" customHeight="1" x14ac:dyDescent="0.5">
      <c r="AB1636" s="41">
        <f t="shared" si="125"/>
        <v>171</v>
      </c>
      <c r="AC1636" s="75">
        <f t="shared" si="126"/>
        <v>345.50064229249023</v>
      </c>
      <c r="AD1636" s="75">
        <f t="shared" si="127"/>
        <v>59080.609832015827</v>
      </c>
      <c r="AE1636" s="74">
        <f t="shared" si="128"/>
        <v>1629.5090446792583</v>
      </c>
      <c r="AF1636" s="74">
        <f t="shared" si="129"/>
        <v>278646.04664015316</v>
      </c>
    </row>
    <row r="1637" spans="28:32" ht="20" customHeight="1" x14ac:dyDescent="0.5">
      <c r="AB1637" s="41">
        <f t="shared" si="125"/>
        <v>171</v>
      </c>
      <c r="AC1637" s="75">
        <f t="shared" si="126"/>
        <v>345.50064229249023</v>
      </c>
      <c r="AD1637" s="75">
        <f t="shared" si="127"/>
        <v>59080.609832015827</v>
      </c>
      <c r="AE1637" s="74">
        <f t="shared" si="128"/>
        <v>1629.5090446792583</v>
      </c>
      <c r="AF1637" s="74">
        <f t="shared" si="129"/>
        <v>278646.04664015316</v>
      </c>
    </row>
    <row r="1638" spans="28:32" ht="20" customHeight="1" x14ac:dyDescent="0.5">
      <c r="AB1638" s="41">
        <f t="shared" si="125"/>
        <v>171</v>
      </c>
      <c r="AC1638" s="75">
        <f t="shared" si="126"/>
        <v>345.50064229249023</v>
      </c>
      <c r="AD1638" s="75">
        <f t="shared" si="127"/>
        <v>59080.609832015827</v>
      </c>
      <c r="AE1638" s="74">
        <f t="shared" si="128"/>
        <v>1629.5090446792583</v>
      </c>
      <c r="AF1638" s="74">
        <f t="shared" si="129"/>
        <v>278646.04664015316</v>
      </c>
    </row>
    <row r="1639" spans="28:32" ht="20" customHeight="1" x14ac:dyDescent="0.5">
      <c r="AB1639" s="41">
        <f t="shared" si="125"/>
        <v>171</v>
      </c>
      <c r="AC1639" s="75">
        <f t="shared" si="126"/>
        <v>345.50064229249023</v>
      </c>
      <c r="AD1639" s="75">
        <f t="shared" si="127"/>
        <v>59080.609832015827</v>
      </c>
      <c r="AE1639" s="74">
        <f t="shared" si="128"/>
        <v>1629.5090446792583</v>
      </c>
      <c r="AF1639" s="74">
        <f t="shared" si="129"/>
        <v>278646.04664015316</v>
      </c>
    </row>
    <row r="1640" spans="28:32" ht="20" customHeight="1" x14ac:dyDescent="0.5">
      <c r="AB1640" s="41">
        <f t="shared" si="125"/>
        <v>171</v>
      </c>
      <c r="AC1640" s="75">
        <f t="shared" si="126"/>
        <v>345.50064229249023</v>
      </c>
      <c r="AD1640" s="75">
        <f t="shared" si="127"/>
        <v>59080.609832015827</v>
      </c>
      <c r="AE1640" s="74">
        <f t="shared" si="128"/>
        <v>1629.5090446792583</v>
      </c>
      <c r="AF1640" s="74">
        <f t="shared" si="129"/>
        <v>278646.04664015316</v>
      </c>
    </row>
    <row r="1641" spans="28:32" ht="20" customHeight="1" x14ac:dyDescent="0.5">
      <c r="AB1641" s="41">
        <f t="shared" si="125"/>
        <v>171</v>
      </c>
      <c r="AC1641" s="75">
        <f t="shared" si="126"/>
        <v>345.50064229249023</v>
      </c>
      <c r="AD1641" s="75">
        <f t="shared" si="127"/>
        <v>59080.609832015827</v>
      </c>
      <c r="AE1641" s="74">
        <f t="shared" si="128"/>
        <v>1629.5090446792583</v>
      </c>
      <c r="AF1641" s="74">
        <f t="shared" si="129"/>
        <v>278646.04664015316</v>
      </c>
    </row>
    <row r="1642" spans="28:32" ht="20" customHeight="1" x14ac:dyDescent="0.5">
      <c r="AB1642" s="41">
        <f t="shared" si="125"/>
        <v>171</v>
      </c>
      <c r="AC1642" s="75">
        <f t="shared" si="126"/>
        <v>345.50064229249023</v>
      </c>
      <c r="AD1642" s="75">
        <f t="shared" si="127"/>
        <v>59080.609832015827</v>
      </c>
      <c r="AE1642" s="74">
        <f t="shared" si="128"/>
        <v>1629.5090446792583</v>
      </c>
      <c r="AF1642" s="74">
        <f t="shared" si="129"/>
        <v>278646.04664015316</v>
      </c>
    </row>
    <row r="1643" spans="28:32" ht="20" customHeight="1" x14ac:dyDescent="0.5">
      <c r="AB1643" s="41">
        <f t="shared" si="125"/>
        <v>171</v>
      </c>
      <c r="AC1643" s="75">
        <f t="shared" si="126"/>
        <v>345.50064229249023</v>
      </c>
      <c r="AD1643" s="75">
        <f t="shared" si="127"/>
        <v>59080.609832015827</v>
      </c>
      <c r="AE1643" s="74">
        <f t="shared" si="128"/>
        <v>1629.5090446792583</v>
      </c>
      <c r="AF1643" s="74">
        <f t="shared" si="129"/>
        <v>278646.04664015316</v>
      </c>
    </row>
    <row r="1644" spans="28:32" ht="20" customHeight="1" x14ac:dyDescent="0.5">
      <c r="AB1644" s="41">
        <f t="shared" si="125"/>
        <v>171</v>
      </c>
      <c r="AC1644" s="75">
        <f t="shared" si="126"/>
        <v>345.50064229249023</v>
      </c>
      <c r="AD1644" s="75">
        <f t="shared" si="127"/>
        <v>59080.609832015827</v>
      </c>
      <c r="AE1644" s="74">
        <f t="shared" si="128"/>
        <v>1629.5090446792583</v>
      </c>
      <c r="AF1644" s="74">
        <f t="shared" si="129"/>
        <v>278646.04664015316</v>
      </c>
    </row>
    <row r="1645" spans="28:32" ht="20" customHeight="1" x14ac:dyDescent="0.5">
      <c r="AB1645" s="41">
        <f t="shared" si="125"/>
        <v>171</v>
      </c>
      <c r="AC1645" s="75">
        <f t="shared" si="126"/>
        <v>345.50064229249023</v>
      </c>
      <c r="AD1645" s="75">
        <f t="shared" si="127"/>
        <v>59080.609832015827</v>
      </c>
      <c r="AE1645" s="74">
        <f t="shared" si="128"/>
        <v>1629.5090446792583</v>
      </c>
      <c r="AF1645" s="74">
        <f t="shared" si="129"/>
        <v>278646.04664015316</v>
      </c>
    </row>
    <row r="1646" spans="28:32" ht="20" customHeight="1" x14ac:dyDescent="0.5">
      <c r="AB1646" s="41">
        <f t="shared" si="125"/>
        <v>171</v>
      </c>
      <c r="AC1646" s="75">
        <f t="shared" si="126"/>
        <v>345.50064229249023</v>
      </c>
      <c r="AD1646" s="75">
        <f t="shared" si="127"/>
        <v>59080.609832015827</v>
      </c>
      <c r="AE1646" s="74">
        <f t="shared" si="128"/>
        <v>1629.5090446792583</v>
      </c>
      <c r="AF1646" s="74">
        <f t="shared" si="129"/>
        <v>278646.04664015316</v>
      </c>
    </row>
    <row r="1647" spans="28:32" ht="20" customHeight="1" x14ac:dyDescent="0.5">
      <c r="AB1647" s="41">
        <f t="shared" si="125"/>
        <v>171</v>
      </c>
      <c r="AC1647" s="75">
        <f t="shared" si="126"/>
        <v>345.50064229249023</v>
      </c>
      <c r="AD1647" s="75">
        <f t="shared" si="127"/>
        <v>59080.609832015827</v>
      </c>
      <c r="AE1647" s="74">
        <f t="shared" si="128"/>
        <v>1629.5090446792583</v>
      </c>
      <c r="AF1647" s="74">
        <f t="shared" si="129"/>
        <v>278646.04664015316</v>
      </c>
    </row>
    <row r="1648" spans="28:32" ht="20" customHeight="1" x14ac:dyDescent="0.5">
      <c r="AB1648" s="41">
        <f t="shared" si="125"/>
        <v>171</v>
      </c>
      <c r="AC1648" s="75">
        <f t="shared" si="126"/>
        <v>345.50064229249023</v>
      </c>
      <c r="AD1648" s="75">
        <f t="shared" si="127"/>
        <v>59080.609832015827</v>
      </c>
      <c r="AE1648" s="74">
        <f t="shared" si="128"/>
        <v>1629.5090446792583</v>
      </c>
      <c r="AF1648" s="74">
        <f t="shared" si="129"/>
        <v>278646.04664015316</v>
      </c>
    </row>
    <row r="1649" spans="28:32" ht="20" customHeight="1" x14ac:dyDescent="0.5">
      <c r="AB1649" s="41">
        <f t="shared" si="125"/>
        <v>171</v>
      </c>
      <c r="AC1649" s="75">
        <f t="shared" si="126"/>
        <v>345.50064229249023</v>
      </c>
      <c r="AD1649" s="75">
        <f t="shared" si="127"/>
        <v>59080.609832015827</v>
      </c>
      <c r="AE1649" s="74">
        <f t="shared" si="128"/>
        <v>1629.5090446792583</v>
      </c>
      <c r="AF1649" s="74">
        <f t="shared" si="129"/>
        <v>278646.04664015316</v>
      </c>
    </row>
    <row r="1650" spans="28:32" ht="20" customHeight="1" x14ac:dyDescent="0.5">
      <c r="AB1650" s="41">
        <f t="shared" si="125"/>
        <v>171</v>
      </c>
      <c r="AC1650" s="75">
        <f t="shared" si="126"/>
        <v>345.50064229249023</v>
      </c>
      <c r="AD1650" s="75">
        <f t="shared" si="127"/>
        <v>59080.609832015827</v>
      </c>
      <c r="AE1650" s="74">
        <f t="shared" si="128"/>
        <v>1629.5090446792583</v>
      </c>
      <c r="AF1650" s="74">
        <f t="shared" si="129"/>
        <v>278646.04664015316</v>
      </c>
    </row>
    <row r="1651" spans="28:32" ht="20" customHeight="1" x14ac:dyDescent="0.5">
      <c r="AB1651" s="41">
        <f t="shared" si="125"/>
        <v>171</v>
      </c>
      <c r="AC1651" s="75">
        <f t="shared" si="126"/>
        <v>345.50064229249023</v>
      </c>
      <c r="AD1651" s="75">
        <f t="shared" si="127"/>
        <v>59080.609832015827</v>
      </c>
      <c r="AE1651" s="74">
        <f t="shared" si="128"/>
        <v>1629.5090446792583</v>
      </c>
      <c r="AF1651" s="74">
        <f t="shared" si="129"/>
        <v>278646.04664015316</v>
      </c>
    </row>
    <row r="1652" spans="28:32" ht="20" customHeight="1" x14ac:dyDescent="0.5">
      <c r="AB1652" s="41">
        <f t="shared" si="125"/>
        <v>171</v>
      </c>
      <c r="AC1652" s="75">
        <f t="shared" si="126"/>
        <v>345.50064229249023</v>
      </c>
      <c r="AD1652" s="75">
        <f t="shared" si="127"/>
        <v>59080.609832015827</v>
      </c>
      <c r="AE1652" s="74">
        <f t="shared" si="128"/>
        <v>1629.5090446792583</v>
      </c>
      <c r="AF1652" s="74">
        <f t="shared" si="129"/>
        <v>278646.04664015316</v>
      </c>
    </row>
    <row r="1653" spans="28:32" ht="20" customHeight="1" x14ac:dyDescent="0.5">
      <c r="AB1653" s="41">
        <f t="shared" si="125"/>
        <v>171</v>
      </c>
      <c r="AC1653" s="75">
        <f t="shared" si="126"/>
        <v>345.50064229249023</v>
      </c>
      <c r="AD1653" s="75">
        <f t="shared" si="127"/>
        <v>59080.609832015827</v>
      </c>
      <c r="AE1653" s="74">
        <f t="shared" si="128"/>
        <v>1629.5090446792583</v>
      </c>
      <c r="AF1653" s="74">
        <f t="shared" si="129"/>
        <v>278646.04664015316</v>
      </c>
    </row>
    <row r="1654" spans="28:32" ht="20" customHeight="1" x14ac:dyDescent="0.5">
      <c r="AB1654" s="41">
        <f t="shared" si="125"/>
        <v>171</v>
      </c>
      <c r="AC1654" s="75">
        <f t="shared" si="126"/>
        <v>345.50064229249023</v>
      </c>
      <c r="AD1654" s="75">
        <f t="shared" si="127"/>
        <v>59080.609832015827</v>
      </c>
      <c r="AE1654" s="74">
        <f t="shared" si="128"/>
        <v>1629.5090446792583</v>
      </c>
      <c r="AF1654" s="74">
        <f t="shared" si="129"/>
        <v>278646.04664015316</v>
      </c>
    </row>
    <row r="1655" spans="28:32" ht="20" customHeight="1" x14ac:dyDescent="0.5">
      <c r="AB1655" s="41">
        <f t="shared" si="125"/>
        <v>171</v>
      </c>
      <c r="AC1655" s="75">
        <f t="shared" si="126"/>
        <v>345.50064229249023</v>
      </c>
      <c r="AD1655" s="75">
        <f t="shared" si="127"/>
        <v>59080.609832015827</v>
      </c>
      <c r="AE1655" s="74">
        <f t="shared" si="128"/>
        <v>1629.5090446792583</v>
      </c>
      <c r="AF1655" s="74">
        <f t="shared" si="129"/>
        <v>278646.04664015316</v>
      </c>
    </row>
    <row r="1656" spans="28:32" ht="20" customHeight="1" x14ac:dyDescent="0.5">
      <c r="AB1656" s="41">
        <f t="shared" si="125"/>
        <v>171</v>
      </c>
      <c r="AC1656" s="75">
        <f t="shared" si="126"/>
        <v>345.50064229249023</v>
      </c>
      <c r="AD1656" s="75">
        <f t="shared" si="127"/>
        <v>59080.609832015827</v>
      </c>
      <c r="AE1656" s="74">
        <f t="shared" si="128"/>
        <v>1629.5090446792583</v>
      </c>
      <c r="AF1656" s="74">
        <f t="shared" si="129"/>
        <v>278646.04664015316</v>
      </c>
    </row>
    <row r="1657" spans="28:32" ht="20" customHeight="1" x14ac:dyDescent="0.5">
      <c r="AB1657" s="41">
        <f t="shared" si="125"/>
        <v>171</v>
      </c>
      <c r="AC1657" s="75">
        <f t="shared" si="126"/>
        <v>345.50064229249023</v>
      </c>
      <c r="AD1657" s="75">
        <f t="shared" si="127"/>
        <v>59080.609832015827</v>
      </c>
      <c r="AE1657" s="74">
        <f t="shared" si="128"/>
        <v>1629.5090446792583</v>
      </c>
      <c r="AF1657" s="74">
        <f t="shared" si="129"/>
        <v>278646.04664015316</v>
      </c>
    </row>
    <row r="1658" spans="28:32" ht="20" customHeight="1" x14ac:dyDescent="0.5">
      <c r="AB1658" s="41">
        <f t="shared" si="125"/>
        <v>171</v>
      </c>
      <c r="AC1658" s="75">
        <f t="shared" si="126"/>
        <v>345.50064229249023</v>
      </c>
      <c r="AD1658" s="75">
        <f t="shared" si="127"/>
        <v>59080.609832015827</v>
      </c>
      <c r="AE1658" s="74">
        <f t="shared" si="128"/>
        <v>1629.5090446792583</v>
      </c>
      <c r="AF1658" s="74">
        <f t="shared" si="129"/>
        <v>278646.04664015316</v>
      </c>
    </row>
    <row r="1659" spans="28:32" ht="20" customHeight="1" x14ac:dyDescent="0.5">
      <c r="AB1659" s="41">
        <f t="shared" si="125"/>
        <v>171</v>
      </c>
      <c r="AC1659" s="75">
        <f t="shared" si="126"/>
        <v>345.50064229249023</v>
      </c>
      <c r="AD1659" s="75">
        <f t="shared" si="127"/>
        <v>59080.609832015827</v>
      </c>
      <c r="AE1659" s="74">
        <f t="shared" si="128"/>
        <v>1629.5090446792583</v>
      </c>
      <c r="AF1659" s="74">
        <f t="shared" si="129"/>
        <v>278646.04664015316</v>
      </c>
    </row>
    <row r="1660" spans="28:32" ht="20" customHeight="1" x14ac:dyDescent="0.5">
      <c r="AB1660" s="41">
        <f t="shared" si="125"/>
        <v>171</v>
      </c>
      <c r="AC1660" s="75">
        <f t="shared" si="126"/>
        <v>345.50064229249023</v>
      </c>
      <c r="AD1660" s="75">
        <f t="shared" si="127"/>
        <v>59080.609832015827</v>
      </c>
      <c r="AE1660" s="74">
        <f t="shared" si="128"/>
        <v>1629.5090446792583</v>
      </c>
      <c r="AF1660" s="74">
        <f t="shared" si="129"/>
        <v>278646.04664015316</v>
      </c>
    </row>
    <row r="1661" spans="28:32" ht="20" customHeight="1" x14ac:dyDescent="0.5">
      <c r="AB1661" s="41">
        <f t="shared" si="125"/>
        <v>171</v>
      </c>
      <c r="AC1661" s="75">
        <f t="shared" si="126"/>
        <v>345.50064229249023</v>
      </c>
      <c r="AD1661" s="75">
        <f t="shared" si="127"/>
        <v>59080.609832015827</v>
      </c>
      <c r="AE1661" s="74">
        <f t="shared" si="128"/>
        <v>1629.5090446792583</v>
      </c>
      <c r="AF1661" s="74">
        <f t="shared" si="129"/>
        <v>278646.04664015316</v>
      </c>
    </row>
    <row r="1662" spans="28:32" ht="20" customHeight="1" x14ac:dyDescent="0.5">
      <c r="AB1662" s="41">
        <f t="shared" si="125"/>
        <v>171</v>
      </c>
      <c r="AC1662" s="75">
        <f t="shared" si="126"/>
        <v>345.50064229249023</v>
      </c>
      <c r="AD1662" s="75">
        <f t="shared" si="127"/>
        <v>59080.609832015827</v>
      </c>
      <c r="AE1662" s="74">
        <f t="shared" si="128"/>
        <v>1629.5090446792583</v>
      </c>
      <c r="AF1662" s="74">
        <f t="shared" si="129"/>
        <v>278646.04664015316</v>
      </c>
    </row>
    <row r="1663" spans="28:32" ht="20" customHeight="1" x14ac:dyDescent="0.5">
      <c r="AB1663" s="41">
        <f t="shared" si="125"/>
        <v>171</v>
      </c>
      <c r="AC1663" s="75">
        <f t="shared" si="126"/>
        <v>345.50064229249023</v>
      </c>
      <c r="AD1663" s="75">
        <f t="shared" si="127"/>
        <v>59080.609832015827</v>
      </c>
      <c r="AE1663" s="74">
        <f t="shared" si="128"/>
        <v>1629.5090446792583</v>
      </c>
      <c r="AF1663" s="74">
        <f t="shared" si="129"/>
        <v>278646.04664015316</v>
      </c>
    </row>
    <row r="1664" spans="28:32" ht="20" customHeight="1" x14ac:dyDescent="0.5">
      <c r="AB1664" s="41">
        <f t="shared" si="125"/>
        <v>171</v>
      </c>
      <c r="AC1664" s="75">
        <f t="shared" si="126"/>
        <v>345.50064229249023</v>
      </c>
      <c r="AD1664" s="75">
        <f t="shared" si="127"/>
        <v>59080.609832015827</v>
      </c>
      <c r="AE1664" s="74">
        <f t="shared" si="128"/>
        <v>1629.5090446792583</v>
      </c>
      <c r="AF1664" s="74">
        <f t="shared" si="129"/>
        <v>278646.04664015316</v>
      </c>
    </row>
    <row r="1665" spans="28:32" ht="20" customHeight="1" x14ac:dyDescent="0.5">
      <c r="AB1665" s="41">
        <f t="shared" si="125"/>
        <v>171</v>
      </c>
      <c r="AC1665" s="75">
        <f t="shared" si="126"/>
        <v>345.50064229249023</v>
      </c>
      <c r="AD1665" s="75">
        <f t="shared" si="127"/>
        <v>59080.609832015827</v>
      </c>
      <c r="AE1665" s="74">
        <f t="shared" si="128"/>
        <v>1629.5090446792583</v>
      </c>
      <c r="AF1665" s="74">
        <f t="shared" si="129"/>
        <v>278646.04664015316</v>
      </c>
    </row>
    <row r="1666" spans="28:32" ht="20" customHeight="1" x14ac:dyDescent="0.5">
      <c r="AB1666" s="41">
        <f t="shared" si="125"/>
        <v>171</v>
      </c>
      <c r="AC1666" s="75">
        <f t="shared" si="126"/>
        <v>345.50064229249023</v>
      </c>
      <c r="AD1666" s="75">
        <f t="shared" si="127"/>
        <v>59080.609832015827</v>
      </c>
      <c r="AE1666" s="74">
        <f t="shared" si="128"/>
        <v>1629.5090446792583</v>
      </c>
      <c r="AF1666" s="74">
        <f t="shared" si="129"/>
        <v>278646.04664015316</v>
      </c>
    </row>
    <row r="1667" spans="28:32" ht="20" customHeight="1" x14ac:dyDescent="0.5">
      <c r="AB1667" s="41">
        <f t="shared" si="125"/>
        <v>171</v>
      </c>
      <c r="AC1667" s="75">
        <f t="shared" si="126"/>
        <v>345.50064229249023</v>
      </c>
      <c r="AD1667" s="75">
        <f t="shared" si="127"/>
        <v>59080.609832015827</v>
      </c>
      <c r="AE1667" s="74">
        <f t="shared" si="128"/>
        <v>1629.5090446792583</v>
      </c>
      <c r="AF1667" s="74">
        <f t="shared" si="129"/>
        <v>278646.04664015316</v>
      </c>
    </row>
    <row r="1668" spans="28:32" ht="20" customHeight="1" x14ac:dyDescent="0.5">
      <c r="AB1668" s="41">
        <f t="shared" si="125"/>
        <v>171</v>
      </c>
      <c r="AC1668" s="75">
        <f t="shared" si="126"/>
        <v>345.50064229249023</v>
      </c>
      <c r="AD1668" s="75">
        <f t="shared" si="127"/>
        <v>59080.609832015827</v>
      </c>
      <c r="AE1668" s="74">
        <f t="shared" si="128"/>
        <v>1629.5090446792583</v>
      </c>
      <c r="AF1668" s="74">
        <f t="shared" si="129"/>
        <v>278646.04664015316</v>
      </c>
    </row>
    <row r="1669" spans="28:32" ht="20" customHeight="1" x14ac:dyDescent="0.5">
      <c r="AB1669" s="41">
        <f t="shared" si="125"/>
        <v>171</v>
      </c>
      <c r="AC1669" s="75">
        <f t="shared" si="126"/>
        <v>345.50064229249023</v>
      </c>
      <c r="AD1669" s="75">
        <f t="shared" si="127"/>
        <v>59080.609832015827</v>
      </c>
      <c r="AE1669" s="74">
        <f t="shared" si="128"/>
        <v>1629.5090446792583</v>
      </c>
      <c r="AF1669" s="74">
        <f t="shared" si="129"/>
        <v>278646.04664015316</v>
      </c>
    </row>
    <row r="1670" spans="28:32" ht="20" customHeight="1" x14ac:dyDescent="0.5">
      <c r="AB1670" s="41">
        <f t="shared" si="125"/>
        <v>171</v>
      </c>
      <c r="AC1670" s="75">
        <f t="shared" si="126"/>
        <v>345.50064229249023</v>
      </c>
      <c r="AD1670" s="75">
        <f t="shared" si="127"/>
        <v>59080.609832015827</v>
      </c>
      <c r="AE1670" s="74">
        <f t="shared" si="128"/>
        <v>1629.5090446792583</v>
      </c>
      <c r="AF1670" s="74">
        <f t="shared" si="129"/>
        <v>278646.04664015316</v>
      </c>
    </row>
    <row r="1671" spans="28:32" ht="20" customHeight="1" x14ac:dyDescent="0.5">
      <c r="AB1671" s="41">
        <f t="shared" ref="AB1671:AB1734" si="130">AB1670+U1671</f>
        <v>171</v>
      </c>
      <c r="AC1671" s="75">
        <f t="shared" ref="AC1671:AC1734" si="131">IF(U1671&gt;0,(W1671+AD1670)/AB1671,AC1670)</f>
        <v>345.50064229249023</v>
      </c>
      <c r="AD1671" s="75">
        <f t="shared" ref="AD1671:AD1734" si="132">AB1671*AC1671</f>
        <v>59080.609832015827</v>
      </c>
      <c r="AE1671" s="74">
        <f t="shared" ref="AE1671:AE1734" si="133">IF(U1671&gt;0,(AF1670+Z1671)/AB1671,AE1670)</f>
        <v>1629.5090446792583</v>
      </c>
      <c r="AF1671" s="74">
        <f t="shared" ref="AF1671:AF1734" si="134">AB1671*AE1671</f>
        <v>278646.04664015316</v>
      </c>
    </row>
    <row r="1672" spans="28:32" ht="20" customHeight="1" x14ac:dyDescent="0.5">
      <c r="AB1672" s="41">
        <f t="shared" si="130"/>
        <v>171</v>
      </c>
      <c r="AC1672" s="75">
        <f t="shared" si="131"/>
        <v>345.50064229249023</v>
      </c>
      <c r="AD1672" s="75">
        <f t="shared" si="132"/>
        <v>59080.609832015827</v>
      </c>
      <c r="AE1672" s="74">
        <f t="shared" si="133"/>
        <v>1629.5090446792583</v>
      </c>
      <c r="AF1672" s="74">
        <f t="shared" si="134"/>
        <v>278646.04664015316</v>
      </c>
    </row>
    <row r="1673" spans="28:32" ht="20" customHeight="1" x14ac:dyDescent="0.5">
      <c r="AB1673" s="41">
        <f t="shared" si="130"/>
        <v>171</v>
      </c>
      <c r="AC1673" s="75">
        <f t="shared" si="131"/>
        <v>345.50064229249023</v>
      </c>
      <c r="AD1673" s="75">
        <f t="shared" si="132"/>
        <v>59080.609832015827</v>
      </c>
      <c r="AE1673" s="74">
        <f t="shared" si="133"/>
        <v>1629.5090446792583</v>
      </c>
      <c r="AF1673" s="74">
        <f t="shared" si="134"/>
        <v>278646.04664015316</v>
      </c>
    </row>
    <row r="1674" spans="28:32" ht="20" customHeight="1" x14ac:dyDescent="0.5">
      <c r="AB1674" s="41">
        <f t="shared" si="130"/>
        <v>171</v>
      </c>
      <c r="AC1674" s="75">
        <f t="shared" si="131"/>
        <v>345.50064229249023</v>
      </c>
      <c r="AD1674" s="75">
        <f t="shared" si="132"/>
        <v>59080.609832015827</v>
      </c>
      <c r="AE1674" s="74">
        <f t="shared" si="133"/>
        <v>1629.5090446792583</v>
      </c>
      <c r="AF1674" s="74">
        <f t="shared" si="134"/>
        <v>278646.04664015316</v>
      </c>
    </row>
    <row r="1675" spans="28:32" ht="20" customHeight="1" x14ac:dyDescent="0.5">
      <c r="AB1675" s="41">
        <f t="shared" si="130"/>
        <v>171</v>
      </c>
      <c r="AC1675" s="75">
        <f t="shared" si="131"/>
        <v>345.50064229249023</v>
      </c>
      <c r="AD1675" s="75">
        <f t="shared" si="132"/>
        <v>59080.609832015827</v>
      </c>
      <c r="AE1675" s="74">
        <f t="shared" si="133"/>
        <v>1629.5090446792583</v>
      </c>
      <c r="AF1675" s="74">
        <f t="shared" si="134"/>
        <v>278646.04664015316</v>
      </c>
    </row>
    <row r="1676" spans="28:32" ht="20" customHeight="1" x14ac:dyDescent="0.5">
      <c r="AB1676" s="41">
        <f t="shared" si="130"/>
        <v>171</v>
      </c>
      <c r="AC1676" s="75">
        <f t="shared" si="131"/>
        <v>345.50064229249023</v>
      </c>
      <c r="AD1676" s="75">
        <f t="shared" si="132"/>
        <v>59080.609832015827</v>
      </c>
      <c r="AE1676" s="74">
        <f t="shared" si="133"/>
        <v>1629.5090446792583</v>
      </c>
      <c r="AF1676" s="74">
        <f t="shared" si="134"/>
        <v>278646.04664015316</v>
      </c>
    </row>
    <row r="1677" spans="28:32" ht="20" customHeight="1" x14ac:dyDescent="0.5">
      <c r="AB1677" s="41">
        <f t="shared" si="130"/>
        <v>171</v>
      </c>
      <c r="AC1677" s="75">
        <f t="shared" si="131"/>
        <v>345.50064229249023</v>
      </c>
      <c r="AD1677" s="75">
        <f t="shared" si="132"/>
        <v>59080.609832015827</v>
      </c>
      <c r="AE1677" s="74">
        <f t="shared" si="133"/>
        <v>1629.5090446792583</v>
      </c>
      <c r="AF1677" s="74">
        <f t="shared" si="134"/>
        <v>278646.04664015316</v>
      </c>
    </row>
    <row r="1678" spans="28:32" ht="20" customHeight="1" x14ac:dyDescent="0.5">
      <c r="AB1678" s="41">
        <f t="shared" si="130"/>
        <v>171</v>
      </c>
      <c r="AC1678" s="75">
        <f t="shared" si="131"/>
        <v>345.50064229249023</v>
      </c>
      <c r="AD1678" s="75">
        <f t="shared" si="132"/>
        <v>59080.609832015827</v>
      </c>
      <c r="AE1678" s="74">
        <f t="shared" si="133"/>
        <v>1629.5090446792583</v>
      </c>
      <c r="AF1678" s="74">
        <f t="shared" si="134"/>
        <v>278646.04664015316</v>
      </c>
    </row>
    <row r="1679" spans="28:32" ht="20" customHeight="1" x14ac:dyDescent="0.5">
      <c r="AB1679" s="41">
        <f t="shared" si="130"/>
        <v>171</v>
      </c>
      <c r="AC1679" s="75">
        <f t="shared" si="131"/>
        <v>345.50064229249023</v>
      </c>
      <c r="AD1679" s="75">
        <f t="shared" si="132"/>
        <v>59080.609832015827</v>
      </c>
      <c r="AE1679" s="74">
        <f t="shared" si="133"/>
        <v>1629.5090446792583</v>
      </c>
      <c r="AF1679" s="74">
        <f t="shared" si="134"/>
        <v>278646.04664015316</v>
      </c>
    </row>
    <row r="1680" spans="28:32" ht="20" customHeight="1" x14ac:dyDescent="0.5">
      <c r="AB1680" s="41">
        <f t="shared" si="130"/>
        <v>171</v>
      </c>
      <c r="AC1680" s="75">
        <f t="shared" si="131"/>
        <v>345.50064229249023</v>
      </c>
      <c r="AD1680" s="75">
        <f t="shared" si="132"/>
        <v>59080.609832015827</v>
      </c>
      <c r="AE1680" s="74">
        <f t="shared" si="133"/>
        <v>1629.5090446792583</v>
      </c>
      <c r="AF1680" s="74">
        <f t="shared" si="134"/>
        <v>278646.04664015316</v>
      </c>
    </row>
    <row r="1681" spans="28:32" ht="20" customHeight="1" x14ac:dyDescent="0.5">
      <c r="AB1681" s="41">
        <f t="shared" si="130"/>
        <v>171</v>
      </c>
      <c r="AC1681" s="75">
        <f t="shared" si="131"/>
        <v>345.50064229249023</v>
      </c>
      <c r="AD1681" s="75">
        <f t="shared" si="132"/>
        <v>59080.609832015827</v>
      </c>
      <c r="AE1681" s="74">
        <f t="shared" si="133"/>
        <v>1629.5090446792583</v>
      </c>
      <c r="AF1681" s="74">
        <f t="shared" si="134"/>
        <v>278646.04664015316</v>
      </c>
    </row>
    <row r="1682" spans="28:32" ht="20" customHeight="1" x14ac:dyDescent="0.5">
      <c r="AB1682" s="41">
        <f t="shared" si="130"/>
        <v>171</v>
      </c>
      <c r="AC1682" s="75">
        <f t="shared" si="131"/>
        <v>345.50064229249023</v>
      </c>
      <c r="AD1682" s="75">
        <f t="shared" si="132"/>
        <v>59080.609832015827</v>
      </c>
      <c r="AE1682" s="74">
        <f t="shared" si="133"/>
        <v>1629.5090446792583</v>
      </c>
      <c r="AF1682" s="74">
        <f t="shared" si="134"/>
        <v>278646.04664015316</v>
      </c>
    </row>
    <row r="1683" spans="28:32" ht="20" customHeight="1" x14ac:dyDescent="0.5">
      <c r="AB1683" s="41">
        <f t="shared" si="130"/>
        <v>171</v>
      </c>
      <c r="AC1683" s="75">
        <f t="shared" si="131"/>
        <v>345.50064229249023</v>
      </c>
      <c r="AD1683" s="75">
        <f t="shared" si="132"/>
        <v>59080.609832015827</v>
      </c>
      <c r="AE1683" s="74">
        <f t="shared" si="133"/>
        <v>1629.5090446792583</v>
      </c>
      <c r="AF1683" s="74">
        <f t="shared" si="134"/>
        <v>278646.04664015316</v>
      </c>
    </row>
    <row r="1684" spans="28:32" ht="20" customHeight="1" x14ac:dyDescent="0.5">
      <c r="AB1684" s="41">
        <f t="shared" si="130"/>
        <v>171</v>
      </c>
      <c r="AC1684" s="75">
        <f t="shared" si="131"/>
        <v>345.50064229249023</v>
      </c>
      <c r="AD1684" s="75">
        <f t="shared" si="132"/>
        <v>59080.609832015827</v>
      </c>
      <c r="AE1684" s="74">
        <f t="shared" si="133"/>
        <v>1629.5090446792583</v>
      </c>
      <c r="AF1684" s="74">
        <f t="shared" si="134"/>
        <v>278646.04664015316</v>
      </c>
    </row>
    <row r="1685" spans="28:32" ht="20" customHeight="1" x14ac:dyDescent="0.5">
      <c r="AB1685" s="41">
        <f t="shared" si="130"/>
        <v>171</v>
      </c>
      <c r="AC1685" s="75">
        <f t="shared" si="131"/>
        <v>345.50064229249023</v>
      </c>
      <c r="AD1685" s="75">
        <f t="shared" si="132"/>
        <v>59080.609832015827</v>
      </c>
      <c r="AE1685" s="74">
        <f t="shared" si="133"/>
        <v>1629.5090446792583</v>
      </c>
      <c r="AF1685" s="74">
        <f t="shared" si="134"/>
        <v>278646.04664015316</v>
      </c>
    </row>
    <row r="1686" spans="28:32" ht="20" customHeight="1" x14ac:dyDescent="0.5">
      <c r="AB1686" s="41">
        <f t="shared" si="130"/>
        <v>171</v>
      </c>
      <c r="AC1686" s="75">
        <f t="shared" si="131"/>
        <v>345.50064229249023</v>
      </c>
      <c r="AD1686" s="75">
        <f t="shared" si="132"/>
        <v>59080.609832015827</v>
      </c>
      <c r="AE1686" s="74">
        <f t="shared" si="133"/>
        <v>1629.5090446792583</v>
      </c>
      <c r="AF1686" s="74">
        <f t="shared" si="134"/>
        <v>278646.04664015316</v>
      </c>
    </row>
    <row r="1687" spans="28:32" ht="20" customHeight="1" x14ac:dyDescent="0.5">
      <c r="AB1687" s="41">
        <f t="shared" si="130"/>
        <v>171</v>
      </c>
      <c r="AC1687" s="75">
        <f t="shared" si="131"/>
        <v>345.50064229249023</v>
      </c>
      <c r="AD1687" s="75">
        <f t="shared" si="132"/>
        <v>59080.609832015827</v>
      </c>
      <c r="AE1687" s="74">
        <f t="shared" si="133"/>
        <v>1629.5090446792583</v>
      </c>
      <c r="AF1687" s="74">
        <f t="shared" si="134"/>
        <v>278646.04664015316</v>
      </c>
    </row>
    <row r="1688" spans="28:32" ht="20" customHeight="1" x14ac:dyDescent="0.5">
      <c r="AB1688" s="41">
        <f t="shared" si="130"/>
        <v>171</v>
      </c>
      <c r="AC1688" s="75">
        <f t="shared" si="131"/>
        <v>345.50064229249023</v>
      </c>
      <c r="AD1688" s="75">
        <f t="shared" si="132"/>
        <v>59080.609832015827</v>
      </c>
      <c r="AE1688" s="74">
        <f t="shared" si="133"/>
        <v>1629.5090446792583</v>
      </c>
      <c r="AF1688" s="74">
        <f t="shared" si="134"/>
        <v>278646.04664015316</v>
      </c>
    </row>
    <row r="1689" spans="28:32" ht="20" customHeight="1" x14ac:dyDescent="0.5">
      <c r="AB1689" s="41">
        <f t="shared" si="130"/>
        <v>171</v>
      </c>
      <c r="AC1689" s="75">
        <f t="shared" si="131"/>
        <v>345.50064229249023</v>
      </c>
      <c r="AD1689" s="75">
        <f t="shared" si="132"/>
        <v>59080.609832015827</v>
      </c>
      <c r="AE1689" s="74">
        <f t="shared" si="133"/>
        <v>1629.5090446792583</v>
      </c>
      <c r="AF1689" s="74">
        <f t="shared" si="134"/>
        <v>278646.04664015316</v>
      </c>
    </row>
    <row r="1690" spans="28:32" ht="20" customHeight="1" x14ac:dyDescent="0.5">
      <c r="AB1690" s="41">
        <f t="shared" si="130"/>
        <v>171</v>
      </c>
      <c r="AC1690" s="75">
        <f t="shared" si="131"/>
        <v>345.50064229249023</v>
      </c>
      <c r="AD1690" s="75">
        <f t="shared" si="132"/>
        <v>59080.609832015827</v>
      </c>
      <c r="AE1690" s="74">
        <f t="shared" si="133"/>
        <v>1629.5090446792583</v>
      </c>
      <c r="AF1690" s="74">
        <f t="shared" si="134"/>
        <v>278646.04664015316</v>
      </c>
    </row>
    <row r="1691" spans="28:32" ht="20" customHeight="1" x14ac:dyDescent="0.5">
      <c r="AB1691" s="41">
        <f t="shared" si="130"/>
        <v>171</v>
      </c>
      <c r="AC1691" s="75">
        <f t="shared" si="131"/>
        <v>345.50064229249023</v>
      </c>
      <c r="AD1691" s="75">
        <f t="shared" si="132"/>
        <v>59080.609832015827</v>
      </c>
      <c r="AE1691" s="74">
        <f t="shared" si="133"/>
        <v>1629.5090446792583</v>
      </c>
      <c r="AF1691" s="74">
        <f t="shared" si="134"/>
        <v>278646.04664015316</v>
      </c>
    </row>
    <row r="1692" spans="28:32" ht="20" customHeight="1" x14ac:dyDescent="0.5">
      <c r="AB1692" s="41">
        <f t="shared" si="130"/>
        <v>171</v>
      </c>
      <c r="AC1692" s="75">
        <f t="shared" si="131"/>
        <v>345.50064229249023</v>
      </c>
      <c r="AD1692" s="75">
        <f t="shared" si="132"/>
        <v>59080.609832015827</v>
      </c>
      <c r="AE1692" s="74">
        <f t="shared" si="133"/>
        <v>1629.5090446792583</v>
      </c>
      <c r="AF1692" s="74">
        <f t="shared" si="134"/>
        <v>278646.04664015316</v>
      </c>
    </row>
    <row r="1693" spans="28:32" ht="20" customHeight="1" x14ac:dyDescent="0.5">
      <c r="AB1693" s="41">
        <f t="shared" si="130"/>
        <v>171</v>
      </c>
      <c r="AC1693" s="75">
        <f t="shared" si="131"/>
        <v>345.50064229249023</v>
      </c>
      <c r="AD1693" s="75">
        <f t="shared" si="132"/>
        <v>59080.609832015827</v>
      </c>
      <c r="AE1693" s="74">
        <f t="shared" si="133"/>
        <v>1629.5090446792583</v>
      </c>
      <c r="AF1693" s="74">
        <f t="shared" si="134"/>
        <v>278646.04664015316</v>
      </c>
    </row>
    <row r="1694" spans="28:32" ht="20" customHeight="1" x14ac:dyDescent="0.5">
      <c r="AB1694" s="41">
        <f t="shared" si="130"/>
        <v>171</v>
      </c>
      <c r="AC1694" s="75">
        <f t="shared" si="131"/>
        <v>345.50064229249023</v>
      </c>
      <c r="AD1694" s="75">
        <f t="shared" si="132"/>
        <v>59080.609832015827</v>
      </c>
      <c r="AE1694" s="74">
        <f t="shared" si="133"/>
        <v>1629.5090446792583</v>
      </c>
      <c r="AF1694" s="74">
        <f t="shared" si="134"/>
        <v>278646.04664015316</v>
      </c>
    </row>
    <row r="1695" spans="28:32" ht="20" customHeight="1" x14ac:dyDescent="0.5">
      <c r="AB1695" s="41">
        <f t="shared" si="130"/>
        <v>171</v>
      </c>
      <c r="AC1695" s="75">
        <f t="shared" si="131"/>
        <v>345.50064229249023</v>
      </c>
      <c r="AD1695" s="75">
        <f t="shared" si="132"/>
        <v>59080.609832015827</v>
      </c>
      <c r="AE1695" s="74">
        <f t="shared" si="133"/>
        <v>1629.5090446792583</v>
      </c>
      <c r="AF1695" s="74">
        <f t="shared" si="134"/>
        <v>278646.04664015316</v>
      </c>
    </row>
    <row r="1696" spans="28:32" ht="20" customHeight="1" x14ac:dyDescent="0.5">
      <c r="AB1696" s="41">
        <f t="shared" si="130"/>
        <v>171</v>
      </c>
      <c r="AC1696" s="75">
        <f t="shared" si="131"/>
        <v>345.50064229249023</v>
      </c>
      <c r="AD1696" s="75">
        <f t="shared" si="132"/>
        <v>59080.609832015827</v>
      </c>
      <c r="AE1696" s="74">
        <f t="shared" si="133"/>
        <v>1629.5090446792583</v>
      </c>
      <c r="AF1696" s="74">
        <f t="shared" si="134"/>
        <v>278646.04664015316</v>
      </c>
    </row>
    <row r="1697" spans="28:32" ht="20" customHeight="1" x14ac:dyDescent="0.5">
      <c r="AB1697" s="41">
        <f t="shared" si="130"/>
        <v>171</v>
      </c>
      <c r="AC1697" s="75">
        <f t="shared" si="131"/>
        <v>345.50064229249023</v>
      </c>
      <c r="AD1697" s="75">
        <f t="shared" si="132"/>
        <v>59080.609832015827</v>
      </c>
      <c r="AE1697" s="74">
        <f t="shared" si="133"/>
        <v>1629.5090446792583</v>
      </c>
      <c r="AF1697" s="74">
        <f t="shared" si="134"/>
        <v>278646.04664015316</v>
      </c>
    </row>
    <row r="1698" spans="28:32" ht="20" customHeight="1" x14ac:dyDescent="0.5">
      <c r="AB1698" s="41">
        <f t="shared" si="130"/>
        <v>171</v>
      </c>
      <c r="AC1698" s="75">
        <f t="shared" si="131"/>
        <v>345.50064229249023</v>
      </c>
      <c r="AD1698" s="75">
        <f t="shared" si="132"/>
        <v>59080.609832015827</v>
      </c>
      <c r="AE1698" s="74">
        <f t="shared" si="133"/>
        <v>1629.5090446792583</v>
      </c>
      <c r="AF1698" s="74">
        <f t="shared" si="134"/>
        <v>278646.04664015316</v>
      </c>
    </row>
    <row r="1699" spans="28:32" ht="20" customHeight="1" x14ac:dyDescent="0.5">
      <c r="AB1699" s="41">
        <f t="shared" si="130"/>
        <v>171</v>
      </c>
      <c r="AC1699" s="75">
        <f t="shared" si="131"/>
        <v>345.50064229249023</v>
      </c>
      <c r="AD1699" s="75">
        <f t="shared" si="132"/>
        <v>59080.609832015827</v>
      </c>
      <c r="AE1699" s="74">
        <f t="shared" si="133"/>
        <v>1629.5090446792583</v>
      </c>
      <c r="AF1699" s="74">
        <f t="shared" si="134"/>
        <v>278646.04664015316</v>
      </c>
    </row>
    <row r="1700" spans="28:32" ht="20" customHeight="1" x14ac:dyDescent="0.5">
      <c r="AB1700" s="41">
        <f t="shared" si="130"/>
        <v>171</v>
      </c>
      <c r="AC1700" s="75">
        <f t="shared" si="131"/>
        <v>345.50064229249023</v>
      </c>
      <c r="AD1700" s="75">
        <f t="shared" si="132"/>
        <v>59080.609832015827</v>
      </c>
      <c r="AE1700" s="74">
        <f t="shared" si="133"/>
        <v>1629.5090446792583</v>
      </c>
      <c r="AF1700" s="74">
        <f t="shared" si="134"/>
        <v>278646.04664015316</v>
      </c>
    </row>
    <row r="1701" spans="28:32" ht="20" customHeight="1" x14ac:dyDescent="0.5">
      <c r="AB1701" s="41">
        <f t="shared" si="130"/>
        <v>171</v>
      </c>
      <c r="AC1701" s="75">
        <f t="shared" si="131"/>
        <v>345.50064229249023</v>
      </c>
      <c r="AD1701" s="75">
        <f t="shared" si="132"/>
        <v>59080.609832015827</v>
      </c>
      <c r="AE1701" s="74">
        <f t="shared" si="133"/>
        <v>1629.5090446792583</v>
      </c>
      <c r="AF1701" s="74">
        <f t="shared" si="134"/>
        <v>278646.04664015316</v>
      </c>
    </row>
    <row r="1702" spans="28:32" ht="20" customHeight="1" x14ac:dyDescent="0.5">
      <c r="AB1702" s="41">
        <f t="shared" si="130"/>
        <v>171</v>
      </c>
      <c r="AC1702" s="75">
        <f t="shared" si="131"/>
        <v>345.50064229249023</v>
      </c>
      <c r="AD1702" s="75">
        <f t="shared" si="132"/>
        <v>59080.609832015827</v>
      </c>
      <c r="AE1702" s="74">
        <f t="shared" si="133"/>
        <v>1629.5090446792583</v>
      </c>
      <c r="AF1702" s="74">
        <f t="shared" si="134"/>
        <v>278646.04664015316</v>
      </c>
    </row>
    <row r="1703" spans="28:32" ht="20" customHeight="1" x14ac:dyDescent="0.5">
      <c r="AB1703" s="41">
        <f t="shared" si="130"/>
        <v>171</v>
      </c>
      <c r="AC1703" s="75">
        <f t="shared" si="131"/>
        <v>345.50064229249023</v>
      </c>
      <c r="AD1703" s="75">
        <f t="shared" si="132"/>
        <v>59080.609832015827</v>
      </c>
      <c r="AE1703" s="74">
        <f t="shared" si="133"/>
        <v>1629.5090446792583</v>
      </c>
      <c r="AF1703" s="74">
        <f t="shared" si="134"/>
        <v>278646.04664015316</v>
      </c>
    </row>
    <row r="1704" spans="28:32" ht="20" customHeight="1" x14ac:dyDescent="0.5">
      <c r="AB1704" s="41">
        <f t="shared" si="130"/>
        <v>171</v>
      </c>
      <c r="AC1704" s="75">
        <f t="shared" si="131"/>
        <v>345.50064229249023</v>
      </c>
      <c r="AD1704" s="75">
        <f t="shared" si="132"/>
        <v>59080.609832015827</v>
      </c>
      <c r="AE1704" s="74">
        <f t="shared" si="133"/>
        <v>1629.5090446792583</v>
      </c>
      <c r="AF1704" s="74">
        <f t="shared" si="134"/>
        <v>278646.04664015316</v>
      </c>
    </row>
    <row r="1705" spans="28:32" ht="20" customHeight="1" x14ac:dyDescent="0.5">
      <c r="AB1705" s="41">
        <f t="shared" si="130"/>
        <v>171</v>
      </c>
      <c r="AC1705" s="75">
        <f t="shared" si="131"/>
        <v>345.50064229249023</v>
      </c>
      <c r="AD1705" s="75">
        <f t="shared" si="132"/>
        <v>59080.609832015827</v>
      </c>
      <c r="AE1705" s="74">
        <f t="shared" si="133"/>
        <v>1629.5090446792583</v>
      </c>
      <c r="AF1705" s="74">
        <f t="shared" si="134"/>
        <v>278646.04664015316</v>
      </c>
    </row>
    <row r="1706" spans="28:32" ht="20" customHeight="1" x14ac:dyDescent="0.5">
      <c r="AB1706" s="41">
        <f t="shared" si="130"/>
        <v>171</v>
      </c>
      <c r="AC1706" s="75">
        <f t="shared" si="131"/>
        <v>345.50064229249023</v>
      </c>
      <c r="AD1706" s="75">
        <f t="shared" si="132"/>
        <v>59080.609832015827</v>
      </c>
      <c r="AE1706" s="74">
        <f t="shared" si="133"/>
        <v>1629.5090446792583</v>
      </c>
      <c r="AF1706" s="74">
        <f t="shared" si="134"/>
        <v>278646.04664015316</v>
      </c>
    </row>
    <row r="1707" spans="28:32" ht="20" customHeight="1" x14ac:dyDescent="0.5">
      <c r="AB1707" s="41">
        <f t="shared" si="130"/>
        <v>171</v>
      </c>
      <c r="AC1707" s="75">
        <f t="shared" si="131"/>
        <v>345.50064229249023</v>
      </c>
      <c r="AD1707" s="75">
        <f t="shared" si="132"/>
        <v>59080.609832015827</v>
      </c>
      <c r="AE1707" s="74">
        <f t="shared" si="133"/>
        <v>1629.5090446792583</v>
      </c>
      <c r="AF1707" s="74">
        <f t="shared" si="134"/>
        <v>278646.04664015316</v>
      </c>
    </row>
    <row r="1708" spans="28:32" ht="20" customHeight="1" x14ac:dyDescent="0.5">
      <c r="AB1708" s="41">
        <f t="shared" si="130"/>
        <v>171</v>
      </c>
      <c r="AC1708" s="75">
        <f t="shared" si="131"/>
        <v>345.50064229249023</v>
      </c>
      <c r="AD1708" s="75">
        <f t="shared" si="132"/>
        <v>59080.609832015827</v>
      </c>
      <c r="AE1708" s="74">
        <f t="shared" si="133"/>
        <v>1629.5090446792583</v>
      </c>
      <c r="AF1708" s="74">
        <f t="shared" si="134"/>
        <v>278646.04664015316</v>
      </c>
    </row>
    <row r="1709" spans="28:32" ht="20" customHeight="1" x14ac:dyDescent="0.5">
      <c r="AB1709" s="41">
        <f t="shared" si="130"/>
        <v>171</v>
      </c>
      <c r="AC1709" s="75">
        <f t="shared" si="131"/>
        <v>345.50064229249023</v>
      </c>
      <c r="AD1709" s="75">
        <f t="shared" si="132"/>
        <v>59080.609832015827</v>
      </c>
      <c r="AE1709" s="74">
        <f t="shared" si="133"/>
        <v>1629.5090446792583</v>
      </c>
      <c r="AF1709" s="74">
        <f t="shared" si="134"/>
        <v>278646.04664015316</v>
      </c>
    </row>
    <row r="1710" spans="28:32" ht="20" customHeight="1" x14ac:dyDescent="0.5">
      <c r="AB1710" s="41">
        <f t="shared" si="130"/>
        <v>171</v>
      </c>
      <c r="AC1710" s="75">
        <f t="shared" si="131"/>
        <v>345.50064229249023</v>
      </c>
      <c r="AD1710" s="75">
        <f t="shared" si="132"/>
        <v>59080.609832015827</v>
      </c>
      <c r="AE1710" s="74">
        <f t="shared" si="133"/>
        <v>1629.5090446792583</v>
      </c>
      <c r="AF1710" s="74">
        <f t="shared" si="134"/>
        <v>278646.04664015316</v>
      </c>
    </row>
    <row r="1711" spans="28:32" ht="20" customHeight="1" x14ac:dyDescent="0.5">
      <c r="AB1711" s="41">
        <f t="shared" si="130"/>
        <v>171</v>
      </c>
      <c r="AC1711" s="75">
        <f t="shared" si="131"/>
        <v>345.50064229249023</v>
      </c>
      <c r="AD1711" s="75">
        <f t="shared" si="132"/>
        <v>59080.609832015827</v>
      </c>
      <c r="AE1711" s="74">
        <f t="shared" si="133"/>
        <v>1629.5090446792583</v>
      </c>
      <c r="AF1711" s="74">
        <f t="shared" si="134"/>
        <v>278646.04664015316</v>
      </c>
    </row>
    <row r="1712" spans="28:32" ht="20" customHeight="1" x14ac:dyDescent="0.5">
      <c r="AB1712" s="41">
        <f t="shared" si="130"/>
        <v>171</v>
      </c>
      <c r="AC1712" s="75">
        <f t="shared" si="131"/>
        <v>345.50064229249023</v>
      </c>
      <c r="AD1712" s="75">
        <f t="shared" si="132"/>
        <v>59080.609832015827</v>
      </c>
      <c r="AE1712" s="74">
        <f t="shared" si="133"/>
        <v>1629.5090446792583</v>
      </c>
      <c r="AF1712" s="74">
        <f t="shared" si="134"/>
        <v>278646.04664015316</v>
      </c>
    </row>
    <row r="1713" spans="28:32" ht="20" customHeight="1" x14ac:dyDescent="0.5">
      <c r="AB1713" s="41">
        <f t="shared" si="130"/>
        <v>171</v>
      </c>
      <c r="AC1713" s="75">
        <f t="shared" si="131"/>
        <v>345.50064229249023</v>
      </c>
      <c r="AD1713" s="75">
        <f t="shared" si="132"/>
        <v>59080.609832015827</v>
      </c>
      <c r="AE1713" s="74">
        <f t="shared" si="133"/>
        <v>1629.5090446792583</v>
      </c>
      <c r="AF1713" s="74">
        <f t="shared" si="134"/>
        <v>278646.04664015316</v>
      </c>
    </row>
    <row r="1714" spans="28:32" ht="20" customHeight="1" x14ac:dyDescent="0.5">
      <c r="AB1714" s="41">
        <f t="shared" si="130"/>
        <v>171</v>
      </c>
      <c r="AC1714" s="75">
        <f t="shared" si="131"/>
        <v>345.50064229249023</v>
      </c>
      <c r="AD1714" s="75">
        <f t="shared" si="132"/>
        <v>59080.609832015827</v>
      </c>
      <c r="AE1714" s="74">
        <f t="shared" si="133"/>
        <v>1629.5090446792583</v>
      </c>
      <c r="AF1714" s="74">
        <f t="shared" si="134"/>
        <v>278646.04664015316</v>
      </c>
    </row>
    <row r="1715" spans="28:32" ht="20" customHeight="1" x14ac:dyDescent="0.5">
      <c r="AB1715" s="41">
        <f t="shared" si="130"/>
        <v>171</v>
      </c>
      <c r="AC1715" s="75">
        <f t="shared" si="131"/>
        <v>345.50064229249023</v>
      </c>
      <c r="AD1715" s="75">
        <f t="shared" si="132"/>
        <v>59080.609832015827</v>
      </c>
      <c r="AE1715" s="74">
        <f t="shared" si="133"/>
        <v>1629.5090446792583</v>
      </c>
      <c r="AF1715" s="74">
        <f t="shared" si="134"/>
        <v>278646.04664015316</v>
      </c>
    </row>
    <row r="1716" spans="28:32" ht="20" customHeight="1" x14ac:dyDescent="0.5">
      <c r="AB1716" s="41">
        <f t="shared" si="130"/>
        <v>171</v>
      </c>
      <c r="AC1716" s="75">
        <f t="shared" si="131"/>
        <v>345.50064229249023</v>
      </c>
      <c r="AD1716" s="75">
        <f t="shared" si="132"/>
        <v>59080.609832015827</v>
      </c>
      <c r="AE1716" s="74">
        <f t="shared" si="133"/>
        <v>1629.5090446792583</v>
      </c>
      <c r="AF1716" s="74">
        <f t="shared" si="134"/>
        <v>278646.04664015316</v>
      </c>
    </row>
    <row r="1717" spans="28:32" ht="20" customHeight="1" x14ac:dyDescent="0.5">
      <c r="AB1717" s="41">
        <f t="shared" si="130"/>
        <v>171</v>
      </c>
      <c r="AC1717" s="75">
        <f t="shared" si="131"/>
        <v>345.50064229249023</v>
      </c>
      <c r="AD1717" s="75">
        <f t="shared" si="132"/>
        <v>59080.609832015827</v>
      </c>
      <c r="AE1717" s="74">
        <f t="shared" si="133"/>
        <v>1629.5090446792583</v>
      </c>
      <c r="AF1717" s="74">
        <f t="shared" si="134"/>
        <v>278646.04664015316</v>
      </c>
    </row>
    <row r="1718" spans="28:32" ht="20" customHeight="1" x14ac:dyDescent="0.5">
      <c r="AB1718" s="41">
        <f t="shared" si="130"/>
        <v>171</v>
      </c>
      <c r="AC1718" s="75">
        <f t="shared" si="131"/>
        <v>345.50064229249023</v>
      </c>
      <c r="AD1718" s="75">
        <f t="shared" si="132"/>
        <v>59080.609832015827</v>
      </c>
      <c r="AE1718" s="74">
        <f t="shared" si="133"/>
        <v>1629.5090446792583</v>
      </c>
      <c r="AF1718" s="74">
        <f t="shared" si="134"/>
        <v>278646.04664015316</v>
      </c>
    </row>
    <row r="1719" spans="28:32" ht="20" customHeight="1" x14ac:dyDescent="0.5">
      <c r="AB1719" s="41">
        <f t="shared" si="130"/>
        <v>171</v>
      </c>
      <c r="AC1719" s="75">
        <f t="shared" si="131"/>
        <v>345.50064229249023</v>
      </c>
      <c r="AD1719" s="75">
        <f t="shared" si="132"/>
        <v>59080.609832015827</v>
      </c>
      <c r="AE1719" s="74">
        <f t="shared" si="133"/>
        <v>1629.5090446792583</v>
      </c>
      <c r="AF1719" s="74">
        <f t="shared" si="134"/>
        <v>278646.04664015316</v>
      </c>
    </row>
    <row r="1720" spans="28:32" ht="20" customHeight="1" x14ac:dyDescent="0.5">
      <c r="AB1720" s="41">
        <f t="shared" si="130"/>
        <v>171</v>
      </c>
      <c r="AC1720" s="75">
        <f t="shared" si="131"/>
        <v>345.50064229249023</v>
      </c>
      <c r="AD1720" s="75">
        <f t="shared" si="132"/>
        <v>59080.609832015827</v>
      </c>
      <c r="AE1720" s="74">
        <f t="shared" si="133"/>
        <v>1629.5090446792583</v>
      </c>
      <c r="AF1720" s="74">
        <f t="shared" si="134"/>
        <v>278646.04664015316</v>
      </c>
    </row>
    <row r="1721" spans="28:32" ht="20" customHeight="1" x14ac:dyDescent="0.5">
      <c r="AB1721" s="41">
        <f t="shared" si="130"/>
        <v>171</v>
      </c>
      <c r="AC1721" s="75">
        <f t="shared" si="131"/>
        <v>345.50064229249023</v>
      </c>
      <c r="AD1721" s="75">
        <f t="shared" si="132"/>
        <v>59080.609832015827</v>
      </c>
      <c r="AE1721" s="74">
        <f t="shared" si="133"/>
        <v>1629.5090446792583</v>
      </c>
      <c r="AF1721" s="74">
        <f t="shared" si="134"/>
        <v>278646.04664015316</v>
      </c>
    </row>
    <row r="1722" spans="28:32" ht="20" customHeight="1" x14ac:dyDescent="0.5">
      <c r="AB1722" s="41">
        <f t="shared" si="130"/>
        <v>171</v>
      </c>
      <c r="AC1722" s="75">
        <f t="shared" si="131"/>
        <v>345.50064229249023</v>
      </c>
      <c r="AD1722" s="75">
        <f t="shared" si="132"/>
        <v>59080.609832015827</v>
      </c>
      <c r="AE1722" s="74">
        <f t="shared" si="133"/>
        <v>1629.5090446792583</v>
      </c>
      <c r="AF1722" s="74">
        <f t="shared" si="134"/>
        <v>278646.04664015316</v>
      </c>
    </row>
    <row r="1723" spans="28:32" ht="20" customHeight="1" x14ac:dyDescent="0.5">
      <c r="AB1723" s="41">
        <f t="shared" si="130"/>
        <v>171</v>
      </c>
      <c r="AC1723" s="75">
        <f t="shared" si="131"/>
        <v>345.50064229249023</v>
      </c>
      <c r="AD1723" s="75">
        <f t="shared" si="132"/>
        <v>59080.609832015827</v>
      </c>
      <c r="AE1723" s="74">
        <f t="shared" si="133"/>
        <v>1629.5090446792583</v>
      </c>
      <c r="AF1723" s="74">
        <f t="shared" si="134"/>
        <v>278646.04664015316</v>
      </c>
    </row>
    <row r="1724" spans="28:32" ht="20" customHeight="1" x14ac:dyDescent="0.5">
      <c r="AB1724" s="41">
        <f t="shared" si="130"/>
        <v>171</v>
      </c>
      <c r="AC1724" s="75">
        <f t="shared" si="131"/>
        <v>345.50064229249023</v>
      </c>
      <c r="AD1724" s="75">
        <f t="shared" si="132"/>
        <v>59080.609832015827</v>
      </c>
      <c r="AE1724" s="74">
        <f t="shared" si="133"/>
        <v>1629.5090446792583</v>
      </c>
      <c r="AF1724" s="74">
        <f t="shared" si="134"/>
        <v>278646.04664015316</v>
      </c>
    </row>
    <row r="1725" spans="28:32" ht="20" customHeight="1" x14ac:dyDescent="0.5">
      <c r="AB1725" s="41">
        <f t="shared" si="130"/>
        <v>171</v>
      </c>
      <c r="AC1725" s="75">
        <f t="shared" si="131"/>
        <v>345.50064229249023</v>
      </c>
      <c r="AD1725" s="75">
        <f t="shared" si="132"/>
        <v>59080.609832015827</v>
      </c>
      <c r="AE1725" s="74">
        <f t="shared" si="133"/>
        <v>1629.5090446792583</v>
      </c>
      <c r="AF1725" s="74">
        <f t="shared" si="134"/>
        <v>278646.04664015316</v>
      </c>
    </row>
    <row r="1726" spans="28:32" ht="20" customHeight="1" x14ac:dyDescent="0.5">
      <c r="AB1726" s="41">
        <f t="shared" si="130"/>
        <v>171</v>
      </c>
      <c r="AC1726" s="75">
        <f t="shared" si="131"/>
        <v>345.50064229249023</v>
      </c>
      <c r="AD1726" s="75">
        <f t="shared" si="132"/>
        <v>59080.609832015827</v>
      </c>
      <c r="AE1726" s="74">
        <f t="shared" si="133"/>
        <v>1629.5090446792583</v>
      </c>
      <c r="AF1726" s="74">
        <f t="shared" si="134"/>
        <v>278646.04664015316</v>
      </c>
    </row>
    <row r="1727" spans="28:32" ht="20" customHeight="1" x14ac:dyDescent="0.5">
      <c r="AB1727" s="41">
        <f t="shared" si="130"/>
        <v>171</v>
      </c>
      <c r="AC1727" s="75">
        <f t="shared" si="131"/>
        <v>345.50064229249023</v>
      </c>
      <c r="AD1727" s="75">
        <f t="shared" si="132"/>
        <v>59080.609832015827</v>
      </c>
      <c r="AE1727" s="74">
        <f t="shared" si="133"/>
        <v>1629.5090446792583</v>
      </c>
      <c r="AF1727" s="74">
        <f t="shared" si="134"/>
        <v>278646.04664015316</v>
      </c>
    </row>
    <row r="1728" spans="28:32" ht="20" customHeight="1" x14ac:dyDescent="0.5">
      <c r="AB1728" s="41">
        <f t="shared" si="130"/>
        <v>171</v>
      </c>
      <c r="AC1728" s="75">
        <f t="shared" si="131"/>
        <v>345.50064229249023</v>
      </c>
      <c r="AD1728" s="75">
        <f t="shared" si="132"/>
        <v>59080.609832015827</v>
      </c>
      <c r="AE1728" s="74">
        <f t="shared" si="133"/>
        <v>1629.5090446792583</v>
      </c>
      <c r="AF1728" s="74">
        <f t="shared" si="134"/>
        <v>278646.04664015316</v>
      </c>
    </row>
    <row r="1729" spans="28:32" ht="20" customHeight="1" x14ac:dyDescent="0.5">
      <c r="AB1729" s="41">
        <f t="shared" si="130"/>
        <v>171</v>
      </c>
      <c r="AC1729" s="75">
        <f t="shared" si="131"/>
        <v>345.50064229249023</v>
      </c>
      <c r="AD1729" s="75">
        <f t="shared" si="132"/>
        <v>59080.609832015827</v>
      </c>
      <c r="AE1729" s="74">
        <f t="shared" si="133"/>
        <v>1629.5090446792583</v>
      </c>
      <c r="AF1729" s="74">
        <f t="shared" si="134"/>
        <v>278646.04664015316</v>
      </c>
    </row>
    <row r="1730" spans="28:32" ht="20" customHeight="1" x14ac:dyDescent="0.5">
      <c r="AB1730" s="41">
        <f t="shared" si="130"/>
        <v>171</v>
      </c>
      <c r="AC1730" s="75">
        <f t="shared" si="131"/>
        <v>345.50064229249023</v>
      </c>
      <c r="AD1730" s="75">
        <f t="shared" si="132"/>
        <v>59080.609832015827</v>
      </c>
      <c r="AE1730" s="74">
        <f t="shared" si="133"/>
        <v>1629.5090446792583</v>
      </c>
      <c r="AF1730" s="74">
        <f t="shared" si="134"/>
        <v>278646.04664015316</v>
      </c>
    </row>
    <row r="1731" spans="28:32" ht="20" customHeight="1" x14ac:dyDescent="0.5">
      <c r="AB1731" s="41">
        <f t="shared" si="130"/>
        <v>171</v>
      </c>
      <c r="AC1731" s="75">
        <f t="shared" si="131"/>
        <v>345.50064229249023</v>
      </c>
      <c r="AD1731" s="75">
        <f t="shared" si="132"/>
        <v>59080.609832015827</v>
      </c>
      <c r="AE1731" s="74">
        <f t="shared" si="133"/>
        <v>1629.5090446792583</v>
      </c>
      <c r="AF1731" s="74">
        <f t="shared" si="134"/>
        <v>278646.04664015316</v>
      </c>
    </row>
    <row r="1732" spans="28:32" ht="20" customHeight="1" x14ac:dyDescent="0.5">
      <c r="AB1732" s="41">
        <f t="shared" si="130"/>
        <v>171</v>
      </c>
      <c r="AC1732" s="75">
        <f t="shared" si="131"/>
        <v>345.50064229249023</v>
      </c>
      <c r="AD1732" s="75">
        <f t="shared" si="132"/>
        <v>59080.609832015827</v>
      </c>
      <c r="AE1732" s="74">
        <f t="shared" si="133"/>
        <v>1629.5090446792583</v>
      </c>
      <c r="AF1732" s="74">
        <f t="shared" si="134"/>
        <v>278646.04664015316</v>
      </c>
    </row>
    <row r="1733" spans="28:32" ht="20" customHeight="1" x14ac:dyDescent="0.5">
      <c r="AB1733" s="41">
        <f t="shared" si="130"/>
        <v>171</v>
      </c>
      <c r="AC1733" s="75">
        <f t="shared" si="131"/>
        <v>345.50064229249023</v>
      </c>
      <c r="AD1733" s="75">
        <f t="shared" si="132"/>
        <v>59080.609832015827</v>
      </c>
      <c r="AE1733" s="74">
        <f t="shared" si="133"/>
        <v>1629.5090446792583</v>
      </c>
      <c r="AF1733" s="74">
        <f t="shared" si="134"/>
        <v>278646.04664015316</v>
      </c>
    </row>
    <row r="1734" spans="28:32" ht="20" customHeight="1" x14ac:dyDescent="0.5">
      <c r="AB1734" s="41">
        <f t="shared" si="130"/>
        <v>171</v>
      </c>
      <c r="AC1734" s="75">
        <f t="shared" si="131"/>
        <v>345.50064229249023</v>
      </c>
      <c r="AD1734" s="75">
        <f t="shared" si="132"/>
        <v>59080.609832015827</v>
      </c>
      <c r="AE1734" s="74">
        <f t="shared" si="133"/>
        <v>1629.5090446792583</v>
      </c>
      <c r="AF1734" s="74">
        <f t="shared" si="134"/>
        <v>278646.04664015316</v>
      </c>
    </row>
    <row r="1735" spans="28:32" ht="20" customHeight="1" x14ac:dyDescent="0.5">
      <c r="AB1735" s="41">
        <f t="shared" ref="AB1735:AB1798" si="135">AB1734+U1735</f>
        <v>171</v>
      </c>
      <c r="AC1735" s="75">
        <f t="shared" ref="AC1735:AC1798" si="136">IF(U1735&gt;0,(W1735+AD1734)/AB1735,AC1734)</f>
        <v>345.50064229249023</v>
      </c>
      <c r="AD1735" s="75">
        <f t="shared" ref="AD1735:AD1798" si="137">AB1735*AC1735</f>
        <v>59080.609832015827</v>
      </c>
      <c r="AE1735" s="74">
        <f t="shared" ref="AE1735:AE1798" si="138">IF(U1735&gt;0,(AF1734+Z1735)/AB1735,AE1734)</f>
        <v>1629.5090446792583</v>
      </c>
      <c r="AF1735" s="74">
        <f t="shared" ref="AF1735:AF1798" si="139">AB1735*AE1735</f>
        <v>278646.04664015316</v>
      </c>
    </row>
    <row r="1736" spans="28:32" ht="20" customHeight="1" x14ac:dyDescent="0.5">
      <c r="AB1736" s="41">
        <f t="shared" si="135"/>
        <v>171</v>
      </c>
      <c r="AC1736" s="75">
        <f t="shared" si="136"/>
        <v>345.50064229249023</v>
      </c>
      <c r="AD1736" s="75">
        <f t="shared" si="137"/>
        <v>59080.609832015827</v>
      </c>
      <c r="AE1736" s="74">
        <f t="shared" si="138"/>
        <v>1629.5090446792583</v>
      </c>
      <c r="AF1736" s="74">
        <f t="shared" si="139"/>
        <v>278646.04664015316</v>
      </c>
    </row>
    <row r="1737" spans="28:32" ht="20" customHeight="1" x14ac:dyDescent="0.5">
      <c r="AB1737" s="41">
        <f t="shared" si="135"/>
        <v>171</v>
      </c>
      <c r="AC1737" s="75">
        <f t="shared" si="136"/>
        <v>345.50064229249023</v>
      </c>
      <c r="AD1737" s="75">
        <f t="shared" si="137"/>
        <v>59080.609832015827</v>
      </c>
      <c r="AE1737" s="74">
        <f t="shared" si="138"/>
        <v>1629.5090446792583</v>
      </c>
      <c r="AF1737" s="74">
        <f t="shared" si="139"/>
        <v>278646.04664015316</v>
      </c>
    </row>
    <row r="1738" spans="28:32" ht="20" customHeight="1" x14ac:dyDescent="0.5">
      <c r="AB1738" s="41">
        <f t="shared" si="135"/>
        <v>171</v>
      </c>
      <c r="AC1738" s="75">
        <f t="shared" si="136"/>
        <v>345.50064229249023</v>
      </c>
      <c r="AD1738" s="75">
        <f t="shared" si="137"/>
        <v>59080.609832015827</v>
      </c>
      <c r="AE1738" s="74">
        <f t="shared" si="138"/>
        <v>1629.5090446792583</v>
      </c>
      <c r="AF1738" s="74">
        <f t="shared" si="139"/>
        <v>278646.04664015316</v>
      </c>
    </row>
    <row r="1739" spans="28:32" ht="20" customHeight="1" x14ac:dyDescent="0.5">
      <c r="AB1739" s="41">
        <f t="shared" si="135"/>
        <v>171</v>
      </c>
      <c r="AC1739" s="75">
        <f t="shared" si="136"/>
        <v>345.50064229249023</v>
      </c>
      <c r="AD1739" s="75">
        <f t="shared" si="137"/>
        <v>59080.609832015827</v>
      </c>
      <c r="AE1739" s="74">
        <f t="shared" si="138"/>
        <v>1629.5090446792583</v>
      </c>
      <c r="AF1739" s="74">
        <f t="shared" si="139"/>
        <v>278646.04664015316</v>
      </c>
    </row>
    <row r="1740" spans="28:32" ht="20" customHeight="1" x14ac:dyDescent="0.5">
      <c r="AB1740" s="41">
        <f t="shared" si="135"/>
        <v>171</v>
      </c>
      <c r="AC1740" s="75">
        <f t="shared" si="136"/>
        <v>345.50064229249023</v>
      </c>
      <c r="AD1740" s="75">
        <f t="shared" si="137"/>
        <v>59080.609832015827</v>
      </c>
      <c r="AE1740" s="74">
        <f t="shared" si="138"/>
        <v>1629.5090446792583</v>
      </c>
      <c r="AF1740" s="74">
        <f t="shared" si="139"/>
        <v>278646.04664015316</v>
      </c>
    </row>
    <row r="1741" spans="28:32" ht="20" customHeight="1" x14ac:dyDescent="0.5">
      <c r="AB1741" s="41">
        <f t="shared" si="135"/>
        <v>171</v>
      </c>
      <c r="AC1741" s="75">
        <f t="shared" si="136"/>
        <v>345.50064229249023</v>
      </c>
      <c r="AD1741" s="75">
        <f t="shared" si="137"/>
        <v>59080.609832015827</v>
      </c>
      <c r="AE1741" s="74">
        <f t="shared" si="138"/>
        <v>1629.5090446792583</v>
      </c>
      <c r="AF1741" s="74">
        <f t="shared" si="139"/>
        <v>278646.04664015316</v>
      </c>
    </row>
    <row r="1742" spans="28:32" ht="20" customHeight="1" x14ac:dyDescent="0.5">
      <c r="AB1742" s="41">
        <f t="shared" si="135"/>
        <v>171</v>
      </c>
      <c r="AC1742" s="75">
        <f t="shared" si="136"/>
        <v>345.50064229249023</v>
      </c>
      <c r="AD1742" s="75">
        <f t="shared" si="137"/>
        <v>59080.609832015827</v>
      </c>
      <c r="AE1742" s="74">
        <f t="shared" si="138"/>
        <v>1629.5090446792583</v>
      </c>
      <c r="AF1742" s="74">
        <f t="shared" si="139"/>
        <v>278646.04664015316</v>
      </c>
    </row>
    <row r="1743" spans="28:32" ht="20" customHeight="1" x14ac:dyDescent="0.5">
      <c r="AB1743" s="41">
        <f t="shared" si="135"/>
        <v>171</v>
      </c>
      <c r="AC1743" s="75">
        <f t="shared" si="136"/>
        <v>345.50064229249023</v>
      </c>
      <c r="AD1743" s="75">
        <f t="shared" si="137"/>
        <v>59080.609832015827</v>
      </c>
      <c r="AE1743" s="74">
        <f t="shared" si="138"/>
        <v>1629.5090446792583</v>
      </c>
      <c r="AF1743" s="74">
        <f t="shared" si="139"/>
        <v>278646.04664015316</v>
      </c>
    </row>
    <row r="1744" spans="28:32" ht="20" customHeight="1" x14ac:dyDescent="0.5">
      <c r="AB1744" s="41">
        <f t="shared" si="135"/>
        <v>171</v>
      </c>
      <c r="AC1744" s="75">
        <f t="shared" si="136"/>
        <v>345.50064229249023</v>
      </c>
      <c r="AD1744" s="75">
        <f t="shared" si="137"/>
        <v>59080.609832015827</v>
      </c>
      <c r="AE1744" s="74">
        <f t="shared" si="138"/>
        <v>1629.5090446792583</v>
      </c>
      <c r="AF1744" s="74">
        <f t="shared" si="139"/>
        <v>278646.04664015316</v>
      </c>
    </row>
    <row r="1745" spans="28:32" ht="20" customHeight="1" x14ac:dyDescent="0.5">
      <c r="AB1745" s="41">
        <f t="shared" si="135"/>
        <v>171</v>
      </c>
      <c r="AC1745" s="75">
        <f t="shared" si="136"/>
        <v>345.50064229249023</v>
      </c>
      <c r="AD1745" s="75">
        <f t="shared" si="137"/>
        <v>59080.609832015827</v>
      </c>
      <c r="AE1745" s="74">
        <f t="shared" si="138"/>
        <v>1629.5090446792583</v>
      </c>
      <c r="AF1745" s="74">
        <f t="shared" si="139"/>
        <v>278646.04664015316</v>
      </c>
    </row>
    <row r="1746" spans="28:32" ht="20" customHeight="1" x14ac:dyDescent="0.5">
      <c r="AB1746" s="41">
        <f t="shared" si="135"/>
        <v>171</v>
      </c>
      <c r="AC1746" s="75">
        <f t="shared" si="136"/>
        <v>345.50064229249023</v>
      </c>
      <c r="AD1746" s="75">
        <f t="shared" si="137"/>
        <v>59080.609832015827</v>
      </c>
      <c r="AE1746" s="74">
        <f t="shared" si="138"/>
        <v>1629.5090446792583</v>
      </c>
      <c r="AF1746" s="74">
        <f t="shared" si="139"/>
        <v>278646.04664015316</v>
      </c>
    </row>
    <row r="1747" spans="28:32" ht="20" customHeight="1" x14ac:dyDescent="0.5">
      <c r="AB1747" s="41">
        <f t="shared" si="135"/>
        <v>171</v>
      </c>
      <c r="AC1747" s="75">
        <f t="shared" si="136"/>
        <v>345.50064229249023</v>
      </c>
      <c r="AD1747" s="75">
        <f t="shared" si="137"/>
        <v>59080.609832015827</v>
      </c>
      <c r="AE1747" s="74">
        <f t="shared" si="138"/>
        <v>1629.5090446792583</v>
      </c>
      <c r="AF1747" s="74">
        <f t="shared" si="139"/>
        <v>278646.04664015316</v>
      </c>
    </row>
    <row r="1748" spans="28:32" ht="20" customHeight="1" x14ac:dyDescent="0.5">
      <c r="AB1748" s="41">
        <f t="shared" si="135"/>
        <v>171</v>
      </c>
      <c r="AC1748" s="75">
        <f t="shared" si="136"/>
        <v>345.50064229249023</v>
      </c>
      <c r="AD1748" s="75">
        <f t="shared" si="137"/>
        <v>59080.609832015827</v>
      </c>
      <c r="AE1748" s="74">
        <f t="shared" si="138"/>
        <v>1629.5090446792583</v>
      </c>
      <c r="AF1748" s="74">
        <f t="shared" si="139"/>
        <v>278646.04664015316</v>
      </c>
    </row>
    <row r="1749" spans="28:32" ht="20" customHeight="1" x14ac:dyDescent="0.5">
      <c r="AB1749" s="41">
        <f t="shared" si="135"/>
        <v>171</v>
      </c>
      <c r="AC1749" s="75">
        <f t="shared" si="136"/>
        <v>345.50064229249023</v>
      </c>
      <c r="AD1749" s="75">
        <f t="shared" si="137"/>
        <v>59080.609832015827</v>
      </c>
      <c r="AE1749" s="74">
        <f t="shared" si="138"/>
        <v>1629.5090446792583</v>
      </c>
      <c r="AF1749" s="74">
        <f t="shared" si="139"/>
        <v>278646.04664015316</v>
      </c>
    </row>
    <row r="1750" spans="28:32" ht="20" customHeight="1" x14ac:dyDescent="0.5">
      <c r="AB1750" s="41">
        <f t="shared" si="135"/>
        <v>171</v>
      </c>
      <c r="AC1750" s="75">
        <f t="shared" si="136"/>
        <v>345.50064229249023</v>
      </c>
      <c r="AD1750" s="75">
        <f t="shared" si="137"/>
        <v>59080.609832015827</v>
      </c>
      <c r="AE1750" s="74">
        <f t="shared" si="138"/>
        <v>1629.5090446792583</v>
      </c>
      <c r="AF1750" s="74">
        <f t="shared" si="139"/>
        <v>278646.04664015316</v>
      </c>
    </row>
    <row r="1751" spans="28:32" ht="20" customHeight="1" x14ac:dyDescent="0.5">
      <c r="AB1751" s="41">
        <f t="shared" si="135"/>
        <v>171</v>
      </c>
      <c r="AC1751" s="75">
        <f t="shared" si="136"/>
        <v>345.50064229249023</v>
      </c>
      <c r="AD1751" s="75">
        <f t="shared" si="137"/>
        <v>59080.609832015827</v>
      </c>
      <c r="AE1751" s="74">
        <f t="shared" si="138"/>
        <v>1629.5090446792583</v>
      </c>
      <c r="AF1751" s="74">
        <f t="shared" si="139"/>
        <v>278646.04664015316</v>
      </c>
    </row>
    <row r="1752" spans="28:32" ht="20" customHeight="1" x14ac:dyDescent="0.5">
      <c r="AB1752" s="41">
        <f t="shared" si="135"/>
        <v>171</v>
      </c>
      <c r="AC1752" s="75">
        <f t="shared" si="136"/>
        <v>345.50064229249023</v>
      </c>
      <c r="AD1752" s="75">
        <f t="shared" si="137"/>
        <v>59080.609832015827</v>
      </c>
      <c r="AE1752" s="74">
        <f t="shared" si="138"/>
        <v>1629.5090446792583</v>
      </c>
      <c r="AF1752" s="74">
        <f t="shared" si="139"/>
        <v>278646.04664015316</v>
      </c>
    </row>
    <row r="1753" spans="28:32" ht="20" customHeight="1" x14ac:dyDescent="0.5">
      <c r="AB1753" s="41">
        <f t="shared" si="135"/>
        <v>171</v>
      </c>
      <c r="AC1753" s="75">
        <f t="shared" si="136"/>
        <v>345.50064229249023</v>
      </c>
      <c r="AD1753" s="75">
        <f t="shared" si="137"/>
        <v>59080.609832015827</v>
      </c>
      <c r="AE1753" s="74">
        <f t="shared" si="138"/>
        <v>1629.5090446792583</v>
      </c>
      <c r="AF1753" s="74">
        <f t="shared" si="139"/>
        <v>278646.04664015316</v>
      </c>
    </row>
    <row r="1754" spans="28:32" ht="20" customHeight="1" x14ac:dyDescent="0.5">
      <c r="AB1754" s="41">
        <f t="shared" si="135"/>
        <v>171</v>
      </c>
      <c r="AC1754" s="75">
        <f t="shared" si="136"/>
        <v>345.50064229249023</v>
      </c>
      <c r="AD1754" s="75">
        <f t="shared" si="137"/>
        <v>59080.609832015827</v>
      </c>
      <c r="AE1754" s="74">
        <f t="shared" si="138"/>
        <v>1629.5090446792583</v>
      </c>
      <c r="AF1754" s="74">
        <f t="shared" si="139"/>
        <v>278646.04664015316</v>
      </c>
    </row>
    <row r="1755" spans="28:32" ht="20" customHeight="1" x14ac:dyDescent="0.5">
      <c r="AB1755" s="41">
        <f t="shared" si="135"/>
        <v>171</v>
      </c>
      <c r="AC1755" s="75">
        <f t="shared" si="136"/>
        <v>345.50064229249023</v>
      </c>
      <c r="AD1755" s="75">
        <f t="shared" si="137"/>
        <v>59080.609832015827</v>
      </c>
      <c r="AE1755" s="74">
        <f t="shared" si="138"/>
        <v>1629.5090446792583</v>
      </c>
      <c r="AF1755" s="74">
        <f t="shared" si="139"/>
        <v>278646.04664015316</v>
      </c>
    </row>
    <row r="1756" spans="28:32" ht="20" customHeight="1" x14ac:dyDescent="0.5">
      <c r="AB1756" s="41">
        <f t="shared" si="135"/>
        <v>171</v>
      </c>
      <c r="AC1756" s="75">
        <f t="shared" si="136"/>
        <v>345.50064229249023</v>
      </c>
      <c r="AD1756" s="75">
        <f t="shared" si="137"/>
        <v>59080.609832015827</v>
      </c>
      <c r="AE1756" s="74">
        <f t="shared" si="138"/>
        <v>1629.5090446792583</v>
      </c>
      <c r="AF1756" s="74">
        <f t="shared" si="139"/>
        <v>278646.04664015316</v>
      </c>
    </row>
    <row r="1757" spans="28:32" ht="20" customHeight="1" x14ac:dyDescent="0.5">
      <c r="AB1757" s="41">
        <f t="shared" si="135"/>
        <v>171</v>
      </c>
      <c r="AC1757" s="75">
        <f t="shared" si="136"/>
        <v>345.50064229249023</v>
      </c>
      <c r="AD1757" s="75">
        <f t="shared" si="137"/>
        <v>59080.609832015827</v>
      </c>
      <c r="AE1757" s="74">
        <f t="shared" si="138"/>
        <v>1629.5090446792583</v>
      </c>
      <c r="AF1757" s="74">
        <f t="shared" si="139"/>
        <v>278646.04664015316</v>
      </c>
    </row>
    <row r="1758" spans="28:32" ht="20" customHeight="1" x14ac:dyDescent="0.5">
      <c r="AB1758" s="41">
        <f t="shared" si="135"/>
        <v>171</v>
      </c>
      <c r="AC1758" s="75">
        <f t="shared" si="136"/>
        <v>345.50064229249023</v>
      </c>
      <c r="AD1758" s="75">
        <f t="shared" si="137"/>
        <v>59080.609832015827</v>
      </c>
      <c r="AE1758" s="74">
        <f t="shared" si="138"/>
        <v>1629.5090446792583</v>
      </c>
      <c r="AF1758" s="74">
        <f t="shared" si="139"/>
        <v>278646.04664015316</v>
      </c>
    </row>
    <row r="1759" spans="28:32" ht="20" customHeight="1" x14ac:dyDescent="0.5">
      <c r="AB1759" s="41">
        <f t="shared" si="135"/>
        <v>171</v>
      </c>
      <c r="AC1759" s="75">
        <f t="shared" si="136"/>
        <v>345.50064229249023</v>
      </c>
      <c r="AD1759" s="75">
        <f t="shared" si="137"/>
        <v>59080.609832015827</v>
      </c>
      <c r="AE1759" s="74">
        <f t="shared" si="138"/>
        <v>1629.5090446792583</v>
      </c>
      <c r="AF1759" s="74">
        <f t="shared" si="139"/>
        <v>278646.04664015316</v>
      </c>
    </row>
    <row r="1760" spans="28:32" ht="20" customHeight="1" x14ac:dyDescent="0.5">
      <c r="AB1760" s="41">
        <f t="shared" si="135"/>
        <v>171</v>
      </c>
      <c r="AC1760" s="75">
        <f t="shared" si="136"/>
        <v>345.50064229249023</v>
      </c>
      <c r="AD1760" s="75">
        <f t="shared" si="137"/>
        <v>59080.609832015827</v>
      </c>
      <c r="AE1760" s="74">
        <f t="shared" si="138"/>
        <v>1629.5090446792583</v>
      </c>
      <c r="AF1760" s="74">
        <f t="shared" si="139"/>
        <v>278646.04664015316</v>
      </c>
    </row>
    <row r="1761" spans="28:32" ht="20" customHeight="1" x14ac:dyDescent="0.5">
      <c r="AB1761" s="41">
        <f t="shared" si="135"/>
        <v>171</v>
      </c>
      <c r="AC1761" s="75">
        <f t="shared" si="136"/>
        <v>345.50064229249023</v>
      </c>
      <c r="AD1761" s="75">
        <f t="shared" si="137"/>
        <v>59080.609832015827</v>
      </c>
      <c r="AE1761" s="74">
        <f t="shared" si="138"/>
        <v>1629.5090446792583</v>
      </c>
      <c r="AF1761" s="74">
        <f t="shared" si="139"/>
        <v>278646.04664015316</v>
      </c>
    </row>
    <row r="1762" spans="28:32" ht="20" customHeight="1" x14ac:dyDescent="0.5">
      <c r="AB1762" s="41">
        <f t="shared" si="135"/>
        <v>171</v>
      </c>
      <c r="AC1762" s="75">
        <f t="shared" si="136"/>
        <v>345.50064229249023</v>
      </c>
      <c r="AD1762" s="75">
        <f t="shared" si="137"/>
        <v>59080.609832015827</v>
      </c>
      <c r="AE1762" s="74">
        <f t="shared" si="138"/>
        <v>1629.5090446792583</v>
      </c>
      <c r="AF1762" s="74">
        <f t="shared" si="139"/>
        <v>278646.04664015316</v>
      </c>
    </row>
    <row r="1763" spans="28:32" ht="20" customHeight="1" x14ac:dyDescent="0.5">
      <c r="AB1763" s="41">
        <f t="shared" si="135"/>
        <v>171</v>
      </c>
      <c r="AC1763" s="75">
        <f t="shared" si="136"/>
        <v>345.50064229249023</v>
      </c>
      <c r="AD1763" s="75">
        <f t="shared" si="137"/>
        <v>59080.609832015827</v>
      </c>
      <c r="AE1763" s="74">
        <f t="shared" si="138"/>
        <v>1629.5090446792583</v>
      </c>
      <c r="AF1763" s="74">
        <f t="shared" si="139"/>
        <v>278646.04664015316</v>
      </c>
    </row>
    <row r="1764" spans="28:32" ht="20" customHeight="1" x14ac:dyDescent="0.5">
      <c r="AB1764" s="41">
        <f t="shared" si="135"/>
        <v>171</v>
      </c>
      <c r="AC1764" s="75">
        <f t="shared" si="136"/>
        <v>345.50064229249023</v>
      </c>
      <c r="AD1764" s="75">
        <f t="shared" si="137"/>
        <v>59080.609832015827</v>
      </c>
      <c r="AE1764" s="74">
        <f t="shared" si="138"/>
        <v>1629.5090446792583</v>
      </c>
      <c r="AF1764" s="74">
        <f t="shared" si="139"/>
        <v>278646.04664015316</v>
      </c>
    </row>
    <row r="1765" spans="28:32" ht="20" customHeight="1" x14ac:dyDescent="0.5">
      <c r="AB1765" s="41">
        <f t="shared" si="135"/>
        <v>171</v>
      </c>
      <c r="AC1765" s="75">
        <f t="shared" si="136"/>
        <v>345.50064229249023</v>
      </c>
      <c r="AD1765" s="75">
        <f t="shared" si="137"/>
        <v>59080.609832015827</v>
      </c>
      <c r="AE1765" s="74">
        <f t="shared" si="138"/>
        <v>1629.5090446792583</v>
      </c>
      <c r="AF1765" s="74">
        <f t="shared" si="139"/>
        <v>278646.04664015316</v>
      </c>
    </row>
    <row r="1766" spans="28:32" ht="20" customHeight="1" x14ac:dyDescent="0.5">
      <c r="AB1766" s="41">
        <f t="shared" si="135"/>
        <v>171</v>
      </c>
      <c r="AC1766" s="75">
        <f t="shared" si="136"/>
        <v>345.50064229249023</v>
      </c>
      <c r="AD1766" s="75">
        <f t="shared" si="137"/>
        <v>59080.609832015827</v>
      </c>
      <c r="AE1766" s="74">
        <f t="shared" si="138"/>
        <v>1629.5090446792583</v>
      </c>
      <c r="AF1766" s="74">
        <f t="shared" si="139"/>
        <v>278646.04664015316</v>
      </c>
    </row>
    <row r="1767" spans="28:32" ht="20" customHeight="1" x14ac:dyDescent="0.5">
      <c r="AB1767" s="41">
        <f t="shared" si="135"/>
        <v>171</v>
      </c>
      <c r="AC1767" s="75">
        <f t="shared" si="136"/>
        <v>345.50064229249023</v>
      </c>
      <c r="AD1767" s="75">
        <f t="shared" si="137"/>
        <v>59080.609832015827</v>
      </c>
      <c r="AE1767" s="74">
        <f t="shared" si="138"/>
        <v>1629.5090446792583</v>
      </c>
      <c r="AF1767" s="74">
        <f t="shared" si="139"/>
        <v>278646.04664015316</v>
      </c>
    </row>
    <row r="1768" spans="28:32" ht="20" customHeight="1" x14ac:dyDescent="0.5">
      <c r="AB1768" s="41">
        <f t="shared" si="135"/>
        <v>171</v>
      </c>
      <c r="AC1768" s="75">
        <f t="shared" si="136"/>
        <v>345.50064229249023</v>
      </c>
      <c r="AD1768" s="75">
        <f t="shared" si="137"/>
        <v>59080.609832015827</v>
      </c>
      <c r="AE1768" s="74">
        <f t="shared" si="138"/>
        <v>1629.5090446792583</v>
      </c>
      <c r="AF1768" s="74">
        <f t="shared" si="139"/>
        <v>278646.04664015316</v>
      </c>
    </row>
    <row r="1769" spans="28:32" ht="20" customHeight="1" x14ac:dyDescent="0.5">
      <c r="AB1769" s="41">
        <f t="shared" si="135"/>
        <v>171</v>
      </c>
      <c r="AC1769" s="75">
        <f t="shared" si="136"/>
        <v>345.50064229249023</v>
      </c>
      <c r="AD1769" s="75">
        <f t="shared" si="137"/>
        <v>59080.609832015827</v>
      </c>
      <c r="AE1769" s="74">
        <f t="shared" si="138"/>
        <v>1629.5090446792583</v>
      </c>
      <c r="AF1769" s="74">
        <f t="shared" si="139"/>
        <v>278646.04664015316</v>
      </c>
    </row>
    <row r="1770" spans="28:32" ht="20" customHeight="1" x14ac:dyDescent="0.5">
      <c r="AB1770" s="41">
        <f t="shared" si="135"/>
        <v>171</v>
      </c>
      <c r="AC1770" s="75">
        <f t="shared" si="136"/>
        <v>345.50064229249023</v>
      </c>
      <c r="AD1770" s="75">
        <f t="shared" si="137"/>
        <v>59080.609832015827</v>
      </c>
      <c r="AE1770" s="74">
        <f t="shared" si="138"/>
        <v>1629.5090446792583</v>
      </c>
      <c r="AF1770" s="74">
        <f t="shared" si="139"/>
        <v>278646.04664015316</v>
      </c>
    </row>
    <row r="1771" spans="28:32" ht="20" customHeight="1" x14ac:dyDescent="0.5">
      <c r="AB1771" s="41">
        <f t="shared" si="135"/>
        <v>171</v>
      </c>
      <c r="AC1771" s="75">
        <f t="shared" si="136"/>
        <v>345.50064229249023</v>
      </c>
      <c r="AD1771" s="75">
        <f t="shared" si="137"/>
        <v>59080.609832015827</v>
      </c>
      <c r="AE1771" s="74">
        <f t="shared" si="138"/>
        <v>1629.5090446792583</v>
      </c>
      <c r="AF1771" s="74">
        <f t="shared" si="139"/>
        <v>278646.04664015316</v>
      </c>
    </row>
    <row r="1772" spans="28:32" ht="20" customHeight="1" x14ac:dyDescent="0.5">
      <c r="AB1772" s="41">
        <f t="shared" si="135"/>
        <v>171</v>
      </c>
      <c r="AC1772" s="75">
        <f t="shared" si="136"/>
        <v>345.50064229249023</v>
      </c>
      <c r="AD1772" s="75">
        <f t="shared" si="137"/>
        <v>59080.609832015827</v>
      </c>
      <c r="AE1772" s="74">
        <f t="shared" si="138"/>
        <v>1629.5090446792583</v>
      </c>
      <c r="AF1772" s="74">
        <f t="shared" si="139"/>
        <v>278646.04664015316</v>
      </c>
    </row>
    <row r="1773" spans="28:32" ht="20" customHeight="1" x14ac:dyDescent="0.5">
      <c r="AB1773" s="41">
        <f t="shared" si="135"/>
        <v>171</v>
      </c>
      <c r="AC1773" s="75">
        <f t="shared" si="136"/>
        <v>345.50064229249023</v>
      </c>
      <c r="AD1773" s="75">
        <f t="shared" si="137"/>
        <v>59080.609832015827</v>
      </c>
      <c r="AE1773" s="74">
        <f t="shared" si="138"/>
        <v>1629.5090446792583</v>
      </c>
      <c r="AF1773" s="74">
        <f t="shared" si="139"/>
        <v>278646.04664015316</v>
      </c>
    </row>
    <row r="1774" spans="28:32" ht="20" customHeight="1" x14ac:dyDescent="0.5">
      <c r="AB1774" s="41">
        <f t="shared" si="135"/>
        <v>171</v>
      </c>
      <c r="AC1774" s="75">
        <f t="shared" si="136"/>
        <v>345.50064229249023</v>
      </c>
      <c r="AD1774" s="75">
        <f t="shared" si="137"/>
        <v>59080.609832015827</v>
      </c>
      <c r="AE1774" s="74">
        <f t="shared" si="138"/>
        <v>1629.5090446792583</v>
      </c>
      <c r="AF1774" s="74">
        <f t="shared" si="139"/>
        <v>278646.04664015316</v>
      </c>
    </row>
    <row r="1775" spans="28:32" ht="20" customHeight="1" x14ac:dyDescent="0.5">
      <c r="AB1775" s="41">
        <f t="shared" si="135"/>
        <v>171</v>
      </c>
      <c r="AC1775" s="75">
        <f t="shared" si="136"/>
        <v>345.50064229249023</v>
      </c>
      <c r="AD1775" s="75">
        <f t="shared" si="137"/>
        <v>59080.609832015827</v>
      </c>
      <c r="AE1775" s="74">
        <f t="shared" si="138"/>
        <v>1629.5090446792583</v>
      </c>
      <c r="AF1775" s="74">
        <f t="shared" si="139"/>
        <v>278646.04664015316</v>
      </c>
    </row>
    <row r="1776" spans="28:32" ht="20" customHeight="1" x14ac:dyDescent="0.5">
      <c r="AB1776" s="41">
        <f t="shared" si="135"/>
        <v>171</v>
      </c>
      <c r="AC1776" s="75">
        <f t="shared" si="136"/>
        <v>345.50064229249023</v>
      </c>
      <c r="AD1776" s="75">
        <f t="shared" si="137"/>
        <v>59080.609832015827</v>
      </c>
      <c r="AE1776" s="74">
        <f t="shared" si="138"/>
        <v>1629.5090446792583</v>
      </c>
      <c r="AF1776" s="74">
        <f t="shared" si="139"/>
        <v>278646.04664015316</v>
      </c>
    </row>
    <row r="1777" spans="28:32" ht="20" customHeight="1" x14ac:dyDescent="0.5">
      <c r="AB1777" s="41">
        <f t="shared" si="135"/>
        <v>171</v>
      </c>
      <c r="AC1777" s="75">
        <f t="shared" si="136"/>
        <v>345.50064229249023</v>
      </c>
      <c r="AD1777" s="75">
        <f t="shared" si="137"/>
        <v>59080.609832015827</v>
      </c>
      <c r="AE1777" s="74">
        <f t="shared" si="138"/>
        <v>1629.5090446792583</v>
      </c>
      <c r="AF1777" s="74">
        <f t="shared" si="139"/>
        <v>278646.04664015316</v>
      </c>
    </row>
    <row r="1778" spans="28:32" ht="20" customHeight="1" x14ac:dyDescent="0.5">
      <c r="AB1778" s="41">
        <f t="shared" si="135"/>
        <v>171</v>
      </c>
      <c r="AC1778" s="75">
        <f t="shared" si="136"/>
        <v>345.50064229249023</v>
      </c>
      <c r="AD1778" s="75">
        <f t="shared" si="137"/>
        <v>59080.609832015827</v>
      </c>
      <c r="AE1778" s="74">
        <f t="shared" si="138"/>
        <v>1629.5090446792583</v>
      </c>
      <c r="AF1778" s="74">
        <f t="shared" si="139"/>
        <v>278646.04664015316</v>
      </c>
    </row>
    <row r="1779" spans="28:32" ht="20" customHeight="1" x14ac:dyDescent="0.5">
      <c r="AB1779" s="41">
        <f t="shared" si="135"/>
        <v>171</v>
      </c>
      <c r="AC1779" s="75">
        <f t="shared" si="136"/>
        <v>345.50064229249023</v>
      </c>
      <c r="AD1779" s="75">
        <f t="shared" si="137"/>
        <v>59080.609832015827</v>
      </c>
      <c r="AE1779" s="74">
        <f t="shared" si="138"/>
        <v>1629.5090446792583</v>
      </c>
      <c r="AF1779" s="74">
        <f t="shared" si="139"/>
        <v>278646.04664015316</v>
      </c>
    </row>
    <row r="1780" spans="28:32" ht="20" customHeight="1" x14ac:dyDescent="0.5">
      <c r="AB1780" s="41">
        <f t="shared" si="135"/>
        <v>171</v>
      </c>
      <c r="AC1780" s="75">
        <f t="shared" si="136"/>
        <v>345.50064229249023</v>
      </c>
      <c r="AD1780" s="75">
        <f t="shared" si="137"/>
        <v>59080.609832015827</v>
      </c>
      <c r="AE1780" s="74">
        <f t="shared" si="138"/>
        <v>1629.5090446792583</v>
      </c>
      <c r="AF1780" s="74">
        <f t="shared" si="139"/>
        <v>278646.04664015316</v>
      </c>
    </row>
    <row r="1781" spans="28:32" ht="20" customHeight="1" x14ac:dyDescent="0.5">
      <c r="AB1781" s="41">
        <f t="shared" si="135"/>
        <v>171</v>
      </c>
      <c r="AC1781" s="75">
        <f t="shared" si="136"/>
        <v>345.50064229249023</v>
      </c>
      <c r="AD1781" s="75">
        <f t="shared" si="137"/>
        <v>59080.609832015827</v>
      </c>
      <c r="AE1781" s="74">
        <f t="shared" si="138"/>
        <v>1629.5090446792583</v>
      </c>
      <c r="AF1781" s="74">
        <f t="shared" si="139"/>
        <v>278646.04664015316</v>
      </c>
    </row>
    <row r="1782" spans="28:32" ht="20" customHeight="1" x14ac:dyDescent="0.5">
      <c r="AB1782" s="41">
        <f t="shared" si="135"/>
        <v>171</v>
      </c>
      <c r="AC1782" s="75">
        <f t="shared" si="136"/>
        <v>345.50064229249023</v>
      </c>
      <c r="AD1782" s="75">
        <f t="shared" si="137"/>
        <v>59080.609832015827</v>
      </c>
      <c r="AE1782" s="74">
        <f t="shared" si="138"/>
        <v>1629.5090446792583</v>
      </c>
      <c r="AF1782" s="74">
        <f t="shared" si="139"/>
        <v>278646.04664015316</v>
      </c>
    </row>
    <row r="1783" spans="28:32" ht="20" customHeight="1" x14ac:dyDescent="0.5">
      <c r="AB1783" s="41">
        <f t="shared" si="135"/>
        <v>171</v>
      </c>
      <c r="AC1783" s="75">
        <f t="shared" si="136"/>
        <v>345.50064229249023</v>
      </c>
      <c r="AD1783" s="75">
        <f t="shared" si="137"/>
        <v>59080.609832015827</v>
      </c>
      <c r="AE1783" s="74">
        <f t="shared" si="138"/>
        <v>1629.5090446792583</v>
      </c>
      <c r="AF1783" s="74">
        <f t="shared" si="139"/>
        <v>278646.04664015316</v>
      </c>
    </row>
    <row r="1784" spans="28:32" ht="20" customHeight="1" x14ac:dyDescent="0.5">
      <c r="AB1784" s="41">
        <f t="shared" si="135"/>
        <v>171</v>
      </c>
      <c r="AC1784" s="75">
        <f t="shared" si="136"/>
        <v>345.50064229249023</v>
      </c>
      <c r="AD1784" s="75">
        <f t="shared" si="137"/>
        <v>59080.609832015827</v>
      </c>
      <c r="AE1784" s="74">
        <f t="shared" si="138"/>
        <v>1629.5090446792583</v>
      </c>
      <c r="AF1784" s="74">
        <f t="shared" si="139"/>
        <v>278646.04664015316</v>
      </c>
    </row>
    <row r="1785" spans="28:32" ht="20" customHeight="1" x14ac:dyDescent="0.5">
      <c r="AB1785" s="41">
        <f t="shared" si="135"/>
        <v>171</v>
      </c>
      <c r="AC1785" s="75">
        <f t="shared" si="136"/>
        <v>345.50064229249023</v>
      </c>
      <c r="AD1785" s="75">
        <f t="shared" si="137"/>
        <v>59080.609832015827</v>
      </c>
      <c r="AE1785" s="74">
        <f t="shared" si="138"/>
        <v>1629.5090446792583</v>
      </c>
      <c r="AF1785" s="74">
        <f t="shared" si="139"/>
        <v>278646.04664015316</v>
      </c>
    </row>
    <row r="1786" spans="28:32" ht="20" customHeight="1" x14ac:dyDescent="0.5">
      <c r="AB1786" s="41">
        <f t="shared" si="135"/>
        <v>171</v>
      </c>
      <c r="AC1786" s="75">
        <f t="shared" si="136"/>
        <v>345.50064229249023</v>
      </c>
      <c r="AD1786" s="75">
        <f t="shared" si="137"/>
        <v>59080.609832015827</v>
      </c>
      <c r="AE1786" s="74">
        <f t="shared" si="138"/>
        <v>1629.5090446792583</v>
      </c>
      <c r="AF1786" s="74">
        <f t="shared" si="139"/>
        <v>278646.04664015316</v>
      </c>
    </row>
    <row r="1787" spans="28:32" ht="20" customHeight="1" x14ac:dyDescent="0.5">
      <c r="AB1787" s="41">
        <f t="shared" si="135"/>
        <v>171</v>
      </c>
      <c r="AC1787" s="75">
        <f t="shared" si="136"/>
        <v>345.50064229249023</v>
      </c>
      <c r="AD1787" s="75">
        <f t="shared" si="137"/>
        <v>59080.609832015827</v>
      </c>
      <c r="AE1787" s="74">
        <f t="shared" si="138"/>
        <v>1629.5090446792583</v>
      </c>
      <c r="AF1787" s="74">
        <f t="shared" si="139"/>
        <v>278646.04664015316</v>
      </c>
    </row>
    <row r="1788" spans="28:32" ht="20" customHeight="1" x14ac:dyDescent="0.5">
      <c r="AB1788" s="41">
        <f t="shared" si="135"/>
        <v>171</v>
      </c>
      <c r="AC1788" s="75">
        <f t="shared" si="136"/>
        <v>345.50064229249023</v>
      </c>
      <c r="AD1788" s="75">
        <f t="shared" si="137"/>
        <v>59080.609832015827</v>
      </c>
      <c r="AE1788" s="74">
        <f t="shared" si="138"/>
        <v>1629.5090446792583</v>
      </c>
      <c r="AF1788" s="74">
        <f t="shared" si="139"/>
        <v>278646.04664015316</v>
      </c>
    </row>
    <row r="1789" spans="28:32" ht="20" customHeight="1" x14ac:dyDescent="0.5">
      <c r="AB1789" s="41">
        <f t="shared" si="135"/>
        <v>171</v>
      </c>
      <c r="AC1789" s="75">
        <f t="shared" si="136"/>
        <v>345.50064229249023</v>
      </c>
      <c r="AD1789" s="75">
        <f t="shared" si="137"/>
        <v>59080.609832015827</v>
      </c>
      <c r="AE1789" s="74">
        <f t="shared" si="138"/>
        <v>1629.5090446792583</v>
      </c>
      <c r="AF1789" s="74">
        <f t="shared" si="139"/>
        <v>278646.04664015316</v>
      </c>
    </row>
    <row r="1790" spans="28:32" ht="20" customHeight="1" x14ac:dyDescent="0.5">
      <c r="AB1790" s="41">
        <f t="shared" si="135"/>
        <v>171</v>
      </c>
      <c r="AC1790" s="75">
        <f t="shared" si="136"/>
        <v>345.50064229249023</v>
      </c>
      <c r="AD1790" s="75">
        <f t="shared" si="137"/>
        <v>59080.609832015827</v>
      </c>
      <c r="AE1790" s="74">
        <f t="shared" si="138"/>
        <v>1629.5090446792583</v>
      </c>
      <c r="AF1790" s="74">
        <f t="shared" si="139"/>
        <v>278646.04664015316</v>
      </c>
    </row>
    <row r="1791" spans="28:32" ht="20" customHeight="1" x14ac:dyDescent="0.5">
      <c r="AB1791" s="41">
        <f t="shared" si="135"/>
        <v>171</v>
      </c>
      <c r="AC1791" s="75">
        <f t="shared" si="136"/>
        <v>345.50064229249023</v>
      </c>
      <c r="AD1791" s="75">
        <f t="shared" si="137"/>
        <v>59080.609832015827</v>
      </c>
      <c r="AE1791" s="74">
        <f t="shared" si="138"/>
        <v>1629.5090446792583</v>
      </c>
      <c r="AF1791" s="74">
        <f t="shared" si="139"/>
        <v>278646.04664015316</v>
      </c>
    </row>
    <row r="1792" spans="28:32" ht="20" customHeight="1" x14ac:dyDescent="0.5">
      <c r="AB1792" s="41">
        <f t="shared" si="135"/>
        <v>171</v>
      </c>
      <c r="AC1792" s="75">
        <f t="shared" si="136"/>
        <v>345.50064229249023</v>
      </c>
      <c r="AD1792" s="75">
        <f t="shared" si="137"/>
        <v>59080.609832015827</v>
      </c>
      <c r="AE1792" s="74">
        <f t="shared" si="138"/>
        <v>1629.5090446792583</v>
      </c>
      <c r="AF1792" s="74">
        <f t="shared" si="139"/>
        <v>278646.04664015316</v>
      </c>
    </row>
    <row r="1793" spans="28:32" ht="20" customHeight="1" x14ac:dyDescent="0.5">
      <c r="AB1793" s="41">
        <f t="shared" si="135"/>
        <v>171</v>
      </c>
      <c r="AC1793" s="75">
        <f t="shared" si="136"/>
        <v>345.50064229249023</v>
      </c>
      <c r="AD1793" s="75">
        <f t="shared" si="137"/>
        <v>59080.609832015827</v>
      </c>
      <c r="AE1793" s="74">
        <f t="shared" si="138"/>
        <v>1629.5090446792583</v>
      </c>
      <c r="AF1793" s="74">
        <f t="shared" si="139"/>
        <v>278646.04664015316</v>
      </c>
    </row>
    <row r="1794" spans="28:32" ht="20" customHeight="1" x14ac:dyDescent="0.5">
      <c r="AB1794" s="41">
        <f t="shared" si="135"/>
        <v>171</v>
      </c>
      <c r="AC1794" s="75">
        <f t="shared" si="136"/>
        <v>345.50064229249023</v>
      </c>
      <c r="AD1794" s="75">
        <f t="shared" si="137"/>
        <v>59080.609832015827</v>
      </c>
      <c r="AE1794" s="74">
        <f t="shared" si="138"/>
        <v>1629.5090446792583</v>
      </c>
      <c r="AF1794" s="74">
        <f t="shared" si="139"/>
        <v>278646.04664015316</v>
      </c>
    </row>
    <row r="1795" spans="28:32" ht="20" customHeight="1" x14ac:dyDescent="0.5">
      <c r="AB1795" s="41">
        <f t="shared" si="135"/>
        <v>171</v>
      </c>
      <c r="AC1795" s="75">
        <f t="shared" si="136"/>
        <v>345.50064229249023</v>
      </c>
      <c r="AD1795" s="75">
        <f t="shared" si="137"/>
        <v>59080.609832015827</v>
      </c>
      <c r="AE1795" s="74">
        <f t="shared" si="138"/>
        <v>1629.5090446792583</v>
      </c>
      <c r="AF1795" s="74">
        <f t="shared" si="139"/>
        <v>278646.04664015316</v>
      </c>
    </row>
    <row r="1796" spans="28:32" ht="20" customHeight="1" x14ac:dyDescent="0.5">
      <c r="AB1796" s="41">
        <f t="shared" si="135"/>
        <v>171</v>
      </c>
      <c r="AC1796" s="75">
        <f t="shared" si="136"/>
        <v>345.50064229249023</v>
      </c>
      <c r="AD1796" s="75">
        <f t="shared" si="137"/>
        <v>59080.609832015827</v>
      </c>
      <c r="AE1796" s="74">
        <f t="shared" si="138"/>
        <v>1629.5090446792583</v>
      </c>
      <c r="AF1796" s="74">
        <f t="shared" si="139"/>
        <v>278646.04664015316</v>
      </c>
    </row>
    <row r="1797" spans="28:32" ht="20" customHeight="1" x14ac:dyDescent="0.5">
      <c r="AB1797" s="41">
        <f t="shared" si="135"/>
        <v>171</v>
      </c>
      <c r="AC1797" s="75">
        <f t="shared" si="136"/>
        <v>345.50064229249023</v>
      </c>
      <c r="AD1797" s="75">
        <f t="shared" si="137"/>
        <v>59080.609832015827</v>
      </c>
      <c r="AE1797" s="74">
        <f t="shared" si="138"/>
        <v>1629.5090446792583</v>
      </c>
      <c r="AF1797" s="74">
        <f t="shared" si="139"/>
        <v>278646.04664015316</v>
      </c>
    </row>
    <row r="1798" spans="28:32" ht="20" customHeight="1" x14ac:dyDescent="0.5">
      <c r="AB1798" s="41">
        <f t="shared" si="135"/>
        <v>171</v>
      </c>
      <c r="AC1798" s="75">
        <f t="shared" si="136"/>
        <v>345.50064229249023</v>
      </c>
      <c r="AD1798" s="75">
        <f t="shared" si="137"/>
        <v>59080.609832015827</v>
      </c>
      <c r="AE1798" s="74">
        <f t="shared" si="138"/>
        <v>1629.5090446792583</v>
      </c>
      <c r="AF1798" s="74">
        <f t="shared" si="139"/>
        <v>278646.04664015316</v>
      </c>
    </row>
    <row r="1799" spans="28:32" ht="20" customHeight="1" x14ac:dyDescent="0.5">
      <c r="AB1799" s="41">
        <f t="shared" ref="AB1799:AB1862" si="140">AB1798+U1799</f>
        <v>171</v>
      </c>
      <c r="AC1799" s="75">
        <f t="shared" ref="AC1799:AC1862" si="141">IF(U1799&gt;0,(W1799+AD1798)/AB1799,AC1798)</f>
        <v>345.50064229249023</v>
      </c>
      <c r="AD1799" s="75">
        <f t="shared" ref="AD1799:AD1862" si="142">AB1799*AC1799</f>
        <v>59080.609832015827</v>
      </c>
      <c r="AE1799" s="74">
        <f t="shared" ref="AE1799:AE1862" si="143">IF(U1799&gt;0,(AF1798+Z1799)/AB1799,AE1798)</f>
        <v>1629.5090446792583</v>
      </c>
      <c r="AF1799" s="74">
        <f t="shared" ref="AF1799:AF1862" si="144">AB1799*AE1799</f>
        <v>278646.04664015316</v>
      </c>
    </row>
    <row r="1800" spans="28:32" ht="20" customHeight="1" x14ac:dyDescent="0.5">
      <c r="AB1800" s="41">
        <f t="shared" si="140"/>
        <v>171</v>
      </c>
      <c r="AC1800" s="75">
        <f t="shared" si="141"/>
        <v>345.50064229249023</v>
      </c>
      <c r="AD1800" s="75">
        <f t="shared" si="142"/>
        <v>59080.609832015827</v>
      </c>
      <c r="AE1800" s="74">
        <f t="shared" si="143"/>
        <v>1629.5090446792583</v>
      </c>
      <c r="AF1800" s="74">
        <f t="shared" si="144"/>
        <v>278646.04664015316</v>
      </c>
    </row>
    <row r="1801" spans="28:32" ht="20" customHeight="1" x14ac:dyDescent="0.5">
      <c r="AB1801" s="41">
        <f t="shared" si="140"/>
        <v>171</v>
      </c>
      <c r="AC1801" s="75">
        <f t="shared" si="141"/>
        <v>345.50064229249023</v>
      </c>
      <c r="AD1801" s="75">
        <f t="shared" si="142"/>
        <v>59080.609832015827</v>
      </c>
      <c r="AE1801" s="74">
        <f t="shared" si="143"/>
        <v>1629.5090446792583</v>
      </c>
      <c r="AF1801" s="74">
        <f t="shared" si="144"/>
        <v>278646.04664015316</v>
      </c>
    </row>
    <row r="1802" spans="28:32" ht="20" customHeight="1" x14ac:dyDescent="0.5">
      <c r="AB1802" s="41">
        <f t="shared" si="140"/>
        <v>171</v>
      </c>
      <c r="AC1802" s="75">
        <f t="shared" si="141"/>
        <v>345.50064229249023</v>
      </c>
      <c r="AD1802" s="75">
        <f t="shared" si="142"/>
        <v>59080.609832015827</v>
      </c>
      <c r="AE1802" s="74">
        <f t="shared" si="143"/>
        <v>1629.5090446792583</v>
      </c>
      <c r="AF1802" s="74">
        <f t="shared" si="144"/>
        <v>278646.04664015316</v>
      </c>
    </row>
    <row r="1803" spans="28:32" ht="20" customHeight="1" x14ac:dyDescent="0.5">
      <c r="AB1803" s="41">
        <f t="shared" si="140"/>
        <v>171</v>
      </c>
      <c r="AC1803" s="75">
        <f t="shared" si="141"/>
        <v>345.50064229249023</v>
      </c>
      <c r="AD1803" s="75">
        <f t="shared" si="142"/>
        <v>59080.609832015827</v>
      </c>
      <c r="AE1803" s="74">
        <f t="shared" si="143"/>
        <v>1629.5090446792583</v>
      </c>
      <c r="AF1803" s="74">
        <f t="shared" si="144"/>
        <v>278646.04664015316</v>
      </c>
    </row>
    <row r="1804" spans="28:32" ht="20" customHeight="1" x14ac:dyDescent="0.5">
      <c r="AB1804" s="41">
        <f t="shared" si="140"/>
        <v>171</v>
      </c>
      <c r="AC1804" s="75">
        <f t="shared" si="141"/>
        <v>345.50064229249023</v>
      </c>
      <c r="AD1804" s="75">
        <f t="shared" si="142"/>
        <v>59080.609832015827</v>
      </c>
      <c r="AE1804" s="74">
        <f t="shared" si="143"/>
        <v>1629.5090446792583</v>
      </c>
      <c r="AF1804" s="74">
        <f t="shared" si="144"/>
        <v>278646.04664015316</v>
      </c>
    </row>
    <row r="1805" spans="28:32" ht="20" customHeight="1" x14ac:dyDescent="0.5">
      <c r="AB1805" s="41">
        <f t="shared" si="140"/>
        <v>171</v>
      </c>
      <c r="AC1805" s="75">
        <f t="shared" si="141"/>
        <v>345.50064229249023</v>
      </c>
      <c r="AD1805" s="75">
        <f t="shared" si="142"/>
        <v>59080.609832015827</v>
      </c>
      <c r="AE1805" s="74">
        <f t="shared" si="143"/>
        <v>1629.5090446792583</v>
      </c>
      <c r="AF1805" s="74">
        <f t="shared" si="144"/>
        <v>278646.04664015316</v>
      </c>
    </row>
    <row r="1806" spans="28:32" ht="20" customHeight="1" x14ac:dyDescent="0.5">
      <c r="AB1806" s="41">
        <f t="shared" si="140"/>
        <v>171</v>
      </c>
      <c r="AC1806" s="75">
        <f t="shared" si="141"/>
        <v>345.50064229249023</v>
      </c>
      <c r="AD1806" s="75">
        <f t="shared" si="142"/>
        <v>59080.609832015827</v>
      </c>
      <c r="AE1806" s="74">
        <f t="shared" si="143"/>
        <v>1629.5090446792583</v>
      </c>
      <c r="AF1806" s="74">
        <f t="shared" si="144"/>
        <v>278646.04664015316</v>
      </c>
    </row>
    <row r="1807" spans="28:32" ht="20" customHeight="1" x14ac:dyDescent="0.5">
      <c r="AB1807" s="41">
        <f t="shared" si="140"/>
        <v>171</v>
      </c>
      <c r="AC1807" s="75">
        <f t="shared" si="141"/>
        <v>345.50064229249023</v>
      </c>
      <c r="AD1807" s="75">
        <f t="shared" si="142"/>
        <v>59080.609832015827</v>
      </c>
      <c r="AE1807" s="74">
        <f t="shared" si="143"/>
        <v>1629.5090446792583</v>
      </c>
      <c r="AF1807" s="74">
        <f t="shared" si="144"/>
        <v>278646.04664015316</v>
      </c>
    </row>
    <row r="1808" spans="28:32" ht="20" customHeight="1" x14ac:dyDescent="0.5">
      <c r="AB1808" s="41">
        <f t="shared" si="140"/>
        <v>171</v>
      </c>
      <c r="AC1808" s="75">
        <f t="shared" si="141"/>
        <v>345.50064229249023</v>
      </c>
      <c r="AD1808" s="75">
        <f t="shared" si="142"/>
        <v>59080.609832015827</v>
      </c>
      <c r="AE1808" s="74">
        <f t="shared" si="143"/>
        <v>1629.5090446792583</v>
      </c>
      <c r="AF1808" s="74">
        <f t="shared" si="144"/>
        <v>278646.04664015316</v>
      </c>
    </row>
    <row r="1809" spans="28:32" ht="20" customHeight="1" x14ac:dyDescent="0.5">
      <c r="AB1809" s="41">
        <f t="shared" si="140"/>
        <v>171</v>
      </c>
      <c r="AC1809" s="75">
        <f t="shared" si="141"/>
        <v>345.50064229249023</v>
      </c>
      <c r="AD1809" s="75">
        <f t="shared" si="142"/>
        <v>59080.609832015827</v>
      </c>
      <c r="AE1809" s="74">
        <f t="shared" si="143"/>
        <v>1629.5090446792583</v>
      </c>
      <c r="AF1809" s="74">
        <f t="shared" si="144"/>
        <v>278646.04664015316</v>
      </c>
    </row>
    <row r="1810" spans="28:32" ht="20" customHeight="1" x14ac:dyDescent="0.5">
      <c r="AB1810" s="41">
        <f t="shared" si="140"/>
        <v>171</v>
      </c>
      <c r="AC1810" s="75">
        <f t="shared" si="141"/>
        <v>345.50064229249023</v>
      </c>
      <c r="AD1810" s="75">
        <f t="shared" si="142"/>
        <v>59080.609832015827</v>
      </c>
      <c r="AE1810" s="74">
        <f t="shared" si="143"/>
        <v>1629.5090446792583</v>
      </c>
      <c r="AF1810" s="74">
        <f t="shared" si="144"/>
        <v>278646.04664015316</v>
      </c>
    </row>
    <row r="1811" spans="28:32" ht="20" customHeight="1" x14ac:dyDescent="0.5">
      <c r="AB1811" s="41">
        <f t="shared" si="140"/>
        <v>171</v>
      </c>
      <c r="AC1811" s="75">
        <f t="shared" si="141"/>
        <v>345.50064229249023</v>
      </c>
      <c r="AD1811" s="75">
        <f t="shared" si="142"/>
        <v>59080.609832015827</v>
      </c>
      <c r="AE1811" s="74">
        <f t="shared" si="143"/>
        <v>1629.5090446792583</v>
      </c>
      <c r="AF1811" s="74">
        <f t="shared" si="144"/>
        <v>278646.04664015316</v>
      </c>
    </row>
    <row r="1812" spans="28:32" ht="20" customHeight="1" x14ac:dyDescent="0.5">
      <c r="AB1812" s="41">
        <f t="shared" si="140"/>
        <v>171</v>
      </c>
      <c r="AC1812" s="75">
        <f t="shared" si="141"/>
        <v>345.50064229249023</v>
      </c>
      <c r="AD1812" s="75">
        <f t="shared" si="142"/>
        <v>59080.609832015827</v>
      </c>
      <c r="AE1812" s="74">
        <f t="shared" si="143"/>
        <v>1629.5090446792583</v>
      </c>
      <c r="AF1812" s="74">
        <f t="shared" si="144"/>
        <v>278646.04664015316</v>
      </c>
    </row>
    <row r="1813" spans="28:32" ht="20" customHeight="1" x14ac:dyDescent="0.5">
      <c r="AB1813" s="41">
        <f t="shared" si="140"/>
        <v>171</v>
      </c>
      <c r="AC1813" s="75">
        <f t="shared" si="141"/>
        <v>345.50064229249023</v>
      </c>
      <c r="AD1813" s="75">
        <f t="shared" si="142"/>
        <v>59080.609832015827</v>
      </c>
      <c r="AE1813" s="74">
        <f t="shared" si="143"/>
        <v>1629.5090446792583</v>
      </c>
      <c r="AF1813" s="74">
        <f t="shared" si="144"/>
        <v>278646.04664015316</v>
      </c>
    </row>
    <row r="1814" spans="28:32" ht="20" customHeight="1" x14ac:dyDescent="0.5">
      <c r="AB1814" s="41">
        <f t="shared" si="140"/>
        <v>171</v>
      </c>
      <c r="AC1814" s="75">
        <f t="shared" si="141"/>
        <v>345.50064229249023</v>
      </c>
      <c r="AD1814" s="75">
        <f t="shared" si="142"/>
        <v>59080.609832015827</v>
      </c>
      <c r="AE1814" s="74">
        <f t="shared" si="143"/>
        <v>1629.5090446792583</v>
      </c>
      <c r="AF1814" s="74">
        <f t="shared" si="144"/>
        <v>278646.04664015316</v>
      </c>
    </row>
    <row r="1815" spans="28:32" ht="20" customHeight="1" x14ac:dyDescent="0.5">
      <c r="AB1815" s="41">
        <f t="shared" si="140"/>
        <v>171</v>
      </c>
      <c r="AC1815" s="75">
        <f t="shared" si="141"/>
        <v>345.50064229249023</v>
      </c>
      <c r="AD1815" s="75">
        <f t="shared" si="142"/>
        <v>59080.609832015827</v>
      </c>
      <c r="AE1815" s="74">
        <f t="shared" si="143"/>
        <v>1629.5090446792583</v>
      </c>
      <c r="AF1815" s="74">
        <f t="shared" si="144"/>
        <v>278646.04664015316</v>
      </c>
    </row>
    <row r="1816" spans="28:32" ht="20" customHeight="1" x14ac:dyDescent="0.5">
      <c r="AB1816" s="41">
        <f t="shared" si="140"/>
        <v>171</v>
      </c>
      <c r="AC1816" s="75">
        <f t="shared" si="141"/>
        <v>345.50064229249023</v>
      </c>
      <c r="AD1816" s="75">
        <f t="shared" si="142"/>
        <v>59080.609832015827</v>
      </c>
      <c r="AE1816" s="74">
        <f t="shared" si="143"/>
        <v>1629.5090446792583</v>
      </c>
      <c r="AF1816" s="74">
        <f t="shared" si="144"/>
        <v>278646.04664015316</v>
      </c>
    </row>
    <row r="1817" spans="28:32" ht="20" customHeight="1" x14ac:dyDescent="0.5">
      <c r="AB1817" s="41">
        <f t="shared" si="140"/>
        <v>171</v>
      </c>
      <c r="AC1817" s="75">
        <f t="shared" si="141"/>
        <v>345.50064229249023</v>
      </c>
      <c r="AD1817" s="75">
        <f t="shared" si="142"/>
        <v>59080.609832015827</v>
      </c>
      <c r="AE1817" s="74">
        <f t="shared" si="143"/>
        <v>1629.5090446792583</v>
      </c>
      <c r="AF1817" s="74">
        <f t="shared" si="144"/>
        <v>278646.04664015316</v>
      </c>
    </row>
    <row r="1818" spans="28:32" ht="20" customHeight="1" x14ac:dyDescent="0.5">
      <c r="AB1818" s="41">
        <f t="shared" si="140"/>
        <v>171</v>
      </c>
      <c r="AC1818" s="75">
        <f t="shared" si="141"/>
        <v>345.50064229249023</v>
      </c>
      <c r="AD1818" s="75">
        <f t="shared" si="142"/>
        <v>59080.609832015827</v>
      </c>
      <c r="AE1818" s="74">
        <f t="shared" si="143"/>
        <v>1629.5090446792583</v>
      </c>
      <c r="AF1818" s="74">
        <f t="shared" si="144"/>
        <v>278646.04664015316</v>
      </c>
    </row>
    <row r="1819" spans="28:32" ht="20" customHeight="1" x14ac:dyDescent="0.5">
      <c r="AB1819" s="41">
        <f t="shared" si="140"/>
        <v>171</v>
      </c>
      <c r="AC1819" s="75">
        <f t="shared" si="141"/>
        <v>345.50064229249023</v>
      </c>
      <c r="AD1819" s="75">
        <f t="shared" si="142"/>
        <v>59080.609832015827</v>
      </c>
      <c r="AE1819" s="74">
        <f t="shared" si="143"/>
        <v>1629.5090446792583</v>
      </c>
      <c r="AF1819" s="74">
        <f t="shared" si="144"/>
        <v>278646.04664015316</v>
      </c>
    </row>
    <row r="1820" spans="28:32" ht="20" customHeight="1" x14ac:dyDescent="0.5">
      <c r="AB1820" s="41">
        <f t="shared" si="140"/>
        <v>171</v>
      </c>
      <c r="AC1820" s="75">
        <f t="shared" si="141"/>
        <v>345.50064229249023</v>
      </c>
      <c r="AD1820" s="75">
        <f t="shared" si="142"/>
        <v>59080.609832015827</v>
      </c>
      <c r="AE1820" s="74">
        <f t="shared" si="143"/>
        <v>1629.5090446792583</v>
      </c>
      <c r="AF1820" s="74">
        <f t="shared" si="144"/>
        <v>278646.04664015316</v>
      </c>
    </row>
    <row r="1821" spans="28:32" ht="20" customHeight="1" x14ac:dyDescent="0.5">
      <c r="AB1821" s="41">
        <f t="shared" si="140"/>
        <v>171</v>
      </c>
      <c r="AC1821" s="75">
        <f t="shared" si="141"/>
        <v>345.50064229249023</v>
      </c>
      <c r="AD1821" s="75">
        <f t="shared" si="142"/>
        <v>59080.609832015827</v>
      </c>
      <c r="AE1821" s="74">
        <f t="shared" si="143"/>
        <v>1629.5090446792583</v>
      </c>
      <c r="AF1821" s="74">
        <f t="shared" si="144"/>
        <v>278646.04664015316</v>
      </c>
    </row>
    <row r="1822" spans="28:32" ht="20" customHeight="1" x14ac:dyDescent="0.5">
      <c r="AB1822" s="41">
        <f t="shared" si="140"/>
        <v>171</v>
      </c>
      <c r="AC1822" s="75">
        <f t="shared" si="141"/>
        <v>345.50064229249023</v>
      </c>
      <c r="AD1822" s="75">
        <f t="shared" si="142"/>
        <v>59080.609832015827</v>
      </c>
      <c r="AE1822" s="74">
        <f t="shared" si="143"/>
        <v>1629.5090446792583</v>
      </c>
      <c r="AF1822" s="74">
        <f t="shared" si="144"/>
        <v>278646.04664015316</v>
      </c>
    </row>
    <row r="1823" spans="28:32" ht="20" customHeight="1" x14ac:dyDescent="0.5">
      <c r="AB1823" s="41">
        <f t="shared" si="140"/>
        <v>171</v>
      </c>
      <c r="AC1823" s="75">
        <f t="shared" si="141"/>
        <v>345.50064229249023</v>
      </c>
      <c r="AD1823" s="75">
        <f t="shared" si="142"/>
        <v>59080.609832015827</v>
      </c>
      <c r="AE1823" s="74">
        <f t="shared" si="143"/>
        <v>1629.5090446792583</v>
      </c>
      <c r="AF1823" s="74">
        <f t="shared" si="144"/>
        <v>278646.04664015316</v>
      </c>
    </row>
    <row r="1824" spans="28:32" ht="20" customHeight="1" x14ac:dyDescent="0.5">
      <c r="AB1824" s="41">
        <f t="shared" si="140"/>
        <v>171</v>
      </c>
      <c r="AC1824" s="75">
        <f t="shared" si="141"/>
        <v>345.50064229249023</v>
      </c>
      <c r="AD1824" s="75">
        <f t="shared" si="142"/>
        <v>59080.609832015827</v>
      </c>
      <c r="AE1824" s="74">
        <f t="shared" si="143"/>
        <v>1629.5090446792583</v>
      </c>
      <c r="AF1824" s="74">
        <f t="shared" si="144"/>
        <v>278646.04664015316</v>
      </c>
    </row>
    <row r="1825" spans="28:32" ht="20" customHeight="1" x14ac:dyDescent="0.5">
      <c r="AB1825" s="41">
        <f t="shared" si="140"/>
        <v>171</v>
      </c>
      <c r="AC1825" s="75">
        <f t="shared" si="141"/>
        <v>345.50064229249023</v>
      </c>
      <c r="AD1825" s="75">
        <f t="shared" si="142"/>
        <v>59080.609832015827</v>
      </c>
      <c r="AE1825" s="74">
        <f t="shared" si="143"/>
        <v>1629.5090446792583</v>
      </c>
      <c r="AF1825" s="74">
        <f t="shared" si="144"/>
        <v>278646.04664015316</v>
      </c>
    </row>
    <row r="1826" spans="28:32" ht="20" customHeight="1" x14ac:dyDescent="0.5">
      <c r="AB1826" s="41">
        <f t="shared" si="140"/>
        <v>171</v>
      </c>
      <c r="AC1826" s="75">
        <f t="shared" si="141"/>
        <v>345.50064229249023</v>
      </c>
      <c r="AD1826" s="75">
        <f t="shared" si="142"/>
        <v>59080.609832015827</v>
      </c>
      <c r="AE1826" s="74">
        <f t="shared" si="143"/>
        <v>1629.5090446792583</v>
      </c>
      <c r="AF1826" s="74">
        <f t="shared" si="144"/>
        <v>278646.04664015316</v>
      </c>
    </row>
    <row r="1827" spans="28:32" ht="20" customHeight="1" x14ac:dyDescent="0.5">
      <c r="AB1827" s="41">
        <f t="shared" si="140"/>
        <v>171</v>
      </c>
      <c r="AC1827" s="75">
        <f t="shared" si="141"/>
        <v>345.50064229249023</v>
      </c>
      <c r="AD1827" s="75">
        <f t="shared" si="142"/>
        <v>59080.609832015827</v>
      </c>
      <c r="AE1827" s="74">
        <f t="shared" si="143"/>
        <v>1629.5090446792583</v>
      </c>
      <c r="AF1827" s="74">
        <f t="shared" si="144"/>
        <v>278646.04664015316</v>
      </c>
    </row>
    <row r="1828" spans="28:32" ht="20" customHeight="1" x14ac:dyDescent="0.5">
      <c r="AB1828" s="41">
        <f t="shared" si="140"/>
        <v>171</v>
      </c>
      <c r="AC1828" s="75">
        <f t="shared" si="141"/>
        <v>345.50064229249023</v>
      </c>
      <c r="AD1828" s="75">
        <f t="shared" si="142"/>
        <v>59080.609832015827</v>
      </c>
      <c r="AE1828" s="74">
        <f t="shared" si="143"/>
        <v>1629.5090446792583</v>
      </c>
      <c r="AF1828" s="74">
        <f t="shared" si="144"/>
        <v>278646.04664015316</v>
      </c>
    </row>
    <row r="1829" spans="28:32" ht="20" customHeight="1" x14ac:dyDescent="0.5">
      <c r="AB1829" s="41">
        <f t="shared" si="140"/>
        <v>171</v>
      </c>
      <c r="AC1829" s="75">
        <f t="shared" si="141"/>
        <v>345.50064229249023</v>
      </c>
      <c r="AD1829" s="75">
        <f t="shared" si="142"/>
        <v>59080.609832015827</v>
      </c>
      <c r="AE1829" s="74">
        <f t="shared" si="143"/>
        <v>1629.5090446792583</v>
      </c>
      <c r="AF1829" s="74">
        <f t="shared" si="144"/>
        <v>278646.04664015316</v>
      </c>
    </row>
    <row r="1830" spans="28:32" ht="20" customHeight="1" x14ac:dyDescent="0.5">
      <c r="AB1830" s="41">
        <f t="shared" si="140"/>
        <v>171</v>
      </c>
      <c r="AC1830" s="75">
        <f t="shared" si="141"/>
        <v>345.50064229249023</v>
      </c>
      <c r="AD1830" s="75">
        <f t="shared" si="142"/>
        <v>59080.609832015827</v>
      </c>
      <c r="AE1830" s="74">
        <f t="shared" si="143"/>
        <v>1629.5090446792583</v>
      </c>
      <c r="AF1830" s="74">
        <f t="shared" si="144"/>
        <v>278646.04664015316</v>
      </c>
    </row>
    <row r="1831" spans="28:32" ht="20" customHeight="1" x14ac:dyDescent="0.5">
      <c r="AB1831" s="41">
        <f t="shared" si="140"/>
        <v>171</v>
      </c>
      <c r="AC1831" s="75">
        <f t="shared" si="141"/>
        <v>345.50064229249023</v>
      </c>
      <c r="AD1831" s="75">
        <f t="shared" si="142"/>
        <v>59080.609832015827</v>
      </c>
      <c r="AE1831" s="74">
        <f t="shared" si="143"/>
        <v>1629.5090446792583</v>
      </c>
      <c r="AF1831" s="74">
        <f t="shared" si="144"/>
        <v>278646.04664015316</v>
      </c>
    </row>
    <row r="1832" spans="28:32" ht="20" customHeight="1" x14ac:dyDescent="0.5">
      <c r="AB1832" s="41">
        <f t="shared" si="140"/>
        <v>171</v>
      </c>
      <c r="AC1832" s="75">
        <f t="shared" si="141"/>
        <v>345.50064229249023</v>
      </c>
      <c r="AD1832" s="75">
        <f t="shared" si="142"/>
        <v>59080.609832015827</v>
      </c>
      <c r="AE1832" s="74">
        <f t="shared" si="143"/>
        <v>1629.5090446792583</v>
      </c>
      <c r="AF1832" s="74">
        <f t="shared" si="144"/>
        <v>278646.04664015316</v>
      </c>
    </row>
    <row r="1833" spans="28:32" ht="20" customHeight="1" x14ac:dyDescent="0.5">
      <c r="AB1833" s="41">
        <f t="shared" si="140"/>
        <v>171</v>
      </c>
      <c r="AC1833" s="75">
        <f t="shared" si="141"/>
        <v>345.50064229249023</v>
      </c>
      <c r="AD1833" s="75">
        <f t="shared" si="142"/>
        <v>59080.609832015827</v>
      </c>
      <c r="AE1833" s="74">
        <f t="shared" si="143"/>
        <v>1629.5090446792583</v>
      </c>
      <c r="AF1833" s="74">
        <f t="shared" si="144"/>
        <v>278646.04664015316</v>
      </c>
    </row>
    <row r="1834" spans="28:32" ht="20" customHeight="1" x14ac:dyDescent="0.5">
      <c r="AB1834" s="41">
        <f t="shared" si="140"/>
        <v>171</v>
      </c>
      <c r="AC1834" s="75">
        <f t="shared" si="141"/>
        <v>345.50064229249023</v>
      </c>
      <c r="AD1834" s="75">
        <f t="shared" si="142"/>
        <v>59080.609832015827</v>
      </c>
      <c r="AE1834" s="74">
        <f t="shared" si="143"/>
        <v>1629.5090446792583</v>
      </c>
      <c r="AF1834" s="74">
        <f t="shared" si="144"/>
        <v>278646.04664015316</v>
      </c>
    </row>
    <row r="1835" spans="28:32" ht="20" customHeight="1" x14ac:dyDescent="0.5">
      <c r="AB1835" s="41">
        <f t="shared" si="140"/>
        <v>171</v>
      </c>
      <c r="AC1835" s="75">
        <f t="shared" si="141"/>
        <v>345.50064229249023</v>
      </c>
      <c r="AD1835" s="75">
        <f t="shared" si="142"/>
        <v>59080.609832015827</v>
      </c>
      <c r="AE1835" s="74">
        <f t="shared" si="143"/>
        <v>1629.5090446792583</v>
      </c>
      <c r="AF1835" s="74">
        <f t="shared" si="144"/>
        <v>278646.04664015316</v>
      </c>
    </row>
    <row r="1836" spans="28:32" ht="20" customHeight="1" x14ac:dyDescent="0.5">
      <c r="AB1836" s="41">
        <f t="shared" si="140"/>
        <v>171</v>
      </c>
      <c r="AC1836" s="75">
        <f t="shared" si="141"/>
        <v>345.50064229249023</v>
      </c>
      <c r="AD1836" s="75">
        <f t="shared" si="142"/>
        <v>59080.609832015827</v>
      </c>
      <c r="AE1836" s="74">
        <f t="shared" si="143"/>
        <v>1629.5090446792583</v>
      </c>
      <c r="AF1836" s="74">
        <f t="shared" si="144"/>
        <v>278646.04664015316</v>
      </c>
    </row>
    <row r="1837" spans="28:32" ht="20" customHeight="1" x14ac:dyDescent="0.5">
      <c r="AB1837" s="41">
        <f t="shared" si="140"/>
        <v>171</v>
      </c>
      <c r="AC1837" s="75">
        <f t="shared" si="141"/>
        <v>345.50064229249023</v>
      </c>
      <c r="AD1837" s="75">
        <f t="shared" si="142"/>
        <v>59080.609832015827</v>
      </c>
      <c r="AE1837" s="74">
        <f t="shared" si="143"/>
        <v>1629.5090446792583</v>
      </c>
      <c r="AF1837" s="74">
        <f t="shared" si="144"/>
        <v>278646.04664015316</v>
      </c>
    </row>
    <row r="1838" spans="28:32" ht="20" customHeight="1" x14ac:dyDescent="0.5">
      <c r="AB1838" s="41">
        <f t="shared" si="140"/>
        <v>171</v>
      </c>
      <c r="AC1838" s="75">
        <f t="shared" si="141"/>
        <v>345.50064229249023</v>
      </c>
      <c r="AD1838" s="75">
        <f t="shared" si="142"/>
        <v>59080.609832015827</v>
      </c>
      <c r="AE1838" s="74">
        <f t="shared" si="143"/>
        <v>1629.5090446792583</v>
      </c>
      <c r="AF1838" s="74">
        <f t="shared" si="144"/>
        <v>278646.04664015316</v>
      </c>
    </row>
    <row r="1839" spans="28:32" ht="20" customHeight="1" x14ac:dyDescent="0.5">
      <c r="AB1839" s="41">
        <f t="shared" si="140"/>
        <v>171</v>
      </c>
      <c r="AC1839" s="75">
        <f t="shared" si="141"/>
        <v>345.50064229249023</v>
      </c>
      <c r="AD1839" s="75">
        <f t="shared" si="142"/>
        <v>59080.609832015827</v>
      </c>
      <c r="AE1839" s="74">
        <f t="shared" si="143"/>
        <v>1629.5090446792583</v>
      </c>
      <c r="AF1839" s="74">
        <f t="shared" si="144"/>
        <v>278646.04664015316</v>
      </c>
    </row>
    <row r="1840" spans="28:32" ht="20" customHeight="1" x14ac:dyDescent="0.5">
      <c r="AB1840" s="41">
        <f t="shared" si="140"/>
        <v>171</v>
      </c>
      <c r="AC1840" s="75">
        <f t="shared" si="141"/>
        <v>345.50064229249023</v>
      </c>
      <c r="AD1840" s="75">
        <f t="shared" si="142"/>
        <v>59080.609832015827</v>
      </c>
      <c r="AE1840" s="74">
        <f t="shared" si="143"/>
        <v>1629.5090446792583</v>
      </c>
      <c r="AF1840" s="74">
        <f t="shared" si="144"/>
        <v>278646.04664015316</v>
      </c>
    </row>
    <row r="1841" spans="28:32" ht="20" customHeight="1" x14ac:dyDescent="0.5">
      <c r="AB1841" s="41">
        <f t="shared" si="140"/>
        <v>171</v>
      </c>
      <c r="AC1841" s="75">
        <f t="shared" si="141"/>
        <v>345.50064229249023</v>
      </c>
      <c r="AD1841" s="75">
        <f t="shared" si="142"/>
        <v>59080.609832015827</v>
      </c>
      <c r="AE1841" s="74">
        <f t="shared" si="143"/>
        <v>1629.5090446792583</v>
      </c>
      <c r="AF1841" s="74">
        <f t="shared" si="144"/>
        <v>278646.04664015316</v>
      </c>
    </row>
    <row r="1842" spans="28:32" ht="20" customHeight="1" x14ac:dyDescent="0.5">
      <c r="AB1842" s="41">
        <f t="shared" si="140"/>
        <v>171</v>
      </c>
      <c r="AC1842" s="75">
        <f t="shared" si="141"/>
        <v>345.50064229249023</v>
      </c>
      <c r="AD1842" s="75">
        <f t="shared" si="142"/>
        <v>59080.609832015827</v>
      </c>
      <c r="AE1842" s="74">
        <f t="shared" si="143"/>
        <v>1629.5090446792583</v>
      </c>
      <c r="AF1842" s="74">
        <f t="shared" si="144"/>
        <v>278646.04664015316</v>
      </c>
    </row>
    <row r="1843" spans="28:32" ht="20" customHeight="1" x14ac:dyDescent="0.5">
      <c r="AB1843" s="41">
        <f t="shared" si="140"/>
        <v>171</v>
      </c>
      <c r="AC1843" s="75">
        <f t="shared" si="141"/>
        <v>345.50064229249023</v>
      </c>
      <c r="AD1843" s="75">
        <f t="shared" si="142"/>
        <v>59080.609832015827</v>
      </c>
      <c r="AE1843" s="74">
        <f t="shared" si="143"/>
        <v>1629.5090446792583</v>
      </c>
      <c r="AF1843" s="74">
        <f t="shared" si="144"/>
        <v>278646.04664015316</v>
      </c>
    </row>
    <row r="1844" spans="28:32" ht="20" customHeight="1" x14ac:dyDescent="0.5">
      <c r="AB1844" s="41">
        <f t="shared" si="140"/>
        <v>171</v>
      </c>
      <c r="AC1844" s="75">
        <f t="shared" si="141"/>
        <v>345.50064229249023</v>
      </c>
      <c r="AD1844" s="75">
        <f t="shared" si="142"/>
        <v>59080.609832015827</v>
      </c>
      <c r="AE1844" s="74">
        <f t="shared" si="143"/>
        <v>1629.5090446792583</v>
      </c>
      <c r="AF1844" s="74">
        <f t="shared" si="144"/>
        <v>278646.04664015316</v>
      </c>
    </row>
    <row r="1845" spans="28:32" ht="20" customHeight="1" x14ac:dyDescent="0.5">
      <c r="AB1845" s="41">
        <f t="shared" si="140"/>
        <v>171</v>
      </c>
      <c r="AC1845" s="75">
        <f t="shared" si="141"/>
        <v>345.50064229249023</v>
      </c>
      <c r="AD1845" s="75">
        <f t="shared" si="142"/>
        <v>59080.609832015827</v>
      </c>
      <c r="AE1845" s="74">
        <f t="shared" si="143"/>
        <v>1629.5090446792583</v>
      </c>
      <c r="AF1845" s="74">
        <f t="shared" si="144"/>
        <v>278646.04664015316</v>
      </c>
    </row>
    <row r="1846" spans="28:32" ht="20" customHeight="1" x14ac:dyDescent="0.5">
      <c r="AB1846" s="41">
        <f t="shared" si="140"/>
        <v>171</v>
      </c>
      <c r="AC1846" s="75">
        <f t="shared" si="141"/>
        <v>345.50064229249023</v>
      </c>
      <c r="AD1846" s="75">
        <f t="shared" si="142"/>
        <v>59080.609832015827</v>
      </c>
      <c r="AE1846" s="74">
        <f t="shared" si="143"/>
        <v>1629.5090446792583</v>
      </c>
      <c r="AF1846" s="74">
        <f t="shared" si="144"/>
        <v>278646.04664015316</v>
      </c>
    </row>
    <row r="1847" spans="28:32" ht="20" customHeight="1" x14ac:dyDescent="0.5">
      <c r="AB1847" s="41">
        <f t="shared" si="140"/>
        <v>171</v>
      </c>
      <c r="AC1847" s="75">
        <f t="shared" si="141"/>
        <v>345.50064229249023</v>
      </c>
      <c r="AD1847" s="75">
        <f t="shared" si="142"/>
        <v>59080.609832015827</v>
      </c>
      <c r="AE1847" s="74">
        <f t="shared" si="143"/>
        <v>1629.5090446792583</v>
      </c>
      <c r="AF1847" s="74">
        <f t="shared" si="144"/>
        <v>278646.04664015316</v>
      </c>
    </row>
    <row r="1848" spans="28:32" ht="20" customHeight="1" x14ac:dyDescent="0.5">
      <c r="AB1848" s="41">
        <f t="shared" si="140"/>
        <v>171</v>
      </c>
      <c r="AC1848" s="75">
        <f t="shared" si="141"/>
        <v>345.50064229249023</v>
      </c>
      <c r="AD1848" s="75">
        <f t="shared" si="142"/>
        <v>59080.609832015827</v>
      </c>
      <c r="AE1848" s="74">
        <f t="shared" si="143"/>
        <v>1629.5090446792583</v>
      </c>
      <c r="AF1848" s="74">
        <f t="shared" si="144"/>
        <v>278646.04664015316</v>
      </c>
    </row>
    <row r="1849" spans="28:32" ht="20" customHeight="1" x14ac:dyDescent="0.5">
      <c r="AB1849" s="41">
        <f t="shared" si="140"/>
        <v>171</v>
      </c>
      <c r="AC1849" s="75">
        <f t="shared" si="141"/>
        <v>345.50064229249023</v>
      </c>
      <c r="AD1849" s="75">
        <f t="shared" si="142"/>
        <v>59080.609832015827</v>
      </c>
      <c r="AE1849" s="74">
        <f t="shared" si="143"/>
        <v>1629.5090446792583</v>
      </c>
      <c r="AF1849" s="74">
        <f t="shared" si="144"/>
        <v>278646.04664015316</v>
      </c>
    </row>
    <row r="1850" spans="28:32" ht="20" customHeight="1" x14ac:dyDescent="0.5">
      <c r="AB1850" s="41">
        <f t="shared" si="140"/>
        <v>171</v>
      </c>
      <c r="AC1850" s="75">
        <f t="shared" si="141"/>
        <v>345.50064229249023</v>
      </c>
      <c r="AD1850" s="75">
        <f t="shared" si="142"/>
        <v>59080.609832015827</v>
      </c>
      <c r="AE1850" s="74">
        <f t="shared" si="143"/>
        <v>1629.5090446792583</v>
      </c>
      <c r="AF1850" s="74">
        <f t="shared" si="144"/>
        <v>278646.04664015316</v>
      </c>
    </row>
    <row r="1851" spans="28:32" ht="20" customHeight="1" x14ac:dyDescent="0.5">
      <c r="AB1851" s="41">
        <f t="shared" si="140"/>
        <v>171</v>
      </c>
      <c r="AC1851" s="75">
        <f t="shared" si="141"/>
        <v>345.50064229249023</v>
      </c>
      <c r="AD1851" s="75">
        <f t="shared" si="142"/>
        <v>59080.609832015827</v>
      </c>
      <c r="AE1851" s="74">
        <f t="shared" si="143"/>
        <v>1629.5090446792583</v>
      </c>
      <c r="AF1851" s="74">
        <f t="shared" si="144"/>
        <v>278646.04664015316</v>
      </c>
    </row>
    <row r="1852" spans="28:32" ht="20" customHeight="1" x14ac:dyDescent="0.5">
      <c r="AB1852" s="41">
        <f t="shared" si="140"/>
        <v>171</v>
      </c>
      <c r="AC1852" s="75">
        <f t="shared" si="141"/>
        <v>345.50064229249023</v>
      </c>
      <c r="AD1852" s="75">
        <f t="shared" si="142"/>
        <v>59080.609832015827</v>
      </c>
      <c r="AE1852" s="74">
        <f t="shared" si="143"/>
        <v>1629.5090446792583</v>
      </c>
      <c r="AF1852" s="74">
        <f t="shared" si="144"/>
        <v>278646.04664015316</v>
      </c>
    </row>
    <row r="1853" spans="28:32" ht="20" customHeight="1" x14ac:dyDescent="0.5">
      <c r="AB1853" s="41">
        <f t="shared" si="140"/>
        <v>171</v>
      </c>
      <c r="AC1853" s="75">
        <f t="shared" si="141"/>
        <v>345.50064229249023</v>
      </c>
      <c r="AD1853" s="75">
        <f t="shared" si="142"/>
        <v>59080.609832015827</v>
      </c>
      <c r="AE1853" s="74">
        <f t="shared" si="143"/>
        <v>1629.5090446792583</v>
      </c>
      <c r="AF1853" s="74">
        <f t="shared" si="144"/>
        <v>278646.04664015316</v>
      </c>
    </row>
    <row r="1854" spans="28:32" ht="20" customHeight="1" x14ac:dyDescent="0.5">
      <c r="AB1854" s="41">
        <f t="shared" si="140"/>
        <v>171</v>
      </c>
      <c r="AC1854" s="75">
        <f t="shared" si="141"/>
        <v>345.50064229249023</v>
      </c>
      <c r="AD1854" s="75">
        <f t="shared" si="142"/>
        <v>59080.609832015827</v>
      </c>
      <c r="AE1854" s="74">
        <f t="shared" si="143"/>
        <v>1629.5090446792583</v>
      </c>
      <c r="AF1854" s="74">
        <f t="shared" si="144"/>
        <v>278646.04664015316</v>
      </c>
    </row>
    <row r="1855" spans="28:32" ht="20" customHeight="1" x14ac:dyDescent="0.5">
      <c r="AB1855" s="41">
        <f t="shared" si="140"/>
        <v>171</v>
      </c>
      <c r="AC1855" s="75">
        <f t="shared" si="141"/>
        <v>345.50064229249023</v>
      </c>
      <c r="AD1855" s="75">
        <f t="shared" si="142"/>
        <v>59080.609832015827</v>
      </c>
      <c r="AE1855" s="74">
        <f t="shared" si="143"/>
        <v>1629.5090446792583</v>
      </c>
      <c r="AF1855" s="74">
        <f t="shared" si="144"/>
        <v>278646.04664015316</v>
      </c>
    </row>
    <row r="1856" spans="28:32" ht="20" customHeight="1" x14ac:dyDescent="0.5">
      <c r="AB1856" s="41">
        <f t="shared" si="140"/>
        <v>171</v>
      </c>
      <c r="AC1856" s="75">
        <f t="shared" si="141"/>
        <v>345.50064229249023</v>
      </c>
      <c r="AD1856" s="75">
        <f t="shared" si="142"/>
        <v>59080.609832015827</v>
      </c>
      <c r="AE1856" s="74">
        <f t="shared" si="143"/>
        <v>1629.5090446792583</v>
      </c>
      <c r="AF1856" s="74">
        <f t="shared" si="144"/>
        <v>278646.04664015316</v>
      </c>
    </row>
    <row r="1857" spans="28:32" ht="20" customHeight="1" x14ac:dyDescent="0.5">
      <c r="AB1857" s="41">
        <f t="shared" si="140"/>
        <v>171</v>
      </c>
      <c r="AC1857" s="75">
        <f t="shared" si="141"/>
        <v>345.50064229249023</v>
      </c>
      <c r="AD1857" s="75">
        <f t="shared" si="142"/>
        <v>59080.609832015827</v>
      </c>
      <c r="AE1857" s="74">
        <f t="shared" si="143"/>
        <v>1629.5090446792583</v>
      </c>
      <c r="AF1857" s="74">
        <f t="shared" si="144"/>
        <v>278646.04664015316</v>
      </c>
    </row>
    <row r="1858" spans="28:32" ht="20" customHeight="1" x14ac:dyDescent="0.5">
      <c r="AB1858" s="41">
        <f t="shared" si="140"/>
        <v>171</v>
      </c>
      <c r="AC1858" s="75">
        <f t="shared" si="141"/>
        <v>345.50064229249023</v>
      </c>
      <c r="AD1858" s="75">
        <f t="shared" si="142"/>
        <v>59080.609832015827</v>
      </c>
      <c r="AE1858" s="74">
        <f t="shared" si="143"/>
        <v>1629.5090446792583</v>
      </c>
      <c r="AF1858" s="74">
        <f t="shared" si="144"/>
        <v>278646.04664015316</v>
      </c>
    </row>
    <row r="1859" spans="28:32" ht="20" customHeight="1" x14ac:dyDescent="0.5">
      <c r="AB1859" s="41">
        <f t="shared" si="140"/>
        <v>171</v>
      </c>
      <c r="AC1859" s="75">
        <f t="shared" si="141"/>
        <v>345.50064229249023</v>
      </c>
      <c r="AD1859" s="75">
        <f t="shared" si="142"/>
        <v>59080.609832015827</v>
      </c>
      <c r="AE1859" s="74">
        <f t="shared" si="143"/>
        <v>1629.5090446792583</v>
      </c>
      <c r="AF1859" s="74">
        <f t="shared" si="144"/>
        <v>278646.04664015316</v>
      </c>
    </row>
    <row r="1860" spans="28:32" ht="20" customHeight="1" x14ac:dyDescent="0.5">
      <c r="AB1860" s="41">
        <f t="shared" si="140"/>
        <v>171</v>
      </c>
      <c r="AC1860" s="75">
        <f t="shared" si="141"/>
        <v>345.50064229249023</v>
      </c>
      <c r="AD1860" s="75">
        <f t="shared" si="142"/>
        <v>59080.609832015827</v>
      </c>
      <c r="AE1860" s="74">
        <f t="shared" si="143"/>
        <v>1629.5090446792583</v>
      </c>
      <c r="AF1860" s="74">
        <f t="shared" si="144"/>
        <v>278646.04664015316</v>
      </c>
    </row>
    <row r="1861" spans="28:32" ht="20" customHeight="1" x14ac:dyDescent="0.5">
      <c r="AB1861" s="41">
        <f t="shared" si="140"/>
        <v>171</v>
      </c>
      <c r="AC1861" s="75">
        <f t="shared" si="141"/>
        <v>345.50064229249023</v>
      </c>
      <c r="AD1861" s="75">
        <f t="shared" si="142"/>
        <v>59080.609832015827</v>
      </c>
      <c r="AE1861" s="74">
        <f t="shared" si="143"/>
        <v>1629.5090446792583</v>
      </c>
      <c r="AF1861" s="74">
        <f t="shared" si="144"/>
        <v>278646.04664015316</v>
      </c>
    </row>
    <row r="1862" spans="28:32" ht="20" customHeight="1" x14ac:dyDescent="0.5">
      <c r="AB1862" s="41">
        <f t="shared" si="140"/>
        <v>171</v>
      </c>
      <c r="AC1862" s="75">
        <f t="shared" si="141"/>
        <v>345.50064229249023</v>
      </c>
      <c r="AD1862" s="75">
        <f t="shared" si="142"/>
        <v>59080.609832015827</v>
      </c>
      <c r="AE1862" s="74">
        <f t="shared" si="143"/>
        <v>1629.5090446792583</v>
      </c>
      <c r="AF1862" s="74">
        <f t="shared" si="144"/>
        <v>278646.04664015316</v>
      </c>
    </row>
    <row r="1863" spans="28:32" ht="20" customHeight="1" x14ac:dyDescent="0.5">
      <c r="AB1863" s="41">
        <f t="shared" ref="AB1863:AB1926" si="145">AB1862+U1863</f>
        <v>171</v>
      </c>
      <c r="AC1863" s="75">
        <f t="shared" ref="AC1863:AC1926" si="146">IF(U1863&gt;0,(W1863+AD1862)/AB1863,AC1862)</f>
        <v>345.50064229249023</v>
      </c>
      <c r="AD1863" s="75">
        <f t="shared" ref="AD1863:AD1926" si="147">AB1863*AC1863</f>
        <v>59080.609832015827</v>
      </c>
      <c r="AE1863" s="74">
        <f t="shared" ref="AE1863:AE1926" si="148">IF(U1863&gt;0,(AF1862+Z1863)/AB1863,AE1862)</f>
        <v>1629.5090446792583</v>
      </c>
      <c r="AF1863" s="74">
        <f t="shared" ref="AF1863:AF1926" si="149">AB1863*AE1863</f>
        <v>278646.04664015316</v>
      </c>
    </row>
    <row r="1864" spans="28:32" ht="20" customHeight="1" x14ac:dyDescent="0.5">
      <c r="AB1864" s="41">
        <f t="shared" si="145"/>
        <v>171</v>
      </c>
      <c r="AC1864" s="75">
        <f t="shared" si="146"/>
        <v>345.50064229249023</v>
      </c>
      <c r="AD1864" s="75">
        <f t="shared" si="147"/>
        <v>59080.609832015827</v>
      </c>
      <c r="AE1864" s="74">
        <f t="shared" si="148"/>
        <v>1629.5090446792583</v>
      </c>
      <c r="AF1864" s="74">
        <f t="shared" si="149"/>
        <v>278646.04664015316</v>
      </c>
    </row>
    <row r="1865" spans="28:32" ht="20" customHeight="1" x14ac:dyDescent="0.5">
      <c r="AB1865" s="41">
        <f t="shared" si="145"/>
        <v>171</v>
      </c>
      <c r="AC1865" s="75">
        <f t="shared" si="146"/>
        <v>345.50064229249023</v>
      </c>
      <c r="AD1865" s="75">
        <f t="shared" si="147"/>
        <v>59080.609832015827</v>
      </c>
      <c r="AE1865" s="74">
        <f t="shared" si="148"/>
        <v>1629.5090446792583</v>
      </c>
      <c r="AF1865" s="74">
        <f t="shared" si="149"/>
        <v>278646.04664015316</v>
      </c>
    </row>
    <row r="1866" spans="28:32" ht="20" customHeight="1" x14ac:dyDescent="0.5">
      <c r="AB1866" s="41">
        <f t="shared" si="145"/>
        <v>171</v>
      </c>
      <c r="AC1866" s="75">
        <f t="shared" si="146"/>
        <v>345.50064229249023</v>
      </c>
      <c r="AD1866" s="75">
        <f t="shared" si="147"/>
        <v>59080.609832015827</v>
      </c>
      <c r="AE1866" s="74">
        <f t="shared" si="148"/>
        <v>1629.5090446792583</v>
      </c>
      <c r="AF1866" s="74">
        <f t="shared" si="149"/>
        <v>278646.04664015316</v>
      </c>
    </row>
    <row r="1867" spans="28:32" ht="20" customHeight="1" x14ac:dyDescent="0.5">
      <c r="AB1867" s="41">
        <f t="shared" si="145"/>
        <v>171</v>
      </c>
      <c r="AC1867" s="75">
        <f t="shared" si="146"/>
        <v>345.50064229249023</v>
      </c>
      <c r="AD1867" s="75">
        <f t="shared" si="147"/>
        <v>59080.609832015827</v>
      </c>
      <c r="AE1867" s="74">
        <f t="shared" si="148"/>
        <v>1629.5090446792583</v>
      </c>
      <c r="AF1867" s="74">
        <f t="shared" si="149"/>
        <v>278646.04664015316</v>
      </c>
    </row>
    <row r="1868" spans="28:32" ht="20" customHeight="1" x14ac:dyDescent="0.5">
      <c r="AB1868" s="41">
        <f t="shared" si="145"/>
        <v>171</v>
      </c>
      <c r="AC1868" s="75">
        <f t="shared" si="146"/>
        <v>345.50064229249023</v>
      </c>
      <c r="AD1868" s="75">
        <f t="shared" si="147"/>
        <v>59080.609832015827</v>
      </c>
      <c r="AE1868" s="74">
        <f t="shared" si="148"/>
        <v>1629.5090446792583</v>
      </c>
      <c r="AF1868" s="74">
        <f t="shared" si="149"/>
        <v>278646.04664015316</v>
      </c>
    </row>
    <row r="1869" spans="28:32" ht="20" customHeight="1" x14ac:dyDescent="0.5">
      <c r="AB1869" s="41">
        <f t="shared" si="145"/>
        <v>171</v>
      </c>
      <c r="AC1869" s="75">
        <f t="shared" si="146"/>
        <v>345.50064229249023</v>
      </c>
      <c r="AD1869" s="75">
        <f t="shared" si="147"/>
        <v>59080.609832015827</v>
      </c>
      <c r="AE1869" s="74">
        <f t="shared" si="148"/>
        <v>1629.5090446792583</v>
      </c>
      <c r="AF1869" s="74">
        <f t="shared" si="149"/>
        <v>278646.04664015316</v>
      </c>
    </row>
    <row r="1870" spans="28:32" ht="20" customHeight="1" x14ac:dyDescent="0.5">
      <c r="AB1870" s="41">
        <f t="shared" si="145"/>
        <v>171</v>
      </c>
      <c r="AC1870" s="75">
        <f t="shared" si="146"/>
        <v>345.50064229249023</v>
      </c>
      <c r="AD1870" s="75">
        <f t="shared" si="147"/>
        <v>59080.609832015827</v>
      </c>
      <c r="AE1870" s="74">
        <f t="shared" si="148"/>
        <v>1629.5090446792583</v>
      </c>
      <c r="AF1870" s="74">
        <f t="shared" si="149"/>
        <v>278646.04664015316</v>
      </c>
    </row>
    <row r="1871" spans="28:32" ht="20" customHeight="1" x14ac:dyDescent="0.5">
      <c r="AB1871" s="41">
        <f t="shared" si="145"/>
        <v>171</v>
      </c>
      <c r="AC1871" s="75">
        <f t="shared" si="146"/>
        <v>345.50064229249023</v>
      </c>
      <c r="AD1871" s="75">
        <f t="shared" si="147"/>
        <v>59080.609832015827</v>
      </c>
      <c r="AE1871" s="74">
        <f t="shared" si="148"/>
        <v>1629.5090446792583</v>
      </c>
      <c r="AF1871" s="74">
        <f t="shared" si="149"/>
        <v>278646.04664015316</v>
      </c>
    </row>
    <row r="1872" spans="28:32" ht="20" customHeight="1" x14ac:dyDescent="0.5">
      <c r="AB1872" s="41">
        <f t="shared" si="145"/>
        <v>171</v>
      </c>
      <c r="AC1872" s="75">
        <f t="shared" si="146"/>
        <v>345.50064229249023</v>
      </c>
      <c r="AD1872" s="75">
        <f t="shared" si="147"/>
        <v>59080.609832015827</v>
      </c>
      <c r="AE1872" s="74">
        <f t="shared" si="148"/>
        <v>1629.5090446792583</v>
      </c>
      <c r="AF1872" s="74">
        <f t="shared" si="149"/>
        <v>278646.04664015316</v>
      </c>
    </row>
    <row r="1873" spans="28:32" ht="20" customHeight="1" x14ac:dyDescent="0.5">
      <c r="AB1873" s="41">
        <f t="shared" si="145"/>
        <v>171</v>
      </c>
      <c r="AC1873" s="75">
        <f t="shared" si="146"/>
        <v>345.50064229249023</v>
      </c>
      <c r="AD1873" s="75">
        <f t="shared" si="147"/>
        <v>59080.609832015827</v>
      </c>
      <c r="AE1873" s="74">
        <f t="shared" si="148"/>
        <v>1629.5090446792583</v>
      </c>
      <c r="AF1873" s="74">
        <f t="shared" si="149"/>
        <v>278646.04664015316</v>
      </c>
    </row>
    <row r="1874" spans="28:32" ht="20" customHeight="1" x14ac:dyDescent="0.5">
      <c r="AB1874" s="41">
        <f t="shared" si="145"/>
        <v>171</v>
      </c>
      <c r="AC1874" s="75">
        <f t="shared" si="146"/>
        <v>345.50064229249023</v>
      </c>
      <c r="AD1874" s="75">
        <f t="shared" si="147"/>
        <v>59080.609832015827</v>
      </c>
      <c r="AE1874" s="74">
        <f t="shared" si="148"/>
        <v>1629.5090446792583</v>
      </c>
      <c r="AF1874" s="74">
        <f t="shared" si="149"/>
        <v>278646.04664015316</v>
      </c>
    </row>
    <row r="1875" spans="28:32" ht="20" customHeight="1" x14ac:dyDescent="0.5">
      <c r="AB1875" s="41">
        <f t="shared" si="145"/>
        <v>171</v>
      </c>
      <c r="AC1875" s="75">
        <f t="shared" si="146"/>
        <v>345.50064229249023</v>
      </c>
      <c r="AD1875" s="75">
        <f t="shared" si="147"/>
        <v>59080.609832015827</v>
      </c>
      <c r="AE1875" s="74">
        <f t="shared" si="148"/>
        <v>1629.5090446792583</v>
      </c>
      <c r="AF1875" s="74">
        <f t="shared" si="149"/>
        <v>278646.04664015316</v>
      </c>
    </row>
    <row r="1876" spans="28:32" ht="20" customHeight="1" x14ac:dyDescent="0.5">
      <c r="AB1876" s="41">
        <f t="shared" si="145"/>
        <v>171</v>
      </c>
      <c r="AC1876" s="75">
        <f t="shared" si="146"/>
        <v>345.50064229249023</v>
      </c>
      <c r="AD1876" s="75">
        <f t="shared" si="147"/>
        <v>59080.609832015827</v>
      </c>
      <c r="AE1876" s="74">
        <f t="shared" si="148"/>
        <v>1629.5090446792583</v>
      </c>
      <c r="AF1876" s="74">
        <f t="shared" si="149"/>
        <v>278646.04664015316</v>
      </c>
    </row>
    <row r="1877" spans="28:32" ht="20" customHeight="1" x14ac:dyDescent="0.5">
      <c r="AB1877" s="41">
        <f t="shared" si="145"/>
        <v>171</v>
      </c>
      <c r="AC1877" s="75">
        <f t="shared" si="146"/>
        <v>345.50064229249023</v>
      </c>
      <c r="AD1877" s="75">
        <f t="shared" si="147"/>
        <v>59080.609832015827</v>
      </c>
      <c r="AE1877" s="74">
        <f t="shared" si="148"/>
        <v>1629.5090446792583</v>
      </c>
      <c r="AF1877" s="74">
        <f t="shared" si="149"/>
        <v>278646.04664015316</v>
      </c>
    </row>
    <row r="1878" spans="28:32" ht="20" customHeight="1" x14ac:dyDescent="0.5">
      <c r="AB1878" s="41">
        <f t="shared" si="145"/>
        <v>171</v>
      </c>
      <c r="AC1878" s="75">
        <f t="shared" si="146"/>
        <v>345.50064229249023</v>
      </c>
      <c r="AD1878" s="75">
        <f t="shared" si="147"/>
        <v>59080.609832015827</v>
      </c>
      <c r="AE1878" s="74">
        <f t="shared" si="148"/>
        <v>1629.5090446792583</v>
      </c>
      <c r="AF1878" s="74">
        <f t="shared" si="149"/>
        <v>278646.04664015316</v>
      </c>
    </row>
    <row r="1879" spans="28:32" ht="20" customHeight="1" x14ac:dyDescent="0.5">
      <c r="AB1879" s="41">
        <f t="shared" si="145"/>
        <v>171</v>
      </c>
      <c r="AC1879" s="75">
        <f t="shared" si="146"/>
        <v>345.50064229249023</v>
      </c>
      <c r="AD1879" s="75">
        <f t="shared" si="147"/>
        <v>59080.609832015827</v>
      </c>
      <c r="AE1879" s="74">
        <f t="shared" si="148"/>
        <v>1629.5090446792583</v>
      </c>
      <c r="AF1879" s="74">
        <f t="shared" si="149"/>
        <v>278646.04664015316</v>
      </c>
    </row>
    <row r="1880" spans="28:32" ht="20" customHeight="1" x14ac:dyDescent="0.5">
      <c r="AB1880" s="41">
        <f t="shared" si="145"/>
        <v>171</v>
      </c>
      <c r="AC1880" s="75">
        <f t="shared" si="146"/>
        <v>345.50064229249023</v>
      </c>
      <c r="AD1880" s="75">
        <f t="shared" si="147"/>
        <v>59080.609832015827</v>
      </c>
      <c r="AE1880" s="74">
        <f t="shared" si="148"/>
        <v>1629.5090446792583</v>
      </c>
      <c r="AF1880" s="74">
        <f t="shared" si="149"/>
        <v>278646.04664015316</v>
      </c>
    </row>
    <row r="1881" spans="28:32" ht="20" customHeight="1" x14ac:dyDescent="0.5">
      <c r="AB1881" s="41">
        <f t="shared" si="145"/>
        <v>171</v>
      </c>
      <c r="AC1881" s="75">
        <f t="shared" si="146"/>
        <v>345.50064229249023</v>
      </c>
      <c r="AD1881" s="75">
        <f t="shared" si="147"/>
        <v>59080.609832015827</v>
      </c>
      <c r="AE1881" s="74">
        <f t="shared" si="148"/>
        <v>1629.5090446792583</v>
      </c>
      <c r="AF1881" s="74">
        <f t="shared" si="149"/>
        <v>278646.04664015316</v>
      </c>
    </row>
    <row r="1882" spans="28:32" ht="20" customHeight="1" x14ac:dyDescent="0.5">
      <c r="AB1882" s="41">
        <f t="shared" si="145"/>
        <v>171</v>
      </c>
      <c r="AC1882" s="75">
        <f t="shared" si="146"/>
        <v>345.50064229249023</v>
      </c>
      <c r="AD1882" s="75">
        <f t="shared" si="147"/>
        <v>59080.609832015827</v>
      </c>
      <c r="AE1882" s="74">
        <f t="shared" si="148"/>
        <v>1629.5090446792583</v>
      </c>
      <c r="AF1882" s="74">
        <f t="shared" si="149"/>
        <v>278646.04664015316</v>
      </c>
    </row>
    <row r="1883" spans="28:32" ht="20" customHeight="1" x14ac:dyDescent="0.5">
      <c r="AB1883" s="41">
        <f t="shared" si="145"/>
        <v>171</v>
      </c>
      <c r="AC1883" s="75">
        <f t="shared" si="146"/>
        <v>345.50064229249023</v>
      </c>
      <c r="AD1883" s="75">
        <f t="shared" si="147"/>
        <v>59080.609832015827</v>
      </c>
      <c r="AE1883" s="74">
        <f t="shared" si="148"/>
        <v>1629.5090446792583</v>
      </c>
      <c r="AF1883" s="74">
        <f t="shared" si="149"/>
        <v>278646.04664015316</v>
      </c>
    </row>
    <row r="1884" spans="28:32" ht="20" customHeight="1" x14ac:dyDescent="0.5">
      <c r="AB1884" s="41">
        <f t="shared" si="145"/>
        <v>171</v>
      </c>
      <c r="AC1884" s="75">
        <f t="shared" si="146"/>
        <v>345.50064229249023</v>
      </c>
      <c r="AD1884" s="75">
        <f t="shared" si="147"/>
        <v>59080.609832015827</v>
      </c>
      <c r="AE1884" s="74">
        <f t="shared" si="148"/>
        <v>1629.5090446792583</v>
      </c>
      <c r="AF1884" s="74">
        <f t="shared" si="149"/>
        <v>278646.04664015316</v>
      </c>
    </row>
    <row r="1885" spans="28:32" ht="20" customHeight="1" x14ac:dyDescent="0.5">
      <c r="AB1885" s="41">
        <f t="shared" si="145"/>
        <v>171</v>
      </c>
      <c r="AC1885" s="75">
        <f t="shared" si="146"/>
        <v>345.50064229249023</v>
      </c>
      <c r="AD1885" s="75">
        <f t="shared" si="147"/>
        <v>59080.609832015827</v>
      </c>
      <c r="AE1885" s="74">
        <f t="shared" si="148"/>
        <v>1629.5090446792583</v>
      </c>
      <c r="AF1885" s="74">
        <f t="shared" si="149"/>
        <v>278646.04664015316</v>
      </c>
    </row>
    <row r="1886" spans="28:32" ht="20" customHeight="1" x14ac:dyDescent="0.5">
      <c r="AB1886" s="41">
        <f t="shared" si="145"/>
        <v>171</v>
      </c>
      <c r="AC1886" s="75">
        <f t="shared" si="146"/>
        <v>345.50064229249023</v>
      </c>
      <c r="AD1886" s="75">
        <f t="shared" si="147"/>
        <v>59080.609832015827</v>
      </c>
      <c r="AE1886" s="74">
        <f t="shared" si="148"/>
        <v>1629.5090446792583</v>
      </c>
      <c r="AF1886" s="74">
        <f t="shared" si="149"/>
        <v>278646.04664015316</v>
      </c>
    </row>
    <row r="1887" spans="28:32" ht="20" customHeight="1" x14ac:dyDescent="0.5">
      <c r="AB1887" s="41">
        <f t="shared" si="145"/>
        <v>171</v>
      </c>
      <c r="AC1887" s="75">
        <f t="shared" si="146"/>
        <v>345.50064229249023</v>
      </c>
      <c r="AD1887" s="75">
        <f t="shared" si="147"/>
        <v>59080.609832015827</v>
      </c>
      <c r="AE1887" s="74">
        <f t="shared" si="148"/>
        <v>1629.5090446792583</v>
      </c>
      <c r="AF1887" s="74">
        <f t="shared" si="149"/>
        <v>278646.04664015316</v>
      </c>
    </row>
    <row r="1888" spans="28:32" ht="20" customHeight="1" x14ac:dyDescent="0.5">
      <c r="AB1888" s="41">
        <f t="shared" si="145"/>
        <v>171</v>
      </c>
      <c r="AC1888" s="75">
        <f t="shared" si="146"/>
        <v>345.50064229249023</v>
      </c>
      <c r="AD1888" s="75">
        <f t="shared" si="147"/>
        <v>59080.609832015827</v>
      </c>
      <c r="AE1888" s="74">
        <f t="shared" si="148"/>
        <v>1629.5090446792583</v>
      </c>
      <c r="AF1888" s="74">
        <f t="shared" si="149"/>
        <v>278646.04664015316</v>
      </c>
    </row>
    <row r="1889" spans="28:32" ht="20" customHeight="1" x14ac:dyDescent="0.5">
      <c r="AB1889" s="41">
        <f t="shared" si="145"/>
        <v>171</v>
      </c>
      <c r="AC1889" s="75">
        <f t="shared" si="146"/>
        <v>345.50064229249023</v>
      </c>
      <c r="AD1889" s="75">
        <f t="shared" si="147"/>
        <v>59080.609832015827</v>
      </c>
      <c r="AE1889" s="74">
        <f t="shared" si="148"/>
        <v>1629.5090446792583</v>
      </c>
      <c r="AF1889" s="74">
        <f t="shared" si="149"/>
        <v>278646.04664015316</v>
      </c>
    </row>
    <row r="1890" spans="28:32" ht="20" customHeight="1" x14ac:dyDescent="0.5">
      <c r="AB1890" s="41">
        <f t="shared" si="145"/>
        <v>171</v>
      </c>
      <c r="AC1890" s="75">
        <f t="shared" si="146"/>
        <v>345.50064229249023</v>
      </c>
      <c r="AD1890" s="75">
        <f t="shared" si="147"/>
        <v>59080.609832015827</v>
      </c>
      <c r="AE1890" s="74">
        <f t="shared" si="148"/>
        <v>1629.5090446792583</v>
      </c>
      <c r="AF1890" s="74">
        <f t="shared" si="149"/>
        <v>278646.04664015316</v>
      </c>
    </row>
    <row r="1891" spans="28:32" ht="20" customHeight="1" x14ac:dyDescent="0.5">
      <c r="AB1891" s="41">
        <f t="shared" si="145"/>
        <v>171</v>
      </c>
      <c r="AC1891" s="75">
        <f t="shared" si="146"/>
        <v>345.50064229249023</v>
      </c>
      <c r="AD1891" s="75">
        <f t="shared" si="147"/>
        <v>59080.609832015827</v>
      </c>
      <c r="AE1891" s="74">
        <f t="shared" si="148"/>
        <v>1629.5090446792583</v>
      </c>
      <c r="AF1891" s="74">
        <f t="shared" si="149"/>
        <v>278646.04664015316</v>
      </c>
    </row>
    <row r="1892" spans="28:32" ht="20" customHeight="1" x14ac:dyDescent="0.5">
      <c r="AB1892" s="41">
        <f t="shared" si="145"/>
        <v>171</v>
      </c>
      <c r="AC1892" s="75">
        <f t="shared" si="146"/>
        <v>345.50064229249023</v>
      </c>
      <c r="AD1892" s="75">
        <f t="shared" si="147"/>
        <v>59080.609832015827</v>
      </c>
      <c r="AE1892" s="74">
        <f t="shared" si="148"/>
        <v>1629.5090446792583</v>
      </c>
      <c r="AF1892" s="74">
        <f t="shared" si="149"/>
        <v>278646.04664015316</v>
      </c>
    </row>
    <row r="1893" spans="28:32" ht="20" customHeight="1" x14ac:dyDescent="0.5">
      <c r="AB1893" s="41">
        <f t="shared" si="145"/>
        <v>171</v>
      </c>
      <c r="AC1893" s="75">
        <f t="shared" si="146"/>
        <v>345.50064229249023</v>
      </c>
      <c r="AD1893" s="75">
        <f t="shared" si="147"/>
        <v>59080.609832015827</v>
      </c>
      <c r="AE1893" s="74">
        <f t="shared" si="148"/>
        <v>1629.5090446792583</v>
      </c>
      <c r="AF1893" s="74">
        <f t="shared" si="149"/>
        <v>278646.04664015316</v>
      </c>
    </row>
    <row r="1894" spans="28:32" ht="20" customHeight="1" x14ac:dyDescent="0.5">
      <c r="AB1894" s="41">
        <f t="shared" si="145"/>
        <v>171</v>
      </c>
      <c r="AC1894" s="75">
        <f t="shared" si="146"/>
        <v>345.50064229249023</v>
      </c>
      <c r="AD1894" s="75">
        <f t="shared" si="147"/>
        <v>59080.609832015827</v>
      </c>
      <c r="AE1894" s="74">
        <f t="shared" si="148"/>
        <v>1629.5090446792583</v>
      </c>
      <c r="AF1894" s="74">
        <f t="shared" si="149"/>
        <v>278646.04664015316</v>
      </c>
    </row>
    <row r="1895" spans="28:32" ht="20" customHeight="1" x14ac:dyDescent="0.5">
      <c r="AB1895" s="41">
        <f t="shared" si="145"/>
        <v>171</v>
      </c>
      <c r="AC1895" s="75">
        <f t="shared" si="146"/>
        <v>345.50064229249023</v>
      </c>
      <c r="AD1895" s="75">
        <f t="shared" si="147"/>
        <v>59080.609832015827</v>
      </c>
      <c r="AE1895" s="74">
        <f t="shared" si="148"/>
        <v>1629.5090446792583</v>
      </c>
      <c r="AF1895" s="74">
        <f t="shared" si="149"/>
        <v>278646.04664015316</v>
      </c>
    </row>
    <row r="1896" spans="28:32" ht="20" customHeight="1" x14ac:dyDescent="0.5">
      <c r="AB1896" s="41">
        <f t="shared" si="145"/>
        <v>171</v>
      </c>
      <c r="AC1896" s="75">
        <f t="shared" si="146"/>
        <v>345.50064229249023</v>
      </c>
      <c r="AD1896" s="75">
        <f t="shared" si="147"/>
        <v>59080.609832015827</v>
      </c>
      <c r="AE1896" s="74">
        <f t="shared" si="148"/>
        <v>1629.5090446792583</v>
      </c>
      <c r="AF1896" s="74">
        <f t="shared" si="149"/>
        <v>278646.04664015316</v>
      </c>
    </row>
    <row r="1897" spans="28:32" ht="20" customHeight="1" x14ac:dyDescent="0.5">
      <c r="AB1897" s="41">
        <f t="shared" si="145"/>
        <v>171</v>
      </c>
      <c r="AC1897" s="75">
        <f t="shared" si="146"/>
        <v>345.50064229249023</v>
      </c>
      <c r="AD1897" s="75">
        <f t="shared" si="147"/>
        <v>59080.609832015827</v>
      </c>
      <c r="AE1897" s="74">
        <f t="shared" si="148"/>
        <v>1629.5090446792583</v>
      </c>
      <c r="AF1897" s="74">
        <f t="shared" si="149"/>
        <v>278646.04664015316</v>
      </c>
    </row>
    <row r="1898" spans="28:32" ht="20" customHeight="1" x14ac:dyDescent="0.5">
      <c r="AB1898" s="41">
        <f t="shared" si="145"/>
        <v>171</v>
      </c>
      <c r="AC1898" s="75">
        <f t="shared" si="146"/>
        <v>345.50064229249023</v>
      </c>
      <c r="AD1898" s="75">
        <f t="shared" si="147"/>
        <v>59080.609832015827</v>
      </c>
      <c r="AE1898" s="74">
        <f t="shared" si="148"/>
        <v>1629.5090446792583</v>
      </c>
      <c r="AF1898" s="74">
        <f t="shared" si="149"/>
        <v>278646.04664015316</v>
      </c>
    </row>
    <row r="1899" spans="28:32" ht="20" customHeight="1" x14ac:dyDescent="0.5">
      <c r="AB1899" s="41">
        <f t="shared" si="145"/>
        <v>171</v>
      </c>
      <c r="AC1899" s="75">
        <f t="shared" si="146"/>
        <v>345.50064229249023</v>
      </c>
      <c r="AD1899" s="75">
        <f t="shared" si="147"/>
        <v>59080.609832015827</v>
      </c>
      <c r="AE1899" s="74">
        <f t="shared" si="148"/>
        <v>1629.5090446792583</v>
      </c>
      <c r="AF1899" s="74">
        <f t="shared" si="149"/>
        <v>278646.04664015316</v>
      </c>
    </row>
    <row r="1900" spans="28:32" ht="20" customHeight="1" x14ac:dyDescent="0.5">
      <c r="AB1900" s="41">
        <f t="shared" si="145"/>
        <v>171</v>
      </c>
      <c r="AC1900" s="75">
        <f t="shared" si="146"/>
        <v>345.50064229249023</v>
      </c>
      <c r="AD1900" s="75">
        <f t="shared" si="147"/>
        <v>59080.609832015827</v>
      </c>
      <c r="AE1900" s="74">
        <f t="shared" si="148"/>
        <v>1629.5090446792583</v>
      </c>
      <c r="AF1900" s="74">
        <f t="shared" si="149"/>
        <v>278646.04664015316</v>
      </c>
    </row>
    <row r="1901" spans="28:32" ht="20" customHeight="1" x14ac:dyDescent="0.5">
      <c r="AB1901" s="41">
        <f t="shared" si="145"/>
        <v>171</v>
      </c>
      <c r="AC1901" s="75">
        <f t="shared" si="146"/>
        <v>345.50064229249023</v>
      </c>
      <c r="AD1901" s="75">
        <f t="shared" si="147"/>
        <v>59080.609832015827</v>
      </c>
      <c r="AE1901" s="74">
        <f t="shared" si="148"/>
        <v>1629.5090446792583</v>
      </c>
      <c r="AF1901" s="74">
        <f t="shared" si="149"/>
        <v>278646.04664015316</v>
      </c>
    </row>
    <row r="1902" spans="28:32" ht="20" customHeight="1" x14ac:dyDescent="0.5">
      <c r="AB1902" s="41">
        <f t="shared" si="145"/>
        <v>171</v>
      </c>
      <c r="AC1902" s="75">
        <f t="shared" si="146"/>
        <v>345.50064229249023</v>
      </c>
      <c r="AD1902" s="75">
        <f t="shared" si="147"/>
        <v>59080.609832015827</v>
      </c>
      <c r="AE1902" s="74">
        <f t="shared" si="148"/>
        <v>1629.5090446792583</v>
      </c>
      <c r="AF1902" s="74">
        <f t="shared" si="149"/>
        <v>278646.04664015316</v>
      </c>
    </row>
    <row r="1903" spans="28:32" ht="20" customHeight="1" x14ac:dyDescent="0.5">
      <c r="AB1903" s="41">
        <f t="shared" si="145"/>
        <v>171</v>
      </c>
      <c r="AC1903" s="75">
        <f t="shared" si="146"/>
        <v>345.50064229249023</v>
      </c>
      <c r="AD1903" s="75">
        <f t="shared" si="147"/>
        <v>59080.609832015827</v>
      </c>
      <c r="AE1903" s="74">
        <f t="shared" si="148"/>
        <v>1629.5090446792583</v>
      </c>
      <c r="AF1903" s="74">
        <f t="shared" si="149"/>
        <v>278646.04664015316</v>
      </c>
    </row>
    <row r="1904" spans="28:32" ht="20" customHeight="1" x14ac:dyDescent="0.5">
      <c r="AB1904" s="41">
        <f t="shared" si="145"/>
        <v>171</v>
      </c>
      <c r="AC1904" s="75">
        <f t="shared" si="146"/>
        <v>345.50064229249023</v>
      </c>
      <c r="AD1904" s="75">
        <f t="shared" si="147"/>
        <v>59080.609832015827</v>
      </c>
      <c r="AE1904" s="74">
        <f t="shared" si="148"/>
        <v>1629.5090446792583</v>
      </c>
      <c r="AF1904" s="74">
        <f t="shared" si="149"/>
        <v>278646.04664015316</v>
      </c>
    </row>
    <row r="1905" spans="28:32" ht="20" customHeight="1" x14ac:dyDescent="0.5">
      <c r="AB1905" s="41">
        <f t="shared" si="145"/>
        <v>171</v>
      </c>
      <c r="AC1905" s="75">
        <f t="shared" si="146"/>
        <v>345.50064229249023</v>
      </c>
      <c r="AD1905" s="75">
        <f t="shared" si="147"/>
        <v>59080.609832015827</v>
      </c>
      <c r="AE1905" s="74">
        <f t="shared" si="148"/>
        <v>1629.5090446792583</v>
      </c>
      <c r="AF1905" s="74">
        <f t="shared" si="149"/>
        <v>278646.04664015316</v>
      </c>
    </row>
    <row r="1906" spans="28:32" ht="20" customHeight="1" x14ac:dyDescent="0.5">
      <c r="AB1906" s="41">
        <f t="shared" si="145"/>
        <v>171</v>
      </c>
      <c r="AC1906" s="75">
        <f t="shared" si="146"/>
        <v>345.50064229249023</v>
      </c>
      <c r="AD1906" s="75">
        <f t="shared" si="147"/>
        <v>59080.609832015827</v>
      </c>
      <c r="AE1906" s="74">
        <f t="shared" si="148"/>
        <v>1629.5090446792583</v>
      </c>
      <c r="AF1906" s="74">
        <f t="shared" si="149"/>
        <v>278646.04664015316</v>
      </c>
    </row>
    <row r="1907" spans="28:32" ht="20" customHeight="1" x14ac:dyDescent="0.5">
      <c r="AB1907" s="41">
        <f t="shared" si="145"/>
        <v>171</v>
      </c>
      <c r="AC1907" s="75">
        <f t="shared" si="146"/>
        <v>345.50064229249023</v>
      </c>
      <c r="AD1907" s="75">
        <f t="shared" si="147"/>
        <v>59080.609832015827</v>
      </c>
      <c r="AE1907" s="74">
        <f t="shared" si="148"/>
        <v>1629.5090446792583</v>
      </c>
      <c r="AF1907" s="74">
        <f t="shared" si="149"/>
        <v>278646.04664015316</v>
      </c>
    </row>
    <row r="1908" spans="28:32" ht="20" customHeight="1" x14ac:dyDescent="0.5">
      <c r="AB1908" s="41">
        <f t="shared" si="145"/>
        <v>171</v>
      </c>
      <c r="AC1908" s="75">
        <f t="shared" si="146"/>
        <v>345.50064229249023</v>
      </c>
      <c r="AD1908" s="75">
        <f t="shared" si="147"/>
        <v>59080.609832015827</v>
      </c>
      <c r="AE1908" s="74">
        <f t="shared" si="148"/>
        <v>1629.5090446792583</v>
      </c>
      <c r="AF1908" s="74">
        <f t="shared" si="149"/>
        <v>278646.04664015316</v>
      </c>
    </row>
    <row r="1909" spans="28:32" ht="20" customHeight="1" x14ac:dyDescent="0.5">
      <c r="AB1909" s="41">
        <f t="shared" si="145"/>
        <v>171</v>
      </c>
      <c r="AC1909" s="75">
        <f t="shared" si="146"/>
        <v>345.50064229249023</v>
      </c>
      <c r="AD1909" s="75">
        <f t="shared" si="147"/>
        <v>59080.609832015827</v>
      </c>
      <c r="AE1909" s="74">
        <f t="shared" si="148"/>
        <v>1629.5090446792583</v>
      </c>
      <c r="AF1909" s="74">
        <f t="shared" si="149"/>
        <v>278646.04664015316</v>
      </c>
    </row>
    <row r="1910" spans="28:32" ht="20" customHeight="1" x14ac:dyDescent="0.5">
      <c r="AB1910" s="41">
        <f t="shared" si="145"/>
        <v>171</v>
      </c>
      <c r="AC1910" s="75">
        <f t="shared" si="146"/>
        <v>345.50064229249023</v>
      </c>
      <c r="AD1910" s="75">
        <f t="shared" si="147"/>
        <v>59080.609832015827</v>
      </c>
      <c r="AE1910" s="74">
        <f t="shared" si="148"/>
        <v>1629.5090446792583</v>
      </c>
      <c r="AF1910" s="74">
        <f t="shared" si="149"/>
        <v>278646.04664015316</v>
      </c>
    </row>
    <row r="1911" spans="28:32" ht="20" customHeight="1" x14ac:dyDescent="0.5">
      <c r="AB1911" s="41">
        <f t="shared" si="145"/>
        <v>171</v>
      </c>
      <c r="AC1911" s="75">
        <f t="shared" si="146"/>
        <v>345.50064229249023</v>
      </c>
      <c r="AD1911" s="75">
        <f t="shared" si="147"/>
        <v>59080.609832015827</v>
      </c>
      <c r="AE1911" s="74">
        <f t="shared" si="148"/>
        <v>1629.5090446792583</v>
      </c>
      <c r="AF1911" s="74">
        <f t="shared" si="149"/>
        <v>278646.04664015316</v>
      </c>
    </row>
    <row r="1912" spans="28:32" ht="20" customHeight="1" x14ac:dyDescent="0.5">
      <c r="AB1912" s="41">
        <f t="shared" si="145"/>
        <v>171</v>
      </c>
      <c r="AC1912" s="75">
        <f t="shared" si="146"/>
        <v>345.50064229249023</v>
      </c>
      <c r="AD1912" s="75">
        <f t="shared" si="147"/>
        <v>59080.609832015827</v>
      </c>
      <c r="AE1912" s="74">
        <f t="shared" si="148"/>
        <v>1629.5090446792583</v>
      </c>
      <c r="AF1912" s="74">
        <f t="shared" si="149"/>
        <v>278646.04664015316</v>
      </c>
    </row>
    <row r="1913" spans="28:32" ht="20" customHeight="1" x14ac:dyDescent="0.5">
      <c r="AB1913" s="41">
        <f t="shared" si="145"/>
        <v>171</v>
      </c>
      <c r="AC1913" s="75">
        <f t="shared" si="146"/>
        <v>345.50064229249023</v>
      </c>
      <c r="AD1913" s="75">
        <f t="shared" si="147"/>
        <v>59080.609832015827</v>
      </c>
      <c r="AE1913" s="74">
        <f t="shared" si="148"/>
        <v>1629.5090446792583</v>
      </c>
      <c r="AF1913" s="74">
        <f t="shared" si="149"/>
        <v>278646.04664015316</v>
      </c>
    </row>
    <row r="1914" spans="28:32" ht="20" customHeight="1" x14ac:dyDescent="0.5">
      <c r="AB1914" s="41">
        <f t="shared" si="145"/>
        <v>171</v>
      </c>
      <c r="AC1914" s="75">
        <f t="shared" si="146"/>
        <v>345.50064229249023</v>
      </c>
      <c r="AD1914" s="75">
        <f t="shared" si="147"/>
        <v>59080.609832015827</v>
      </c>
      <c r="AE1914" s="74">
        <f t="shared" si="148"/>
        <v>1629.5090446792583</v>
      </c>
      <c r="AF1914" s="74">
        <f t="shared" si="149"/>
        <v>278646.04664015316</v>
      </c>
    </row>
    <row r="1915" spans="28:32" ht="20" customHeight="1" x14ac:dyDescent="0.5">
      <c r="AB1915" s="41">
        <f t="shared" si="145"/>
        <v>171</v>
      </c>
      <c r="AC1915" s="75">
        <f t="shared" si="146"/>
        <v>345.50064229249023</v>
      </c>
      <c r="AD1915" s="75">
        <f t="shared" si="147"/>
        <v>59080.609832015827</v>
      </c>
      <c r="AE1915" s="74">
        <f t="shared" si="148"/>
        <v>1629.5090446792583</v>
      </c>
      <c r="AF1915" s="74">
        <f t="shared" si="149"/>
        <v>278646.04664015316</v>
      </c>
    </row>
    <row r="1916" spans="28:32" ht="20" customHeight="1" x14ac:dyDescent="0.5">
      <c r="AB1916" s="41">
        <f t="shared" si="145"/>
        <v>171</v>
      </c>
      <c r="AC1916" s="75">
        <f t="shared" si="146"/>
        <v>345.50064229249023</v>
      </c>
      <c r="AD1916" s="75">
        <f t="shared" si="147"/>
        <v>59080.609832015827</v>
      </c>
      <c r="AE1916" s="74">
        <f t="shared" si="148"/>
        <v>1629.5090446792583</v>
      </c>
      <c r="AF1916" s="74">
        <f t="shared" si="149"/>
        <v>278646.04664015316</v>
      </c>
    </row>
    <row r="1917" spans="28:32" ht="20" customHeight="1" x14ac:dyDescent="0.5">
      <c r="AB1917" s="41">
        <f t="shared" si="145"/>
        <v>171</v>
      </c>
      <c r="AC1917" s="75">
        <f t="shared" si="146"/>
        <v>345.50064229249023</v>
      </c>
      <c r="AD1917" s="75">
        <f t="shared" si="147"/>
        <v>59080.609832015827</v>
      </c>
      <c r="AE1917" s="74">
        <f t="shared" si="148"/>
        <v>1629.5090446792583</v>
      </c>
      <c r="AF1917" s="74">
        <f t="shared" si="149"/>
        <v>278646.04664015316</v>
      </c>
    </row>
    <row r="1918" spans="28:32" ht="20" customHeight="1" x14ac:dyDescent="0.5">
      <c r="AB1918" s="41">
        <f t="shared" si="145"/>
        <v>171</v>
      </c>
      <c r="AC1918" s="75">
        <f t="shared" si="146"/>
        <v>345.50064229249023</v>
      </c>
      <c r="AD1918" s="75">
        <f t="shared" si="147"/>
        <v>59080.609832015827</v>
      </c>
      <c r="AE1918" s="74">
        <f t="shared" si="148"/>
        <v>1629.5090446792583</v>
      </c>
      <c r="AF1918" s="74">
        <f t="shared" si="149"/>
        <v>278646.04664015316</v>
      </c>
    </row>
    <row r="1919" spans="28:32" ht="20" customHeight="1" x14ac:dyDescent="0.5">
      <c r="AB1919" s="41">
        <f t="shared" si="145"/>
        <v>171</v>
      </c>
      <c r="AC1919" s="75">
        <f t="shared" si="146"/>
        <v>345.50064229249023</v>
      </c>
      <c r="AD1919" s="75">
        <f t="shared" si="147"/>
        <v>59080.609832015827</v>
      </c>
      <c r="AE1919" s="74">
        <f t="shared" si="148"/>
        <v>1629.5090446792583</v>
      </c>
      <c r="AF1919" s="74">
        <f t="shared" si="149"/>
        <v>278646.04664015316</v>
      </c>
    </row>
    <row r="1920" spans="28:32" ht="20" customHeight="1" x14ac:dyDescent="0.5">
      <c r="AB1920" s="41">
        <f t="shared" si="145"/>
        <v>171</v>
      </c>
      <c r="AC1920" s="75">
        <f t="shared" si="146"/>
        <v>345.50064229249023</v>
      </c>
      <c r="AD1920" s="75">
        <f t="shared" si="147"/>
        <v>59080.609832015827</v>
      </c>
      <c r="AE1920" s="74">
        <f t="shared" si="148"/>
        <v>1629.5090446792583</v>
      </c>
      <c r="AF1920" s="74">
        <f t="shared" si="149"/>
        <v>278646.04664015316</v>
      </c>
    </row>
    <row r="1921" spans="28:32" ht="20" customHeight="1" x14ac:dyDescent="0.5">
      <c r="AB1921" s="41">
        <f t="shared" si="145"/>
        <v>171</v>
      </c>
      <c r="AC1921" s="75">
        <f t="shared" si="146"/>
        <v>345.50064229249023</v>
      </c>
      <c r="AD1921" s="75">
        <f t="shared" si="147"/>
        <v>59080.609832015827</v>
      </c>
      <c r="AE1921" s="74">
        <f t="shared" si="148"/>
        <v>1629.5090446792583</v>
      </c>
      <c r="AF1921" s="74">
        <f t="shared" si="149"/>
        <v>278646.04664015316</v>
      </c>
    </row>
    <row r="1922" spans="28:32" ht="20" customHeight="1" x14ac:dyDescent="0.5">
      <c r="AB1922" s="41">
        <f t="shared" si="145"/>
        <v>171</v>
      </c>
      <c r="AC1922" s="75">
        <f t="shared" si="146"/>
        <v>345.50064229249023</v>
      </c>
      <c r="AD1922" s="75">
        <f t="shared" si="147"/>
        <v>59080.609832015827</v>
      </c>
      <c r="AE1922" s="74">
        <f t="shared" si="148"/>
        <v>1629.5090446792583</v>
      </c>
      <c r="AF1922" s="74">
        <f t="shared" si="149"/>
        <v>278646.04664015316</v>
      </c>
    </row>
    <row r="1923" spans="28:32" ht="20" customHeight="1" x14ac:dyDescent="0.5">
      <c r="AB1923" s="41">
        <f t="shared" si="145"/>
        <v>171</v>
      </c>
      <c r="AC1923" s="75">
        <f t="shared" si="146"/>
        <v>345.50064229249023</v>
      </c>
      <c r="AD1923" s="75">
        <f t="shared" si="147"/>
        <v>59080.609832015827</v>
      </c>
      <c r="AE1923" s="74">
        <f t="shared" si="148"/>
        <v>1629.5090446792583</v>
      </c>
      <c r="AF1923" s="74">
        <f t="shared" si="149"/>
        <v>278646.04664015316</v>
      </c>
    </row>
    <row r="1924" spans="28:32" ht="20" customHeight="1" x14ac:dyDescent="0.5">
      <c r="AB1924" s="41">
        <f t="shared" si="145"/>
        <v>171</v>
      </c>
      <c r="AC1924" s="75">
        <f t="shared" si="146"/>
        <v>345.50064229249023</v>
      </c>
      <c r="AD1924" s="75">
        <f t="shared" si="147"/>
        <v>59080.609832015827</v>
      </c>
      <c r="AE1924" s="74">
        <f t="shared" si="148"/>
        <v>1629.5090446792583</v>
      </c>
      <c r="AF1924" s="74">
        <f t="shared" si="149"/>
        <v>278646.04664015316</v>
      </c>
    </row>
    <row r="1925" spans="28:32" ht="20" customHeight="1" x14ac:dyDescent="0.5">
      <c r="AB1925" s="41">
        <f t="shared" si="145"/>
        <v>171</v>
      </c>
      <c r="AC1925" s="75">
        <f t="shared" si="146"/>
        <v>345.50064229249023</v>
      </c>
      <c r="AD1925" s="75">
        <f t="shared" si="147"/>
        <v>59080.609832015827</v>
      </c>
      <c r="AE1925" s="74">
        <f t="shared" si="148"/>
        <v>1629.5090446792583</v>
      </c>
      <c r="AF1925" s="74">
        <f t="shared" si="149"/>
        <v>278646.04664015316</v>
      </c>
    </row>
    <row r="1926" spans="28:32" ht="20" customHeight="1" x14ac:dyDescent="0.5">
      <c r="AB1926" s="41">
        <f t="shared" si="145"/>
        <v>171</v>
      </c>
      <c r="AC1926" s="75">
        <f t="shared" si="146"/>
        <v>345.50064229249023</v>
      </c>
      <c r="AD1926" s="75">
        <f t="shared" si="147"/>
        <v>59080.609832015827</v>
      </c>
      <c r="AE1926" s="74">
        <f t="shared" si="148"/>
        <v>1629.5090446792583</v>
      </c>
      <c r="AF1926" s="74">
        <f t="shared" si="149"/>
        <v>278646.04664015316</v>
      </c>
    </row>
    <row r="1927" spans="28:32" ht="20" customHeight="1" x14ac:dyDescent="0.5">
      <c r="AB1927" s="41">
        <f t="shared" ref="AB1927:AB1990" si="150">AB1926+U1927</f>
        <v>171</v>
      </c>
      <c r="AC1927" s="75">
        <f t="shared" ref="AC1927:AC1990" si="151">IF(U1927&gt;0,(W1927+AD1926)/AB1927,AC1926)</f>
        <v>345.50064229249023</v>
      </c>
      <c r="AD1927" s="75">
        <f t="shared" ref="AD1927:AD1990" si="152">AB1927*AC1927</f>
        <v>59080.609832015827</v>
      </c>
      <c r="AE1927" s="74">
        <f t="shared" ref="AE1927:AE1990" si="153">IF(U1927&gt;0,(AF1926+Z1927)/AB1927,AE1926)</f>
        <v>1629.5090446792583</v>
      </c>
      <c r="AF1927" s="74">
        <f t="shared" ref="AF1927:AF1990" si="154">AB1927*AE1927</f>
        <v>278646.04664015316</v>
      </c>
    </row>
    <row r="1928" spans="28:32" ht="20" customHeight="1" x14ac:dyDescent="0.5">
      <c r="AB1928" s="41">
        <f t="shared" si="150"/>
        <v>171</v>
      </c>
      <c r="AC1928" s="75">
        <f t="shared" si="151"/>
        <v>345.50064229249023</v>
      </c>
      <c r="AD1928" s="75">
        <f t="shared" si="152"/>
        <v>59080.609832015827</v>
      </c>
      <c r="AE1928" s="74">
        <f t="shared" si="153"/>
        <v>1629.5090446792583</v>
      </c>
      <c r="AF1928" s="74">
        <f t="shared" si="154"/>
        <v>278646.04664015316</v>
      </c>
    </row>
    <row r="1929" spans="28:32" ht="20" customHeight="1" x14ac:dyDescent="0.5">
      <c r="AB1929" s="41">
        <f t="shared" si="150"/>
        <v>171</v>
      </c>
      <c r="AC1929" s="75">
        <f t="shared" si="151"/>
        <v>345.50064229249023</v>
      </c>
      <c r="AD1929" s="75">
        <f t="shared" si="152"/>
        <v>59080.609832015827</v>
      </c>
      <c r="AE1929" s="74">
        <f t="shared" si="153"/>
        <v>1629.5090446792583</v>
      </c>
      <c r="AF1929" s="74">
        <f t="shared" si="154"/>
        <v>278646.04664015316</v>
      </c>
    </row>
    <row r="1930" spans="28:32" ht="20" customHeight="1" x14ac:dyDescent="0.5">
      <c r="AB1930" s="41">
        <f t="shared" si="150"/>
        <v>171</v>
      </c>
      <c r="AC1930" s="75">
        <f t="shared" si="151"/>
        <v>345.50064229249023</v>
      </c>
      <c r="AD1930" s="75">
        <f t="shared" si="152"/>
        <v>59080.609832015827</v>
      </c>
      <c r="AE1930" s="74">
        <f t="shared" si="153"/>
        <v>1629.5090446792583</v>
      </c>
      <c r="AF1930" s="74">
        <f t="shared" si="154"/>
        <v>278646.04664015316</v>
      </c>
    </row>
    <row r="1931" spans="28:32" ht="20" customHeight="1" x14ac:dyDescent="0.5">
      <c r="AB1931" s="41">
        <f t="shared" si="150"/>
        <v>171</v>
      </c>
      <c r="AC1931" s="75">
        <f t="shared" si="151"/>
        <v>345.50064229249023</v>
      </c>
      <c r="AD1931" s="75">
        <f t="shared" si="152"/>
        <v>59080.609832015827</v>
      </c>
      <c r="AE1931" s="74">
        <f t="shared" si="153"/>
        <v>1629.5090446792583</v>
      </c>
      <c r="AF1931" s="74">
        <f t="shared" si="154"/>
        <v>278646.04664015316</v>
      </c>
    </row>
    <row r="1932" spans="28:32" ht="20" customHeight="1" x14ac:dyDescent="0.5">
      <c r="AB1932" s="41">
        <f t="shared" si="150"/>
        <v>171</v>
      </c>
      <c r="AC1932" s="75">
        <f t="shared" si="151"/>
        <v>345.50064229249023</v>
      </c>
      <c r="AD1932" s="75">
        <f t="shared" si="152"/>
        <v>59080.609832015827</v>
      </c>
      <c r="AE1932" s="74">
        <f t="shared" si="153"/>
        <v>1629.5090446792583</v>
      </c>
      <c r="AF1932" s="74">
        <f t="shared" si="154"/>
        <v>278646.04664015316</v>
      </c>
    </row>
    <row r="1933" spans="28:32" ht="20" customHeight="1" x14ac:dyDescent="0.5">
      <c r="AB1933" s="41">
        <f t="shared" si="150"/>
        <v>171</v>
      </c>
      <c r="AC1933" s="75">
        <f t="shared" si="151"/>
        <v>345.50064229249023</v>
      </c>
      <c r="AD1933" s="75">
        <f t="shared" si="152"/>
        <v>59080.609832015827</v>
      </c>
      <c r="AE1933" s="74">
        <f t="shared" si="153"/>
        <v>1629.5090446792583</v>
      </c>
      <c r="AF1933" s="74">
        <f t="shared" si="154"/>
        <v>278646.04664015316</v>
      </c>
    </row>
    <row r="1934" spans="28:32" ht="20" customHeight="1" x14ac:dyDescent="0.5">
      <c r="AB1934" s="41">
        <f t="shared" si="150"/>
        <v>171</v>
      </c>
      <c r="AC1934" s="75">
        <f t="shared" si="151"/>
        <v>345.50064229249023</v>
      </c>
      <c r="AD1934" s="75">
        <f t="shared" si="152"/>
        <v>59080.609832015827</v>
      </c>
      <c r="AE1934" s="74">
        <f t="shared" si="153"/>
        <v>1629.5090446792583</v>
      </c>
      <c r="AF1934" s="74">
        <f t="shared" si="154"/>
        <v>278646.04664015316</v>
      </c>
    </row>
    <row r="1935" spans="28:32" ht="20" customHeight="1" x14ac:dyDescent="0.5">
      <c r="AB1935" s="41">
        <f t="shared" si="150"/>
        <v>171</v>
      </c>
      <c r="AC1935" s="75">
        <f t="shared" si="151"/>
        <v>345.50064229249023</v>
      </c>
      <c r="AD1935" s="75">
        <f t="shared" si="152"/>
        <v>59080.609832015827</v>
      </c>
      <c r="AE1935" s="74">
        <f t="shared" si="153"/>
        <v>1629.5090446792583</v>
      </c>
      <c r="AF1935" s="74">
        <f t="shared" si="154"/>
        <v>278646.04664015316</v>
      </c>
    </row>
    <row r="1936" spans="28:32" ht="20" customHeight="1" x14ac:dyDescent="0.5">
      <c r="AB1936" s="41">
        <f t="shared" si="150"/>
        <v>171</v>
      </c>
      <c r="AC1936" s="75">
        <f t="shared" si="151"/>
        <v>345.50064229249023</v>
      </c>
      <c r="AD1936" s="75">
        <f t="shared" si="152"/>
        <v>59080.609832015827</v>
      </c>
      <c r="AE1936" s="74">
        <f t="shared" si="153"/>
        <v>1629.5090446792583</v>
      </c>
      <c r="AF1936" s="74">
        <f t="shared" si="154"/>
        <v>278646.04664015316</v>
      </c>
    </row>
    <row r="1937" spans="28:32" ht="20" customHeight="1" x14ac:dyDescent="0.5">
      <c r="AB1937" s="41">
        <f t="shared" si="150"/>
        <v>171</v>
      </c>
      <c r="AC1937" s="75">
        <f t="shared" si="151"/>
        <v>345.50064229249023</v>
      </c>
      <c r="AD1937" s="75">
        <f t="shared" si="152"/>
        <v>59080.609832015827</v>
      </c>
      <c r="AE1937" s="74">
        <f t="shared" si="153"/>
        <v>1629.5090446792583</v>
      </c>
      <c r="AF1937" s="74">
        <f t="shared" si="154"/>
        <v>278646.04664015316</v>
      </c>
    </row>
    <row r="1938" spans="28:32" ht="20" customHeight="1" x14ac:dyDescent="0.5">
      <c r="AB1938" s="41">
        <f t="shared" si="150"/>
        <v>171</v>
      </c>
      <c r="AC1938" s="75">
        <f t="shared" si="151"/>
        <v>345.50064229249023</v>
      </c>
      <c r="AD1938" s="75">
        <f t="shared" si="152"/>
        <v>59080.609832015827</v>
      </c>
      <c r="AE1938" s="74">
        <f t="shared" si="153"/>
        <v>1629.5090446792583</v>
      </c>
      <c r="AF1938" s="74">
        <f t="shared" si="154"/>
        <v>278646.04664015316</v>
      </c>
    </row>
    <row r="1939" spans="28:32" ht="20" customHeight="1" x14ac:dyDescent="0.5">
      <c r="AB1939" s="41">
        <f t="shared" si="150"/>
        <v>171</v>
      </c>
      <c r="AC1939" s="75">
        <f t="shared" si="151"/>
        <v>345.50064229249023</v>
      </c>
      <c r="AD1939" s="75">
        <f t="shared" si="152"/>
        <v>59080.609832015827</v>
      </c>
      <c r="AE1939" s="74">
        <f t="shared" si="153"/>
        <v>1629.5090446792583</v>
      </c>
      <c r="AF1939" s="74">
        <f t="shared" si="154"/>
        <v>278646.04664015316</v>
      </c>
    </row>
    <row r="1940" spans="28:32" ht="20" customHeight="1" x14ac:dyDescent="0.5">
      <c r="AB1940" s="41">
        <f t="shared" si="150"/>
        <v>171</v>
      </c>
      <c r="AC1940" s="75">
        <f t="shared" si="151"/>
        <v>345.50064229249023</v>
      </c>
      <c r="AD1940" s="75">
        <f t="shared" si="152"/>
        <v>59080.609832015827</v>
      </c>
      <c r="AE1940" s="74">
        <f t="shared" si="153"/>
        <v>1629.5090446792583</v>
      </c>
      <c r="AF1940" s="74">
        <f t="shared" si="154"/>
        <v>278646.04664015316</v>
      </c>
    </row>
    <row r="1941" spans="28:32" ht="20" customHeight="1" x14ac:dyDescent="0.5">
      <c r="AB1941" s="41">
        <f t="shared" si="150"/>
        <v>171</v>
      </c>
      <c r="AC1941" s="75">
        <f t="shared" si="151"/>
        <v>345.50064229249023</v>
      </c>
      <c r="AD1941" s="75">
        <f t="shared" si="152"/>
        <v>59080.609832015827</v>
      </c>
      <c r="AE1941" s="74">
        <f t="shared" si="153"/>
        <v>1629.5090446792583</v>
      </c>
      <c r="AF1941" s="74">
        <f t="shared" si="154"/>
        <v>278646.04664015316</v>
      </c>
    </row>
    <row r="1942" spans="28:32" ht="20" customHeight="1" x14ac:dyDescent="0.5">
      <c r="AB1942" s="41">
        <f t="shared" si="150"/>
        <v>171</v>
      </c>
      <c r="AC1942" s="75">
        <f t="shared" si="151"/>
        <v>345.50064229249023</v>
      </c>
      <c r="AD1942" s="75">
        <f t="shared" si="152"/>
        <v>59080.609832015827</v>
      </c>
      <c r="AE1942" s="74">
        <f t="shared" si="153"/>
        <v>1629.5090446792583</v>
      </c>
      <c r="AF1942" s="74">
        <f t="shared" si="154"/>
        <v>278646.04664015316</v>
      </c>
    </row>
    <row r="1943" spans="28:32" ht="20" customHeight="1" x14ac:dyDescent="0.5">
      <c r="AB1943" s="41">
        <f t="shared" si="150"/>
        <v>171</v>
      </c>
      <c r="AC1943" s="75">
        <f t="shared" si="151"/>
        <v>345.50064229249023</v>
      </c>
      <c r="AD1943" s="75">
        <f t="shared" si="152"/>
        <v>59080.609832015827</v>
      </c>
      <c r="AE1943" s="74">
        <f t="shared" si="153"/>
        <v>1629.5090446792583</v>
      </c>
      <c r="AF1943" s="74">
        <f t="shared" si="154"/>
        <v>278646.04664015316</v>
      </c>
    </row>
    <row r="1944" spans="28:32" ht="20" customHeight="1" x14ac:dyDescent="0.5">
      <c r="AB1944" s="41">
        <f t="shared" si="150"/>
        <v>171</v>
      </c>
      <c r="AC1944" s="75">
        <f t="shared" si="151"/>
        <v>345.50064229249023</v>
      </c>
      <c r="AD1944" s="75">
        <f t="shared" si="152"/>
        <v>59080.609832015827</v>
      </c>
      <c r="AE1944" s="74">
        <f t="shared" si="153"/>
        <v>1629.5090446792583</v>
      </c>
      <c r="AF1944" s="74">
        <f t="shared" si="154"/>
        <v>278646.04664015316</v>
      </c>
    </row>
    <row r="1945" spans="28:32" ht="20" customHeight="1" x14ac:dyDescent="0.5">
      <c r="AB1945" s="41">
        <f t="shared" si="150"/>
        <v>171</v>
      </c>
      <c r="AC1945" s="75">
        <f t="shared" si="151"/>
        <v>345.50064229249023</v>
      </c>
      <c r="AD1945" s="75">
        <f t="shared" si="152"/>
        <v>59080.609832015827</v>
      </c>
      <c r="AE1945" s="74">
        <f t="shared" si="153"/>
        <v>1629.5090446792583</v>
      </c>
      <c r="AF1945" s="74">
        <f t="shared" si="154"/>
        <v>278646.04664015316</v>
      </c>
    </row>
    <row r="1946" spans="28:32" ht="20" customHeight="1" x14ac:dyDescent="0.5">
      <c r="AB1946" s="41">
        <f t="shared" si="150"/>
        <v>171</v>
      </c>
      <c r="AC1946" s="75">
        <f t="shared" si="151"/>
        <v>345.50064229249023</v>
      </c>
      <c r="AD1946" s="75">
        <f t="shared" si="152"/>
        <v>59080.609832015827</v>
      </c>
      <c r="AE1946" s="74">
        <f t="shared" si="153"/>
        <v>1629.5090446792583</v>
      </c>
      <c r="AF1946" s="74">
        <f t="shared" si="154"/>
        <v>278646.04664015316</v>
      </c>
    </row>
    <row r="1947" spans="28:32" ht="20" customHeight="1" x14ac:dyDescent="0.5">
      <c r="AB1947" s="41">
        <f t="shared" si="150"/>
        <v>171</v>
      </c>
      <c r="AC1947" s="75">
        <f t="shared" si="151"/>
        <v>345.50064229249023</v>
      </c>
      <c r="AD1947" s="75">
        <f t="shared" si="152"/>
        <v>59080.609832015827</v>
      </c>
      <c r="AE1947" s="74">
        <f t="shared" si="153"/>
        <v>1629.5090446792583</v>
      </c>
      <c r="AF1947" s="74">
        <f t="shared" si="154"/>
        <v>278646.04664015316</v>
      </c>
    </row>
    <row r="1948" spans="28:32" ht="20" customHeight="1" x14ac:dyDescent="0.5">
      <c r="AB1948" s="41">
        <f t="shared" si="150"/>
        <v>171</v>
      </c>
      <c r="AC1948" s="75">
        <f t="shared" si="151"/>
        <v>345.50064229249023</v>
      </c>
      <c r="AD1948" s="75">
        <f t="shared" si="152"/>
        <v>59080.609832015827</v>
      </c>
      <c r="AE1948" s="74">
        <f t="shared" si="153"/>
        <v>1629.5090446792583</v>
      </c>
      <c r="AF1948" s="74">
        <f t="shared" si="154"/>
        <v>278646.04664015316</v>
      </c>
    </row>
    <row r="1949" spans="28:32" ht="20" customHeight="1" x14ac:dyDescent="0.5">
      <c r="AB1949" s="41">
        <f t="shared" si="150"/>
        <v>171</v>
      </c>
      <c r="AC1949" s="75">
        <f t="shared" si="151"/>
        <v>345.50064229249023</v>
      </c>
      <c r="AD1949" s="75">
        <f t="shared" si="152"/>
        <v>59080.609832015827</v>
      </c>
      <c r="AE1949" s="74">
        <f t="shared" si="153"/>
        <v>1629.5090446792583</v>
      </c>
      <c r="AF1949" s="74">
        <f t="shared" si="154"/>
        <v>278646.04664015316</v>
      </c>
    </row>
    <row r="1950" spans="28:32" ht="20" customHeight="1" x14ac:dyDescent="0.5">
      <c r="AB1950" s="41">
        <f t="shared" si="150"/>
        <v>171</v>
      </c>
      <c r="AC1950" s="75">
        <f t="shared" si="151"/>
        <v>345.50064229249023</v>
      </c>
      <c r="AD1950" s="75">
        <f t="shared" si="152"/>
        <v>59080.609832015827</v>
      </c>
      <c r="AE1950" s="74">
        <f t="shared" si="153"/>
        <v>1629.5090446792583</v>
      </c>
      <c r="AF1950" s="74">
        <f t="shared" si="154"/>
        <v>278646.04664015316</v>
      </c>
    </row>
    <row r="1951" spans="28:32" ht="20" customHeight="1" x14ac:dyDescent="0.5">
      <c r="AB1951" s="41">
        <f t="shared" si="150"/>
        <v>171</v>
      </c>
      <c r="AC1951" s="75">
        <f t="shared" si="151"/>
        <v>345.50064229249023</v>
      </c>
      <c r="AD1951" s="75">
        <f t="shared" si="152"/>
        <v>59080.609832015827</v>
      </c>
      <c r="AE1951" s="74">
        <f t="shared" si="153"/>
        <v>1629.5090446792583</v>
      </c>
      <c r="AF1951" s="74">
        <f t="shared" si="154"/>
        <v>278646.04664015316</v>
      </c>
    </row>
    <row r="1952" spans="28:32" ht="20" customHeight="1" x14ac:dyDescent="0.5">
      <c r="AB1952" s="41">
        <f t="shared" si="150"/>
        <v>171</v>
      </c>
      <c r="AC1952" s="75">
        <f t="shared" si="151"/>
        <v>345.50064229249023</v>
      </c>
      <c r="AD1952" s="75">
        <f t="shared" si="152"/>
        <v>59080.609832015827</v>
      </c>
      <c r="AE1952" s="74">
        <f t="shared" si="153"/>
        <v>1629.5090446792583</v>
      </c>
      <c r="AF1952" s="74">
        <f t="shared" si="154"/>
        <v>278646.04664015316</v>
      </c>
    </row>
    <row r="1953" spans="28:32" ht="20" customHeight="1" x14ac:dyDescent="0.5">
      <c r="AB1953" s="41">
        <f t="shared" si="150"/>
        <v>171</v>
      </c>
      <c r="AC1953" s="75">
        <f t="shared" si="151"/>
        <v>345.50064229249023</v>
      </c>
      <c r="AD1953" s="75">
        <f t="shared" si="152"/>
        <v>59080.609832015827</v>
      </c>
      <c r="AE1953" s="74">
        <f t="shared" si="153"/>
        <v>1629.5090446792583</v>
      </c>
      <c r="AF1953" s="74">
        <f t="shared" si="154"/>
        <v>278646.04664015316</v>
      </c>
    </row>
    <row r="1954" spans="28:32" ht="20" customHeight="1" x14ac:dyDescent="0.5">
      <c r="AB1954" s="41">
        <f t="shared" si="150"/>
        <v>171</v>
      </c>
      <c r="AC1954" s="75">
        <f t="shared" si="151"/>
        <v>345.50064229249023</v>
      </c>
      <c r="AD1954" s="75">
        <f t="shared" si="152"/>
        <v>59080.609832015827</v>
      </c>
      <c r="AE1954" s="74">
        <f t="shared" si="153"/>
        <v>1629.5090446792583</v>
      </c>
      <c r="AF1954" s="74">
        <f t="shared" si="154"/>
        <v>278646.04664015316</v>
      </c>
    </row>
    <row r="1955" spans="28:32" ht="20" customHeight="1" x14ac:dyDescent="0.5">
      <c r="AB1955" s="41">
        <f t="shared" si="150"/>
        <v>171</v>
      </c>
      <c r="AC1955" s="75">
        <f t="shared" si="151"/>
        <v>345.50064229249023</v>
      </c>
      <c r="AD1955" s="75">
        <f t="shared" si="152"/>
        <v>59080.609832015827</v>
      </c>
      <c r="AE1955" s="74">
        <f t="shared" si="153"/>
        <v>1629.5090446792583</v>
      </c>
      <c r="AF1955" s="74">
        <f t="shared" si="154"/>
        <v>278646.04664015316</v>
      </c>
    </row>
    <row r="1956" spans="28:32" ht="20" customHeight="1" x14ac:dyDescent="0.5">
      <c r="AB1956" s="41">
        <f t="shared" si="150"/>
        <v>171</v>
      </c>
      <c r="AC1956" s="75">
        <f t="shared" si="151"/>
        <v>345.50064229249023</v>
      </c>
      <c r="AD1956" s="75">
        <f t="shared" si="152"/>
        <v>59080.609832015827</v>
      </c>
      <c r="AE1956" s="74">
        <f t="shared" si="153"/>
        <v>1629.5090446792583</v>
      </c>
      <c r="AF1956" s="74">
        <f t="shared" si="154"/>
        <v>278646.04664015316</v>
      </c>
    </row>
    <row r="1957" spans="28:32" ht="20" customHeight="1" x14ac:dyDescent="0.5">
      <c r="AB1957" s="41">
        <f t="shared" si="150"/>
        <v>171</v>
      </c>
      <c r="AC1957" s="75">
        <f t="shared" si="151"/>
        <v>345.50064229249023</v>
      </c>
      <c r="AD1957" s="75">
        <f t="shared" si="152"/>
        <v>59080.609832015827</v>
      </c>
      <c r="AE1957" s="74">
        <f t="shared" si="153"/>
        <v>1629.5090446792583</v>
      </c>
      <c r="AF1957" s="74">
        <f t="shared" si="154"/>
        <v>278646.04664015316</v>
      </c>
    </row>
    <row r="1958" spans="28:32" ht="20" customHeight="1" x14ac:dyDescent="0.5">
      <c r="AB1958" s="41">
        <f t="shared" si="150"/>
        <v>171</v>
      </c>
      <c r="AC1958" s="75">
        <f t="shared" si="151"/>
        <v>345.50064229249023</v>
      </c>
      <c r="AD1958" s="75">
        <f t="shared" si="152"/>
        <v>59080.609832015827</v>
      </c>
      <c r="AE1958" s="74">
        <f t="shared" si="153"/>
        <v>1629.5090446792583</v>
      </c>
      <c r="AF1958" s="74">
        <f t="shared" si="154"/>
        <v>278646.04664015316</v>
      </c>
    </row>
    <row r="1959" spans="28:32" ht="20" customHeight="1" x14ac:dyDescent="0.5">
      <c r="AB1959" s="41">
        <f t="shared" si="150"/>
        <v>171</v>
      </c>
      <c r="AC1959" s="75">
        <f t="shared" si="151"/>
        <v>345.50064229249023</v>
      </c>
      <c r="AD1959" s="75">
        <f t="shared" si="152"/>
        <v>59080.609832015827</v>
      </c>
      <c r="AE1959" s="74">
        <f t="shared" si="153"/>
        <v>1629.5090446792583</v>
      </c>
      <c r="AF1959" s="74">
        <f t="shared" si="154"/>
        <v>278646.04664015316</v>
      </c>
    </row>
    <row r="1960" spans="28:32" ht="20" customHeight="1" x14ac:dyDescent="0.5">
      <c r="AB1960" s="41">
        <f t="shared" si="150"/>
        <v>171</v>
      </c>
      <c r="AC1960" s="75">
        <f t="shared" si="151"/>
        <v>345.50064229249023</v>
      </c>
      <c r="AD1960" s="75">
        <f t="shared" si="152"/>
        <v>59080.609832015827</v>
      </c>
      <c r="AE1960" s="74">
        <f t="shared" si="153"/>
        <v>1629.5090446792583</v>
      </c>
      <c r="AF1960" s="74">
        <f t="shared" si="154"/>
        <v>278646.04664015316</v>
      </c>
    </row>
    <row r="1961" spans="28:32" ht="20" customHeight="1" x14ac:dyDescent="0.5">
      <c r="AB1961" s="41">
        <f t="shared" si="150"/>
        <v>171</v>
      </c>
      <c r="AC1961" s="75">
        <f t="shared" si="151"/>
        <v>345.50064229249023</v>
      </c>
      <c r="AD1961" s="75">
        <f t="shared" si="152"/>
        <v>59080.609832015827</v>
      </c>
      <c r="AE1961" s="74">
        <f t="shared" si="153"/>
        <v>1629.5090446792583</v>
      </c>
      <c r="AF1961" s="74">
        <f t="shared" si="154"/>
        <v>278646.04664015316</v>
      </c>
    </row>
    <row r="1962" spans="28:32" ht="20" customHeight="1" x14ac:dyDescent="0.5">
      <c r="AB1962" s="41">
        <f t="shared" si="150"/>
        <v>171</v>
      </c>
      <c r="AC1962" s="75">
        <f t="shared" si="151"/>
        <v>345.50064229249023</v>
      </c>
      <c r="AD1962" s="75">
        <f t="shared" si="152"/>
        <v>59080.609832015827</v>
      </c>
      <c r="AE1962" s="74">
        <f t="shared" si="153"/>
        <v>1629.5090446792583</v>
      </c>
      <c r="AF1962" s="74">
        <f t="shared" si="154"/>
        <v>278646.04664015316</v>
      </c>
    </row>
    <row r="1963" spans="28:32" ht="20" customHeight="1" x14ac:dyDescent="0.5">
      <c r="AB1963" s="41">
        <f t="shared" si="150"/>
        <v>171</v>
      </c>
      <c r="AC1963" s="75">
        <f t="shared" si="151"/>
        <v>345.50064229249023</v>
      </c>
      <c r="AD1963" s="75">
        <f t="shared" si="152"/>
        <v>59080.609832015827</v>
      </c>
      <c r="AE1963" s="74">
        <f t="shared" si="153"/>
        <v>1629.5090446792583</v>
      </c>
      <c r="AF1963" s="74">
        <f t="shared" si="154"/>
        <v>278646.04664015316</v>
      </c>
    </row>
    <row r="1964" spans="28:32" ht="20" customHeight="1" x14ac:dyDescent="0.5">
      <c r="AB1964" s="41">
        <f t="shared" si="150"/>
        <v>171</v>
      </c>
      <c r="AC1964" s="75">
        <f t="shared" si="151"/>
        <v>345.50064229249023</v>
      </c>
      <c r="AD1964" s="75">
        <f t="shared" si="152"/>
        <v>59080.609832015827</v>
      </c>
      <c r="AE1964" s="74">
        <f t="shared" si="153"/>
        <v>1629.5090446792583</v>
      </c>
      <c r="AF1964" s="74">
        <f t="shared" si="154"/>
        <v>278646.04664015316</v>
      </c>
    </row>
    <row r="1965" spans="28:32" ht="20" customHeight="1" x14ac:dyDescent="0.5">
      <c r="AB1965" s="41">
        <f t="shared" si="150"/>
        <v>171</v>
      </c>
      <c r="AC1965" s="75">
        <f t="shared" si="151"/>
        <v>345.50064229249023</v>
      </c>
      <c r="AD1965" s="75">
        <f t="shared" si="152"/>
        <v>59080.609832015827</v>
      </c>
      <c r="AE1965" s="74">
        <f t="shared" si="153"/>
        <v>1629.5090446792583</v>
      </c>
      <c r="AF1965" s="74">
        <f t="shared" si="154"/>
        <v>278646.04664015316</v>
      </c>
    </row>
    <row r="1966" spans="28:32" ht="20" customHeight="1" x14ac:dyDescent="0.5">
      <c r="AB1966" s="41">
        <f t="shared" si="150"/>
        <v>171</v>
      </c>
      <c r="AC1966" s="75">
        <f t="shared" si="151"/>
        <v>345.50064229249023</v>
      </c>
      <c r="AD1966" s="75">
        <f t="shared" si="152"/>
        <v>59080.609832015827</v>
      </c>
      <c r="AE1966" s="74">
        <f t="shared" si="153"/>
        <v>1629.5090446792583</v>
      </c>
      <c r="AF1966" s="74">
        <f t="shared" si="154"/>
        <v>278646.04664015316</v>
      </c>
    </row>
    <row r="1967" spans="28:32" ht="20" customHeight="1" x14ac:dyDescent="0.5">
      <c r="AB1967" s="41">
        <f t="shared" si="150"/>
        <v>171</v>
      </c>
      <c r="AC1967" s="75">
        <f t="shared" si="151"/>
        <v>345.50064229249023</v>
      </c>
      <c r="AD1967" s="75">
        <f t="shared" si="152"/>
        <v>59080.609832015827</v>
      </c>
      <c r="AE1967" s="74">
        <f t="shared" si="153"/>
        <v>1629.5090446792583</v>
      </c>
      <c r="AF1967" s="74">
        <f t="shared" si="154"/>
        <v>278646.04664015316</v>
      </c>
    </row>
    <row r="1968" spans="28:32" ht="20" customHeight="1" x14ac:dyDescent="0.5">
      <c r="AB1968" s="41">
        <f t="shared" si="150"/>
        <v>171</v>
      </c>
      <c r="AC1968" s="75">
        <f t="shared" si="151"/>
        <v>345.50064229249023</v>
      </c>
      <c r="AD1968" s="75">
        <f t="shared" si="152"/>
        <v>59080.609832015827</v>
      </c>
      <c r="AE1968" s="74">
        <f t="shared" si="153"/>
        <v>1629.5090446792583</v>
      </c>
      <c r="AF1968" s="74">
        <f t="shared" si="154"/>
        <v>278646.04664015316</v>
      </c>
    </row>
    <row r="1969" spans="28:32" ht="20" customHeight="1" x14ac:dyDescent="0.5">
      <c r="AB1969" s="41">
        <f t="shared" si="150"/>
        <v>171</v>
      </c>
      <c r="AC1969" s="75">
        <f t="shared" si="151"/>
        <v>345.50064229249023</v>
      </c>
      <c r="AD1969" s="75">
        <f t="shared" si="152"/>
        <v>59080.609832015827</v>
      </c>
      <c r="AE1969" s="74">
        <f t="shared" si="153"/>
        <v>1629.5090446792583</v>
      </c>
      <c r="AF1969" s="74">
        <f t="shared" si="154"/>
        <v>278646.04664015316</v>
      </c>
    </row>
    <row r="1970" spans="28:32" ht="20" customHeight="1" x14ac:dyDescent="0.5">
      <c r="AB1970" s="41">
        <f t="shared" si="150"/>
        <v>171</v>
      </c>
      <c r="AC1970" s="75">
        <f t="shared" si="151"/>
        <v>345.50064229249023</v>
      </c>
      <c r="AD1970" s="75">
        <f t="shared" si="152"/>
        <v>59080.609832015827</v>
      </c>
      <c r="AE1970" s="74">
        <f t="shared" si="153"/>
        <v>1629.5090446792583</v>
      </c>
      <c r="AF1970" s="74">
        <f t="shared" si="154"/>
        <v>278646.04664015316</v>
      </c>
    </row>
    <row r="1971" spans="28:32" ht="20" customHeight="1" x14ac:dyDescent="0.5">
      <c r="AB1971" s="41">
        <f t="shared" si="150"/>
        <v>171</v>
      </c>
      <c r="AC1971" s="75">
        <f t="shared" si="151"/>
        <v>345.50064229249023</v>
      </c>
      <c r="AD1971" s="75">
        <f t="shared" si="152"/>
        <v>59080.609832015827</v>
      </c>
      <c r="AE1971" s="74">
        <f t="shared" si="153"/>
        <v>1629.5090446792583</v>
      </c>
      <c r="AF1971" s="74">
        <f t="shared" si="154"/>
        <v>278646.04664015316</v>
      </c>
    </row>
    <row r="1972" spans="28:32" ht="20" customHeight="1" x14ac:dyDescent="0.5">
      <c r="AB1972" s="41">
        <f t="shared" si="150"/>
        <v>171</v>
      </c>
      <c r="AC1972" s="75">
        <f t="shared" si="151"/>
        <v>345.50064229249023</v>
      </c>
      <c r="AD1972" s="75">
        <f t="shared" si="152"/>
        <v>59080.609832015827</v>
      </c>
      <c r="AE1972" s="74">
        <f t="shared" si="153"/>
        <v>1629.5090446792583</v>
      </c>
      <c r="AF1972" s="74">
        <f t="shared" si="154"/>
        <v>278646.04664015316</v>
      </c>
    </row>
    <row r="1973" spans="28:32" ht="20" customHeight="1" x14ac:dyDescent="0.5">
      <c r="AB1973" s="41">
        <f t="shared" si="150"/>
        <v>171</v>
      </c>
      <c r="AC1973" s="75">
        <f t="shared" si="151"/>
        <v>345.50064229249023</v>
      </c>
      <c r="AD1973" s="75">
        <f t="shared" si="152"/>
        <v>59080.609832015827</v>
      </c>
      <c r="AE1973" s="74">
        <f t="shared" si="153"/>
        <v>1629.5090446792583</v>
      </c>
      <c r="AF1973" s="74">
        <f t="shared" si="154"/>
        <v>278646.04664015316</v>
      </c>
    </row>
    <row r="1974" spans="28:32" ht="20" customHeight="1" x14ac:dyDescent="0.5">
      <c r="AB1974" s="41">
        <f t="shared" si="150"/>
        <v>171</v>
      </c>
      <c r="AC1974" s="75">
        <f t="shared" si="151"/>
        <v>345.50064229249023</v>
      </c>
      <c r="AD1974" s="75">
        <f t="shared" si="152"/>
        <v>59080.609832015827</v>
      </c>
      <c r="AE1974" s="74">
        <f t="shared" si="153"/>
        <v>1629.5090446792583</v>
      </c>
      <c r="AF1974" s="74">
        <f t="shared" si="154"/>
        <v>278646.04664015316</v>
      </c>
    </row>
    <row r="1975" spans="28:32" ht="20" customHeight="1" x14ac:dyDescent="0.5">
      <c r="AB1975" s="41">
        <f t="shared" si="150"/>
        <v>171</v>
      </c>
      <c r="AC1975" s="75">
        <f t="shared" si="151"/>
        <v>345.50064229249023</v>
      </c>
      <c r="AD1975" s="75">
        <f t="shared" si="152"/>
        <v>59080.609832015827</v>
      </c>
      <c r="AE1975" s="74">
        <f t="shared" si="153"/>
        <v>1629.5090446792583</v>
      </c>
      <c r="AF1975" s="74">
        <f t="shared" si="154"/>
        <v>278646.04664015316</v>
      </c>
    </row>
    <row r="1976" spans="28:32" ht="20" customHeight="1" x14ac:dyDescent="0.5">
      <c r="AB1976" s="41">
        <f t="shared" si="150"/>
        <v>171</v>
      </c>
      <c r="AC1976" s="75">
        <f t="shared" si="151"/>
        <v>345.50064229249023</v>
      </c>
      <c r="AD1976" s="75">
        <f t="shared" si="152"/>
        <v>59080.609832015827</v>
      </c>
      <c r="AE1976" s="74">
        <f t="shared" si="153"/>
        <v>1629.5090446792583</v>
      </c>
      <c r="AF1976" s="74">
        <f t="shared" si="154"/>
        <v>278646.04664015316</v>
      </c>
    </row>
    <row r="1977" spans="28:32" ht="20" customHeight="1" x14ac:dyDescent="0.5">
      <c r="AB1977" s="41">
        <f t="shared" si="150"/>
        <v>171</v>
      </c>
      <c r="AC1977" s="75">
        <f t="shared" si="151"/>
        <v>345.50064229249023</v>
      </c>
      <c r="AD1977" s="75">
        <f t="shared" si="152"/>
        <v>59080.609832015827</v>
      </c>
      <c r="AE1977" s="74">
        <f t="shared" si="153"/>
        <v>1629.5090446792583</v>
      </c>
      <c r="AF1977" s="74">
        <f t="shared" si="154"/>
        <v>278646.04664015316</v>
      </c>
    </row>
    <row r="1978" spans="28:32" ht="20" customHeight="1" x14ac:dyDescent="0.5">
      <c r="AB1978" s="41">
        <f t="shared" si="150"/>
        <v>171</v>
      </c>
      <c r="AC1978" s="75">
        <f t="shared" si="151"/>
        <v>345.50064229249023</v>
      </c>
      <c r="AD1978" s="75">
        <f t="shared" si="152"/>
        <v>59080.609832015827</v>
      </c>
      <c r="AE1978" s="74">
        <f t="shared" si="153"/>
        <v>1629.5090446792583</v>
      </c>
      <c r="AF1978" s="74">
        <f t="shared" si="154"/>
        <v>278646.04664015316</v>
      </c>
    </row>
    <row r="1979" spans="28:32" ht="20" customHeight="1" x14ac:dyDescent="0.5">
      <c r="AB1979" s="41">
        <f t="shared" si="150"/>
        <v>171</v>
      </c>
      <c r="AC1979" s="75">
        <f t="shared" si="151"/>
        <v>345.50064229249023</v>
      </c>
      <c r="AD1979" s="75">
        <f t="shared" si="152"/>
        <v>59080.609832015827</v>
      </c>
      <c r="AE1979" s="74">
        <f t="shared" si="153"/>
        <v>1629.5090446792583</v>
      </c>
      <c r="AF1979" s="74">
        <f t="shared" si="154"/>
        <v>278646.04664015316</v>
      </c>
    </row>
    <row r="1980" spans="28:32" ht="20" customHeight="1" x14ac:dyDescent="0.5">
      <c r="AB1980" s="41">
        <f t="shared" si="150"/>
        <v>171</v>
      </c>
      <c r="AC1980" s="75">
        <f t="shared" si="151"/>
        <v>345.50064229249023</v>
      </c>
      <c r="AD1980" s="75">
        <f t="shared" si="152"/>
        <v>59080.609832015827</v>
      </c>
      <c r="AE1980" s="74">
        <f t="shared" si="153"/>
        <v>1629.5090446792583</v>
      </c>
      <c r="AF1980" s="74">
        <f t="shared" si="154"/>
        <v>278646.04664015316</v>
      </c>
    </row>
    <row r="1981" spans="28:32" ht="20" customHeight="1" x14ac:dyDescent="0.5">
      <c r="AB1981" s="41">
        <f t="shared" si="150"/>
        <v>171</v>
      </c>
      <c r="AC1981" s="75">
        <f t="shared" si="151"/>
        <v>345.50064229249023</v>
      </c>
      <c r="AD1981" s="75">
        <f t="shared" si="152"/>
        <v>59080.609832015827</v>
      </c>
      <c r="AE1981" s="74">
        <f t="shared" si="153"/>
        <v>1629.5090446792583</v>
      </c>
      <c r="AF1981" s="74">
        <f t="shared" si="154"/>
        <v>278646.04664015316</v>
      </c>
    </row>
    <row r="1982" spans="28:32" ht="20" customHeight="1" x14ac:dyDescent="0.5">
      <c r="AB1982" s="41">
        <f t="shared" si="150"/>
        <v>171</v>
      </c>
      <c r="AC1982" s="75">
        <f t="shared" si="151"/>
        <v>345.50064229249023</v>
      </c>
      <c r="AD1982" s="75">
        <f t="shared" si="152"/>
        <v>59080.609832015827</v>
      </c>
      <c r="AE1982" s="74">
        <f t="shared" si="153"/>
        <v>1629.5090446792583</v>
      </c>
      <c r="AF1982" s="74">
        <f t="shared" si="154"/>
        <v>278646.04664015316</v>
      </c>
    </row>
    <row r="1983" spans="28:32" ht="20" customHeight="1" x14ac:dyDescent="0.5">
      <c r="AB1983" s="41">
        <f t="shared" si="150"/>
        <v>171</v>
      </c>
      <c r="AC1983" s="75">
        <f t="shared" si="151"/>
        <v>345.50064229249023</v>
      </c>
      <c r="AD1983" s="75">
        <f t="shared" si="152"/>
        <v>59080.609832015827</v>
      </c>
      <c r="AE1983" s="74">
        <f t="shared" si="153"/>
        <v>1629.5090446792583</v>
      </c>
      <c r="AF1983" s="74">
        <f t="shared" si="154"/>
        <v>278646.04664015316</v>
      </c>
    </row>
    <row r="1984" spans="28:32" ht="20" customHeight="1" x14ac:dyDescent="0.5">
      <c r="AB1984" s="41">
        <f t="shared" si="150"/>
        <v>171</v>
      </c>
      <c r="AC1984" s="75">
        <f t="shared" si="151"/>
        <v>345.50064229249023</v>
      </c>
      <c r="AD1984" s="75">
        <f t="shared" si="152"/>
        <v>59080.609832015827</v>
      </c>
      <c r="AE1984" s="74">
        <f t="shared" si="153"/>
        <v>1629.5090446792583</v>
      </c>
      <c r="AF1984" s="74">
        <f t="shared" si="154"/>
        <v>278646.04664015316</v>
      </c>
    </row>
    <row r="1985" spans="28:32" ht="20" customHeight="1" x14ac:dyDescent="0.5">
      <c r="AB1985" s="41">
        <f t="shared" si="150"/>
        <v>171</v>
      </c>
      <c r="AC1985" s="75">
        <f t="shared" si="151"/>
        <v>345.50064229249023</v>
      </c>
      <c r="AD1985" s="75">
        <f t="shared" si="152"/>
        <v>59080.609832015827</v>
      </c>
      <c r="AE1985" s="74">
        <f t="shared" si="153"/>
        <v>1629.5090446792583</v>
      </c>
      <c r="AF1985" s="74">
        <f t="shared" si="154"/>
        <v>278646.04664015316</v>
      </c>
    </row>
    <row r="1986" spans="28:32" ht="20" customHeight="1" x14ac:dyDescent="0.5">
      <c r="AB1986" s="41">
        <f t="shared" si="150"/>
        <v>171</v>
      </c>
      <c r="AC1986" s="75">
        <f t="shared" si="151"/>
        <v>345.50064229249023</v>
      </c>
      <c r="AD1986" s="75">
        <f t="shared" si="152"/>
        <v>59080.609832015827</v>
      </c>
      <c r="AE1986" s="74">
        <f t="shared" si="153"/>
        <v>1629.5090446792583</v>
      </c>
      <c r="AF1986" s="74">
        <f t="shared" si="154"/>
        <v>278646.04664015316</v>
      </c>
    </row>
    <row r="1987" spans="28:32" ht="20" customHeight="1" x14ac:dyDescent="0.5">
      <c r="AB1987" s="41">
        <f t="shared" si="150"/>
        <v>171</v>
      </c>
      <c r="AC1987" s="75">
        <f t="shared" si="151"/>
        <v>345.50064229249023</v>
      </c>
      <c r="AD1987" s="75">
        <f t="shared" si="152"/>
        <v>59080.609832015827</v>
      </c>
      <c r="AE1987" s="74">
        <f t="shared" si="153"/>
        <v>1629.5090446792583</v>
      </c>
      <c r="AF1987" s="74">
        <f t="shared" si="154"/>
        <v>278646.04664015316</v>
      </c>
    </row>
    <row r="1988" spans="28:32" ht="20" customHeight="1" x14ac:dyDescent="0.5">
      <c r="AB1988" s="41">
        <f t="shared" si="150"/>
        <v>171</v>
      </c>
      <c r="AC1988" s="75">
        <f t="shared" si="151"/>
        <v>345.50064229249023</v>
      </c>
      <c r="AD1988" s="75">
        <f t="shared" si="152"/>
        <v>59080.609832015827</v>
      </c>
      <c r="AE1988" s="74">
        <f t="shared" si="153"/>
        <v>1629.5090446792583</v>
      </c>
      <c r="AF1988" s="74">
        <f t="shared" si="154"/>
        <v>278646.04664015316</v>
      </c>
    </row>
    <row r="1989" spans="28:32" ht="20" customHeight="1" x14ac:dyDescent="0.5">
      <c r="AB1989" s="41">
        <f t="shared" si="150"/>
        <v>171</v>
      </c>
      <c r="AC1989" s="75">
        <f t="shared" si="151"/>
        <v>345.50064229249023</v>
      </c>
      <c r="AD1989" s="75">
        <f t="shared" si="152"/>
        <v>59080.609832015827</v>
      </c>
      <c r="AE1989" s="74">
        <f t="shared" si="153"/>
        <v>1629.5090446792583</v>
      </c>
      <c r="AF1989" s="74">
        <f t="shared" si="154"/>
        <v>278646.04664015316</v>
      </c>
    </row>
    <row r="1990" spans="28:32" ht="20" customHeight="1" x14ac:dyDescent="0.5">
      <c r="AB1990" s="41">
        <f t="shared" si="150"/>
        <v>171</v>
      </c>
      <c r="AC1990" s="75">
        <f t="shared" si="151"/>
        <v>345.50064229249023</v>
      </c>
      <c r="AD1990" s="75">
        <f t="shared" si="152"/>
        <v>59080.609832015827</v>
      </c>
      <c r="AE1990" s="74">
        <f t="shared" si="153"/>
        <v>1629.5090446792583</v>
      </c>
      <c r="AF1990" s="74">
        <f t="shared" si="154"/>
        <v>278646.04664015316</v>
      </c>
    </row>
    <row r="1991" spans="28:32" ht="20" customHeight="1" x14ac:dyDescent="0.5">
      <c r="AB1991" s="41">
        <f t="shared" ref="AB1991:AB2054" si="155">AB1990+U1991</f>
        <v>171</v>
      </c>
      <c r="AC1991" s="75">
        <f t="shared" ref="AC1991:AC2054" si="156">IF(U1991&gt;0,(W1991+AD1990)/AB1991,AC1990)</f>
        <v>345.50064229249023</v>
      </c>
      <c r="AD1991" s="75">
        <f t="shared" ref="AD1991:AD2054" si="157">AB1991*AC1991</f>
        <v>59080.609832015827</v>
      </c>
      <c r="AE1991" s="74">
        <f t="shared" ref="AE1991:AE2054" si="158">IF(U1991&gt;0,(AF1990+Z1991)/AB1991,AE1990)</f>
        <v>1629.5090446792583</v>
      </c>
      <c r="AF1991" s="74">
        <f t="shared" ref="AF1991:AF2054" si="159">AB1991*AE1991</f>
        <v>278646.04664015316</v>
      </c>
    </row>
    <row r="1992" spans="28:32" ht="20" customHeight="1" x14ac:dyDescent="0.5">
      <c r="AB1992" s="41">
        <f t="shared" si="155"/>
        <v>171</v>
      </c>
      <c r="AC1992" s="75">
        <f t="shared" si="156"/>
        <v>345.50064229249023</v>
      </c>
      <c r="AD1992" s="75">
        <f t="shared" si="157"/>
        <v>59080.609832015827</v>
      </c>
      <c r="AE1992" s="74">
        <f t="shared" si="158"/>
        <v>1629.5090446792583</v>
      </c>
      <c r="AF1992" s="74">
        <f t="shared" si="159"/>
        <v>278646.04664015316</v>
      </c>
    </row>
    <row r="1993" spans="28:32" ht="20" customHeight="1" x14ac:dyDescent="0.5">
      <c r="AB1993" s="41">
        <f t="shared" si="155"/>
        <v>171</v>
      </c>
      <c r="AC1993" s="75">
        <f t="shared" si="156"/>
        <v>345.50064229249023</v>
      </c>
      <c r="AD1993" s="75">
        <f t="shared" si="157"/>
        <v>59080.609832015827</v>
      </c>
      <c r="AE1993" s="74">
        <f t="shared" si="158"/>
        <v>1629.5090446792583</v>
      </c>
      <c r="AF1993" s="74">
        <f t="shared" si="159"/>
        <v>278646.04664015316</v>
      </c>
    </row>
    <row r="1994" spans="28:32" ht="20" customHeight="1" x14ac:dyDescent="0.5">
      <c r="AB1994" s="41">
        <f t="shared" si="155"/>
        <v>171</v>
      </c>
      <c r="AC1994" s="75">
        <f t="shared" si="156"/>
        <v>345.50064229249023</v>
      </c>
      <c r="AD1994" s="75">
        <f t="shared" si="157"/>
        <v>59080.609832015827</v>
      </c>
      <c r="AE1994" s="74">
        <f t="shared" si="158"/>
        <v>1629.5090446792583</v>
      </c>
      <c r="AF1994" s="74">
        <f t="shared" si="159"/>
        <v>278646.04664015316</v>
      </c>
    </row>
    <row r="1995" spans="28:32" ht="20" customHeight="1" x14ac:dyDescent="0.5">
      <c r="AB1995" s="41">
        <f t="shared" si="155"/>
        <v>171</v>
      </c>
      <c r="AC1995" s="75">
        <f t="shared" si="156"/>
        <v>345.50064229249023</v>
      </c>
      <c r="AD1995" s="75">
        <f t="shared" si="157"/>
        <v>59080.609832015827</v>
      </c>
      <c r="AE1995" s="74">
        <f t="shared" si="158"/>
        <v>1629.5090446792583</v>
      </c>
      <c r="AF1995" s="74">
        <f t="shared" si="159"/>
        <v>278646.04664015316</v>
      </c>
    </row>
    <row r="1996" spans="28:32" ht="20" customHeight="1" x14ac:dyDescent="0.5">
      <c r="AB1996" s="41">
        <f t="shared" si="155"/>
        <v>171</v>
      </c>
      <c r="AC1996" s="75">
        <f t="shared" si="156"/>
        <v>345.50064229249023</v>
      </c>
      <c r="AD1996" s="75">
        <f t="shared" si="157"/>
        <v>59080.609832015827</v>
      </c>
      <c r="AE1996" s="74">
        <f t="shared" si="158"/>
        <v>1629.5090446792583</v>
      </c>
      <c r="AF1996" s="74">
        <f t="shared" si="159"/>
        <v>278646.04664015316</v>
      </c>
    </row>
    <row r="1997" spans="28:32" ht="20" customHeight="1" x14ac:dyDescent="0.5">
      <c r="AB1997" s="41">
        <f t="shared" si="155"/>
        <v>171</v>
      </c>
      <c r="AC1997" s="75">
        <f t="shared" si="156"/>
        <v>345.50064229249023</v>
      </c>
      <c r="AD1997" s="75">
        <f t="shared" si="157"/>
        <v>59080.609832015827</v>
      </c>
      <c r="AE1997" s="74">
        <f t="shared" si="158"/>
        <v>1629.5090446792583</v>
      </c>
      <c r="AF1997" s="74">
        <f t="shared" si="159"/>
        <v>278646.04664015316</v>
      </c>
    </row>
    <row r="1998" spans="28:32" ht="20" customHeight="1" x14ac:dyDescent="0.5">
      <c r="AB1998" s="41">
        <f t="shared" si="155"/>
        <v>171</v>
      </c>
      <c r="AC1998" s="75">
        <f t="shared" si="156"/>
        <v>345.50064229249023</v>
      </c>
      <c r="AD1998" s="75">
        <f t="shared" si="157"/>
        <v>59080.609832015827</v>
      </c>
      <c r="AE1998" s="74">
        <f t="shared" si="158"/>
        <v>1629.5090446792583</v>
      </c>
      <c r="AF1998" s="74">
        <f t="shared" si="159"/>
        <v>278646.04664015316</v>
      </c>
    </row>
    <row r="1999" spans="28:32" ht="20" customHeight="1" x14ac:dyDescent="0.5">
      <c r="AB1999" s="41">
        <f t="shared" si="155"/>
        <v>171</v>
      </c>
      <c r="AC1999" s="75">
        <f t="shared" si="156"/>
        <v>345.50064229249023</v>
      </c>
      <c r="AD1999" s="75">
        <f t="shared" si="157"/>
        <v>59080.609832015827</v>
      </c>
      <c r="AE1999" s="74">
        <f t="shared" si="158"/>
        <v>1629.5090446792583</v>
      </c>
      <c r="AF1999" s="74">
        <f t="shared" si="159"/>
        <v>278646.04664015316</v>
      </c>
    </row>
    <row r="2000" spans="28:32" ht="20" customHeight="1" x14ac:dyDescent="0.5">
      <c r="AB2000" s="41">
        <f t="shared" si="155"/>
        <v>171</v>
      </c>
      <c r="AC2000" s="75">
        <f t="shared" si="156"/>
        <v>345.50064229249023</v>
      </c>
      <c r="AD2000" s="75">
        <f t="shared" si="157"/>
        <v>59080.609832015827</v>
      </c>
      <c r="AE2000" s="74">
        <f t="shared" si="158"/>
        <v>1629.5090446792583</v>
      </c>
      <c r="AF2000" s="74">
        <f t="shared" si="159"/>
        <v>278646.04664015316</v>
      </c>
    </row>
    <row r="2001" spans="28:32" ht="20" customHeight="1" x14ac:dyDescent="0.5">
      <c r="AB2001" s="41">
        <f t="shared" si="155"/>
        <v>171</v>
      </c>
      <c r="AC2001" s="75">
        <f t="shared" si="156"/>
        <v>345.50064229249023</v>
      </c>
      <c r="AD2001" s="75">
        <f t="shared" si="157"/>
        <v>59080.609832015827</v>
      </c>
      <c r="AE2001" s="74">
        <f t="shared" si="158"/>
        <v>1629.5090446792583</v>
      </c>
      <c r="AF2001" s="74">
        <f t="shared" si="159"/>
        <v>278646.04664015316</v>
      </c>
    </row>
    <row r="2002" spans="28:32" ht="20" customHeight="1" x14ac:dyDescent="0.5">
      <c r="AB2002" s="41">
        <f t="shared" si="155"/>
        <v>171</v>
      </c>
      <c r="AC2002" s="75">
        <f t="shared" si="156"/>
        <v>345.50064229249023</v>
      </c>
      <c r="AD2002" s="75">
        <f t="shared" si="157"/>
        <v>59080.609832015827</v>
      </c>
      <c r="AE2002" s="74">
        <f t="shared" si="158"/>
        <v>1629.5090446792583</v>
      </c>
      <c r="AF2002" s="74">
        <f t="shared" si="159"/>
        <v>278646.04664015316</v>
      </c>
    </row>
    <row r="2003" spans="28:32" ht="20" customHeight="1" x14ac:dyDescent="0.5">
      <c r="AB2003" s="41">
        <f t="shared" si="155"/>
        <v>171</v>
      </c>
      <c r="AC2003" s="75">
        <f t="shared" si="156"/>
        <v>345.50064229249023</v>
      </c>
      <c r="AD2003" s="75">
        <f t="shared" si="157"/>
        <v>59080.609832015827</v>
      </c>
      <c r="AE2003" s="74">
        <f t="shared" si="158"/>
        <v>1629.5090446792583</v>
      </c>
      <c r="AF2003" s="74">
        <f t="shared" si="159"/>
        <v>278646.04664015316</v>
      </c>
    </row>
    <row r="2004" spans="28:32" ht="20" customHeight="1" x14ac:dyDescent="0.5">
      <c r="AB2004" s="41">
        <f t="shared" si="155"/>
        <v>171</v>
      </c>
      <c r="AC2004" s="75">
        <f t="shared" si="156"/>
        <v>345.50064229249023</v>
      </c>
      <c r="AD2004" s="75">
        <f t="shared" si="157"/>
        <v>59080.609832015827</v>
      </c>
      <c r="AE2004" s="74">
        <f t="shared" si="158"/>
        <v>1629.5090446792583</v>
      </c>
      <c r="AF2004" s="74">
        <f t="shared" si="159"/>
        <v>278646.04664015316</v>
      </c>
    </row>
    <row r="2005" spans="28:32" ht="20" customHeight="1" x14ac:dyDescent="0.5">
      <c r="AB2005" s="41">
        <f t="shared" si="155"/>
        <v>171</v>
      </c>
      <c r="AC2005" s="75">
        <f t="shared" si="156"/>
        <v>345.50064229249023</v>
      </c>
      <c r="AD2005" s="75">
        <f t="shared" si="157"/>
        <v>59080.609832015827</v>
      </c>
      <c r="AE2005" s="74">
        <f t="shared" si="158"/>
        <v>1629.5090446792583</v>
      </c>
      <c r="AF2005" s="74">
        <f t="shared" si="159"/>
        <v>278646.04664015316</v>
      </c>
    </row>
    <row r="2006" spans="28:32" ht="20" customHeight="1" x14ac:dyDescent="0.5">
      <c r="AB2006" s="41">
        <f t="shared" si="155"/>
        <v>171</v>
      </c>
      <c r="AC2006" s="75">
        <f t="shared" si="156"/>
        <v>345.50064229249023</v>
      </c>
      <c r="AD2006" s="75">
        <f t="shared" si="157"/>
        <v>59080.609832015827</v>
      </c>
      <c r="AE2006" s="74">
        <f t="shared" si="158"/>
        <v>1629.5090446792583</v>
      </c>
      <c r="AF2006" s="74">
        <f t="shared" si="159"/>
        <v>278646.04664015316</v>
      </c>
    </row>
    <row r="2007" spans="28:32" ht="20" customHeight="1" x14ac:dyDescent="0.5">
      <c r="AB2007" s="41">
        <f t="shared" si="155"/>
        <v>171</v>
      </c>
      <c r="AC2007" s="75">
        <f t="shared" si="156"/>
        <v>345.50064229249023</v>
      </c>
      <c r="AD2007" s="75">
        <f t="shared" si="157"/>
        <v>59080.609832015827</v>
      </c>
      <c r="AE2007" s="74">
        <f t="shared" si="158"/>
        <v>1629.5090446792583</v>
      </c>
      <c r="AF2007" s="74">
        <f t="shared" si="159"/>
        <v>278646.04664015316</v>
      </c>
    </row>
    <row r="2008" spans="28:32" ht="20" customHeight="1" x14ac:dyDescent="0.5">
      <c r="AB2008" s="41">
        <f t="shared" si="155"/>
        <v>171</v>
      </c>
      <c r="AC2008" s="75">
        <f t="shared" si="156"/>
        <v>345.50064229249023</v>
      </c>
      <c r="AD2008" s="75">
        <f t="shared" si="157"/>
        <v>59080.609832015827</v>
      </c>
      <c r="AE2008" s="74">
        <f t="shared" si="158"/>
        <v>1629.5090446792583</v>
      </c>
      <c r="AF2008" s="74">
        <f t="shared" si="159"/>
        <v>278646.04664015316</v>
      </c>
    </row>
    <row r="2009" spans="28:32" ht="20" customHeight="1" x14ac:dyDescent="0.5">
      <c r="AB2009" s="41">
        <f t="shared" si="155"/>
        <v>171</v>
      </c>
      <c r="AC2009" s="75">
        <f t="shared" si="156"/>
        <v>345.50064229249023</v>
      </c>
      <c r="AD2009" s="75">
        <f t="shared" si="157"/>
        <v>59080.609832015827</v>
      </c>
      <c r="AE2009" s="74">
        <f t="shared" si="158"/>
        <v>1629.5090446792583</v>
      </c>
      <c r="AF2009" s="74">
        <f t="shared" si="159"/>
        <v>278646.04664015316</v>
      </c>
    </row>
    <row r="2010" spans="28:32" ht="20" customHeight="1" x14ac:dyDescent="0.5">
      <c r="AB2010" s="41">
        <f t="shared" si="155"/>
        <v>171</v>
      </c>
      <c r="AC2010" s="75">
        <f t="shared" si="156"/>
        <v>345.50064229249023</v>
      </c>
      <c r="AD2010" s="75">
        <f t="shared" si="157"/>
        <v>59080.609832015827</v>
      </c>
      <c r="AE2010" s="74">
        <f t="shared" si="158"/>
        <v>1629.5090446792583</v>
      </c>
      <c r="AF2010" s="74">
        <f t="shared" si="159"/>
        <v>278646.04664015316</v>
      </c>
    </row>
    <row r="2011" spans="28:32" ht="20" customHeight="1" x14ac:dyDescent="0.5">
      <c r="AB2011" s="41">
        <f t="shared" si="155"/>
        <v>171</v>
      </c>
      <c r="AC2011" s="75">
        <f t="shared" si="156"/>
        <v>345.50064229249023</v>
      </c>
      <c r="AD2011" s="75">
        <f t="shared" si="157"/>
        <v>59080.609832015827</v>
      </c>
      <c r="AE2011" s="74">
        <f t="shared" si="158"/>
        <v>1629.5090446792583</v>
      </c>
      <c r="AF2011" s="74">
        <f t="shared" si="159"/>
        <v>278646.04664015316</v>
      </c>
    </row>
    <row r="2012" spans="28:32" ht="20" customHeight="1" x14ac:dyDescent="0.5">
      <c r="AB2012" s="41">
        <f t="shared" si="155"/>
        <v>171</v>
      </c>
      <c r="AC2012" s="75">
        <f t="shared" si="156"/>
        <v>345.50064229249023</v>
      </c>
      <c r="AD2012" s="75">
        <f t="shared" si="157"/>
        <v>59080.609832015827</v>
      </c>
      <c r="AE2012" s="74">
        <f t="shared" si="158"/>
        <v>1629.5090446792583</v>
      </c>
      <c r="AF2012" s="74">
        <f t="shared" si="159"/>
        <v>278646.04664015316</v>
      </c>
    </row>
    <row r="2013" spans="28:32" ht="20" customHeight="1" x14ac:dyDescent="0.5">
      <c r="AB2013" s="41">
        <f t="shared" si="155"/>
        <v>171</v>
      </c>
      <c r="AC2013" s="75">
        <f t="shared" si="156"/>
        <v>345.50064229249023</v>
      </c>
      <c r="AD2013" s="75">
        <f t="shared" si="157"/>
        <v>59080.609832015827</v>
      </c>
      <c r="AE2013" s="74">
        <f t="shared" si="158"/>
        <v>1629.5090446792583</v>
      </c>
      <c r="AF2013" s="74">
        <f t="shared" si="159"/>
        <v>278646.04664015316</v>
      </c>
    </row>
    <row r="2014" spans="28:32" ht="20" customHeight="1" x14ac:dyDescent="0.5">
      <c r="AB2014" s="41">
        <f t="shared" si="155"/>
        <v>171</v>
      </c>
      <c r="AC2014" s="75">
        <f t="shared" si="156"/>
        <v>345.50064229249023</v>
      </c>
      <c r="AD2014" s="75">
        <f t="shared" si="157"/>
        <v>59080.609832015827</v>
      </c>
      <c r="AE2014" s="74">
        <f t="shared" si="158"/>
        <v>1629.5090446792583</v>
      </c>
      <c r="AF2014" s="74">
        <f t="shared" si="159"/>
        <v>278646.04664015316</v>
      </c>
    </row>
    <row r="2015" spans="28:32" ht="20" customHeight="1" x14ac:dyDescent="0.5">
      <c r="AB2015" s="41">
        <f t="shared" si="155"/>
        <v>171</v>
      </c>
      <c r="AC2015" s="75">
        <f t="shared" si="156"/>
        <v>345.50064229249023</v>
      </c>
      <c r="AD2015" s="75">
        <f t="shared" si="157"/>
        <v>59080.609832015827</v>
      </c>
      <c r="AE2015" s="74">
        <f t="shared" si="158"/>
        <v>1629.5090446792583</v>
      </c>
      <c r="AF2015" s="74">
        <f t="shared" si="159"/>
        <v>278646.04664015316</v>
      </c>
    </row>
    <row r="2016" spans="28:32" ht="20" customHeight="1" x14ac:dyDescent="0.5">
      <c r="AB2016" s="41">
        <f t="shared" si="155"/>
        <v>171</v>
      </c>
      <c r="AC2016" s="75">
        <f t="shared" si="156"/>
        <v>345.50064229249023</v>
      </c>
      <c r="AD2016" s="75">
        <f t="shared" si="157"/>
        <v>59080.609832015827</v>
      </c>
      <c r="AE2016" s="74">
        <f t="shared" si="158"/>
        <v>1629.5090446792583</v>
      </c>
      <c r="AF2016" s="74">
        <f t="shared" si="159"/>
        <v>278646.04664015316</v>
      </c>
    </row>
    <row r="2017" spans="28:32" ht="20" customHeight="1" x14ac:dyDescent="0.5">
      <c r="AB2017" s="41">
        <f t="shared" si="155"/>
        <v>171</v>
      </c>
      <c r="AC2017" s="75">
        <f t="shared" si="156"/>
        <v>345.50064229249023</v>
      </c>
      <c r="AD2017" s="75">
        <f t="shared" si="157"/>
        <v>59080.609832015827</v>
      </c>
      <c r="AE2017" s="74">
        <f t="shared" si="158"/>
        <v>1629.5090446792583</v>
      </c>
      <c r="AF2017" s="74">
        <f t="shared" si="159"/>
        <v>278646.04664015316</v>
      </c>
    </row>
    <row r="2018" spans="28:32" ht="20" customHeight="1" x14ac:dyDescent="0.5">
      <c r="AB2018" s="41">
        <f t="shared" si="155"/>
        <v>171</v>
      </c>
      <c r="AC2018" s="75">
        <f t="shared" si="156"/>
        <v>345.50064229249023</v>
      </c>
      <c r="AD2018" s="75">
        <f t="shared" si="157"/>
        <v>59080.609832015827</v>
      </c>
      <c r="AE2018" s="74">
        <f t="shared" si="158"/>
        <v>1629.5090446792583</v>
      </c>
      <c r="AF2018" s="74">
        <f t="shared" si="159"/>
        <v>278646.04664015316</v>
      </c>
    </row>
    <row r="2019" spans="28:32" ht="20" customHeight="1" x14ac:dyDescent="0.5">
      <c r="AB2019" s="41">
        <f t="shared" si="155"/>
        <v>171</v>
      </c>
      <c r="AC2019" s="75">
        <f t="shared" si="156"/>
        <v>345.50064229249023</v>
      </c>
      <c r="AD2019" s="75">
        <f t="shared" si="157"/>
        <v>59080.609832015827</v>
      </c>
      <c r="AE2019" s="74">
        <f t="shared" si="158"/>
        <v>1629.5090446792583</v>
      </c>
      <c r="AF2019" s="74">
        <f t="shared" si="159"/>
        <v>278646.04664015316</v>
      </c>
    </row>
    <row r="2020" spans="28:32" ht="20" customHeight="1" x14ac:dyDescent="0.5">
      <c r="AB2020" s="41">
        <f t="shared" si="155"/>
        <v>171</v>
      </c>
      <c r="AC2020" s="75">
        <f t="shared" si="156"/>
        <v>345.50064229249023</v>
      </c>
      <c r="AD2020" s="75">
        <f t="shared" si="157"/>
        <v>59080.609832015827</v>
      </c>
      <c r="AE2020" s="74">
        <f t="shared" si="158"/>
        <v>1629.5090446792583</v>
      </c>
      <c r="AF2020" s="74">
        <f t="shared" si="159"/>
        <v>278646.04664015316</v>
      </c>
    </row>
    <row r="2021" spans="28:32" ht="20" customHeight="1" x14ac:dyDescent="0.5">
      <c r="AB2021" s="41">
        <f t="shared" si="155"/>
        <v>171</v>
      </c>
      <c r="AC2021" s="75">
        <f t="shared" si="156"/>
        <v>345.50064229249023</v>
      </c>
      <c r="AD2021" s="75">
        <f t="shared" si="157"/>
        <v>59080.609832015827</v>
      </c>
      <c r="AE2021" s="74">
        <f t="shared" si="158"/>
        <v>1629.5090446792583</v>
      </c>
      <c r="AF2021" s="74">
        <f t="shared" si="159"/>
        <v>278646.04664015316</v>
      </c>
    </row>
    <row r="2022" spans="28:32" ht="20" customHeight="1" x14ac:dyDescent="0.5">
      <c r="AB2022" s="41">
        <f t="shared" si="155"/>
        <v>171</v>
      </c>
      <c r="AC2022" s="75">
        <f t="shared" si="156"/>
        <v>345.50064229249023</v>
      </c>
      <c r="AD2022" s="75">
        <f t="shared" si="157"/>
        <v>59080.609832015827</v>
      </c>
      <c r="AE2022" s="74">
        <f t="shared" si="158"/>
        <v>1629.5090446792583</v>
      </c>
      <c r="AF2022" s="74">
        <f t="shared" si="159"/>
        <v>278646.04664015316</v>
      </c>
    </row>
    <row r="2023" spans="28:32" ht="20" customHeight="1" x14ac:dyDescent="0.5">
      <c r="AB2023" s="41">
        <f t="shared" si="155"/>
        <v>171</v>
      </c>
      <c r="AC2023" s="75">
        <f t="shared" si="156"/>
        <v>345.50064229249023</v>
      </c>
      <c r="AD2023" s="75">
        <f t="shared" si="157"/>
        <v>59080.609832015827</v>
      </c>
      <c r="AE2023" s="74">
        <f t="shared" si="158"/>
        <v>1629.5090446792583</v>
      </c>
      <c r="AF2023" s="74">
        <f t="shared" si="159"/>
        <v>278646.04664015316</v>
      </c>
    </row>
    <row r="2024" spans="28:32" ht="20" customHeight="1" x14ac:dyDescent="0.5">
      <c r="AB2024" s="41">
        <f t="shared" si="155"/>
        <v>171</v>
      </c>
      <c r="AC2024" s="75">
        <f t="shared" si="156"/>
        <v>345.50064229249023</v>
      </c>
      <c r="AD2024" s="75">
        <f t="shared" si="157"/>
        <v>59080.609832015827</v>
      </c>
      <c r="AE2024" s="74">
        <f t="shared" si="158"/>
        <v>1629.5090446792583</v>
      </c>
      <c r="AF2024" s="74">
        <f t="shared" si="159"/>
        <v>278646.04664015316</v>
      </c>
    </row>
    <row r="2025" spans="28:32" ht="20" customHeight="1" x14ac:dyDescent="0.5">
      <c r="AB2025" s="41">
        <f t="shared" si="155"/>
        <v>171</v>
      </c>
      <c r="AC2025" s="75">
        <f t="shared" si="156"/>
        <v>345.50064229249023</v>
      </c>
      <c r="AD2025" s="75">
        <f t="shared" si="157"/>
        <v>59080.609832015827</v>
      </c>
      <c r="AE2025" s="74">
        <f t="shared" si="158"/>
        <v>1629.5090446792583</v>
      </c>
      <c r="AF2025" s="74">
        <f t="shared" si="159"/>
        <v>278646.04664015316</v>
      </c>
    </row>
    <row r="2026" spans="28:32" ht="20" customHeight="1" x14ac:dyDescent="0.5">
      <c r="AB2026" s="41">
        <f t="shared" si="155"/>
        <v>171</v>
      </c>
      <c r="AC2026" s="75">
        <f t="shared" si="156"/>
        <v>345.50064229249023</v>
      </c>
      <c r="AD2026" s="75">
        <f t="shared" si="157"/>
        <v>59080.609832015827</v>
      </c>
      <c r="AE2026" s="74">
        <f t="shared" si="158"/>
        <v>1629.5090446792583</v>
      </c>
      <c r="AF2026" s="74">
        <f t="shared" si="159"/>
        <v>278646.04664015316</v>
      </c>
    </row>
    <row r="2027" spans="28:32" ht="20" customHeight="1" x14ac:dyDescent="0.5">
      <c r="AB2027" s="41">
        <f t="shared" si="155"/>
        <v>171</v>
      </c>
      <c r="AC2027" s="75">
        <f t="shared" si="156"/>
        <v>345.50064229249023</v>
      </c>
      <c r="AD2027" s="75">
        <f t="shared" si="157"/>
        <v>59080.609832015827</v>
      </c>
      <c r="AE2027" s="74">
        <f t="shared" si="158"/>
        <v>1629.5090446792583</v>
      </c>
      <c r="AF2027" s="74">
        <f t="shared" si="159"/>
        <v>278646.04664015316</v>
      </c>
    </row>
    <row r="2028" spans="28:32" ht="20" customHeight="1" x14ac:dyDescent="0.5">
      <c r="AB2028" s="41">
        <f t="shared" si="155"/>
        <v>171</v>
      </c>
      <c r="AC2028" s="75">
        <f t="shared" si="156"/>
        <v>345.50064229249023</v>
      </c>
      <c r="AD2028" s="75">
        <f t="shared" si="157"/>
        <v>59080.609832015827</v>
      </c>
      <c r="AE2028" s="74">
        <f t="shared" si="158"/>
        <v>1629.5090446792583</v>
      </c>
      <c r="AF2028" s="74">
        <f t="shared" si="159"/>
        <v>278646.04664015316</v>
      </c>
    </row>
    <row r="2029" spans="28:32" ht="20" customHeight="1" x14ac:dyDescent="0.5">
      <c r="AB2029" s="41">
        <f t="shared" si="155"/>
        <v>171</v>
      </c>
      <c r="AC2029" s="75">
        <f t="shared" si="156"/>
        <v>345.50064229249023</v>
      </c>
      <c r="AD2029" s="75">
        <f t="shared" si="157"/>
        <v>59080.609832015827</v>
      </c>
      <c r="AE2029" s="74">
        <f t="shared" si="158"/>
        <v>1629.5090446792583</v>
      </c>
      <c r="AF2029" s="74">
        <f t="shared" si="159"/>
        <v>278646.04664015316</v>
      </c>
    </row>
    <row r="2030" spans="28:32" ht="20" customHeight="1" x14ac:dyDescent="0.5">
      <c r="AB2030" s="41">
        <f t="shared" si="155"/>
        <v>171</v>
      </c>
      <c r="AC2030" s="75">
        <f t="shared" si="156"/>
        <v>345.50064229249023</v>
      </c>
      <c r="AD2030" s="75">
        <f t="shared" si="157"/>
        <v>59080.609832015827</v>
      </c>
      <c r="AE2030" s="74">
        <f t="shared" si="158"/>
        <v>1629.5090446792583</v>
      </c>
      <c r="AF2030" s="74">
        <f t="shared" si="159"/>
        <v>278646.04664015316</v>
      </c>
    </row>
    <row r="2031" spans="28:32" ht="20" customHeight="1" x14ac:dyDescent="0.5">
      <c r="AB2031" s="41">
        <f t="shared" si="155"/>
        <v>171</v>
      </c>
      <c r="AC2031" s="75">
        <f t="shared" si="156"/>
        <v>345.50064229249023</v>
      </c>
      <c r="AD2031" s="75">
        <f t="shared" si="157"/>
        <v>59080.609832015827</v>
      </c>
      <c r="AE2031" s="74">
        <f t="shared" si="158"/>
        <v>1629.5090446792583</v>
      </c>
      <c r="AF2031" s="74">
        <f t="shared" si="159"/>
        <v>278646.04664015316</v>
      </c>
    </row>
    <row r="2032" spans="28:32" ht="20" customHeight="1" x14ac:dyDescent="0.5">
      <c r="AB2032" s="41">
        <f t="shared" si="155"/>
        <v>171</v>
      </c>
      <c r="AC2032" s="75">
        <f t="shared" si="156"/>
        <v>345.50064229249023</v>
      </c>
      <c r="AD2032" s="75">
        <f t="shared" si="157"/>
        <v>59080.609832015827</v>
      </c>
      <c r="AE2032" s="74">
        <f t="shared" si="158"/>
        <v>1629.5090446792583</v>
      </c>
      <c r="AF2032" s="74">
        <f t="shared" si="159"/>
        <v>278646.04664015316</v>
      </c>
    </row>
    <row r="2033" spans="28:32" ht="20" customHeight="1" x14ac:dyDescent="0.5">
      <c r="AB2033" s="41">
        <f t="shared" si="155"/>
        <v>171</v>
      </c>
      <c r="AC2033" s="75">
        <f t="shared" si="156"/>
        <v>345.50064229249023</v>
      </c>
      <c r="AD2033" s="75">
        <f t="shared" si="157"/>
        <v>59080.609832015827</v>
      </c>
      <c r="AE2033" s="74">
        <f t="shared" si="158"/>
        <v>1629.5090446792583</v>
      </c>
      <c r="AF2033" s="74">
        <f t="shared" si="159"/>
        <v>278646.04664015316</v>
      </c>
    </row>
    <row r="2034" spans="28:32" ht="20" customHeight="1" x14ac:dyDescent="0.5">
      <c r="AB2034" s="41">
        <f t="shared" si="155"/>
        <v>171</v>
      </c>
      <c r="AC2034" s="75">
        <f t="shared" si="156"/>
        <v>345.50064229249023</v>
      </c>
      <c r="AD2034" s="75">
        <f t="shared" si="157"/>
        <v>59080.609832015827</v>
      </c>
      <c r="AE2034" s="74">
        <f t="shared" si="158"/>
        <v>1629.5090446792583</v>
      </c>
      <c r="AF2034" s="74">
        <f t="shared" si="159"/>
        <v>278646.04664015316</v>
      </c>
    </row>
    <row r="2035" spans="28:32" ht="20" customHeight="1" x14ac:dyDescent="0.5">
      <c r="AB2035" s="41">
        <f t="shared" si="155"/>
        <v>171</v>
      </c>
      <c r="AC2035" s="75">
        <f t="shared" si="156"/>
        <v>345.50064229249023</v>
      </c>
      <c r="AD2035" s="75">
        <f t="shared" si="157"/>
        <v>59080.609832015827</v>
      </c>
      <c r="AE2035" s="74">
        <f t="shared" si="158"/>
        <v>1629.5090446792583</v>
      </c>
      <c r="AF2035" s="74">
        <f t="shared" si="159"/>
        <v>278646.04664015316</v>
      </c>
    </row>
    <row r="2036" spans="28:32" ht="20" customHeight="1" x14ac:dyDescent="0.5">
      <c r="AB2036" s="41">
        <f t="shared" si="155"/>
        <v>171</v>
      </c>
      <c r="AC2036" s="75">
        <f t="shared" si="156"/>
        <v>345.50064229249023</v>
      </c>
      <c r="AD2036" s="75">
        <f t="shared" si="157"/>
        <v>59080.609832015827</v>
      </c>
      <c r="AE2036" s="74">
        <f t="shared" si="158"/>
        <v>1629.5090446792583</v>
      </c>
      <c r="AF2036" s="74">
        <f t="shared" si="159"/>
        <v>278646.04664015316</v>
      </c>
    </row>
    <row r="2037" spans="28:32" ht="20" customHeight="1" x14ac:dyDescent="0.5">
      <c r="AB2037" s="41">
        <f t="shared" si="155"/>
        <v>171</v>
      </c>
      <c r="AC2037" s="75">
        <f t="shared" si="156"/>
        <v>345.50064229249023</v>
      </c>
      <c r="AD2037" s="75">
        <f t="shared" si="157"/>
        <v>59080.609832015827</v>
      </c>
      <c r="AE2037" s="74">
        <f t="shared" si="158"/>
        <v>1629.5090446792583</v>
      </c>
      <c r="AF2037" s="74">
        <f t="shared" si="159"/>
        <v>278646.04664015316</v>
      </c>
    </row>
    <row r="2038" spans="28:32" ht="20" customHeight="1" x14ac:dyDescent="0.5">
      <c r="AB2038" s="41">
        <f t="shared" si="155"/>
        <v>171</v>
      </c>
      <c r="AC2038" s="75">
        <f t="shared" si="156"/>
        <v>345.50064229249023</v>
      </c>
      <c r="AD2038" s="75">
        <f t="shared" si="157"/>
        <v>59080.609832015827</v>
      </c>
      <c r="AE2038" s="74">
        <f t="shared" si="158"/>
        <v>1629.5090446792583</v>
      </c>
      <c r="AF2038" s="74">
        <f t="shared" si="159"/>
        <v>278646.04664015316</v>
      </c>
    </row>
    <row r="2039" spans="28:32" ht="20" customHeight="1" x14ac:dyDescent="0.5">
      <c r="AB2039" s="41">
        <f t="shared" si="155"/>
        <v>171</v>
      </c>
      <c r="AC2039" s="75">
        <f t="shared" si="156"/>
        <v>345.50064229249023</v>
      </c>
      <c r="AD2039" s="75">
        <f t="shared" si="157"/>
        <v>59080.609832015827</v>
      </c>
      <c r="AE2039" s="74">
        <f t="shared" si="158"/>
        <v>1629.5090446792583</v>
      </c>
      <c r="AF2039" s="74">
        <f t="shared" si="159"/>
        <v>278646.04664015316</v>
      </c>
    </row>
    <row r="2040" spans="28:32" ht="20" customHeight="1" x14ac:dyDescent="0.5">
      <c r="AB2040" s="41">
        <f t="shared" si="155"/>
        <v>171</v>
      </c>
      <c r="AC2040" s="75">
        <f t="shared" si="156"/>
        <v>345.50064229249023</v>
      </c>
      <c r="AD2040" s="75">
        <f t="shared" si="157"/>
        <v>59080.609832015827</v>
      </c>
      <c r="AE2040" s="74">
        <f t="shared" si="158"/>
        <v>1629.5090446792583</v>
      </c>
      <c r="AF2040" s="74">
        <f t="shared" si="159"/>
        <v>278646.04664015316</v>
      </c>
    </row>
    <row r="2041" spans="28:32" ht="20" customHeight="1" x14ac:dyDescent="0.5">
      <c r="AB2041" s="41">
        <f t="shared" si="155"/>
        <v>171</v>
      </c>
      <c r="AC2041" s="75">
        <f t="shared" si="156"/>
        <v>345.50064229249023</v>
      </c>
      <c r="AD2041" s="75">
        <f t="shared" si="157"/>
        <v>59080.609832015827</v>
      </c>
      <c r="AE2041" s="74">
        <f t="shared" si="158"/>
        <v>1629.5090446792583</v>
      </c>
      <c r="AF2041" s="74">
        <f t="shared" si="159"/>
        <v>278646.04664015316</v>
      </c>
    </row>
    <row r="2042" spans="28:32" ht="20" customHeight="1" x14ac:dyDescent="0.5">
      <c r="AB2042" s="41">
        <f t="shared" si="155"/>
        <v>171</v>
      </c>
      <c r="AC2042" s="75">
        <f t="shared" si="156"/>
        <v>345.50064229249023</v>
      </c>
      <c r="AD2042" s="75">
        <f t="shared" si="157"/>
        <v>59080.609832015827</v>
      </c>
      <c r="AE2042" s="74">
        <f t="shared" si="158"/>
        <v>1629.5090446792583</v>
      </c>
      <c r="AF2042" s="74">
        <f t="shared" si="159"/>
        <v>278646.04664015316</v>
      </c>
    </row>
    <row r="2043" spans="28:32" ht="20" customHeight="1" x14ac:dyDescent="0.5">
      <c r="AB2043" s="41">
        <f t="shared" si="155"/>
        <v>171</v>
      </c>
      <c r="AC2043" s="75">
        <f t="shared" si="156"/>
        <v>345.50064229249023</v>
      </c>
      <c r="AD2043" s="75">
        <f t="shared" si="157"/>
        <v>59080.609832015827</v>
      </c>
      <c r="AE2043" s="74">
        <f t="shared" si="158"/>
        <v>1629.5090446792583</v>
      </c>
      <c r="AF2043" s="74">
        <f t="shared" si="159"/>
        <v>278646.04664015316</v>
      </c>
    </row>
    <row r="2044" spans="28:32" ht="20" customHeight="1" x14ac:dyDescent="0.5">
      <c r="AB2044" s="41">
        <f t="shared" si="155"/>
        <v>171</v>
      </c>
      <c r="AC2044" s="75">
        <f t="shared" si="156"/>
        <v>345.50064229249023</v>
      </c>
      <c r="AD2044" s="75">
        <f t="shared" si="157"/>
        <v>59080.609832015827</v>
      </c>
      <c r="AE2044" s="74">
        <f t="shared" si="158"/>
        <v>1629.5090446792583</v>
      </c>
      <c r="AF2044" s="74">
        <f t="shared" si="159"/>
        <v>278646.04664015316</v>
      </c>
    </row>
    <row r="2045" spans="28:32" ht="20" customHeight="1" x14ac:dyDescent="0.5">
      <c r="AB2045" s="41">
        <f t="shared" si="155"/>
        <v>171</v>
      </c>
      <c r="AC2045" s="75">
        <f t="shared" si="156"/>
        <v>345.50064229249023</v>
      </c>
      <c r="AD2045" s="75">
        <f t="shared" si="157"/>
        <v>59080.609832015827</v>
      </c>
      <c r="AE2045" s="74">
        <f t="shared" si="158"/>
        <v>1629.5090446792583</v>
      </c>
      <c r="AF2045" s="74">
        <f t="shared" si="159"/>
        <v>278646.04664015316</v>
      </c>
    </row>
    <row r="2046" spans="28:32" ht="20" customHeight="1" x14ac:dyDescent="0.5">
      <c r="AB2046" s="41">
        <f t="shared" si="155"/>
        <v>171</v>
      </c>
      <c r="AC2046" s="75">
        <f t="shared" si="156"/>
        <v>345.50064229249023</v>
      </c>
      <c r="AD2046" s="75">
        <f t="shared" si="157"/>
        <v>59080.609832015827</v>
      </c>
      <c r="AE2046" s="74">
        <f t="shared" si="158"/>
        <v>1629.5090446792583</v>
      </c>
      <c r="AF2046" s="74">
        <f t="shared" si="159"/>
        <v>278646.04664015316</v>
      </c>
    </row>
    <row r="2047" spans="28:32" ht="20" customHeight="1" x14ac:dyDescent="0.5">
      <c r="AB2047" s="41">
        <f t="shared" si="155"/>
        <v>171</v>
      </c>
      <c r="AC2047" s="75">
        <f t="shared" si="156"/>
        <v>345.50064229249023</v>
      </c>
      <c r="AD2047" s="75">
        <f t="shared" si="157"/>
        <v>59080.609832015827</v>
      </c>
      <c r="AE2047" s="74">
        <f t="shared" si="158"/>
        <v>1629.5090446792583</v>
      </c>
      <c r="AF2047" s="74">
        <f t="shared" si="159"/>
        <v>278646.04664015316</v>
      </c>
    </row>
    <row r="2048" spans="28:32" ht="20" customHeight="1" x14ac:dyDescent="0.5">
      <c r="AB2048" s="41">
        <f t="shared" si="155"/>
        <v>171</v>
      </c>
      <c r="AC2048" s="75">
        <f t="shared" si="156"/>
        <v>345.50064229249023</v>
      </c>
      <c r="AD2048" s="75">
        <f t="shared" si="157"/>
        <v>59080.609832015827</v>
      </c>
      <c r="AE2048" s="74">
        <f t="shared" si="158"/>
        <v>1629.5090446792583</v>
      </c>
      <c r="AF2048" s="74">
        <f t="shared" si="159"/>
        <v>278646.04664015316</v>
      </c>
    </row>
    <row r="2049" spans="28:32" ht="20" customHeight="1" x14ac:dyDescent="0.5">
      <c r="AB2049" s="41">
        <f t="shared" si="155"/>
        <v>171</v>
      </c>
      <c r="AC2049" s="75">
        <f t="shared" si="156"/>
        <v>345.50064229249023</v>
      </c>
      <c r="AD2049" s="75">
        <f t="shared" si="157"/>
        <v>59080.609832015827</v>
      </c>
      <c r="AE2049" s="74">
        <f t="shared" si="158"/>
        <v>1629.5090446792583</v>
      </c>
      <c r="AF2049" s="74">
        <f t="shared" si="159"/>
        <v>278646.04664015316</v>
      </c>
    </row>
    <row r="2050" spans="28:32" ht="20" customHeight="1" x14ac:dyDescent="0.5">
      <c r="AB2050" s="41">
        <f t="shared" si="155"/>
        <v>171</v>
      </c>
      <c r="AC2050" s="75">
        <f t="shared" si="156"/>
        <v>345.50064229249023</v>
      </c>
      <c r="AD2050" s="75">
        <f t="shared" si="157"/>
        <v>59080.609832015827</v>
      </c>
      <c r="AE2050" s="74">
        <f t="shared" si="158"/>
        <v>1629.5090446792583</v>
      </c>
      <c r="AF2050" s="74">
        <f t="shared" si="159"/>
        <v>278646.04664015316</v>
      </c>
    </row>
    <row r="2051" spans="28:32" ht="20" customHeight="1" x14ac:dyDescent="0.5">
      <c r="AB2051" s="41">
        <f t="shared" si="155"/>
        <v>171</v>
      </c>
      <c r="AC2051" s="75">
        <f t="shared" si="156"/>
        <v>345.50064229249023</v>
      </c>
      <c r="AD2051" s="75">
        <f t="shared" si="157"/>
        <v>59080.609832015827</v>
      </c>
      <c r="AE2051" s="74">
        <f t="shared" si="158"/>
        <v>1629.5090446792583</v>
      </c>
      <c r="AF2051" s="74">
        <f t="shared" si="159"/>
        <v>278646.04664015316</v>
      </c>
    </row>
    <row r="2052" spans="28:32" ht="20" customHeight="1" x14ac:dyDescent="0.5">
      <c r="AB2052" s="41">
        <f t="shared" si="155"/>
        <v>171</v>
      </c>
      <c r="AC2052" s="75">
        <f t="shared" si="156"/>
        <v>345.50064229249023</v>
      </c>
      <c r="AD2052" s="75">
        <f t="shared" si="157"/>
        <v>59080.609832015827</v>
      </c>
      <c r="AE2052" s="74">
        <f t="shared" si="158"/>
        <v>1629.5090446792583</v>
      </c>
      <c r="AF2052" s="74">
        <f t="shared" si="159"/>
        <v>278646.04664015316</v>
      </c>
    </row>
    <row r="2053" spans="28:32" ht="20" customHeight="1" x14ac:dyDescent="0.5">
      <c r="AB2053" s="41">
        <f t="shared" si="155"/>
        <v>171</v>
      </c>
      <c r="AC2053" s="75">
        <f t="shared" si="156"/>
        <v>345.50064229249023</v>
      </c>
      <c r="AD2053" s="75">
        <f t="shared" si="157"/>
        <v>59080.609832015827</v>
      </c>
      <c r="AE2053" s="74">
        <f t="shared" si="158"/>
        <v>1629.5090446792583</v>
      </c>
      <c r="AF2053" s="74">
        <f t="shared" si="159"/>
        <v>278646.04664015316</v>
      </c>
    </row>
    <row r="2054" spans="28:32" ht="20" customHeight="1" x14ac:dyDescent="0.5">
      <c r="AB2054" s="41">
        <f t="shared" si="155"/>
        <v>171</v>
      </c>
      <c r="AC2054" s="75">
        <f t="shared" si="156"/>
        <v>345.50064229249023</v>
      </c>
      <c r="AD2054" s="75">
        <f t="shared" si="157"/>
        <v>59080.609832015827</v>
      </c>
      <c r="AE2054" s="74">
        <f t="shared" si="158"/>
        <v>1629.5090446792583</v>
      </c>
      <c r="AF2054" s="74">
        <f t="shared" si="159"/>
        <v>278646.04664015316</v>
      </c>
    </row>
    <row r="2055" spans="28:32" ht="20" customHeight="1" x14ac:dyDescent="0.5">
      <c r="AB2055" s="41">
        <f t="shared" ref="AB2055:AB2118" si="160">AB2054+U2055</f>
        <v>171</v>
      </c>
      <c r="AC2055" s="75">
        <f t="shared" ref="AC2055:AC2118" si="161">IF(U2055&gt;0,(W2055+AD2054)/AB2055,AC2054)</f>
        <v>345.50064229249023</v>
      </c>
      <c r="AD2055" s="75">
        <f t="shared" ref="AD2055:AD2118" si="162">AB2055*AC2055</f>
        <v>59080.609832015827</v>
      </c>
      <c r="AE2055" s="74">
        <f t="shared" ref="AE2055:AE2118" si="163">IF(U2055&gt;0,(AF2054+Z2055)/AB2055,AE2054)</f>
        <v>1629.5090446792583</v>
      </c>
      <c r="AF2055" s="74">
        <f t="shared" ref="AF2055:AF2118" si="164">AB2055*AE2055</f>
        <v>278646.04664015316</v>
      </c>
    </row>
    <row r="2056" spans="28:32" ht="20" customHeight="1" x14ac:dyDescent="0.5">
      <c r="AB2056" s="41">
        <f t="shared" si="160"/>
        <v>171</v>
      </c>
      <c r="AC2056" s="75">
        <f t="shared" si="161"/>
        <v>345.50064229249023</v>
      </c>
      <c r="AD2056" s="75">
        <f t="shared" si="162"/>
        <v>59080.609832015827</v>
      </c>
      <c r="AE2056" s="74">
        <f t="shared" si="163"/>
        <v>1629.5090446792583</v>
      </c>
      <c r="AF2056" s="74">
        <f t="shared" si="164"/>
        <v>278646.04664015316</v>
      </c>
    </row>
    <row r="2057" spans="28:32" ht="20" customHeight="1" x14ac:dyDescent="0.5">
      <c r="AB2057" s="41">
        <f t="shared" si="160"/>
        <v>171</v>
      </c>
      <c r="AC2057" s="75">
        <f t="shared" si="161"/>
        <v>345.50064229249023</v>
      </c>
      <c r="AD2057" s="75">
        <f t="shared" si="162"/>
        <v>59080.609832015827</v>
      </c>
      <c r="AE2057" s="74">
        <f t="shared" si="163"/>
        <v>1629.5090446792583</v>
      </c>
      <c r="AF2057" s="74">
        <f t="shared" si="164"/>
        <v>278646.04664015316</v>
      </c>
    </row>
    <row r="2058" spans="28:32" ht="20" customHeight="1" x14ac:dyDescent="0.5">
      <c r="AB2058" s="41">
        <f t="shared" si="160"/>
        <v>171</v>
      </c>
      <c r="AC2058" s="75">
        <f t="shared" si="161"/>
        <v>345.50064229249023</v>
      </c>
      <c r="AD2058" s="75">
        <f t="shared" si="162"/>
        <v>59080.609832015827</v>
      </c>
      <c r="AE2058" s="74">
        <f t="shared" si="163"/>
        <v>1629.5090446792583</v>
      </c>
      <c r="AF2058" s="74">
        <f t="shared" si="164"/>
        <v>278646.04664015316</v>
      </c>
    </row>
    <row r="2059" spans="28:32" ht="20" customHeight="1" x14ac:dyDescent="0.5">
      <c r="AB2059" s="41">
        <f t="shared" si="160"/>
        <v>171</v>
      </c>
      <c r="AC2059" s="75">
        <f t="shared" si="161"/>
        <v>345.50064229249023</v>
      </c>
      <c r="AD2059" s="75">
        <f t="shared" si="162"/>
        <v>59080.609832015827</v>
      </c>
      <c r="AE2059" s="74">
        <f t="shared" si="163"/>
        <v>1629.5090446792583</v>
      </c>
      <c r="AF2059" s="74">
        <f t="shared" si="164"/>
        <v>278646.04664015316</v>
      </c>
    </row>
    <row r="2060" spans="28:32" ht="20" customHeight="1" x14ac:dyDescent="0.5">
      <c r="AB2060" s="41">
        <f t="shared" si="160"/>
        <v>171</v>
      </c>
      <c r="AC2060" s="75">
        <f t="shared" si="161"/>
        <v>345.50064229249023</v>
      </c>
      <c r="AD2060" s="75">
        <f t="shared" si="162"/>
        <v>59080.609832015827</v>
      </c>
      <c r="AE2060" s="74">
        <f t="shared" si="163"/>
        <v>1629.5090446792583</v>
      </c>
      <c r="AF2060" s="74">
        <f t="shared" si="164"/>
        <v>278646.04664015316</v>
      </c>
    </row>
    <row r="2061" spans="28:32" ht="20" customHeight="1" x14ac:dyDescent="0.5">
      <c r="AB2061" s="41">
        <f t="shared" si="160"/>
        <v>171</v>
      </c>
      <c r="AC2061" s="75">
        <f t="shared" si="161"/>
        <v>345.50064229249023</v>
      </c>
      <c r="AD2061" s="75">
        <f t="shared" si="162"/>
        <v>59080.609832015827</v>
      </c>
      <c r="AE2061" s="74">
        <f t="shared" si="163"/>
        <v>1629.5090446792583</v>
      </c>
      <c r="AF2061" s="74">
        <f t="shared" si="164"/>
        <v>278646.04664015316</v>
      </c>
    </row>
    <row r="2062" spans="28:32" ht="20" customHeight="1" x14ac:dyDescent="0.5">
      <c r="AB2062" s="41">
        <f t="shared" si="160"/>
        <v>171</v>
      </c>
      <c r="AC2062" s="75">
        <f t="shared" si="161"/>
        <v>345.50064229249023</v>
      </c>
      <c r="AD2062" s="75">
        <f t="shared" si="162"/>
        <v>59080.609832015827</v>
      </c>
      <c r="AE2062" s="74">
        <f t="shared" si="163"/>
        <v>1629.5090446792583</v>
      </c>
      <c r="AF2062" s="74">
        <f t="shared" si="164"/>
        <v>278646.04664015316</v>
      </c>
    </row>
    <row r="2063" spans="28:32" ht="20" customHeight="1" x14ac:dyDescent="0.5">
      <c r="AB2063" s="41">
        <f t="shared" si="160"/>
        <v>171</v>
      </c>
      <c r="AC2063" s="75">
        <f t="shared" si="161"/>
        <v>345.50064229249023</v>
      </c>
      <c r="AD2063" s="75">
        <f t="shared" si="162"/>
        <v>59080.609832015827</v>
      </c>
      <c r="AE2063" s="74">
        <f t="shared" si="163"/>
        <v>1629.5090446792583</v>
      </c>
      <c r="AF2063" s="74">
        <f t="shared" si="164"/>
        <v>278646.04664015316</v>
      </c>
    </row>
    <row r="2064" spans="28:32" ht="20" customHeight="1" x14ac:dyDescent="0.5">
      <c r="AB2064" s="41">
        <f t="shared" si="160"/>
        <v>171</v>
      </c>
      <c r="AC2064" s="75">
        <f t="shared" si="161"/>
        <v>345.50064229249023</v>
      </c>
      <c r="AD2064" s="75">
        <f t="shared" si="162"/>
        <v>59080.609832015827</v>
      </c>
      <c r="AE2064" s="74">
        <f t="shared" si="163"/>
        <v>1629.5090446792583</v>
      </c>
      <c r="AF2064" s="74">
        <f t="shared" si="164"/>
        <v>278646.04664015316</v>
      </c>
    </row>
    <row r="2065" spans="28:32" ht="20" customHeight="1" x14ac:dyDescent="0.5">
      <c r="AB2065" s="41">
        <f t="shared" si="160"/>
        <v>171</v>
      </c>
      <c r="AC2065" s="75">
        <f t="shared" si="161"/>
        <v>345.50064229249023</v>
      </c>
      <c r="AD2065" s="75">
        <f t="shared" si="162"/>
        <v>59080.609832015827</v>
      </c>
      <c r="AE2065" s="74">
        <f t="shared" si="163"/>
        <v>1629.5090446792583</v>
      </c>
      <c r="AF2065" s="74">
        <f t="shared" si="164"/>
        <v>278646.04664015316</v>
      </c>
    </row>
    <row r="2066" spans="28:32" ht="20" customHeight="1" x14ac:dyDescent="0.5">
      <c r="AB2066" s="41">
        <f t="shared" si="160"/>
        <v>171</v>
      </c>
      <c r="AC2066" s="75">
        <f t="shared" si="161"/>
        <v>345.50064229249023</v>
      </c>
      <c r="AD2066" s="75">
        <f t="shared" si="162"/>
        <v>59080.609832015827</v>
      </c>
      <c r="AE2066" s="74">
        <f t="shared" si="163"/>
        <v>1629.5090446792583</v>
      </c>
      <c r="AF2066" s="74">
        <f t="shared" si="164"/>
        <v>278646.04664015316</v>
      </c>
    </row>
    <row r="2067" spans="28:32" ht="20" customHeight="1" x14ac:dyDescent="0.5">
      <c r="AB2067" s="41">
        <f t="shared" si="160"/>
        <v>171</v>
      </c>
      <c r="AC2067" s="75">
        <f t="shared" si="161"/>
        <v>345.50064229249023</v>
      </c>
      <c r="AD2067" s="75">
        <f t="shared" si="162"/>
        <v>59080.609832015827</v>
      </c>
      <c r="AE2067" s="74">
        <f t="shared" si="163"/>
        <v>1629.5090446792583</v>
      </c>
      <c r="AF2067" s="74">
        <f t="shared" si="164"/>
        <v>278646.04664015316</v>
      </c>
    </row>
    <row r="2068" spans="28:32" ht="20" customHeight="1" x14ac:dyDescent="0.5">
      <c r="AB2068" s="41">
        <f t="shared" si="160"/>
        <v>171</v>
      </c>
      <c r="AC2068" s="75">
        <f t="shared" si="161"/>
        <v>345.50064229249023</v>
      </c>
      <c r="AD2068" s="75">
        <f t="shared" si="162"/>
        <v>59080.609832015827</v>
      </c>
      <c r="AE2068" s="74">
        <f t="shared" si="163"/>
        <v>1629.5090446792583</v>
      </c>
      <c r="AF2068" s="74">
        <f t="shared" si="164"/>
        <v>278646.04664015316</v>
      </c>
    </row>
    <row r="2069" spans="28:32" ht="20" customHeight="1" x14ac:dyDescent="0.5">
      <c r="AB2069" s="41">
        <f t="shared" si="160"/>
        <v>171</v>
      </c>
      <c r="AC2069" s="75">
        <f t="shared" si="161"/>
        <v>345.50064229249023</v>
      </c>
      <c r="AD2069" s="75">
        <f t="shared" si="162"/>
        <v>59080.609832015827</v>
      </c>
      <c r="AE2069" s="74">
        <f t="shared" si="163"/>
        <v>1629.5090446792583</v>
      </c>
      <c r="AF2069" s="74">
        <f t="shared" si="164"/>
        <v>278646.04664015316</v>
      </c>
    </row>
    <row r="2070" spans="28:32" ht="20" customHeight="1" x14ac:dyDescent="0.5">
      <c r="AB2070" s="41">
        <f t="shared" si="160"/>
        <v>171</v>
      </c>
      <c r="AC2070" s="75">
        <f t="shared" si="161"/>
        <v>345.50064229249023</v>
      </c>
      <c r="AD2070" s="75">
        <f t="shared" si="162"/>
        <v>59080.609832015827</v>
      </c>
      <c r="AE2070" s="74">
        <f t="shared" si="163"/>
        <v>1629.5090446792583</v>
      </c>
      <c r="AF2070" s="74">
        <f t="shared" si="164"/>
        <v>278646.04664015316</v>
      </c>
    </row>
    <row r="2071" spans="28:32" ht="20" customHeight="1" x14ac:dyDescent="0.5">
      <c r="AB2071" s="41">
        <f t="shared" si="160"/>
        <v>171</v>
      </c>
      <c r="AC2071" s="75">
        <f t="shared" si="161"/>
        <v>345.50064229249023</v>
      </c>
      <c r="AD2071" s="75">
        <f t="shared" si="162"/>
        <v>59080.609832015827</v>
      </c>
      <c r="AE2071" s="74">
        <f t="shared" si="163"/>
        <v>1629.5090446792583</v>
      </c>
      <c r="AF2071" s="74">
        <f t="shared" si="164"/>
        <v>278646.04664015316</v>
      </c>
    </row>
    <row r="2072" spans="28:32" ht="20" customHeight="1" x14ac:dyDescent="0.5">
      <c r="AB2072" s="41">
        <f t="shared" si="160"/>
        <v>171</v>
      </c>
      <c r="AC2072" s="75">
        <f t="shared" si="161"/>
        <v>345.50064229249023</v>
      </c>
      <c r="AD2072" s="75">
        <f t="shared" si="162"/>
        <v>59080.609832015827</v>
      </c>
      <c r="AE2072" s="74">
        <f t="shared" si="163"/>
        <v>1629.5090446792583</v>
      </c>
      <c r="AF2072" s="74">
        <f t="shared" si="164"/>
        <v>278646.04664015316</v>
      </c>
    </row>
    <row r="2073" spans="28:32" ht="20" customHeight="1" x14ac:dyDescent="0.5">
      <c r="AB2073" s="41">
        <f t="shared" si="160"/>
        <v>171</v>
      </c>
      <c r="AC2073" s="75">
        <f t="shared" si="161"/>
        <v>345.50064229249023</v>
      </c>
      <c r="AD2073" s="75">
        <f t="shared" si="162"/>
        <v>59080.609832015827</v>
      </c>
      <c r="AE2073" s="74">
        <f t="shared" si="163"/>
        <v>1629.5090446792583</v>
      </c>
      <c r="AF2073" s="74">
        <f t="shared" si="164"/>
        <v>278646.04664015316</v>
      </c>
    </row>
    <row r="2074" spans="28:32" ht="20" customHeight="1" x14ac:dyDescent="0.5">
      <c r="AB2074" s="41">
        <f t="shared" si="160"/>
        <v>171</v>
      </c>
      <c r="AC2074" s="75">
        <f t="shared" si="161"/>
        <v>345.50064229249023</v>
      </c>
      <c r="AD2074" s="75">
        <f t="shared" si="162"/>
        <v>59080.609832015827</v>
      </c>
      <c r="AE2074" s="74">
        <f t="shared" si="163"/>
        <v>1629.5090446792583</v>
      </c>
      <c r="AF2074" s="74">
        <f t="shared" si="164"/>
        <v>278646.04664015316</v>
      </c>
    </row>
    <row r="2075" spans="28:32" ht="20" customHeight="1" x14ac:dyDescent="0.5">
      <c r="AB2075" s="41">
        <f t="shared" si="160"/>
        <v>171</v>
      </c>
      <c r="AC2075" s="75">
        <f t="shared" si="161"/>
        <v>345.50064229249023</v>
      </c>
      <c r="AD2075" s="75">
        <f t="shared" si="162"/>
        <v>59080.609832015827</v>
      </c>
      <c r="AE2075" s="74">
        <f t="shared" si="163"/>
        <v>1629.5090446792583</v>
      </c>
      <c r="AF2075" s="74">
        <f t="shared" si="164"/>
        <v>278646.04664015316</v>
      </c>
    </row>
    <row r="2076" spans="28:32" ht="20" customHeight="1" x14ac:dyDescent="0.5">
      <c r="AB2076" s="41">
        <f t="shared" si="160"/>
        <v>171</v>
      </c>
      <c r="AC2076" s="75">
        <f t="shared" si="161"/>
        <v>345.50064229249023</v>
      </c>
      <c r="AD2076" s="75">
        <f t="shared" si="162"/>
        <v>59080.609832015827</v>
      </c>
      <c r="AE2076" s="74">
        <f t="shared" si="163"/>
        <v>1629.5090446792583</v>
      </c>
      <c r="AF2076" s="74">
        <f t="shared" si="164"/>
        <v>278646.04664015316</v>
      </c>
    </row>
    <row r="2077" spans="28:32" ht="20" customHeight="1" x14ac:dyDescent="0.5">
      <c r="AB2077" s="41">
        <f t="shared" si="160"/>
        <v>171</v>
      </c>
      <c r="AC2077" s="75">
        <f t="shared" si="161"/>
        <v>345.50064229249023</v>
      </c>
      <c r="AD2077" s="75">
        <f t="shared" si="162"/>
        <v>59080.609832015827</v>
      </c>
      <c r="AE2077" s="74">
        <f t="shared" si="163"/>
        <v>1629.5090446792583</v>
      </c>
      <c r="AF2077" s="74">
        <f t="shared" si="164"/>
        <v>278646.04664015316</v>
      </c>
    </row>
    <row r="2078" spans="28:32" ht="20" customHeight="1" x14ac:dyDescent="0.5">
      <c r="AB2078" s="41">
        <f t="shared" si="160"/>
        <v>171</v>
      </c>
      <c r="AC2078" s="75">
        <f t="shared" si="161"/>
        <v>345.50064229249023</v>
      </c>
      <c r="AD2078" s="75">
        <f t="shared" si="162"/>
        <v>59080.609832015827</v>
      </c>
      <c r="AE2078" s="74">
        <f t="shared" si="163"/>
        <v>1629.5090446792583</v>
      </c>
      <c r="AF2078" s="74">
        <f t="shared" si="164"/>
        <v>278646.04664015316</v>
      </c>
    </row>
    <row r="2079" spans="28:32" ht="20" customHeight="1" x14ac:dyDescent="0.5">
      <c r="AB2079" s="41">
        <f t="shared" si="160"/>
        <v>171</v>
      </c>
      <c r="AC2079" s="75">
        <f t="shared" si="161"/>
        <v>345.50064229249023</v>
      </c>
      <c r="AD2079" s="75">
        <f t="shared" si="162"/>
        <v>59080.609832015827</v>
      </c>
      <c r="AE2079" s="74">
        <f t="shared" si="163"/>
        <v>1629.5090446792583</v>
      </c>
      <c r="AF2079" s="74">
        <f t="shared" si="164"/>
        <v>278646.04664015316</v>
      </c>
    </row>
    <row r="2080" spans="28:32" ht="20" customHeight="1" x14ac:dyDescent="0.5">
      <c r="AB2080" s="41">
        <f t="shared" si="160"/>
        <v>171</v>
      </c>
      <c r="AC2080" s="75">
        <f t="shared" si="161"/>
        <v>345.50064229249023</v>
      </c>
      <c r="AD2080" s="75">
        <f t="shared" si="162"/>
        <v>59080.609832015827</v>
      </c>
      <c r="AE2080" s="74">
        <f t="shared" si="163"/>
        <v>1629.5090446792583</v>
      </c>
      <c r="AF2080" s="74">
        <f t="shared" si="164"/>
        <v>278646.04664015316</v>
      </c>
    </row>
    <row r="2081" spans="28:32" ht="20" customHeight="1" x14ac:dyDescent="0.5">
      <c r="AB2081" s="41">
        <f t="shared" si="160"/>
        <v>171</v>
      </c>
      <c r="AC2081" s="75">
        <f t="shared" si="161"/>
        <v>345.50064229249023</v>
      </c>
      <c r="AD2081" s="75">
        <f t="shared" si="162"/>
        <v>59080.609832015827</v>
      </c>
      <c r="AE2081" s="74">
        <f t="shared" si="163"/>
        <v>1629.5090446792583</v>
      </c>
      <c r="AF2081" s="74">
        <f t="shared" si="164"/>
        <v>278646.04664015316</v>
      </c>
    </row>
    <row r="2082" spans="28:32" ht="20" customHeight="1" x14ac:dyDescent="0.5">
      <c r="AB2082" s="41">
        <f t="shared" si="160"/>
        <v>171</v>
      </c>
      <c r="AC2082" s="75">
        <f t="shared" si="161"/>
        <v>345.50064229249023</v>
      </c>
      <c r="AD2082" s="75">
        <f t="shared" si="162"/>
        <v>59080.609832015827</v>
      </c>
      <c r="AE2082" s="74">
        <f t="shared" si="163"/>
        <v>1629.5090446792583</v>
      </c>
      <c r="AF2082" s="74">
        <f t="shared" si="164"/>
        <v>278646.04664015316</v>
      </c>
    </row>
    <row r="2083" spans="28:32" ht="20" customHeight="1" x14ac:dyDescent="0.5">
      <c r="AB2083" s="41">
        <f t="shared" si="160"/>
        <v>171</v>
      </c>
      <c r="AC2083" s="75">
        <f t="shared" si="161"/>
        <v>345.50064229249023</v>
      </c>
      <c r="AD2083" s="75">
        <f t="shared" si="162"/>
        <v>59080.609832015827</v>
      </c>
      <c r="AE2083" s="74">
        <f t="shared" si="163"/>
        <v>1629.5090446792583</v>
      </c>
      <c r="AF2083" s="74">
        <f t="shared" si="164"/>
        <v>278646.04664015316</v>
      </c>
    </row>
    <row r="2084" spans="28:32" ht="20" customHeight="1" x14ac:dyDescent="0.5">
      <c r="AB2084" s="41">
        <f t="shared" si="160"/>
        <v>171</v>
      </c>
      <c r="AC2084" s="75">
        <f t="shared" si="161"/>
        <v>345.50064229249023</v>
      </c>
      <c r="AD2084" s="75">
        <f t="shared" si="162"/>
        <v>59080.609832015827</v>
      </c>
      <c r="AE2084" s="74">
        <f t="shared" si="163"/>
        <v>1629.5090446792583</v>
      </c>
      <c r="AF2084" s="74">
        <f t="shared" si="164"/>
        <v>278646.04664015316</v>
      </c>
    </row>
    <row r="2085" spans="28:32" ht="20" customHeight="1" x14ac:dyDescent="0.5">
      <c r="AB2085" s="41">
        <f t="shared" si="160"/>
        <v>171</v>
      </c>
      <c r="AC2085" s="75">
        <f t="shared" si="161"/>
        <v>345.50064229249023</v>
      </c>
      <c r="AD2085" s="75">
        <f t="shared" si="162"/>
        <v>59080.609832015827</v>
      </c>
      <c r="AE2085" s="74">
        <f t="shared" si="163"/>
        <v>1629.5090446792583</v>
      </c>
      <c r="AF2085" s="74">
        <f t="shared" si="164"/>
        <v>278646.04664015316</v>
      </c>
    </row>
    <row r="2086" spans="28:32" ht="20" customHeight="1" x14ac:dyDescent="0.5">
      <c r="AB2086" s="41">
        <f t="shared" si="160"/>
        <v>171</v>
      </c>
      <c r="AC2086" s="75">
        <f t="shared" si="161"/>
        <v>345.50064229249023</v>
      </c>
      <c r="AD2086" s="75">
        <f t="shared" si="162"/>
        <v>59080.609832015827</v>
      </c>
      <c r="AE2086" s="74">
        <f t="shared" si="163"/>
        <v>1629.5090446792583</v>
      </c>
      <c r="AF2086" s="74">
        <f t="shared" si="164"/>
        <v>278646.04664015316</v>
      </c>
    </row>
    <row r="2087" spans="28:32" ht="20" customHeight="1" x14ac:dyDescent="0.5">
      <c r="AB2087" s="41">
        <f t="shared" si="160"/>
        <v>171</v>
      </c>
      <c r="AC2087" s="75">
        <f t="shared" si="161"/>
        <v>345.50064229249023</v>
      </c>
      <c r="AD2087" s="75">
        <f t="shared" si="162"/>
        <v>59080.609832015827</v>
      </c>
      <c r="AE2087" s="74">
        <f t="shared" si="163"/>
        <v>1629.5090446792583</v>
      </c>
      <c r="AF2087" s="74">
        <f t="shared" si="164"/>
        <v>278646.04664015316</v>
      </c>
    </row>
    <row r="2088" spans="28:32" ht="20" customHeight="1" x14ac:dyDescent="0.5">
      <c r="AB2088" s="41">
        <f t="shared" si="160"/>
        <v>171</v>
      </c>
      <c r="AC2088" s="75">
        <f t="shared" si="161"/>
        <v>345.50064229249023</v>
      </c>
      <c r="AD2088" s="75">
        <f t="shared" si="162"/>
        <v>59080.609832015827</v>
      </c>
      <c r="AE2088" s="74">
        <f t="shared" si="163"/>
        <v>1629.5090446792583</v>
      </c>
      <c r="AF2088" s="74">
        <f t="shared" si="164"/>
        <v>278646.04664015316</v>
      </c>
    </row>
    <row r="2089" spans="28:32" ht="20" customHeight="1" x14ac:dyDescent="0.5">
      <c r="AB2089" s="41">
        <f t="shared" si="160"/>
        <v>171</v>
      </c>
      <c r="AC2089" s="75">
        <f t="shared" si="161"/>
        <v>345.50064229249023</v>
      </c>
      <c r="AD2089" s="75">
        <f t="shared" si="162"/>
        <v>59080.609832015827</v>
      </c>
      <c r="AE2089" s="74">
        <f t="shared" si="163"/>
        <v>1629.5090446792583</v>
      </c>
      <c r="AF2089" s="74">
        <f t="shared" si="164"/>
        <v>278646.04664015316</v>
      </c>
    </row>
    <row r="2090" spans="28:32" ht="20" customHeight="1" x14ac:dyDescent="0.5">
      <c r="AB2090" s="41">
        <f t="shared" si="160"/>
        <v>171</v>
      </c>
      <c r="AC2090" s="75">
        <f t="shared" si="161"/>
        <v>345.50064229249023</v>
      </c>
      <c r="AD2090" s="75">
        <f t="shared" si="162"/>
        <v>59080.609832015827</v>
      </c>
      <c r="AE2090" s="74">
        <f t="shared" si="163"/>
        <v>1629.5090446792583</v>
      </c>
      <c r="AF2090" s="74">
        <f t="shared" si="164"/>
        <v>278646.04664015316</v>
      </c>
    </row>
    <row r="2091" spans="28:32" ht="20" customHeight="1" x14ac:dyDescent="0.5">
      <c r="AB2091" s="41">
        <f t="shared" si="160"/>
        <v>171</v>
      </c>
      <c r="AC2091" s="75">
        <f t="shared" si="161"/>
        <v>345.50064229249023</v>
      </c>
      <c r="AD2091" s="75">
        <f t="shared" si="162"/>
        <v>59080.609832015827</v>
      </c>
      <c r="AE2091" s="74">
        <f t="shared" si="163"/>
        <v>1629.5090446792583</v>
      </c>
      <c r="AF2091" s="74">
        <f t="shared" si="164"/>
        <v>278646.04664015316</v>
      </c>
    </row>
    <row r="2092" spans="28:32" ht="20" customHeight="1" x14ac:dyDescent="0.5">
      <c r="AB2092" s="41">
        <f t="shared" si="160"/>
        <v>171</v>
      </c>
      <c r="AC2092" s="75">
        <f t="shared" si="161"/>
        <v>345.50064229249023</v>
      </c>
      <c r="AD2092" s="75">
        <f t="shared" si="162"/>
        <v>59080.609832015827</v>
      </c>
      <c r="AE2092" s="74">
        <f t="shared" si="163"/>
        <v>1629.5090446792583</v>
      </c>
      <c r="AF2092" s="74">
        <f t="shared" si="164"/>
        <v>278646.04664015316</v>
      </c>
    </row>
    <row r="2093" spans="28:32" ht="20" customHeight="1" x14ac:dyDescent="0.5">
      <c r="AB2093" s="41">
        <f t="shared" si="160"/>
        <v>171</v>
      </c>
      <c r="AC2093" s="75">
        <f t="shared" si="161"/>
        <v>345.50064229249023</v>
      </c>
      <c r="AD2093" s="75">
        <f t="shared" si="162"/>
        <v>59080.609832015827</v>
      </c>
      <c r="AE2093" s="74">
        <f t="shared" si="163"/>
        <v>1629.5090446792583</v>
      </c>
      <c r="AF2093" s="74">
        <f t="shared" si="164"/>
        <v>278646.04664015316</v>
      </c>
    </row>
    <row r="2094" spans="28:32" ht="20" customHeight="1" x14ac:dyDescent="0.5">
      <c r="AB2094" s="41">
        <f t="shared" si="160"/>
        <v>171</v>
      </c>
      <c r="AC2094" s="75">
        <f t="shared" si="161"/>
        <v>345.50064229249023</v>
      </c>
      <c r="AD2094" s="75">
        <f t="shared" si="162"/>
        <v>59080.609832015827</v>
      </c>
      <c r="AE2094" s="74">
        <f t="shared" si="163"/>
        <v>1629.5090446792583</v>
      </c>
      <c r="AF2094" s="74">
        <f t="shared" si="164"/>
        <v>278646.04664015316</v>
      </c>
    </row>
    <row r="2095" spans="28:32" ht="20" customHeight="1" x14ac:dyDescent="0.5">
      <c r="AB2095" s="41">
        <f t="shared" si="160"/>
        <v>171</v>
      </c>
      <c r="AC2095" s="75">
        <f t="shared" si="161"/>
        <v>345.50064229249023</v>
      </c>
      <c r="AD2095" s="75">
        <f t="shared" si="162"/>
        <v>59080.609832015827</v>
      </c>
      <c r="AE2095" s="74">
        <f t="shared" si="163"/>
        <v>1629.5090446792583</v>
      </c>
      <c r="AF2095" s="74">
        <f t="shared" si="164"/>
        <v>278646.04664015316</v>
      </c>
    </row>
    <row r="2096" spans="28:32" ht="20" customHeight="1" x14ac:dyDescent="0.5">
      <c r="AB2096" s="41">
        <f t="shared" si="160"/>
        <v>171</v>
      </c>
      <c r="AC2096" s="75">
        <f t="shared" si="161"/>
        <v>345.50064229249023</v>
      </c>
      <c r="AD2096" s="75">
        <f t="shared" si="162"/>
        <v>59080.609832015827</v>
      </c>
      <c r="AE2096" s="74">
        <f t="shared" si="163"/>
        <v>1629.5090446792583</v>
      </c>
      <c r="AF2096" s="74">
        <f t="shared" si="164"/>
        <v>278646.04664015316</v>
      </c>
    </row>
    <row r="2097" spans="28:32" ht="20" customHeight="1" x14ac:dyDescent="0.5">
      <c r="AB2097" s="41">
        <f t="shared" si="160"/>
        <v>171</v>
      </c>
      <c r="AC2097" s="75">
        <f t="shared" si="161"/>
        <v>345.50064229249023</v>
      </c>
      <c r="AD2097" s="75">
        <f t="shared" si="162"/>
        <v>59080.609832015827</v>
      </c>
      <c r="AE2097" s="74">
        <f t="shared" si="163"/>
        <v>1629.5090446792583</v>
      </c>
      <c r="AF2097" s="74">
        <f t="shared" si="164"/>
        <v>278646.04664015316</v>
      </c>
    </row>
    <row r="2098" spans="28:32" ht="20" customHeight="1" x14ac:dyDescent="0.5">
      <c r="AB2098" s="41">
        <f t="shared" si="160"/>
        <v>171</v>
      </c>
      <c r="AC2098" s="75">
        <f t="shared" si="161"/>
        <v>345.50064229249023</v>
      </c>
      <c r="AD2098" s="75">
        <f t="shared" si="162"/>
        <v>59080.609832015827</v>
      </c>
      <c r="AE2098" s="74">
        <f t="shared" si="163"/>
        <v>1629.5090446792583</v>
      </c>
      <c r="AF2098" s="74">
        <f t="shared" si="164"/>
        <v>278646.04664015316</v>
      </c>
    </row>
    <row r="2099" spans="28:32" ht="20" customHeight="1" x14ac:dyDescent="0.5">
      <c r="AB2099" s="41">
        <f t="shared" si="160"/>
        <v>171</v>
      </c>
      <c r="AC2099" s="75">
        <f t="shared" si="161"/>
        <v>345.50064229249023</v>
      </c>
      <c r="AD2099" s="75">
        <f t="shared" si="162"/>
        <v>59080.609832015827</v>
      </c>
      <c r="AE2099" s="74">
        <f t="shared" si="163"/>
        <v>1629.5090446792583</v>
      </c>
      <c r="AF2099" s="74">
        <f t="shared" si="164"/>
        <v>278646.04664015316</v>
      </c>
    </row>
    <row r="2100" spans="28:32" ht="20" customHeight="1" x14ac:dyDescent="0.5">
      <c r="AB2100" s="41">
        <f t="shared" si="160"/>
        <v>171</v>
      </c>
      <c r="AC2100" s="75">
        <f t="shared" si="161"/>
        <v>345.50064229249023</v>
      </c>
      <c r="AD2100" s="75">
        <f t="shared" si="162"/>
        <v>59080.609832015827</v>
      </c>
      <c r="AE2100" s="74">
        <f t="shared" si="163"/>
        <v>1629.5090446792583</v>
      </c>
      <c r="AF2100" s="74">
        <f t="shared" si="164"/>
        <v>278646.04664015316</v>
      </c>
    </row>
    <row r="2101" spans="28:32" ht="20" customHeight="1" x14ac:dyDescent="0.5">
      <c r="AB2101" s="41">
        <f t="shared" si="160"/>
        <v>171</v>
      </c>
      <c r="AC2101" s="75">
        <f t="shared" si="161"/>
        <v>345.50064229249023</v>
      </c>
      <c r="AD2101" s="75">
        <f t="shared" si="162"/>
        <v>59080.609832015827</v>
      </c>
      <c r="AE2101" s="74">
        <f t="shared" si="163"/>
        <v>1629.5090446792583</v>
      </c>
      <c r="AF2101" s="74">
        <f t="shared" si="164"/>
        <v>278646.04664015316</v>
      </c>
    </row>
    <row r="2102" spans="28:32" ht="20" customHeight="1" x14ac:dyDescent="0.5">
      <c r="AB2102" s="41">
        <f t="shared" si="160"/>
        <v>171</v>
      </c>
      <c r="AC2102" s="75">
        <f t="shared" si="161"/>
        <v>345.50064229249023</v>
      </c>
      <c r="AD2102" s="75">
        <f t="shared" si="162"/>
        <v>59080.609832015827</v>
      </c>
      <c r="AE2102" s="74">
        <f t="shared" si="163"/>
        <v>1629.5090446792583</v>
      </c>
      <c r="AF2102" s="74">
        <f t="shared" si="164"/>
        <v>278646.04664015316</v>
      </c>
    </row>
    <row r="2103" spans="28:32" ht="20" customHeight="1" x14ac:dyDescent="0.5">
      <c r="AB2103" s="41">
        <f t="shared" si="160"/>
        <v>171</v>
      </c>
      <c r="AC2103" s="75">
        <f t="shared" si="161"/>
        <v>345.50064229249023</v>
      </c>
      <c r="AD2103" s="75">
        <f t="shared" si="162"/>
        <v>59080.609832015827</v>
      </c>
      <c r="AE2103" s="74">
        <f t="shared" si="163"/>
        <v>1629.5090446792583</v>
      </c>
      <c r="AF2103" s="74">
        <f t="shared" si="164"/>
        <v>278646.04664015316</v>
      </c>
    </row>
    <row r="2104" spans="28:32" ht="20" customHeight="1" x14ac:dyDescent="0.5">
      <c r="AB2104" s="41">
        <f t="shared" si="160"/>
        <v>171</v>
      </c>
      <c r="AC2104" s="75">
        <f t="shared" si="161"/>
        <v>345.50064229249023</v>
      </c>
      <c r="AD2104" s="75">
        <f t="shared" si="162"/>
        <v>59080.609832015827</v>
      </c>
      <c r="AE2104" s="74">
        <f t="shared" si="163"/>
        <v>1629.5090446792583</v>
      </c>
      <c r="AF2104" s="74">
        <f t="shared" si="164"/>
        <v>278646.04664015316</v>
      </c>
    </row>
    <row r="2105" spans="28:32" ht="20" customHeight="1" x14ac:dyDescent="0.5">
      <c r="AB2105" s="41">
        <f t="shared" si="160"/>
        <v>171</v>
      </c>
      <c r="AC2105" s="75">
        <f t="shared" si="161"/>
        <v>345.50064229249023</v>
      </c>
      <c r="AD2105" s="75">
        <f t="shared" si="162"/>
        <v>59080.609832015827</v>
      </c>
      <c r="AE2105" s="74">
        <f t="shared" si="163"/>
        <v>1629.5090446792583</v>
      </c>
      <c r="AF2105" s="74">
        <f t="shared" si="164"/>
        <v>278646.04664015316</v>
      </c>
    </row>
    <row r="2106" spans="28:32" ht="20" customHeight="1" x14ac:dyDescent="0.5">
      <c r="AB2106" s="41">
        <f t="shared" si="160"/>
        <v>171</v>
      </c>
      <c r="AC2106" s="75">
        <f t="shared" si="161"/>
        <v>345.50064229249023</v>
      </c>
      <c r="AD2106" s="75">
        <f t="shared" si="162"/>
        <v>59080.609832015827</v>
      </c>
      <c r="AE2106" s="74">
        <f t="shared" si="163"/>
        <v>1629.5090446792583</v>
      </c>
      <c r="AF2106" s="74">
        <f t="shared" si="164"/>
        <v>278646.04664015316</v>
      </c>
    </row>
    <row r="2107" spans="28:32" ht="20" customHeight="1" x14ac:dyDescent="0.5">
      <c r="AB2107" s="41">
        <f t="shared" si="160"/>
        <v>171</v>
      </c>
      <c r="AC2107" s="75">
        <f t="shared" si="161"/>
        <v>345.50064229249023</v>
      </c>
      <c r="AD2107" s="75">
        <f t="shared" si="162"/>
        <v>59080.609832015827</v>
      </c>
      <c r="AE2107" s="74">
        <f t="shared" si="163"/>
        <v>1629.5090446792583</v>
      </c>
      <c r="AF2107" s="74">
        <f t="shared" si="164"/>
        <v>278646.04664015316</v>
      </c>
    </row>
    <row r="2108" spans="28:32" ht="20" customHeight="1" x14ac:dyDescent="0.5">
      <c r="AB2108" s="41">
        <f t="shared" si="160"/>
        <v>171</v>
      </c>
      <c r="AC2108" s="75">
        <f t="shared" si="161"/>
        <v>345.50064229249023</v>
      </c>
      <c r="AD2108" s="75">
        <f t="shared" si="162"/>
        <v>59080.609832015827</v>
      </c>
      <c r="AE2108" s="74">
        <f t="shared" si="163"/>
        <v>1629.5090446792583</v>
      </c>
      <c r="AF2108" s="74">
        <f t="shared" si="164"/>
        <v>278646.04664015316</v>
      </c>
    </row>
    <row r="2109" spans="28:32" ht="20" customHeight="1" x14ac:dyDescent="0.5">
      <c r="AB2109" s="41">
        <f t="shared" si="160"/>
        <v>171</v>
      </c>
      <c r="AC2109" s="75">
        <f t="shared" si="161"/>
        <v>345.50064229249023</v>
      </c>
      <c r="AD2109" s="75">
        <f t="shared" si="162"/>
        <v>59080.609832015827</v>
      </c>
      <c r="AE2109" s="74">
        <f t="shared" si="163"/>
        <v>1629.5090446792583</v>
      </c>
      <c r="AF2109" s="74">
        <f t="shared" si="164"/>
        <v>278646.04664015316</v>
      </c>
    </row>
    <row r="2110" spans="28:32" ht="20" customHeight="1" x14ac:dyDescent="0.5">
      <c r="AB2110" s="41">
        <f t="shared" si="160"/>
        <v>171</v>
      </c>
      <c r="AC2110" s="75">
        <f t="shared" si="161"/>
        <v>345.50064229249023</v>
      </c>
      <c r="AD2110" s="75">
        <f t="shared" si="162"/>
        <v>59080.609832015827</v>
      </c>
      <c r="AE2110" s="74">
        <f t="shared" si="163"/>
        <v>1629.5090446792583</v>
      </c>
      <c r="AF2110" s="74">
        <f t="shared" si="164"/>
        <v>278646.04664015316</v>
      </c>
    </row>
    <row r="2111" spans="28:32" ht="20" customHeight="1" x14ac:dyDescent="0.5">
      <c r="AB2111" s="41">
        <f t="shared" si="160"/>
        <v>171</v>
      </c>
      <c r="AC2111" s="75">
        <f t="shared" si="161"/>
        <v>345.50064229249023</v>
      </c>
      <c r="AD2111" s="75">
        <f t="shared" si="162"/>
        <v>59080.609832015827</v>
      </c>
      <c r="AE2111" s="74">
        <f t="shared" si="163"/>
        <v>1629.5090446792583</v>
      </c>
      <c r="AF2111" s="74">
        <f t="shared" si="164"/>
        <v>278646.04664015316</v>
      </c>
    </row>
    <row r="2112" spans="28:32" ht="20" customHeight="1" x14ac:dyDescent="0.5">
      <c r="AB2112" s="41">
        <f t="shared" si="160"/>
        <v>171</v>
      </c>
      <c r="AC2112" s="75">
        <f t="shared" si="161"/>
        <v>345.50064229249023</v>
      </c>
      <c r="AD2112" s="75">
        <f t="shared" si="162"/>
        <v>59080.609832015827</v>
      </c>
      <c r="AE2112" s="74">
        <f t="shared" si="163"/>
        <v>1629.5090446792583</v>
      </c>
      <c r="AF2112" s="74">
        <f t="shared" si="164"/>
        <v>278646.04664015316</v>
      </c>
    </row>
    <row r="2113" spans="28:32" ht="20" customHeight="1" x14ac:dyDescent="0.5">
      <c r="AB2113" s="41">
        <f t="shared" si="160"/>
        <v>171</v>
      </c>
      <c r="AC2113" s="75">
        <f t="shared" si="161"/>
        <v>345.50064229249023</v>
      </c>
      <c r="AD2113" s="75">
        <f t="shared" si="162"/>
        <v>59080.609832015827</v>
      </c>
      <c r="AE2113" s="74">
        <f t="shared" si="163"/>
        <v>1629.5090446792583</v>
      </c>
      <c r="AF2113" s="74">
        <f t="shared" si="164"/>
        <v>278646.04664015316</v>
      </c>
    </row>
    <row r="2114" spans="28:32" ht="20" customHeight="1" x14ac:dyDescent="0.5">
      <c r="AB2114" s="41">
        <f t="shared" si="160"/>
        <v>171</v>
      </c>
      <c r="AC2114" s="75">
        <f t="shared" si="161"/>
        <v>345.50064229249023</v>
      </c>
      <c r="AD2114" s="75">
        <f t="shared" si="162"/>
        <v>59080.609832015827</v>
      </c>
      <c r="AE2114" s="74">
        <f t="shared" si="163"/>
        <v>1629.5090446792583</v>
      </c>
      <c r="AF2114" s="74">
        <f t="shared" si="164"/>
        <v>278646.04664015316</v>
      </c>
    </row>
    <row r="2115" spans="28:32" ht="20" customHeight="1" x14ac:dyDescent="0.5">
      <c r="AB2115" s="41">
        <f t="shared" si="160"/>
        <v>171</v>
      </c>
      <c r="AC2115" s="75">
        <f t="shared" si="161"/>
        <v>345.50064229249023</v>
      </c>
      <c r="AD2115" s="75">
        <f t="shared" si="162"/>
        <v>59080.609832015827</v>
      </c>
      <c r="AE2115" s="74">
        <f t="shared" si="163"/>
        <v>1629.5090446792583</v>
      </c>
      <c r="AF2115" s="74">
        <f t="shared" si="164"/>
        <v>278646.04664015316</v>
      </c>
    </row>
    <row r="2116" spans="28:32" ht="20" customHeight="1" x14ac:dyDescent="0.5">
      <c r="AB2116" s="41">
        <f t="shared" si="160"/>
        <v>171</v>
      </c>
      <c r="AC2116" s="75">
        <f t="shared" si="161"/>
        <v>345.50064229249023</v>
      </c>
      <c r="AD2116" s="75">
        <f t="shared" si="162"/>
        <v>59080.609832015827</v>
      </c>
      <c r="AE2116" s="74">
        <f t="shared" si="163"/>
        <v>1629.5090446792583</v>
      </c>
      <c r="AF2116" s="74">
        <f t="shared" si="164"/>
        <v>278646.04664015316</v>
      </c>
    </row>
    <row r="2117" spans="28:32" ht="20" customHeight="1" x14ac:dyDescent="0.5">
      <c r="AB2117" s="41">
        <f t="shared" si="160"/>
        <v>171</v>
      </c>
      <c r="AC2117" s="75">
        <f t="shared" si="161"/>
        <v>345.50064229249023</v>
      </c>
      <c r="AD2117" s="75">
        <f t="shared" si="162"/>
        <v>59080.609832015827</v>
      </c>
      <c r="AE2117" s="74">
        <f t="shared" si="163"/>
        <v>1629.5090446792583</v>
      </c>
      <c r="AF2117" s="74">
        <f t="shared" si="164"/>
        <v>278646.04664015316</v>
      </c>
    </row>
    <row r="2118" spans="28:32" ht="20" customHeight="1" x14ac:dyDescent="0.5">
      <c r="AB2118" s="41">
        <f t="shared" si="160"/>
        <v>171</v>
      </c>
      <c r="AC2118" s="75">
        <f t="shared" si="161"/>
        <v>345.50064229249023</v>
      </c>
      <c r="AD2118" s="75">
        <f t="shared" si="162"/>
        <v>59080.609832015827</v>
      </c>
      <c r="AE2118" s="74">
        <f t="shared" si="163"/>
        <v>1629.5090446792583</v>
      </c>
      <c r="AF2118" s="74">
        <f t="shared" si="164"/>
        <v>278646.04664015316</v>
      </c>
    </row>
    <row r="2119" spans="28:32" ht="20" customHeight="1" x14ac:dyDescent="0.5">
      <c r="AB2119" s="41">
        <f t="shared" ref="AB2119:AB2182" si="165">AB2118+U2119</f>
        <v>171</v>
      </c>
      <c r="AC2119" s="75">
        <f t="shared" ref="AC2119:AC2182" si="166">IF(U2119&gt;0,(W2119+AD2118)/AB2119,AC2118)</f>
        <v>345.50064229249023</v>
      </c>
      <c r="AD2119" s="75">
        <f t="shared" ref="AD2119:AD2182" si="167">AB2119*AC2119</f>
        <v>59080.609832015827</v>
      </c>
      <c r="AE2119" s="74">
        <f t="shared" ref="AE2119:AE2182" si="168">IF(U2119&gt;0,(AF2118+Z2119)/AB2119,AE2118)</f>
        <v>1629.5090446792583</v>
      </c>
      <c r="AF2119" s="74">
        <f t="shared" ref="AF2119:AF2182" si="169">AB2119*AE2119</f>
        <v>278646.04664015316</v>
      </c>
    </row>
    <row r="2120" spans="28:32" ht="20" customHeight="1" x14ac:dyDescent="0.5">
      <c r="AB2120" s="41">
        <f t="shared" si="165"/>
        <v>171</v>
      </c>
      <c r="AC2120" s="75">
        <f t="shared" si="166"/>
        <v>345.50064229249023</v>
      </c>
      <c r="AD2120" s="75">
        <f t="shared" si="167"/>
        <v>59080.609832015827</v>
      </c>
      <c r="AE2120" s="74">
        <f t="shared" si="168"/>
        <v>1629.5090446792583</v>
      </c>
      <c r="AF2120" s="74">
        <f t="shared" si="169"/>
        <v>278646.04664015316</v>
      </c>
    </row>
    <row r="2121" spans="28:32" ht="20" customHeight="1" x14ac:dyDescent="0.5">
      <c r="AB2121" s="41">
        <f t="shared" si="165"/>
        <v>171</v>
      </c>
      <c r="AC2121" s="75">
        <f t="shared" si="166"/>
        <v>345.50064229249023</v>
      </c>
      <c r="AD2121" s="75">
        <f t="shared" si="167"/>
        <v>59080.609832015827</v>
      </c>
      <c r="AE2121" s="74">
        <f t="shared" si="168"/>
        <v>1629.5090446792583</v>
      </c>
      <c r="AF2121" s="74">
        <f t="shared" si="169"/>
        <v>278646.04664015316</v>
      </c>
    </row>
    <row r="2122" spans="28:32" ht="20" customHeight="1" x14ac:dyDescent="0.5">
      <c r="AB2122" s="41">
        <f t="shared" si="165"/>
        <v>171</v>
      </c>
      <c r="AC2122" s="75">
        <f t="shared" si="166"/>
        <v>345.50064229249023</v>
      </c>
      <c r="AD2122" s="75">
        <f t="shared" si="167"/>
        <v>59080.609832015827</v>
      </c>
      <c r="AE2122" s="74">
        <f t="shared" si="168"/>
        <v>1629.5090446792583</v>
      </c>
      <c r="AF2122" s="74">
        <f t="shared" si="169"/>
        <v>278646.04664015316</v>
      </c>
    </row>
    <row r="2123" spans="28:32" ht="20" customHeight="1" x14ac:dyDescent="0.5">
      <c r="AB2123" s="41">
        <f t="shared" si="165"/>
        <v>171</v>
      </c>
      <c r="AC2123" s="75">
        <f t="shared" si="166"/>
        <v>345.50064229249023</v>
      </c>
      <c r="AD2123" s="75">
        <f t="shared" si="167"/>
        <v>59080.609832015827</v>
      </c>
      <c r="AE2123" s="74">
        <f t="shared" si="168"/>
        <v>1629.5090446792583</v>
      </c>
      <c r="AF2123" s="74">
        <f t="shared" si="169"/>
        <v>278646.04664015316</v>
      </c>
    </row>
    <row r="2124" spans="28:32" ht="20" customHeight="1" x14ac:dyDescent="0.5">
      <c r="AB2124" s="41">
        <f t="shared" si="165"/>
        <v>171</v>
      </c>
      <c r="AC2124" s="75">
        <f t="shared" si="166"/>
        <v>345.50064229249023</v>
      </c>
      <c r="AD2124" s="75">
        <f t="shared" si="167"/>
        <v>59080.609832015827</v>
      </c>
      <c r="AE2124" s="74">
        <f t="shared" si="168"/>
        <v>1629.5090446792583</v>
      </c>
      <c r="AF2124" s="74">
        <f t="shared" si="169"/>
        <v>278646.04664015316</v>
      </c>
    </row>
    <row r="2125" spans="28:32" ht="20" customHeight="1" x14ac:dyDescent="0.5">
      <c r="AB2125" s="41">
        <f t="shared" si="165"/>
        <v>171</v>
      </c>
      <c r="AC2125" s="75">
        <f t="shared" si="166"/>
        <v>345.50064229249023</v>
      </c>
      <c r="AD2125" s="75">
        <f t="shared" si="167"/>
        <v>59080.609832015827</v>
      </c>
      <c r="AE2125" s="74">
        <f t="shared" si="168"/>
        <v>1629.5090446792583</v>
      </c>
      <c r="AF2125" s="74">
        <f t="shared" si="169"/>
        <v>278646.04664015316</v>
      </c>
    </row>
    <row r="2126" spans="28:32" ht="20" customHeight="1" x14ac:dyDescent="0.5">
      <c r="AB2126" s="41">
        <f t="shared" si="165"/>
        <v>171</v>
      </c>
      <c r="AC2126" s="75">
        <f t="shared" si="166"/>
        <v>345.50064229249023</v>
      </c>
      <c r="AD2126" s="75">
        <f t="shared" si="167"/>
        <v>59080.609832015827</v>
      </c>
      <c r="AE2126" s="74">
        <f t="shared" si="168"/>
        <v>1629.5090446792583</v>
      </c>
      <c r="AF2126" s="74">
        <f t="shared" si="169"/>
        <v>278646.04664015316</v>
      </c>
    </row>
    <row r="2127" spans="28:32" ht="20" customHeight="1" x14ac:dyDescent="0.5">
      <c r="AB2127" s="41">
        <f t="shared" si="165"/>
        <v>171</v>
      </c>
      <c r="AC2127" s="75">
        <f t="shared" si="166"/>
        <v>345.50064229249023</v>
      </c>
      <c r="AD2127" s="75">
        <f t="shared" si="167"/>
        <v>59080.609832015827</v>
      </c>
      <c r="AE2127" s="74">
        <f t="shared" si="168"/>
        <v>1629.5090446792583</v>
      </c>
      <c r="AF2127" s="74">
        <f t="shared" si="169"/>
        <v>278646.04664015316</v>
      </c>
    </row>
    <row r="2128" spans="28:32" ht="20" customHeight="1" x14ac:dyDescent="0.5">
      <c r="AB2128" s="41">
        <f t="shared" si="165"/>
        <v>171</v>
      </c>
      <c r="AC2128" s="75">
        <f t="shared" si="166"/>
        <v>345.50064229249023</v>
      </c>
      <c r="AD2128" s="75">
        <f t="shared" si="167"/>
        <v>59080.609832015827</v>
      </c>
      <c r="AE2128" s="74">
        <f t="shared" si="168"/>
        <v>1629.5090446792583</v>
      </c>
      <c r="AF2128" s="74">
        <f t="shared" si="169"/>
        <v>278646.04664015316</v>
      </c>
    </row>
    <row r="2129" spans="28:32" ht="20" customHeight="1" x14ac:dyDescent="0.5">
      <c r="AB2129" s="41">
        <f t="shared" si="165"/>
        <v>171</v>
      </c>
      <c r="AC2129" s="75">
        <f t="shared" si="166"/>
        <v>345.50064229249023</v>
      </c>
      <c r="AD2129" s="75">
        <f t="shared" si="167"/>
        <v>59080.609832015827</v>
      </c>
      <c r="AE2129" s="74">
        <f t="shared" si="168"/>
        <v>1629.5090446792583</v>
      </c>
      <c r="AF2129" s="74">
        <f t="shared" si="169"/>
        <v>278646.04664015316</v>
      </c>
    </row>
    <row r="2130" spans="28:32" ht="20" customHeight="1" x14ac:dyDescent="0.5">
      <c r="AB2130" s="41">
        <f t="shared" si="165"/>
        <v>171</v>
      </c>
      <c r="AC2130" s="75">
        <f t="shared" si="166"/>
        <v>345.50064229249023</v>
      </c>
      <c r="AD2130" s="75">
        <f t="shared" si="167"/>
        <v>59080.609832015827</v>
      </c>
      <c r="AE2130" s="74">
        <f t="shared" si="168"/>
        <v>1629.5090446792583</v>
      </c>
      <c r="AF2130" s="74">
        <f t="shared" si="169"/>
        <v>278646.04664015316</v>
      </c>
    </row>
    <row r="2131" spans="28:32" ht="20" customHeight="1" x14ac:dyDescent="0.5">
      <c r="AB2131" s="41">
        <f t="shared" si="165"/>
        <v>171</v>
      </c>
      <c r="AC2131" s="75">
        <f t="shared" si="166"/>
        <v>345.50064229249023</v>
      </c>
      <c r="AD2131" s="75">
        <f t="shared" si="167"/>
        <v>59080.609832015827</v>
      </c>
      <c r="AE2131" s="74">
        <f t="shared" si="168"/>
        <v>1629.5090446792583</v>
      </c>
      <c r="AF2131" s="74">
        <f t="shared" si="169"/>
        <v>278646.04664015316</v>
      </c>
    </row>
    <row r="2132" spans="28:32" ht="20" customHeight="1" x14ac:dyDescent="0.5">
      <c r="AB2132" s="41">
        <f t="shared" si="165"/>
        <v>171</v>
      </c>
      <c r="AC2132" s="75">
        <f t="shared" si="166"/>
        <v>345.50064229249023</v>
      </c>
      <c r="AD2132" s="75">
        <f t="shared" si="167"/>
        <v>59080.609832015827</v>
      </c>
      <c r="AE2132" s="74">
        <f t="shared" si="168"/>
        <v>1629.5090446792583</v>
      </c>
      <c r="AF2132" s="74">
        <f t="shared" si="169"/>
        <v>278646.04664015316</v>
      </c>
    </row>
    <row r="2133" spans="28:32" ht="20" customHeight="1" x14ac:dyDescent="0.5">
      <c r="AB2133" s="41">
        <f t="shared" si="165"/>
        <v>171</v>
      </c>
      <c r="AC2133" s="75">
        <f t="shared" si="166"/>
        <v>345.50064229249023</v>
      </c>
      <c r="AD2133" s="75">
        <f t="shared" si="167"/>
        <v>59080.609832015827</v>
      </c>
      <c r="AE2133" s="74">
        <f t="shared" si="168"/>
        <v>1629.5090446792583</v>
      </c>
      <c r="AF2133" s="74">
        <f t="shared" si="169"/>
        <v>278646.04664015316</v>
      </c>
    </row>
    <row r="2134" spans="28:32" ht="20" customHeight="1" x14ac:dyDescent="0.5">
      <c r="AB2134" s="41">
        <f t="shared" si="165"/>
        <v>171</v>
      </c>
      <c r="AC2134" s="75">
        <f t="shared" si="166"/>
        <v>345.50064229249023</v>
      </c>
      <c r="AD2134" s="75">
        <f t="shared" si="167"/>
        <v>59080.609832015827</v>
      </c>
      <c r="AE2134" s="74">
        <f t="shared" si="168"/>
        <v>1629.5090446792583</v>
      </c>
      <c r="AF2134" s="74">
        <f t="shared" si="169"/>
        <v>278646.04664015316</v>
      </c>
    </row>
    <row r="2135" spans="28:32" ht="20" customHeight="1" x14ac:dyDescent="0.5">
      <c r="AB2135" s="41">
        <f t="shared" si="165"/>
        <v>171</v>
      </c>
      <c r="AC2135" s="75">
        <f t="shared" si="166"/>
        <v>345.50064229249023</v>
      </c>
      <c r="AD2135" s="75">
        <f t="shared" si="167"/>
        <v>59080.609832015827</v>
      </c>
      <c r="AE2135" s="74">
        <f t="shared" si="168"/>
        <v>1629.5090446792583</v>
      </c>
      <c r="AF2135" s="74">
        <f t="shared" si="169"/>
        <v>278646.04664015316</v>
      </c>
    </row>
    <row r="2136" spans="28:32" ht="20" customHeight="1" x14ac:dyDescent="0.5">
      <c r="AB2136" s="41">
        <f t="shared" si="165"/>
        <v>171</v>
      </c>
      <c r="AC2136" s="75">
        <f t="shared" si="166"/>
        <v>345.50064229249023</v>
      </c>
      <c r="AD2136" s="75">
        <f t="shared" si="167"/>
        <v>59080.609832015827</v>
      </c>
      <c r="AE2136" s="74">
        <f t="shared" si="168"/>
        <v>1629.5090446792583</v>
      </c>
      <c r="AF2136" s="74">
        <f t="shared" si="169"/>
        <v>278646.04664015316</v>
      </c>
    </row>
    <row r="2137" spans="28:32" ht="20" customHeight="1" x14ac:dyDescent="0.5">
      <c r="AB2137" s="41">
        <f t="shared" si="165"/>
        <v>171</v>
      </c>
      <c r="AC2137" s="75">
        <f t="shared" si="166"/>
        <v>345.50064229249023</v>
      </c>
      <c r="AD2137" s="75">
        <f t="shared" si="167"/>
        <v>59080.609832015827</v>
      </c>
      <c r="AE2137" s="74">
        <f t="shared" si="168"/>
        <v>1629.5090446792583</v>
      </c>
      <c r="AF2137" s="74">
        <f t="shared" si="169"/>
        <v>278646.04664015316</v>
      </c>
    </row>
    <row r="2138" spans="28:32" ht="20" customHeight="1" x14ac:dyDescent="0.5">
      <c r="AB2138" s="41">
        <f t="shared" si="165"/>
        <v>171</v>
      </c>
      <c r="AC2138" s="75">
        <f t="shared" si="166"/>
        <v>345.50064229249023</v>
      </c>
      <c r="AD2138" s="75">
        <f t="shared" si="167"/>
        <v>59080.609832015827</v>
      </c>
      <c r="AE2138" s="74">
        <f t="shared" si="168"/>
        <v>1629.5090446792583</v>
      </c>
      <c r="AF2138" s="74">
        <f t="shared" si="169"/>
        <v>278646.04664015316</v>
      </c>
    </row>
    <row r="2139" spans="28:32" ht="20" customHeight="1" x14ac:dyDescent="0.5">
      <c r="AB2139" s="41">
        <f t="shared" si="165"/>
        <v>171</v>
      </c>
      <c r="AC2139" s="75">
        <f t="shared" si="166"/>
        <v>345.50064229249023</v>
      </c>
      <c r="AD2139" s="75">
        <f t="shared" si="167"/>
        <v>59080.609832015827</v>
      </c>
      <c r="AE2139" s="74">
        <f t="shared" si="168"/>
        <v>1629.5090446792583</v>
      </c>
      <c r="AF2139" s="74">
        <f t="shared" si="169"/>
        <v>278646.04664015316</v>
      </c>
    </row>
    <row r="2140" spans="28:32" ht="20" customHeight="1" x14ac:dyDescent="0.5">
      <c r="AB2140" s="41">
        <f t="shared" si="165"/>
        <v>171</v>
      </c>
      <c r="AC2140" s="75">
        <f t="shared" si="166"/>
        <v>345.50064229249023</v>
      </c>
      <c r="AD2140" s="75">
        <f t="shared" si="167"/>
        <v>59080.609832015827</v>
      </c>
      <c r="AE2140" s="74">
        <f t="shared" si="168"/>
        <v>1629.5090446792583</v>
      </c>
      <c r="AF2140" s="74">
        <f t="shared" si="169"/>
        <v>278646.04664015316</v>
      </c>
    </row>
    <row r="2141" spans="28:32" ht="20" customHeight="1" x14ac:dyDescent="0.5">
      <c r="AB2141" s="41">
        <f t="shared" si="165"/>
        <v>171</v>
      </c>
      <c r="AC2141" s="75">
        <f t="shared" si="166"/>
        <v>345.50064229249023</v>
      </c>
      <c r="AD2141" s="75">
        <f t="shared" si="167"/>
        <v>59080.609832015827</v>
      </c>
      <c r="AE2141" s="74">
        <f t="shared" si="168"/>
        <v>1629.5090446792583</v>
      </c>
      <c r="AF2141" s="74">
        <f t="shared" si="169"/>
        <v>278646.04664015316</v>
      </c>
    </row>
    <row r="2142" spans="28:32" ht="20" customHeight="1" x14ac:dyDescent="0.5">
      <c r="AB2142" s="41">
        <f t="shared" si="165"/>
        <v>171</v>
      </c>
      <c r="AC2142" s="75">
        <f t="shared" si="166"/>
        <v>345.50064229249023</v>
      </c>
      <c r="AD2142" s="75">
        <f t="shared" si="167"/>
        <v>59080.609832015827</v>
      </c>
      <c r="AE2142" s="74">
        <f t="shared" si="168"/>
        <v>1629.5090446792583</v>
      </c>
      <c r="AF2142" s="74">
        <f t="shared" si="169"/>
        <v>278646.04664015316</v>
      </c>
    </row>
    <row r="2143" spans="28:32" ht="20" customHeight="1" x14ac:dyDescent="0.5">
      <c r="AB2143" s="41">
        <f t="shared" si="165"/>
        <v>171</v>
      </c>
      <c r="AC2143" s="75">
        <f t="shared" si="166"/>
        <v>345.50064229249023</v>
      </c>
      <c r="AD2143" s="75">
        <f t="shared" si="167"/>
        <v>59080.609832015827</v>
      </c>
      <c r="AE2143" s="74">
        <f t="shared" si="168"/>
        <v>1629.5090446792583</v>
      </c>
      <c r="AF2143" s="74">
        <f t="shared" si="169"/>
        <v>278646.04664015316</v>
      </c>
    </row>
    <row r="2144" spans="28:32" ht="20" customHeight="1" x14ac:dyDescent="0.5">
      <c r="AB2144" s="41">
        <f t="shared" si="165"/>
        <v>171</v>
      </c>
      <c r="AC2144" s="75">
        <f t="shared" si="166"/>
        <v>345.50064229249023</v>
      </c>
      <c r="AD2144" s="75">
        <f t="shared" si="167"/>
        <v>59080.609832015827</v>
      </c>
      <c r="AE2144" s="74">
        <f t="shared" si="168"/>
        <v>1629.5090446792583</v>
      </c>
      <c r="AF2144" s="74">
        <f t="shared" si="169"/>
        <v>278646.04664015316</v>
      </c>
    </row>
    <row r="2145" spans="28:32" ht="20" customHeight="1" x14ac:dyDescent="0.5">
      <c r="AB2145" s="41">
        <f t="shared" si="165"/>
        <v>171</v>
      </c>
      <c r="AC2145" s="75">
        <f t="shared" si="166"/>
        <v>345.50064229249023</v>
      </c>
      <c r="AD2145" s="75">
        <f t="shared" si="167"/>
        <v>59080.609832015827</v>
      </c>
      <c r="AE2145" s="74">
        <f t="shared" si="168"/>
        <v>1629.5090446792583</v>
      </c>
      <c r="AF2145" s="74">
        <f t="shared" si="169"/>
        <v>278646.04664015316</v>
      </c>
    </row>
    <row r="2146" spans="28:32" ht="20" customHeight="1" x14ac:dyDescent="0.5">
      <c r="AB2146" s="41">
        <f t="shared" si="165"/>
        <v>171</v>
      </c>
      <c r="AC2146" s="75">
        <f t="shared" si="166"/>
        <v>345.50064229249023</v>
      </c>
      <c r="AD2146" s="75">
        <f t="shared" si="167"/>
        <v>59080.609832015827</v>
      </c>
      <c r="AE2146" s="74">
        <f t="shared" si="168"/>
        <v>1629.5090446792583</v>
      </c>
      <c r="AF2146" s="74">
        <f t="shared" si="169"/>
        <v>278646.04664015316</v>
      </c>
    </row>
    <row r="2147" spans="28:32" ht="20" customHeight="1" x14ac:dyDescent="0.5">
      <c r="AB2147" s="41">
        <f t="shared" si="165"/>
        <v>171</v>
      </c>
      <c r="AC2147" s="75">
        <f t="shared" si="166"/>
        <v>345.50064229249023</v>
      </c>
      <c r="AD2147" s="75">
        <f t="shared" si="167"/>
        <v>59080.609832015827</v>
      </c>
      <c r="AE2147" s="74">
        <f t="shared" si="168"/>
        <v>1629.5090446792583</v>
      </c>
      <c r="AF2147" s="74">
        <f t="shared" si="169"/>
        <v>278646.04664015316</v>
      </c>
    </row>
    <row r="2148" spans="28:32" ht="20" customHeight="1" x14ac:dyDescent="0.5">
      <c r="AB2148" s="41">
        <f t="shared" si="165"/>
        <v>171</v>
      </c>
      <c r="AC2148" s="75">
        <f t="shared" si="166"/>
        <v>345.50064229249023</v>
      </c>
      <c r="AD2148" s="75">
        <f t="shared" si="167"/>
        <v>59080.609832015827</v>
      </c>
      <c r="AE2148" s="74">
        <f t="shared" si="168"/>
        <v>1629.5090446792583</v>
      </c>
      <c r="AF2148" s="74">
        <f t="shared" si="169"/>
        <v>278646.04664015316</v>
      </c>
    </row>
    <row r="2149" spans="28:32" ht="20" customHeight="1" x14ac:dyDescent="0.5">
      <c r="AB2149" s="41">
        <f t="shared" si="165"/>
        <v>171</v>
      </c>
      <c r="AC2149" s="75">
        <f t="shared" si="166"/>
        <v>345.50064229249023</v>
      </c>
      <c r="AD2149" s="75">
        <f t="shared" si="167"/>
        <v>59080.609832015827</v>
      </c>
      <c r="AE2149" s="74">
        <f t="shared" si="168"/>
        <v>1629.5090446792583</v>
      </c>
      <c r="AF2149" s="74">
        <f t="shared" si="169"/>
        <v>278646.04664015316</v>
      </c>
    </row>
    <row r="2150" spans="28:32" ht="20" customHeight="1" x14ac:dyDescent="0.5">
      <c r="AB2150" s="41">
        <f t="shared" si="165"/>
        <v>171</v>
      </c>
      <c r="AC2150" s="75">
        <f t="shared" si="166"/>
        <v>345.50064229249023</v>
      </c>
      <c r="AD2150" s="75">
        <f t="shared" si="167"/>
        <v>59080.609832015827</v>
      </c>
      <c r="AE2150" s="74">
        <f t="shared" si="168"/>
        <v>1629.5090446792583</v>
      </c>
      <c r="AF2150" s="74">
        <f t="shared" si="169"/>
        <v>278646.04664015316</v>
      </c>
    </row>
    <row r="2151" spans="28:32" ht="20" customHeight="1" x14ac:dyDescent="0.5">
      <c r="AB2151" s="41">
        <f t="shared" si="165"/>
        <v>171</v>
      </c>
      <c r="AC2151" s="75">
        <f t="shared" si="166"/>
        <v>345.50064229249023</v>
      </c>
      <c r="AD2151" s="75">
        <f t="shared" si="167"/>
        <v>59080.609832015827</v>
      </c>
      <c r="AE2151" s="74">
        <f t="shared" si="168"/>
        <v>1629.5090446792583</v>
      </c>
      <c r="AF2151" s="74">
        <f t="shared" si="169"/>
        <v>278646.04664015316</v>
      </c>
    </row>
    <row r="2152" spans="28:32" ht="20" customHeight="1" x14ac:dyDescent="0.5">
      <c r="AB2152" s="41">
        <f t="shared" si="165"/>
        <v>171</v>
      </c>
      <c r="AC2152" s="75">
        <f t="shared" si="166"/>
        <v>345.50064229249023</v>
      </c>
      <c r="AD2152" s="75">
        <f t="shared" si="167"/>
        <v>59080.609832015827</v>
      </c>
      <c r="AE2152" s="74">
        <f t="shared" si="168"/>
        <v>1629.5090446792583</v>
      </c>
      <c r="AF2152" s="74">
        <f t="shared" si="169"/>
        <v>278646.04664015316</v>
      </c>
    </row>
    <row r="2153" spans="28:32" ht="20" customHeight="1" x14ac:dyDescent="0.5">
      <c r="AB2153" s="41">
        <f t="shared" si="165"/>
        <v>171</v>
      </c>
      <c r="AC2153" s="75">
        <f t="shared" si="166"/>
        <v>345.50064229249023</v>
      </c>
      <c r="AD2153" s="75">
        <f t="shared" si="167"/>
        <v>59080.609832015827</v>
      </c>
      <c r="AE2153" s="74">
        <f t="shared" si="168"/>
        <v>1629.5090446792583</v>
      </c>
      <c r="AF2153" s="74">
        <f t="shared" si="169"/>
        <v>278646.04664015316</v>
      </c>
    </row>
    <row r="2154" spans="28:32" ht="20" customHeight="1" x14ac:dyDescent="0.5">
      <c r="AB2154" s="41">
        <f t="shared" si="165"/>
        <v>171</v>
      </c>
      <c r="AC2154" s="75">
        <f t="shared" si="166"/>
        <v>345.50064229249023</v>
      </c>
      <c r="AD2154" s="75">
        <f t="shared" si="167"/>
        <v>59080.609832015827</v>
      </c>
      <c r="AE2154" s="74">
        <f t="shared" si="168"/>
        <v>1629.5090446792583</v>
      </c>
      <c r="AF2154" s="74">
        <f t="shared" si="169"/>
        <v>278646.04664015316</v>
      </c>
    </row>
    <row r="2155" spans="28:32" ht="20" customHeight="1" x14ac:dyDescent="0.5">
      <c r="AB2155" s="41">
        <f t="shared" si="165"/>
        <v>171</v>
      </c>
      <c r="AC2155" s="75">
        <f t="shared" si="166"/>
        <v>345.50064229249023</v>
      </c>
      <c r="AD2155" s="75">
        <f t="shared" si="167"/>
        <v>59080.609832015827</v>
      </c>
      <c r="AE2155" s="74">
        <f t="shared" si="168"/>
        <v>1629.5090446792583</v>
      </c>
      <c r="AF2155" s="74">
        <f t="shared" si="169"/>
        <v>278646.04664015316</v>
      </c>
    </row>
    <row r="2156" spans="28:32" ht="20" customHeight="1" x14ac:dyDescent="0.5">
      <c r="AB2156" s="41">
        <f t="shared" si="165"/>
        <v>171</v>
      </c>
      <c r="AC2156" s="75">
        <f t="shared" si="166"/>
        <v>345.50064229249023</v>
      </c>
      <c r="AD2156" s="75">
        <f t="shared" si="167"/>
        <v>59080.609832015827</v>
      </c>
      <c r="AE2156" s="74">
        <f t="shared" si="168"/>
        <v>1629.5090446792583</v>
      </c>
      <c r="AF2156" s="74">
        <f t="shared" si="169"/>
        <v>278646.04664015316</v>
      </c>
    </row>
    <row r="2157" spans="28:32" ht="20" customHeight="1" x14ac:dyDescent="0.5">
      <c r="AB2157" s="41">
        <f t="shared" si="165"/>
        <v>171</v>
      </c>
      <c r="AC2157" s="75">
        <f t="shared" si="166"/>
        <v>345.50064229249023</v>
      </c>
      <c r="AD2157" s="75">
        <f t="shared" si="167"/>
        <v>59080.609832015827</v>
      </c>
      <c r="AE2157" s="74">
        <f t="shared" si="168"/>
        <v>1629.5090446792583</v>
      </c>
      <c r="AF2157" s="74">
        <f t="shared" si="169"/>
        <v>278646.04664015316</v>
      </c>
    </row>
    <row r="2158" spans="28:32" ht="20" customHeight="1" x14ac:dyDescent="0.5">
      <c r="AB2158" s="41">
        <f t="shared" si="165"/>
        <v>171</v>
      </c>
      <c r="AC2158" s="75">
        <f t="shared" si="166"/>
        <v>345.50064229249023</v>
      </c>
      <c r="AD2158" s="75">
        <f t="shared" si="167"/>
        <v>59080.609832015827</v>
      </c>
      <c r="AE2158" s="74">
        <f t="shared" si="168"/>
        <v>1629.5090446792583</v>
      </c>
      <c r="AF2158" s="74">
        <f t="shared" si="169"/>
        <v>278646.04664015316</v>
      </c>
    </row>
    <row r="2159" spans="28:32" ht="20" customHeight="1" x14ac:dyDescent="0.5">
      <c r="AB2159" s="41">
        <f t="shared" si="165"/>
        <v>171</v>
      </c>
      <c r="AC2159" s="75">
        <f t="shared" si="166"/>
        <v>345.50064229249023</v>
      </c>
      <c r="AD2159" s="75">
        <f t="shared" si="167"/>
        <v>59080.609832015827</v>
      </c>
      <c r="AE2159" s="74">
        <f t="shared" si="168"/>
        <v>1629.5090446792583</v>
      </c>
      <c r="AF2159" s="74">
        <f t="shared" si="169"/>
        <v>278646.04664015316</v>
      </c>
    </row>
    <row r="2160" spans="28:32" ht="20" customHeight="1" x14ac:dyDescent="0.5">
      <c r="AB2160" s="41">
        <f t="shared" si="165"/>
        <v>171</v>
      </c>
      <c r="AC2160" s="75">
        <f t="shared" si="166"/>
        <v>345.50064229249023</v>
      </c>
      <c r="AD2160" s="75">
        <f t="shared" si="167"/>
        <v>59080.609832015827</v>
      </c>
      <c r="AE2160" s="74">
        <f t="shared" si="168"/>
        <v>1629.5090446792583</v>
      </c>
      <c r="AF2160" s="74">
        <f t="shared" si="169"/>
        <v>278646.04664015316</v>
      </c>
    </row>
    <row r="2161" spans="28:32" ht="20" customHeight="1" x14ac:dyDescent="0.5">
      <c r="AB2161" s="41">
        <f t="shared" si="165"/>
        <v>171</v>
      </c>
      <c r="AC2161" s="75">
        <f t="shared" si="166"/>
        <v>345.50064229249023</v>
      </c>
      <c r="AD2161" s="75">
        <f t="shared" si="167"/>
        <v>59080.609832015827</v>
      </c>
      <c r="AE2161" s="74">
        <f t="shared" si="168"/>
        <v>1629.5090446792583</v>
      </c>
      <c r="AF2161" s="74">
        <f t="shared" si="169"/>
        <v>278646.04664015316</v>
      </c>
    </row>
    <row r="2162" spans="28:32" ht="20" customHeight="1" x14ac:dyDescent="0.5">
      <c r="AB2162" s="41">
        <f t="shared" si="165"/>
        <v>171</v>
      </c>
      <c r="AC2162" s="75">
        <f t="shared" si="166"/>
        <v>345.50064229249023</v>
      </c>
      <c r="AD2162" s="75">
        <f t="shared" si="167"/>
        <v>59080.609832015827</v>
      </c>
      <c r="AE2162" s="74">
        <f t="shared" si="168"/>
        <v>1629.5090446792583</v>
      </c>
      <c r="AF2162" s="74">
        <f t="shared" si="169"/>
        <v>278646.04664015316</v>
      </c>
    </row>
    <row r="2163" spans="28:32" ht="20" customHeight="1" x14ac:dyDescent="0.5">
      <c r="AB2163" s="41">
        <f t="shared" si="165"/>
        <v>171</v>
      </c>
      <c r="AC2163" s="75">
        <f t="shared" si="166"/>
        <v>345.50064229249023</v>
      </c>
      <c r="AD2163" s="75">
        <f t="shared" si="167"/>
        <v>59080.609832015827</v>
      </c>
      <c r="AE2163" s="74">
        <f t="shared" si="168"/>
        <v>1629.5090446792583</v>
      </c>
      <c r="AF2163" s="74">
        <f t="shared" si="169"/>
        <v>278646.04664015316</v>
      </c>
    </row>
    <row r="2164" spans="28:32" ht="20" customHeight="1" x14ac:dyDescent="0.5">
      <c r="AB2164" s="41">
        <f t="shared" si="165"/>
        <v>171</v>
      </c>
      <c r="AC2164" s="75">
        <f t="shared" si="166"/>
        <v>345.50064229249023</v>
      </c>
      <c r="AD2164" s="75">
        <f t="shared" si="167"/>
        <v>59080.609832015827</v>
      </c>
      <c r="AE2164" s="74">
        <f t="shared" si="168"/>
        <v>1629.5090446792583</v>
      </c>
      <c r="AF2164" s="74">
        <f t="shared" si="169"/>
        <v>278646.04664015316</v>
      </c>
    </row>
    <row r="2165" spans="28:32" ht="20" customHeight="1" x14ac:dyDescent="0.5">
      <c r="AB2165" s="41">
        <f t="shared" si="165"/>
        <v>171</v>
      </c>
      <c r="AC2165" s="75">
        <f t="shared" si="166"/>
        <v>345.50064229249023</v>
      </c>
      <c r="AD2165" s="75">
        <f t="shared" si="167"/>
        <v>59080.609832015827</v>
      </c>
      <c r="AE2165" s="74">
        <f t="shared" si="168"/>
        <v>1629.5090446792583</v>
      </c>
      <c r="AF2165" s="74">
        <f t="shared" si="169"/>
        <v>278646.04664015316</v>
      </c>
    </row>
    <row r="2166" spans="28:32" ht="20" customHeight="1" x14ac:dyDescent="0.5">
      <c r="AB2166" s="41">
        <f t="shared" si="165"/>
        <v>171</v>
      </c>
      <c r="AC2166" s="75">
        <f t="shared" si="166"/>
        <v>345.50064229249023</v>
      </c>
      <c r="AD2166" s="75">
        <f t="shared" si="167"/>
        <v>59080.609832015827</v>
      </c>
      <c r="AE2166" s="74">
        <f t="shared" si="168"/>
        <v>1629.5090446792583</v>
      </c>
      <c r="AF2166" s="74">
        <f t="shared" si="169"/>
        <v>278646.04664015316</v>
      </c>
    </row>
    <row r="2167" spans="28:32" ht="20" customHeight="1" x14ac:dyDescent="0.5">
      <c r="AB2167" s="41">
        <f t="shared" si="165"/>
        <v>171</v>
      </c>
      <c r="AC2167" s="75">
        <f t="shared" si="166"/>
        <v>345.50064229249023</v>
      </c>
      <c r="AD2167" s="75">
        <f t="shared" si="167"/>
        <v>59080.609832015827</v>
      </c>
      <c r="AE2167" s="74">
        <f t="shared" si="168"/>
        <v>1629.5090446792583</v>
      </c>
      <c r="AF2167" s="74">
        <f t="shared" si="169"/>
        <v>278646.04664015316</v>
      </c>
    </row>
    <row r="2168" spans="28:32" ht="20" customHeight="1" x14ac:dyDescent="0.5">
      <c r="AB2168" s="41">
        <f t="shared" si="165"/>
        <v>171</v>
      </c>
      <c r="AC2168" s="75">
        <f t="shared" si="166"/>
        <v>345.50064229249023</v>
      </c>
      <c r="AD2168" s="75">
        <f t="shared" si="167"/>
        <v>59080.609832015827</v>
      </c>
      <c r="AE2168" s="74">
        <f t="shared" si="168"/>
        <v>1629.5090446792583</v>
      </c>
      <c r="AF2168" s="74">
        <f t="shared" si="169"/>
        <v>278646.04664015316</v>
      </c>
    </row>
    <row r="2169" spans="28:32" ht="20" customHeight="1" x14ac:dyDescent="0.5">
      <c r="AB2169" s="41">
        <f t="shared" si="165"/>
        <v>171</v>
      </c>
      <c r="AC2169" s="75">
        <f t="shared" si="166"/>
        <v>345.50064229249023</v>
      </c>
      <c r="AD2169" s="75">
        <f t="shared" si="167"/>
        <v>59080.609832015827</v>
      </c>
      <c r="AE2169" s="74">
        <f t="shared" si="168"/>
        <v>1629.5090446792583</v>
      </c>
      <c r="AF2169" s="74">
        <f t="shared" si="169"/>
        <v>278646.04664015316</v>
      </c>
    </row>
    <row r="2170" spans="28:32" ht="20" customHeight="1" x14ac:dyDescent="0.5">
      <c r="AB2170" s="41">
        <f t="shared" si="165"/>
        <v>171</v>
      </c>
      <c r="AC2170" s="75">
        <f t="shared" si="166"/>
        <v>345.50064229249023</v>
      </c>
      <c r="AD2170" s="75">
        <f t="shared" si="167"/>
        <v>59080.609832015827</v>
      </c>
      <c r="AE2170" s="74">
        <f t="shared" si="168"/>
        <v>1629.5090446792583</v>
      </c>
      <c r="AF2170" s="74">
        <f t="shared" si="169"/>
        <v>278646.04664015316</v>
      </c>
    </row>
    <row r="2171" spans="28:32" ht="20" customHeight="1" x14ac:dyDescent="0.5">
      <c r="AB2171" s="41">
        <f t="shared" si="165"/>
        <v>171</v>
      </c>
      <c r="AC2171" s="75">
        <f t="shared" si="166"/>
        <v>345.50064229249023</v>
      </c>
      <c r="AD2171" s="75">
        <f t="shared" si="167"/>
        <v>59080.609832015827</v>
      </c>
      <c r="AE2171" s="74">
        <f t="shared" si="168"/>
        <v>1629.5090446792583</v>
      </c>
      <c r="AF2171" s="74">
        <f t="shared" si="169"/>
        <v>278646.04664015316</v>
      </c>
    </row>
    <row r="2172" spans="28:32" ht="20" customHeight="1" x14ac:dyDescent="0.5">
      <c r="AB2172" s="41">
        <f t="shared" si="165"/>
        <v>171</v>
      </c>
      <c r="AC2172" s="75">
        <f t="shared" si="166"/>
        <v>345.50064229249023</v>
      </c>
      <c r="AD2172" s="75">
        <f t="shared" si="167"/>
        <v>59080.609832015827</v>
      </c>
      <c r="AE2172" s="74">
        <f t="shared" si="168"/>
        <v>1629.5090446792583</v>
      </c>
      <c r="AF2172" s="74">
        <f t="shared" si="169"/>
        <v>278646.04664015316</v>
      </c>
    </row>
    <row r="2173" spans="28:32" ht="20" customHeight="1" x14ac:dyDescent="0.5">
      <c r="AB2173" s="41">
        <f t="shared" si="165"/>
        <v>171</v>
      </c>
      <c r="AC2173" s="75">
        <f t="shared" si="166"/>
        <v>345.50064229249023</v>
      </c>
      <c r="AD2173" s="75">
        <f t="shared" si="167"/>
        <v>59080.609832015827</v>
      </c>
      <c r="AE2173" s="74">
        <f t="shared" si="168"/>
        <v>1629.5090446792583</v>
      </c>
      <c r="AF2173" s="74">
        <f t="shared" si="169"/>
        <v>278646.04664015316</v>
      </c>
    </row>
    <row r="2174" spans="28:32" ht="20" customHeight="1" x14ac:dyDescent="0.5">
      <c r="AB2174" s="41">
        <f t="shared" si="165"/>
        <v>171</v>
      </c>
      <c r="AC2174" s="75">
        <f t="shared" si="166"/>
        <v>345.50064229249023</v>
      </c>
      <c r="AD2174" s="75">
        <f t="shared" si="167"/>
        <v>59080.609832015827</v>
      </c>
      <c r="AE2174" s="74">
        <f t="shared" si="168"/>
        <v>1629.5090446792583</v>
      </c>
      <c r="AF2174" s="74">
        <f t="shared" si="169"/>
        <v>278646.04664015316</v>
      </c>
    </row>
    <row r="2175" spans="28:32" ht="20" customHeight="1" x14ac:dyDescent="0.5">
      <c r="AB2175" s="41">
        <f t="shared" si="165"/>
        <v>171</v>
      </c>
      <c r="AC2175" s="75">
        <f t="shared" si="166"/>
        <v>345.50064229249023</v>
      </c>
      <c r="AD2175" s="75">
        <f t="shared" si="167"/>
        <v>59080.609832015827</v>
      </c>
      <c r="AE2175" s="74">
        <f t="shared" si="168"/>
        <v>1629.5090446792583</v>
      </c>
      <c r="AF2175" s="74">
        <f t="shared" si="169"/>
        <v>278646.04664015316</v>
      </c>
    </row>
    <row r="2176" spans="28:32" ht="20" customHeight="1" x14ac:dyDescent="0.5">
      <c r="AB2176" s="41">
        <f t="shared" si="165"/>
        <v>171</v>
      </c>
      <c r="AC2176" s="75">
        <f t="shared" si="166"/>
        <v>345.50064229249023</v>
      </c>
      <c r="AD2176" s="75">
        <f t="shared" si="167"/>
        <v>59080.609832015827</v>
      </c>
      <c r="AE2176" s="74">
        <f t="shared" si="168"/>
        <v>1629.5090446792583</v>
      </c>
      <c r="AF2176" s="74">
        <f t="shared" si="169"/>
        <v>278646.04664015316</v>
      </c>
    </row>
    <row r="2177" spans="28:32" ht="20" customHeight="1" x14ac:dyDescent="0.5">
      <c r="AB2177" s="41">
        <f t="shared" si="165"/>
        <v>171</v>
      </c>
      <c r="AC2177" s="75">
        <f t="shared" si="166"/>
        <v>345.50064229249023</v>
      </c>
      <c r="AD2177" s="75">
        <f t="shared" si="167"/>
        <v>59080.609832015827</v>
      </c>
      <c r="AE2177" s="74">
        <f t="shared" si="168"/>
        <v>1629.5090446792583</v>
      </c>
      <c r="AF2177" s="74">
        <f t="shared" si="169"/>
        <v>278646.04664015316</v>
      </c>
    </row>
    <row r="2178" spans="28:32" ht="20" customHeight="1" x14ac:dyDescent="0.5">
      <c r="AB2178" s="41">
        <f t="shared" si="165"/>
        <v>171</v>
      </c>
      <c r="AC2178" s="75">
        <f t="shared" si="166"/>
        <v>345.50064229249023</v>
      </c>
      <c r="AD2178" s="75">
        <f t="shared" si="167"/>
        <v>59080.609832015827</v>
      </c>
      <c r="AE2178" s="74">
        <f t="shared" si="168"/>
        <v>1629.5090446792583</v>
      </c>
      <c r="AF2178" s="74">
        <f t="shared" si="169"/>
        <v>278646.04664015316</v>
      </c>
    </row>
    <row r="2179" spans="28:32" ht="20" customHeight="1" x14ac:dyDescent="0.5">
      <c r="AB2179" s="41">
        <f t="shared" si="165"/>
        <v>171</v>
      </c>
      <c r="AC2179" s="75">
        <f t="shared" si="166"/>
        <v>345.50064229249023</v>
      </c>
      <c r="AD2179" s="75">
        <f t="shared" si="167"/>
        <v>59080.609832015827</v>
      </c>
      <c r="AE2179" s="74">
        <f t="shared" si="168"/>
        <v>1629.5090446792583</v>
      </c>
      <c r="AF2179" s="74">
        <f t="shared" si="169"/>
        <v>278646.04664015316</v>
      </c>
    </row>
    <row r="2180" spans="28:32" ht="20" customHeight="1" x14ac:dyDescent="0.5">
      <c r="AB2180" s="41">
        <f t="shared" si="165"/>
        <v>171</v>
      </c>
      <c r="AC2180" s="75">
        <f t="shared" si="166"/>
        <v>345.50064229249023</v>
      </c>
      <c r="AD2180" s="75">
        <f t="shared" si="167"/>
        <v>59080.609832015827</v>
      </c>
      <c r="AE2180" s="74">
        <f t="shared" si="168"/>
        <v>1629.5090446792583</v>
      </c>
      <c r="AF2180" s="74">
        <f t="shared" si="169"/>
        <v>278646.04664015316</v>
      </c>
    </row>
    <row r="2181" spans="28:32" ht="20" customHeight="1" x14ac:dyDescent="0.5">
      <c r="AB2181" s="41">
        <f t="shared" si="165"/>
        <v>171</v>
      </c>
      <c r="AC2181" s="75">
        <f t="shared" si="166"/>
        <v>345.50064229249023</v>
      </c>
      <c r="AD2181" s="75">
        <f t="shared" si="167"/>
        <v>59080.609832015827</v>
      </c>
      <c r="AE2181" s="74">
        <f t="shared" si="168"/>
        <v>1629.5090446792583</v>
      </c>
      <c r="AF2181" s="74">
        <f t="shared" si="169"/>
        <v>278646.04664015316</v>
      </c>
    </row>
    <row r="2182" spans="28:32" ht="20" customHeight="1" x14ac:dyDescent="0.5">
      <c r="AB2182" s="41">
        <f t="shared" si="165"/>
        <v>171</v>
      </c>
      <c r="AC2182" s="75">
        <f t="shared" si="166"/>
        <v>345.50064229249023</v>
      </c>
      <c r="AD2182" s="75">
        <f t="shared" si="167"/>
        <v>59080.609832015827</v>
      </c>
      <c r="AE2182" s="74">
        <f t="shared" si="168"/>
        <v>1629.5090446792583</v>
      </c>
      <c r="AF2182" s="74">
        <f t="shared" si="169"/>
        <v>278646.04664015316</v>
      </c>
    </row>
    <row r="2183" spans="28:32" ht="20" customHeight="1" x14ac:dyDescent="0.5">
      <c r="AB2183" s="41">
        <f t="shared" ref="AB2183:AB2246" si="170">AB2182+U2183</f>
        <v>171</v>
      </c>
      <c r="AC2183" s="75">
        <f t="shared" ref="AC2183:AC2246" si="171">IF(U2183&gt;0,(W2183+AD2182)/AB2183,AC2182)</f>
        <v>345.50064229249023</v>
      </c>
      <c r="AD2183" s="75">
        <f t="shared" ref="AD2183:AD2246" si="172">AB2183*AC2183</f>
        <v>59080.609832015827</v>
      </c>
      <c r="AE2183" s="74">
        <f t="shared" ref="AE2183:AE2246" si="173">IF(U2183&gt;0,(AF2182+Z2183)/AB2183,AE2182)</f>
        <v>1629.5090446792583</v>
      </c>
      <c r="AF2183" s="74">
        <f t="shared" ref="AF2183:AF2246" si="174">AB2183*AE2183</f>
        <v>278646.04664015316</v>
      </c>
    </row>
    <row r="2184" spans="28:32" ht="20" customHeight="1" x14ac:dyDescent="0.5">
      <c r="AB2184" s="41">
        <f t="shared" si="170"/>
        <v>171</v>
      </c>
      <c r="AC2184" s="75">
        <f t="shared" si="171"/>
        <v>345.50064229249023</v>
      </c>
      <c r="AD2184" s="75">
        <f t="shared" si="172"/>
        <v>59080.609832015827</v>
      </c>
      <c r="AE2184" s="74">
        <f t="shared" si="173"/>
        <v>1629.5090446792583</v>
      </c>
      <c r="AF2184" s="74">
        <f t="shared" si="174"/>
        <v>278646.04664015316</v>
      </c>
    </row>
    <row r="2185" spans="28:32" ht="20" customHeight="1" x14ac:dyDescent="0.5">
      <c r="AB2185" s="41">
        <f t="shared" si="170"/>
        <v>171</v>
      </c>
      <c r="AC2185" s="75">
        <f t="shared" si="171"/>
        <v>345.50064229249023</v>
      </c>
      <c r="AD2185" s="75">
        <f t="shared" si="172"/>
        <v>59080.609832015827</v>
      </c>
      <c r="AE2185" s="74">
        <f t="shared" si="173"/>
        <v>1629.5090446792583</v>
      </c>
      <c r="AF2185" s="74">
        <f t="shared" si="174"/>
        <v>278646.04664015316</v>
      </c>
    </row>
    <row r="2186" spans="28:32" ht="20" customHeight="1" x14ac:dyDescent="0.5">
      <c r="AB2186" s="41">
        <f t="shared" si="170"/>
        <v>171</v>
      </c>
      <c r="AC2186" s="75">
        <f t="shared" si="171"/>
        <v>345.50064229249023</v>
      </c>
      <c r="AD2186" s="75">
        <f t="shared" si="172"/>
        <v>59080.609832015827</v>
      </c>
      <c r="AE2186" s="74">
        <f t="shared" si="173"/>
        <v>1629.5090446792583</v>
      </c>
      <c r="AF2186" s="74">
        <f t="shared" si="174"/>
        <v>278646.04664015316</v>
      </c>
    </row>
    <row r="2187" spans="28:32" ht="20" customHeight="1" x14ac:dyDescent="0.5">
      <c r="AB2187" s="41">
        <f t="shared" si="170"/>
        <v>171</v>
      </c>
      <c r="AC2187" s="75">
        <f t="shared" si="171"/>
        <v>345.50064229249023</v>
      </c>
      <c r="AD2187" s="75">
        <f t="shared" si="172"/>
        <v>59080.609832015827</v>
      </c>
      <c r="AE2187" s="74">
        <f t="shared" si="173"/>
        <v>1629.5090446792583</v>
      </c>
      <c r="AF2187" s="74">
        <f t="shared" si="174"/>
        <v>278646.04664015316</v>
      </c>
    </row>
    <row r="2188" spans="28:32" ht="20" customHeight="1" x14ac:dyDescent="0.5">
      <c r="AB2188" s="41">
        <f t="shared" si="170"/>
        <v>171</v>
      </c>
      <c r="AC2188" s="75">
        <f t="shared" si="171"/>
        <v>345.50064229249023</v>
      </c>
      <c r="AD2188" s="75">
        <f t="shared" si="172"/>
        <v>59080.609832015827</v>
      </c>
      <c r="AE2188" s="74">
        <f t="shared" si="173"/>
        <v>1629.5090446792583</v>
      </c>
      <c r="AF2188" s="74">
        <f t="shared" si="174"/>
        <v>278646.04664015316</v>
      </c>
    </row>
    <row r="2189" spans="28:32" ht="20" customHeight="1" x14ac:dyDescent="0.5">
      <c r="AB2189" s="41">
        <f t="shared" si="170"/>
        <v>171</v>
      </c>
      <c r="AC2189" s="75">
        <f t="shared" si="171"/>
        <v>345.50064229249023</v>
      </c>
      <c r="AD2189" s="75">
        <f t="shared" si="172"/>
        <v>59080.609832015827</v>
      </c>
      <c r="AE2189" s="74">
        <f t="shared" si="173"/>
        <v>1629.5090446792583</v>
      </c>
      <c r="AF2189" s="74">
        <f t="shared" si="174"/>
        <v>278646.04664015316</v>
      </c>
    </row>
    <row r="2190" spans="28:32" ht="20" customHeight="1" x14ac:dyDescent="0.5">
      <c r="AB2190" s="41">
        <f t="shared" si="170"/>
        <v>171</v>
      </c>
      <c r="AC2190" s="75">
        <f t="shared" si="171"/>
        <v>345.50064229249023</v>
      </c>
      <c r="AD2190" s="75">
        <f t="shared" si="172"/>
        <v>59080.609832015827</v>
      </c>
      <c r="AE2190" s="74">
        <f t="shared" si="173"/>
        <v>1629.5090446792583</v>
      </c>
      <c r="AF2190" s="74">
        <f t="shared" si="174"/>
        <v>278646.04664015316</v>
      </c>
    </row>
    <row r="2191" spans="28:32" ht="20" customHeight="1" x14ac:dyDescent="0.5">
      <c r="AB2191" s="41">
        <f t="shared" si="170"/>
        <v>171</v>
      </c>
      <c r="AC2191" s="75">
        <f t="shared" si="171"/>
        <v>345.50064229249023</v>
      </c>
      <c r="AD2191" s="75">
        <f t="shared" si="172"/>
        <v>59080.609832015827</v>
      </c>
      <c r="AE2191" s="74">
        <f t="shared" si="173"/>
        <v>1629.5090446792583</v>
      </c>
      <c r="AF2191" s="74">
        <f t="shared" si="174"/>
        <v>278646.04664015316</v>
      </c>
    </row>
    <row r="2192" spans="28:32" ht="20" customHeight="1" x14ac:dyDescent="0.5">
      <c r="AB2192" s="41">
        <f t="shared" si="170"/>
        <v>171</v>
      </c>
      <c r="AC2192" s="75">
        <f t="shared" si="171"/>
        <v>345.50064229249023</v>
      </c>
      <c r="AD2192" s="75">
        <f t="shared" si="172"/>
        <v>59080.609832015827</v>
      </c>
      <c r="AE2192" s="74">
        <f t="shared" si="173"/>
        <v>1629.5090446792583</v>
      </c>
      <c r="AF2192" s="74">
        <f t="shared" si="174"/>
        <v>278646.04664015316</v>
      </c>
    </row>
    <row r="2193" spans="28:32" ht="20" customHeight="1" x14ac:dyDescent="0.5">
      <c r="AB2193" s="41">
        <f t="shared" si="170"/>
        <v>171</v>
      </c>
      <c r="AC2193" s="75">
        <f t="shared" si="171"/>
        <v>345.50064229249023</v>
      </c>
      <c r="AD2193" s="75">
        <f t="shared" si="172"/>
        <v>59080.609832015827</v>
      </c>
      <c r="AE2193" s="74">
        <f t="shared" si="173"/>
        <v>1629.5090446792583</v>
      </c>
      <c r="AF2193" s="74">
        <f t="shared" si="174"/>
        <v>278646.04664015316</v>
      </c>
    </row>
    <row r="2194" spans="28:32" ht="20" customHeight="1" x14ac:dyDescent="0.5">
      <c r="AB2194" s="41">
        <f t="shared" si="170"/>
        <v>171</v>
      </c>
      <c r="AC2194" s="75">
        <f t="shared" si="171"/>
        <v>345.50064229249023</v>
      </c>
      <c r="AD2194" s="75">
        <f t="shared" si="172"/>
        <v>59080.609832015827</v>
      </c>
      <c r="AE2194" s="74">
        <f t="shared" si="173"/>
        <v>1629.5090446792583</v>
      </c>
      <c r="AF2194" s="74">
        <f t="shared" si="174"/>
        <v>278646.04664015316</v>
      </c>
    </row>
    <row r="2195" spans="28:32" ht="20" customHeight="1" x14ac:dyDescent="0.5">
      <c r="AB2195" s="41">
        <f t="shared" si="170"/>
        <v>171</v>
      </c>
      <c r="AC2195" s="75">
        <f t="shared" si="171"/>
        <v>345.50064229249023</v>
      </c>
      <c r="AD2195" s="75">
        <f t="shared" si="172"/>
        <v>59080.609832015827</v>
      </c>
      <c r="AE2195" s="74">
        <f t="shared" si="173"/>
        <v>1629.5090446792583</v>
      </c>
      <c r="AF2195" s="74">
        <f t="shared" si="174"/>
        <v>278646.04664015316</v>
      </c>
    </row>
    <row r="2196" spans="28:32" ht="20" customHeight="1" x14ac:dyDescent="0.5">
      <c r="AB2196" s="41">
        <f t="shared" si="170"/>
        <v>171</v>
      </c>
      <c r="AC2196" s="75">
        <f t="shared" si="171"/>
        <v>345.50064229249023</v>
      </c>
      <c r="AD2196" s="75">
        <f t="shared" si="172"/>
        <v>59080.609832015827</v>
      </c>
      <c r="AE2196" s="74">
        <f t="shared" si="173"/>
        <v>1629.5090446792583</v>
      </c>
      <c r="AF2196" s="74">
        <f t="shared" si="174"/>
        <v>278646.04664015316</v>
      </c>
    </row>
    <row r="2197" spans="28:32" ht="20" customHeight="1" x14ac:dyDescent="0.5">
      <c r="AB2197" s="41">
        <f t="shared" si="170"/>
        <v>171</v>
      </c>
      <c r="AC2197" s="75">
        <f t="shared" si="171"/>
        <v>345.50064229249023</v>
      </c>
      <c r="AD2197" s="75">
        <f t="shared" si="172"/>
        <v>59080.609832015827</v>
      </c>
      <c r="AE2197" s="74">
        <f t="shared" si="173"/>
        <v>1629.5090446792583</v>
      </c>
      <c r="AF2197" s="74">
        <f t="shared" si="174"/>
        <v>278646.04664015316</v>
      </c>
    </row>
    <row r="2198" spans="28:32" ht="20" customHeight="1" x14ac:dyDescent="0.5">
      <c r="AB2198" s="41">
        <f t="shared" si="170"/>
        <v>171</v>
      </c>
      <c r="AC2198" s="75">
        <f t="shared" si="171"/>
        <v>345.50064229249023</v>
      </c>
      <c r="AD2198" s="75">
        <f t="shared" si="172"/>
        <v>59080.609832015827</v>
      </c>
      <c r="AE2198" s="74">
        <f t="shared" si="173"/>
        <v>1629.5090446792583</v>
      </c>
      <c r="AF2198" s="74">
        <f t="shared" si="174"/>
        <v>278646.04664015316</v>
      </c>
    </row>
    <row r="2199" spans="28:32" ht="20" customHeight="1" x14ac:dyDescent="0.5">
      <c r="AB2199" s="41">
        <f t="shared" si="170"/>
        <v>171</v>
      </c>
      <c r="AC2199" s="75">
        <f t="shared" si="171"/>
        <v>345.50064229249023</v>
      </c>
      <c r="AD2199" s="75">
        <f t="shared" si="172"/>
        <v>59080.609832015827</v>
      </c>
      <c r="AE2199" s="74">
        <f t="shared" si="173"/>
        <v>1629.5090446792583</v>
      </c>
      <c r="AF2199" s="74">
        <f t="shared" si="174"/>
        <v>278646.04664015316</v>
      </c>
    </row>
    <row r="2200" spans="28:32" ht="20" customHeight="1" x14ac:dyDescent="0.5">
      <c r="AB2200" s="41">
        <f t="shared" si="170"/>
        <v>171</v>
      </c>
      <c r="AC2200" s="75">
        <f t="shared" si="171"/>
        <v>345.50064229249023</v>
      </c>
      <c r="AD2200" s="75">
        <f t="shared" si="172"/>
        <v>59080.609832015827</v>
      </c>
      <c r="AE2200" s="74">
        <f t="shared" si="173"/>
        <v>1629.5090446792583</v>
      </c>
      <c r="AF2200" s="74">
        <f t="shared" si="174"/>
        <v>278646.04664015316</v>
      </c>
    </row>
    <row r="2201" spans="28:32" ht="20" customHeight="1" x14ac:dyDescent="0.5">
      <c r="AB2201" s="41">
        <f t="shared" si="170"/>
        <v>171</v>
      </c>
      <c r="AC2201" s="75">
        <f t="shared" si="171"/>
        <v>345.50064229249023</v>
      </c>
      <c r="AD2201" s="75">
        <f t="shared" si="172"/>
        <v>59080.609832015827</v>
      </c>
      <c r="AE2201" s="74">
        <f t="shared" si="173"/>
        <v>1629.5090446792583</v>
      </c>
      <c r="AF2201" s="74">
        <f t="shared" si="174"/>
        <v>278646.04664015316</v>
      </c>
    </row>
    <row r="2202" spans="28:32" ht="20" customHeight="1" x14ac:dyDescent="0.5">
      <c r="AB2202" s="41">
        <f t="shared" si="170"/>
        <v>171</v>
      </c>
      <c r="AC2202" s="75">
        <f t="shared" si="171"/>
        <v>345.50064229249023</v>
      </c>
      <c r="AD2202" s="75">
        <f t="shared" si="172"/>
        <v>59080.609832015827</v>
      </c>
      <c r="AE2202" s="74">
        <f t="shared" si="173"/>
        <v>1629.5090446792583</v>
      </c>
      <c r="AF2202" s="74">
        <f t="shared" si="174"/>
        <v>278646.04664015316</v>
      </c>
    </row>
    <row r="2203" spans="28:32" ht="20" customHeight="1" x14ac:dyDescent="0.5">
      <c r="AB2203" s="41">
        <f t="shared" si="170"/>
        <v>171</v>
      </c>
      <c r="AC2203" s="75">
        <f t="shared" si="171"/>
        <v>345.50064229249023</v>
      </c>
      <c r="AD2203" s="75">
        <f t="shared" si="172"/>
        <v>59080.609832015827</v>
      </c>
      <c r="AE2203" s="74">
        <f t="shared" si="173"/>
        <v>1629.5090446792583</v>
      </c>
      <c r="AF2203" s="74">
        <f t="shared" si="174"/>
        <v>278646.04664015316</v>
      </c>
    </row>
    <row r="2204" spans="28:32" ht="20" customHeight="1" x14ac:dyDescent="0.5">
      <c r="AB2204" s="41">
        <f t="shared" si="170"/>
        <v>171</v>
      </c>
      <c r="AC2204" s="75">
        <f t="shared" si="171"/>
        <v>345.50064229249023</v>
      </c>
      <c r="AD2204" s="75">
        <f t="shared" si="172"/>
        <v>59080.609832015827</v>
      </c>
      <c r="AE2204" s="74">
        <f t="shared" si="173"/>
        <v>1629.5090446792583</v>
      </c>
      <c r="AF2204" s="74">
        <f t="shared" si="174"/>
        <v>278646.04664015316</v>
      </c>
    </row>
    <row r="2205" spans="28:32" ht="20" customHeight="1" x14ac:dyDescent="0.5">
      <c r="AB2205" s="41">
        <f t="shared" si="170"/>
        <v>171</v>
      </c>
      <c r="AC2205" s="75">
        <f t="shared" si="171"/>
        <v>345.50064229249023</v>
      </c>
      <c r="AD2205" s="75">
        <f t="shared" si="172"/>
        <v>59080.609832015827</v>
      </c>
      <c r="AE2205" s="74">
        <f t="shared" si="173"/>
        <v>1629.5090446792583</v>
      </c>
      <c r="AF2205" s="74">
        <f t="shared" si="174"/>
        <v>278646.04664015316</v>
      </c>
    </row>
    <row r="2206" spans="28:32" ht="20" customHeight="1" x14ac:dyDescent="0.5">
      <c r="AB2206" s="41">
        <f t="shared" si="170"/>
        <v>171</v>
      </c>
      <c r="AC2206" s="75">
        <f t="shared" si="171"/>
        <v>345.50064229249023</v>
      </c>
      <c r="AD2206" s="75">
        <f t="shared" si="172"/>
        <v>59080.609832015827</v>
      </c>
      <c r="AE2206" s="74">
        <f t="shared" si="173"/>
        <v>1629.5090446792583</v>
      </c>
      <c r="AF2206" s="74">
        <f t="shared" si="174"/>
        <v>278646.04664015316</v>
      </c>
    </row>
    <row r="2207" spans="28:32" ht="20" customHeight="1" x14ac:dyDescent="0.5">
      <c r="AB2207" s="41">
        <f t="shared" si="170"/>
        <v>171</v>
      </c>
      <c r="AC2207" s="75">
        <f t="shared" si="171"/>
        <v>345.50064229249023</v>
      </c>
      <c r="AD2207" s="75">
        <f t="shared" si="172"/>
        <v>59080.609832015827</v>
      </c>
      <c r="AE2207" s="74">
        <f t="shared" si="173"/>
        <v>1629.5090446792583</v>
      </c>
      <c r="AF2207" s="74">
        <f t="shared" si="174"/>
        <v>278646.04664015316</v>
      </c>
    </row>
    <row r="2208" spans="28:32" ht="20" customHeight="1" x14ac:dyDescent="0.5">
      <c r="AB2208" s="41">
        <f t="shared" si="170"/>
        <v>171</v>
      </c>
      <c r="AC2208" s="75">
        <f t="shared" si="171"/>
        <v>345.50064229249023</v>
      </c>
      <c r="AD2208" s="75">
        <f t="shared" si="172"/>
        <v>59080.609832015827</v>
      </c>
      <c r="AE2208" s="74">
        <f t="shared" si="173"/>
        <v>1629.5090446792583</v>
      </c>
      <c r="AF2208" s="74">
        <f t="shared" si="174"/>
        <v>278646.04664015316</v>
      </c>
    </row>
    <row r="2209" spans="28:32" ht="20" customHeight="1" x14ac:dyDescent="0.5">
      <c r="AB2209" s="41">
        <f t="shared" si="170"/>
        <v>171</v>
      </c>
      <c r="AC2209" s="75">
        <f t="shared" si="171"/>
        <v>345.50064229249023</v>
      </c>
      <c r="AD2209" s="75">
        <f t="shared" si="172"/>
        <v>59080.609832015827</v>
      </c>
      <c r="AE2209" s="74">
        <f t="shared" si="173"/>
        <v>1629.5090446792583</v>
      </c>
      <c r="AF2209" s="74">
        <f t="shared" si="174"/>
        <v>278646.04664015316</v>
      </c>
    </row>
    <row r="2210" spans="28:32" ht="20" customHeight="1" x14ac:dyDescent="0.5">
      <c r="AB2210" s="41">
        <f t="shared" si="170"/>
        <v>171</v>
      </c>
      <c r="AC2210" s="75">
        <f t="shared" si="171"/>
        <v>345.50064229249023</v>
      </c>
      <c r="AD2210" s="75">
        <f t="shared" si="172"/>
        <v>59080.609832015827</v>
      </c>
      <c r="AE2210" s="74">
        <f t="shared" si="173"/>
        <v>1629.5090446792583</v>
      </c>
      <c r="AF2210" s="74">
        <f t="shared" si="174"/>
        <v>278646.04664015316</v>
      </c>
    </row>
    <row r="2211" spans="28:32" ht="20" customHeight="1" x14ac:dyDescent="0.5">
      <c r="AB2211" s="41">
        <f t="shared" si="170"/>
        <v>171</v>
      </c>
      <c r="AC2211" s="75">
        <f t="shared" si="171"/>
        <v>345.50064229249023</v>
      </c>
      <c r="AD2211" s="75">
        <f t="shared" si="172"/>
        <v>59080.609832015827</v>
      </c>
      <c r="AE2211" s="74">
        <f t="shared" si="173"/>
        <v>1629.5090446792583</v>
      </c>
      <c r="AF2211" s="74">
        <f t="shared" si="174"/>
        <v>278646.04664015316</v>
      </c>
    </row>
    <row r="2212" spans="28:32" ht="20" customHeight="1" x14ac:dyDescent="0.5">
      <c r="AB2212" s="41">
        <f t="shared" si="170"/>
        <v>171</v>
      </c>
      <c r="AC2212" s="75">
        <f t="shared" si="171"/>
        <v>345.50064229249023</v>
      </c>
      <c r="AD2212" s="75">
        <f t="shared" si="172"/>
        <v>59080.609832015827</v>
      </c>
      <c r="AE2212" s="74">
        <f t="shared" si="173"/>
        <v>1629.5090446792583</v>
      </c>
      <c r="AF2212" s="74">
        <f t="shared" si="174"/>
        <v>278646.04664015316</v>
      </c>
    </row>
    <row r="2213" spans="28:32" ht="20" customHeight="1" x14ac:dyDescent="0.5">
      <c r="AB2213" s="41">
        <f t="shared" si="170"/>
        <v>171</v>
      </c>
      <c r="AC2213" s="75">
        <f t="shared" si="171"/>
        <v>345.50064229249023</v>
      </c>
      <c r="AD2213" s="75">
        <f t="shared" si="172"/>
        <v>59080.609832015827</v>
      </c>
      <c r="AE2213" s="74">
        <f t="shared" si="173"/>
        <v>1629.5090446792583</v>
      </c>
      <c r="AF2213" s="74">
        <f t="shared" si="174"/>
        <v>278646.04664015316</v>
      </c>
    </row>
    <row r="2214" spans="28:32" ht="20" customHeight="1" x14ac:dyDescent="0.5">
      <c r="AB2214" s="41">
        <f t="shared" si="170"/>
        <v>171</v>
      </c>
      <c r="AC2214" s="75">
        <f t="shared" si="171"/>
        <v>345.50064229249023</v>
      </c>
      <c r="AD2214" s="75">
        <f t="shared" si="172"/>
        <v>59080.609832015827</v>
      </c>
      <c r="AE2214" s="74">
        <f t="shared" si="173"/>
        <v>1629.5090446792583</v>
      </c>
      <c r="AF2214" s="74">
        <f t="shared" si="174"/>
        <v>278646.04664015316</v>
      </c>
    </row>
    <row r="2215" spans="28:32" ht="20" customHeight="1" x14ac:dyDescent="0.5">
      <c r="AB2215" s="41">
        <f t="shared" si="170"/>
        <v>171</v>
      </c>
      <c r="AC2215" s="75">
        <f t="shared" si="171"/>
        <v>345.50064229249023</v>
      </c>
      <c r="AD2215" s="75">
        <f t="shared" si="172"/>
        <v>59080.609832015827</v>
      </c>
      <c r="AE2215" s="74">
        <f t="shared" si="173"/>
        <v>1629.5090446792583</v>
      </c>
      <c r="AF2215" s="74">
        <f t="shared" si="174"/>
        <v>278646.04664015316</v>
      </c>
    </row>
    <row r="2216" spans="28:32" ht="20" customHeight="1" x14ac:dyDescent="0.5">
      <c r="AB2216" s="41">
        <f t="shared" si="170"/>
        <v>171</v>
      </c>
      <c r="AC2216" s="75">
        <f t="shared" si="171"/>
        <v>345.50064229249023</v>
      </c>
      <c r="AD2216" s="75">
        <f t="shared" si="172"/>
        <v>59080.609832015827</v>
      </c>
      <c r="AE2216" s="74">
        <f t="shared" si="173"/>
        <v>1629.5090446792583</v>
      </c>
      <c r="AF2216" s="74">
        <f t="shared" si="174"/>
        <v>278646.04664015316</v>
      </c>
    </row>
    <row r="2217" spans="28:32" ht="20" customHeight="1" x14ac:dyDescent="0.5">
      <c r="AB2217" s="41">
        <f t="shared" si="170"/>
        <v>171</v>
      </c>
      <c r="AC2217" s="75">
        <f t="shared" si="171"/>
        <v>345.50064229249023</v>
      </c>
      <c r="AD2217" s="75">
        <f t="shared" si="172"/>
        <v>59080.609832015827</v>
      </c>
      <c r="AE2217" s="74">
        <f t="shared" si="173"/>
        <v>1629.5090446792583</v>
      </c>
      <c r="AF2217" s="74">
        <f t="shared" si="174"/>
        <v>278646.04664015316</v>
      </c>
    </row>
    <row r="2218" spans="28:32" ht="20" customHeight="1" x14ac:dyDescent="0.5">
      <c r="AB2218" s="41">
        <f t="shared" si="170"/>
        <v>171</v>
      </c>
      <c r="AC2218" s="75">
        <f t="shared" si="171"/>
        <v>345.50064229249023</v>
      </c>
      <c r="AD2218" s="75">
        <f t="shared" si="172"/>
        <v>59080.609832015827</v>
      </c>
      <c r="AE2218" s="74">
        <f t="shared" si="173"/>
        <v>1629.5090446792583</v>
      </c>
      <c r="AF2218" s="74">
        <f t="shared" si="174"/>
        <v>278646.04664015316</v>
      </c>
    </row>
    <row r="2219" spans="28:32" ht="20" customHeight="1" x14ac:dyDescent="0.5">
      <c r="AB2219" s="41">
        <f t="shared" si="170"/>
        <v>171</v>
      </c>
      <c r="AC2219" s="75">
        <f t="shared" si="171"/>
        <v>345.50064229249023</v>
      </c>
      <c r="AD2219" s="75">
        <f t="shared" si="172"/>
        <v>59080.609832015827</v>
      </c>
      <c r="AE2219" s="74">
        <f t="shared" si="173"/>
        <v>1629.5090446792583</v>
      </c>
      <c r="AF2219" s="74">
        <f t="shared" si="174"/>
        <v>278646.04664015316</v>
      </c>
    </row>
    <row r="2220" spans="28:32" ht="20" customHeight="1" x14ac:dyDescent="0.5">
      <c r="AB2220" s="41">
        <f t="shared" si="170"/>
        <v>171</v>
      </c>
      <c r="AC2220" s="75">
        <f t="shared" si="171"/>
        <v>345.50064229249023</v>
      </c>
      <c r="AD2220" s="75">
        <f t="shared" si="172"/>
        <v>59080.609832015827</v>
      </c>
      <c r="AE2220" s="74">
        <f t="shared" si="173"/>
        <v>1629.5090446792583</v>
      </c>
      <c r="AF2220" s="74">
        <f t="shared" si="174"/>
        <v>278646.04664015316</v>
      </c>
    </row>
    <row r="2221" spans="28:32" ht="20" customHeight="1" x14ac:dyDescent="0.5">
      <c r="AB2221" s="41">
        <f t="shared" si="170"/>
        <v>171</v>
      </c>
      <c r="AC2221" s="75">
        <f t="shared" si="171"/>
        <v>345.50064229249023</v>
      </c>
      <c r="AD2221" s="75">
        <f t="shared" si="172"/>
        <v>59080.609832015827</v>
      </c>
      <c r="AE2221" s="74">
        <f t="shared" si="173"/>
        <v>1629.5090446792583</v>
      </c>
      <c r="AF2221" s="74">
        <f t="shared" si="174"/>
        <v>278646.04664015316</v>
      </c>
    </row>
    <row r="2222" spans="28:32" ht="20" customHeight="1" x14ac:dyDescent="0.5">
      <c r="AB2222" s="41">
        <f t="shared" si="170"/>
        <v>171</v>
      </c>
      <c r="AC2222" s="75">
        <f t="shared" si="171"/>
        <v>345.50064229249023</v>
      </c>
      <c r="AD2222" s="75">
        <f t="shared" si="172"/>
        <v>59080.609832015827</v>
      </c>
      <c r="AE2222" s="74">
        <f t="shared" si="173"/>
        <v>1629.5090446792583</v>
      </c>
      <c r="AF2222" s="74">
        <f t="shared" si="174"/>
        <v>278646.04664015316</v>
      </c>
    </row>
    <row r="2223" spans="28:32" ht="20" customHeight="1" x14ac:dyDescent="0.5">
      <c r="AB2223" s="41">
        <f t="shared" si="170"/>
        <v>171</v>
      </c>
      <c r="AC2223" s="75">
        <f t="shared" si="171"/>
        <v>345.50064229249023</v>
      </c>
      <c r="AD2223" s="75">
        <f t="shared" si="172"/>
        <v>59080.609832015827</v>
      </c>
      <c r="AE2223" s="74">
        <f t="shared" si="173"/>
        <v>1629.5090446792583</v>
      </c>
      <c r="AF2223" s="74">
        <f t="shared" si="174"/>
        <v>278646.04664015316</v>
      </c>
    </row>
    <row r="2224" spans="28:32" ht="20" customHeight="1" x14ac:dyDescent="0.5">
      <c r="AB2224" s="41">
        <f t="shared" si="170"/>
        <v>171</v>
      </c>
      <c r="AC2224" s="75">
        <f t="shared" si="171"/>
        <v>345.50064229249023</v>
      </c>
      <c r="AD2224" s="75">
        <f t="shared" si="172"/>
        <v>59080.609832015827</v>
      </c>
      <c r="AE2224" s="74">
        <f t="shared" si="173"/>
        <v>1629.5090446792583</v>
      </c>
      <c r="AF2224" s="74">
        <f t="shared" si="174"/>
        <v>278646.04664015316</v>
      </c>
    </row>
    <row r="2225" spans="28:32" ht="20" customHeight="1" x14ac:dyDescent="0.5">
      <c r="AB2225" s="41">
        <f t="shared" si="170"/>
        <v>171</v>
      </c>
      <c r="AC2225" s="75">
        <f t="shared" si="171"/>
        <v>345.50064229249023</v>
      </c>
      <c r="AD2225" s="75">
        <f t="shared" si="172"/>
        <v>59080.609832015827</v>
      </c>
      <c r="AE2225" s="74">
        <f t="shared" si="173"/>
        <v>1629.5090446792583</v>
      </c>
      <c r="AF2225" s="74">
        <f t="shared" si="174"/>
        <v>278646.04664015316</v>
      </c>
    </row>
    <row r="2226" spans="28:32" ht="20" customHeight="1" x14ac:dyDescent="0.5">
      <c r="AB2226" s="41">
        <f t="shared" si="170"/>
        <v>171</v>
      </c>
      <c r="AC2226" s="75">
        <f t="shared" si="171"/>
        <v>345.50064229249023</v>
      </c>
      <c r="AD2226" s="75">
        <f t="shared" si="172"/>
        <v>59080.609832015827</v>
      </c>
      <c r="AE2226" s="74">
        <f t="shared" si="173"/>
        <v>1629.5090446792583</v>
      </c>
      <c r="AF2226" s="74">
        <f t="shared" si="174"/>
        <v>278646.04664015316</v>
      </c>
    </row>
    <row r="2227" spans="28:32" ht="20" customHeight="1" x14ac:dyDescent="0.5">
      <c r="AB2227" s="41">
        <f t="shared" si="170"/>
        <v>171</v>
      </c>
      <c r="AC2227" s="75">
        <f t="shared" si="171"/>
        <v>345.50064229249023</v>
      </c>
      <c r="AD2227" s="75">
        <f t="shared" si="172"/>
        <v>59080.609832015827</v>
      </c>
      <c r="AE2227" s="74">
        <f t="shared" si="173"/>
        <v>1629.5090446792583</v>
      </c>
      <c r="AF2227" s="74">
        <f t="shared" si="174"/>
        <v>278646.04664015316</v>
      </c>
    </row>
    <row r="2228" spans="28:32" ht="20" customHeight="1" x14ac:dyDescent="0.5">
      <c r="AB2228" s="41">
        <f t="shared" si="170"/>
        <v>171</v>
      </c>
      <c r="AC2228" s="75">
        <f t="shared" si="171"/>
        <v>345.50064229249023</v>
      </c>
      <c r="AD2228" s="75">
        <f t="shared" si="172"/>
        <v>59080.609832015827</v>
      </c>
      <c r="AE2228" s="74">
        <f t="shared" si="173"/>
        <v>1629.5090446792583</v>
      </c>
      <c r="AF2228" s="74">
        <f t="shared" si="174"/>
        <v>278646.04664015316</v>
      </c>
    </row>
    <row r="2229" spans="28:32" ht="20" customHeight="1" x14ac:dyDescent="0.5">
      <c r="AB2229" s="41">
        <f t="shared" si="170"/>
        <v>171</v>
      </c>
      <c r="AC2229" s="75">
        <f t="shared" si="171"/>
        <v>345.50064229249023</v>
      </c>
      <c r="AD2229" s="75">
        <f t="shared" si="172"/>
        <v>59080.609832015827</v>
      </c>
      <c r="AE2229" s="74">
        <f t="shared" si="173"/>
        <v>1629.5090446792583</v>
      </c>
      <c r="AF2229" s="74">
        <f t="shared" si="174"/>
        <v>278646.04664015316</v>
      </c>
    </row>
    <row r="2230" spans="28:32" ht="20" customHeight="1" x14ac:dyDescent="0.5">
      <c r="AB2230" s="41">
        <f t="shared" si="170"/>
        <v>171</v>
      </c>
      <c r="AC2230" s="75">
        <f t="shared" si="171"/>
        <v>345.50064229249023</v>
      </c>
      <c r="AD2230" s="75">
        <f t="shared" si="172"/>
        <v>59080.609832015827</v>
      </c>
      <c r="AE2230" s="74">
        <f t="shared" si="173"/>
        <v>1629.5090446792583</v>
      </c>
      <c r="AF2230" s="74">
        <f t="shared" si="174"/>
        <v>278646.04664015316</v>
      </c>
    </row>
    <row r="2231" spans="28:32" ht="20" customHeight="1" x14ac:dyDescent="0.5">
      <c r="AB2231" s="41">
        <f t="shared" si="170"/>
        <v>171</v>
      </c>
      <c r="AC2231" s="75">
        <f t="shared" si="171"/>
        <v>345.50064229249023</v>
      </c>
      <c r="AD2231" s="75">
        <f t="shared" si="172"/>
        <v>59080.609832015827</v>
      </c>
      <c r="AE2231" s="74">
        <f t="shared" si="173"/>
        <v>1629.5090446792583</v>
      </c>
      <c r="AF2231" s="74">
        <f t="shared" si="174"/>
        <v>278646.04664015316</v>
      </c>
    </row>
    <row r="2232" spans="28:32" ht="20" customHeight="1" x14ac:dyDescent="0.5">
      <c r="AB2232" s="41">
        <f t="shared" si="170"/>
        <v>171</v>
      </c>
      <c r="AC2232" s="75">
        <f t="shared" si="171"/>
        <v>345.50064229249023</v>
      </c>
      <c r="AD2232" s="75">
        <f t="shared" si="172"/>
        <v>59080.609832015827</v>
      </c>
      <c r="AE2232" s="74">
        <f t="shared" si="173"/>
        <v>1629.5090446792583</v>
      </c>
      <c r="AF2232" s="74">
        <f t="shared" si="174"/>
        <v>278646.04664015316</v>
      </c>
    </row>
    <row r="2233" spans="28:32" ht="20" customHeight="1" x14ac:dyDescent="0.5">
      <c r="AB2233" s="41">
        <f t="shared" si="170"/>
        <v>171</v>
      </c>
      <c r="AC2233" s="75">
        <f t="shared" si="171"/>
        <v>345.50064229249023</v>
      </c>
      <c r="AD2233" s="75">
        <f t="shared" si="172"/>
        <v>59080.609832015827</v>
      </c>
      <c r="AE2233" s="74">
        <f t="shared" si="173"/>
        <v>1629.5090446792583</v>
      </c>
      <c r="AF2233" s="74">
        <f t="shared" si="174"/>
        <v>278646.04664015316</v>
      </c>
    </row>
    <row r="2234" spans="28:32" ht="20" customHeight="1" x14ac:dyDescent="0.5">
      <c r="AB2234" s="41">
        <f t="shared" si="170"/>
        <v>171</v>
      </c>
      <c r="AC2234" s="75">
        <f t="shared" si="171"/>
        <v>345.50064229249023</v>
      </c>
      <c r="AD2234" s="75">
        <f t="shared" si="172"/>
        <v>59080.609832015827</v>
      </c>
      <c r="AE2234" s="74">
        <f t="shared" si="173"/>
        <v>1629.5090446792583</v>
      </c>
      <c r="AF2234" s="74">
        <f t="shared" si="174"/>
        <v>278646.04664015316</v>
      </c>
    </row>
    <row r="2235" spans="28:32" ht="20" customHeight="1" x14ac:dyDescent="0.5">
      <c r="AB2235" s="41">
        <f t="shared" si="170"/>
        <v>171</v>
      </c>
      <c r="AC2235" s="75">
        <f t="shared" si="171"/>
        <v>345.50064229249023</v>
      </c>
      <c r="AD2235" s="75">
        <f t="shared" si="172"/>
        <v>59080.609832015827</v>
      </c>
      <c r="AE2235" s="74">
        <f t="shared" si="173"/>
        <v>1629.5090446792583</v>
      </c>
      <c r="AF2235" s="74">
        <f t="shared" si="174"/>
        <v>278646.04664015316</v>
      </c>
    </row>
    <row r="2236" spans="28:32" ht="20" customHeight="1" x14ac:dyDescent="0.5">
      <c r="AB2236" s="41">
        <f t="shared" si="170"/>
        <v>171</v>
      </c>
      <c r="AC2236" s="75">
        <f t="shared" si="171"/>
        <v>345.50064229249023</v>
      </c>
      <c r="AD2236" s="75">
        <f t="shared" si="172"/>
        <v>59080.609832015827</v>
      </c>
      <c r="AE2236" s="74">
        <f t="shared" si="173"/>
        <v>1629.5090446792583</v>
      </c>
      <c r="AF2236" s="74">
        <f t="shared" si="174"/>
        <v>278646.04664015316</v>
      </c>
    </row>
    <row r="2237" spans="28:32" ht="20" customHeight="1" x14ac:dyDescent="0.5">
      <c r="AB2237" s="41">
        <f t="shared" si="170"/>
        <v>171</v>
      </c>
      <c r="AC2237" s="75">
        <f t="shared" si="171"/>
        <v>345.50064229249023</v>
      </c>
      <c r="AD2237" s="75">
        <f t="shared" si="172"/>
        <v>59080.609832015827</v>
      </c>
      <c r="AE2237" s="74">
        <f t="shared" si="173"/>
        <v>1629.5090446792583</v>
      </c>
      <c r="AF2237" s="74">
        <f t="shared" si="174"/>
        <v>278646.04664015316</v>
      </c>
    </row>
    <row r="2238" spans="28:32" ht="20" customHeight="1" x14ac:dyDescent="0.5">
      <c r="AB2238" s="41">
        <f t="shared" si="170"/>
        <v>171</v>
      </c>
      <c r="AC2238" s="75">
        <f t="shared" si="171"/>
        <v>345.50064229249023</v>
      </c>
      <c r="AD2238" s="75">
        <f t="shared" si="172"/>
        <v>59080.609832015827</v>
      </c>
      <c r="AE2238" s="74">
        <f t="shared" si="173"/>
        <v>1629.5090446792583</v>
      </c>
      <c r="AF2238" s="74">
        <f t="shared" si="174"/>
        <v>278646.04664015316</v>
      </c>
    </row>
    <row r="2239" spans="28:32" ht="20" customHeight="1" x14ac:dyDescent="0.5">
      <c r="AB2239" s="41">
        <f t="shared" si="170"/>
        <v>171</v>
      </c>
      <c r="AC2239" s="75">
        <f t="shared" si="171"/>
        <v>345.50064229249023</v>
      </c>
      <c r="AD2239" s="75">
        <f t="shared" si="172"/>
        <v>59080.609832015827</v>
      </c>
      <c r="AE2239" s="74">
        <f t="shared" si="173"/>
        <v>1629.5090446792583</v>
      </c>
      <c r="AF2239" s="74">
        <f t="shared" si="174"/>
        <v>278646.04664015316</v>
      </c>
    </row>
    <row r="2240" spans="28:32" ht="20" customHeight="1" x14ac:dyDescent="0.5">
      <c r="AB2240" s="41">
        <f t="shared" si="170"/>
        <v>171</v>
      </c>
      <c r="AC2240" s="75">
        <f t="shared" si="171"/>
        <v>345.50064229249023</v>
      </c>
      <c r="AD2240" s="75">
        <f t="shared" si="172"/>
        <v>59080.609832015827</v>
      </c>
      <c r="AE2240" s="74">
        <f t="shared" si="173"/>
        <v>1629.5090446792583</v>
      </c>
      <c r="AF2240" s="74">
        <f t="shared" si="174"/>
        <v>278646.04664015316</v>
      </c>
    </row>
    <row r="2241" spans="28:32" ht="20" customHeight="1" x14ac:dyDescent="0.5">
      <c r="AB2241" s="41">
        <f t="shared" si="170"/>
        <v>171</v>
      </c>
      <c r="AC2241" s="75">
        <f t="shared" si="171"/>
        <v>345.50064229249023</v>
      </c>
      <c r="AD2241" s="75">
        <f t="shared" si="172"/>
        <v>59080.609832015827</v>
      </c>
      <c r="AE2241" s="74">
        <f t="shared" si="173"/>
        <v>1629.5090446792583</v>
      </c>
      <c r="AF2241" s="74">
        <f t="shared" si="174"/>
        <v>278646.04664015316</v>
      </c>
    </row>
    <row r="2242" spans="28:32" ht="20" customHeight="1" x14ac:dyDescent="0.5">
      <c r="AB2242" s="41">
        <f t="shared" si="170"/>
        <v>171</v>
      </c>
      <c r="AC2242" s="75">
        <f t="shared" si="171"/>
        <v>345.50064229249023</v>
      </c>
      <c r="AD2242" s="75">
        <f t="shared" si="172"/>
        <v>59080.609832015827</v>
      </c>
      <c r="AE2242" s="74">
        <f t="shared" si="173"/>
        <v>1629.5090446792583</v>
      </c>
      <c r="AF2242" s="74">
        <f t="shared" si="174"/>
        <v>278646.04664015316</v>
      </c>
    </row>
    <row r="2243" spans="28:32" ht="20" customHeight="1" x14ac:dyDescent="0.5">
      <c r="AB2243" s="41">
        <f t="shared" si="170"/>
        <v>171</v>
      </c>
      <c r="AC2243" s="75">
        <f t="shared" si="171"/>
        <v>345.50064229249023</v>
      </c>
      <c r="AD2243" s="75">
        <f t="shared" si="172"/>
        <v>59080.609832015827</v>
      </c>
      <c r="AE2243" s="74">
        <f t="shared" si="173"/>
        <v>1629.5090446792583</v>
      </c>
      <c r="AF2243" s="74">
        <f t="shared" si="174"/>
        <v>278646.04664015316</v>
      </c>
    </row>
    <row r="2244" spans="28:32" ht="20" customHeight="1" x14ac:dyDescent="0.5">
      <c r="AB2244" s="41">
        <f t="shared" si="170"/>
        <v>171</v>
      </c>
      <c r="AC2244" s="75">
        <f t="shared" si="171"/>
        <v>345.50064229249023</v>
      </c>
      <c r="AD2244" s="75">
        <f t="shared" si="172"/>
        <v>59080.609832015827</v>
      </c>
      <c r="AE2244" s="74">
        <f t="shared" si="173"/>
        <v>1629.5090446792583</v>
      </c>
      <c r="AF2244" s="74">
        <f t="shared" si="174"/>
        <v>278646.04664015316</v>
      </c>
    </row>
    <row r="2245" spans="28:32" ht="20" customHeight="1" x14ac:dyDescent="0.5">
      <c r="AB2245" s="41">
        <f t="shared" si="170"/>
        <v>171</v>
      </c>
      <c r="AC2245" s="75">
        <f t="shared" si="171"/>
        <v>345.50064229249023</v>
      </c>
      <c r="AD2245" s="75">
        <f t="shared" si="172"/>
        <v>59080.609832015827</v>
      </c>
      <c r="AE2245" s="74">
        <f t="shared" si="173"/>
        <v>1629.5090446792583</v>
      </c>
      <c r="AF2245" s="74">
        <f t="shared" si="174"/>
        <v>278646.04664015316</v>
      </c>
    </row>
    <row r="2246" spans="28:32" ht="20" customHeight="1" x14ac:dyDescent="0.5">
      <c r="AB2246" s="41">
        <f t="shared" si="170"/>
        <v>171</v>
      </c>
      <c r="AC2246" s="75">
        <f t="shared" si="171"/>
        <v>345.50064229249023</v>
      </c>
      <c r="AD2246" s="75">
        <f t="shared" si="172"/>
        <v>59080.609832015827</v>
      </c>
      <c r="AE2246" s="74">
        <f t="shared" si="173"/>
        <v>1629.5090446792583</v>
      </c>
      <c r="AF2246" s="74">
        <f t="shared" si="174"/>
        <v>278646.04664015316</v>
      </c>
    </row>
    <row r="2247" spans="28:32" ht="20" customHeight="1" x14ac:dyDescent="0.5">
      <c r="AB2247" s="41">
        <f t="shared" ref="AB2247:AB2310" si="175">AB2246+U2247</f>
        <v>171</v>
      </c>
      <c r="AC2247" s="75">
        <f t="shared" ref="AC2247:AC2310" si="176">IF(U2247&gt;0,(W2247+AD2246)/AB2247,AC2246)</f>
        <v>345.50064229249023</v>
      </c>
      <c r="AD2247" s="75">
        <f t="shared" ref="AD2247:AD2310" si="177">AB2247*AC2247</f>
        <v>59080.609832015827</v>
      </c>
      <c r="AE2247" s="74">
        <f t="shared" ref="AE2247:AE2310" si="178">IF(U2247&gt;0,(AF2246+Z2247)/AB2247,AE2246)</f>
        <v>1629.5090446792583</v>
      </c>
      <c r="AF2247" s="74">
        <f t="shared" ref="AF2247:AF2310" si="179">AB2247*AE2247</f>
        <v>278646.04664015316</v>
      </c>
    </row>
    <row r="2248" spans="28:32" ht="20" customHeight="1" x14ac:dyDescent="0.5">
      <c r="AB2248" s="41">
        <f t="shared" si="175"/>
        <v>171</v>
      </c>
      <c r="AC2248" s="75">
        <f t="shared" si="176"/>
        <v>345.50064229249023</v>
      </c>
      <c r="AD2248" s="75">
        <f t="shared" si="177"/>
        <v>59080.609832015827</v>
      </c>
      <c r="AE2248" s="74">
        <f t="shared" si="178"/>
        <v>1629.5090446792583</v>
      </c>
      <c r="AF2248" s="74">
        <f t="shared" si="179"/>
        <v>278646.04664015316</v>
      </c>
    </row>
    <row r="2249" spans="28:32" ht="20" customHeight="1" x14ac:dyDescent="0.5">
      <c r="AB2249" s="41">
        <f t="shared" si="175"/>
        <v>171</v>
      </c>
      <c r="AC2249" s="75">
        <f t="shared" si="176"/>
        <v>345.50064229249023</v>
      </c>
      <c r="AD2249" s="75">
        <f t="shared" si="177"/>
        <v>59080.609832015827</v>
      </c>
      <c r="AE2249" s="74">
        <f t="shared" si="178"/>
        <v>1629.5090446792583</v>
      </c>
      <c r="AF2249" s="74">
        <f t="shared" si="179"/>
        <v>278646.04664015316</v>
      </c>
    </row>
    <row r="2250" spans="28:32" ht="20" customHeight="1" x14ac:dyDescent="0.5">
      <c r="AB2250" s="41">
        <f t="shared" si="175"/>
        <v>171</v>
      </c>
      <c r="AC2250" s="75">
        <f t="shared" si="176"/>
        <v>345.50064229249023</v>
      </c>
      <c r="AD2250" s="75">
        <f t="shared" si="177"/>
        <v>59080.609832015827</v>
      </c>
      <c r="AE2250" s="74">
        <f t="shared" si="178"/>
        <v>1629.5090446792583</v>
      </c>
      <c r="AF2250" s="74">
        <f t="shared" si="179"/>
        <v>278646.04664015316</v>
      </c>
    </row>
    <row r="2251" spans="28:32" ht="20" customHeight="1" x14ac:dyDescent="0.5">
      <c r="AB2251" s="41">
        <f t="shared" si="175"/>
        <v>171</v>
      </c>
      <c r="AC2251" s="75">
        <f t="shared" si="176"/>
        <v>345.50064229249023</v>
      </c>
      <c r="AD2251" s="75">
        <f t="shared" si="177"/>
        <v>59080.609832015827</v>
      </c>
      <c r="AE2251" s="74">
        <f t="shared" si="178"/>
        <v>1629.5090446792583</v>
      </c>
      <c r="AF2251" s="74">
        <f t="shared" si="179"/>
        <v>278646.04664015316</v>
      </c>
    </row>
    <row r="2252" spans="28:32" ht="20" customHeight="1" x14ac:dyDescent="0.5">
      <c r="AB2252" s="41">
        <f t="shared" si="175"/>
        <v>171</v>
      </c>
      <c r="AC2252" s="75">
        <f t="shared" si="176"/>
        <v>345.50064229249023</v>
      </c>
      <c r="AD2252" s="75">
        <f t="shared" si="177"/>
        <v>59080.609832015827</v>
      </c>
      <c r="AE2252" s="74">
        <f t="shared" si="178"/>
        <v>1629.5090446792583</v>
      </c>
      <c r="AF2252" s="74">
        <f t="shared" si="179"/>
        <v>278646.04664015316</v>
      </c>
    </row>
    <row r="2253" spans="28:32" ht="20" customHeight="1" x14ac:dyDescent="0.5">
      <c r="AB2253" s="41">
        <f t="shared" si="175"/>
        <v>171</v>
      </c>
      <c r="AC2253" s="75">
        <f t="shared" si="176"/>
        <v>345.50064229249023</v>
      </c>
      <c r="AD2253" s="75">
        <f t="shared" si="177"/>
        <v>59080.609832015827</v>
      </c>
      <c r="AE2253" s="74">
        <f t="shared" si="178"/>
        <v>1629.5090446792583</v>
      </c>
      <c r="AF2253" s="74">
        <f t="shared" si="179"/>
        <v>278646.04664015316</v>
      </c>
    </row>
    <row r="2254" spans="28:32" ht="20" customHeight="1" x14ac:dyDescent="0.5">
      <c r="AB2254" s="41">
        <f t="shared" si="175"/>
        <v>171</v>
      </c>
      <c r="AC2254" s="75">
        <f t="shared" si="176"/>
        <v>345.50064229249023</v>
      </c>
      <c r="AD2254" s="75">
        <f t="shared" si="177"/>
        <v>59080.609832015827</v>
      </c>
      <c r="AE2254" s="74">
        <f t="shared" si="178"/>
        <v>1629.5090446792583</v>
      </c>
      <c r="AF2254" s="74">
        <f t="shared" si="179"/>
        <v>278646.04664015316</v>
      </c>
    </row>
    <row r="2255" spans="28:32" ht="20" customHeight="1" x14ac:dyDescent="0.5">
      <c r="AB2255" s="41">
        <f t="shared" si="175"/>
        <v>171</v>
      </c>
      <c r="AC2255" s="75">
        <f t="shared" si="176"/>
        <v>345.50064229249023</v>
      </c>
      <c r="AD2255" s="75">
        <f t="shared" si="177"/>
        <v>59080.609832015827</v>
      </c>
      <c r="AE2255" s="74">
        <f t="shared" si="178"/>
        <v>1629.5090446792583</v>
      </c>
      <c r="AF2255" s="74">
        <f t="shared" si="179"/>
        <v>278646.04664015316</v>
      </c>
    </row>
    <row r="2256" spans="28:32" ht="20" customHeight="1" x14ac:dyDescent="0.5">
      <c r="AB2256" s="41">
        <f t="shared" si="175"/>
        <v>171</v>
      </c>
      <c r="AC2256" s="75">
        <f t="shared" si="176"/>
        <v>345.50064229249023</v>
      </c>
      <c r="AD2256" s="75">
        <f t="shared" si="177"/>
        <v>59080.609832015827</v>
      </c>
      <c r="AE2256" s="74">
        <f t="shared" si="178"/>
        <v>1629.5090446792583</v>
      </c>
      <c r="AF2256" s="74">
        <f t="shared" si="179"/>
        <v>278646.04664015316</v>
      </c>
    </row>
    <row r="2257" spans="28:32" ht="20" customHeight="1" x14ac:dyDescent="0.5">
      <c r="AB2257" s="41">
        <f t="shared" si="175"/>
        <v>171</v>
      </c>
      <c r="AC2257" s="75">
        <f t="shared" si="176"/>
        <v>345.50064229249023</v>
      </c>
      <c r="AD2257" s="75">
        <f t="shared" si="177"/>
        <v>59080.609832015827</v>
      </c>
      <c r="AE2257" s="74">
        <f t="shared" si="178"/>
        <v>1629.5090446792583</v>
      </c>
      <c r="AF2257" s="74">
        <f t="shared" si="179"/>
        <v>278646.04664015316</v>
      </c>
    </row>
    <row r="2258" spans="28:32" ht="20" customHeight="1" x14ac:dyDescent="0.5">
      <c r="AB2258" s="41">
        <f t="shared" si="175"/>
        <v>171</v>
      </c>
      <c r="AC2258" s="75">
        <f t="shared" si="176"/>
        <v>345.50064229249023</v>
      </c>
      <c r="AD2258" s="75">
        <f t="shared" si="177"/>
        <v>59080.609832015827</v>
      </c>
      <c r="AE2258" s="74">
        <f t="shared" si="178"/>
        <v>1629.5090446792583</v>
      </c>
      <c r="AF2258" s="74">
        <f t="shared" si="179"/>
        <v>278646.04664015316</v>
      </c>
    </row>
    <row r="2259" spans="28:32" ht="20" customHeight="1" x14ac:dyDescent="0.5">
      <c r="AB2259" s="41">
        <f t="shared" si="175"/>
        <v>171</v>
      </c>
      <c r="AC2259" s="75">
        <f t="shared" si="176"/>
        <v>345.50064229249023</v>
      </c>
      <c r="AD2259" s="75">
        <f t="shared" si="177"/>
        <v>59080.609832015827</v>
      </c>
      <c r="AE2259" s="74">
        <f t="shared" si="178"/>
        <v>1629.5090446792583</v>
      </c>
      <c r="AF2259" s="74">
        <f t="shared" si="179"/>
        <v>278646.04664015316</v>
      </c>
    </row>
    <row r="2260" spans="28:32" ht="20" customHeight="1" x14ac:dyDescent="0.5">
      <c r="AB2260" s="41">
        <f t="shared" si="175"/>
        <v>171</v>
      </c>
      <c r="AC2260" s="75">
        <f t="shared" si="176"/>
        <v>345.50064229249023</v>
      </c>
      <c r="AD2260" s="75">
        <f t="shared" si="177"/>
        <v>59080.609832015827</v>
      </c>
      <c r="AE2260" s="74">
        <f t="shared" si="178"/>
        <v>1629.5090446792583</v>
      </c>
      <c r="AF2260" s="74">
        <f t="shared" si="179"/>
        <v>278646.04664015316</v>
      </c>
    </row>
    <row r="2261" spans="28:32" ht="20" customHeight="1" x14ac:dyDescent="0.5">
      <c r="AB2261" s="41">
        <f t="shared" si="175"/>
        <v>171</v>
      </c>
      <c r="AC2261" s="75">
        <f t="shared" si="176"/>
        <v>345.50064229249023</v>
      </c>
      <c r="AD2261" s="75">
        <f t="shared" si="177"/>
        <v>59080.609832015827</v>
      </c>
      <c r="AE2261" s="74">
        <f t="shared" si="178"/>
        <v>1629.5090446792583</v>
      </c>
      <c r="AF2261" s="74">
        <f t="shared" si="179"/>
        <v>278646.04664015316</v>
      </c>
    </row>
    <row r="2262" spans="28:32" ht="20" customHeight="1" x14ac:dyDescent="0.5">
      <c r="AB2262" s="41">
        <f t="shared" si="175"/>
        <v>171</v>
      </c>
      <c r="AC2262" s="75">
        <f t="shared" si="176"/>
        <v>345.50064229249023</v>
      </c>
      <c r="AD2262" s="75">
        <f t="shared" si="177"/>
        <v>59080.609832015827</v>
      </c>
      <c r="AE2262" s="74">
        <f t="shared" si="178"/>
        <v>1629.5090446792583</v>
      </c>
      <c r="AF2262" s="74">
        <f t="shared" si="179"/>
        <v>278646.04664015316</v>
      </c>
    </row>
    <row r="2263" spans="28:32" ht="20" customHeight="1" x14ac:dyDescent="0.5">
      <c r="AB2263" s="41">
        <f t="shared" si="175"/>
        <v>171</v>
      </c>
      <c r="AC2263" s="75">
        <f t="shared" si="176"/>
        <v>345.50064229249023</v>
      </c>
      <c r="AD2263" s="75">
        <f t="shared" si="177"/>
        <v>59080.609832015827</v>
      </c>
      <c r="AE2263" s="74">
        <f t="shared" si="178"/>
        <v>1629.5090446792583</v>
      </c>
      <c r="AF2263" s="74">
        <f t="shared" si="179"/>
        <v>278646.04664015316</v>
      </c>
    </row>
    <row r="2264" spans="28:32" ht="20" customHeight="1" x14ac:dyDescent="0.5">
      <c r="AB2264" s="41">
        <f t="shared" si="175"/>
        <v>171</v>
      </c>
      <c r="AC2264" s="75">
        <f t="shared" si="176"/>
        <v>345.50064229249023</v>
      </c>
      <c r="AD2264" s="75">
        <f t="shared" si="177"/>
        <v>59080.609832015827</v>
      </c>
      <c r="AE2264" s="74">
        <f t="shared" si="178"/>
        <v>1629.5090446792583</v>
      </c>
      <c r="AF2264" s="74">
        <f t="shared" si="179"/>
        <v>278646.04664015316</v>
      </c>
    </row>
    <row r="2265" spans="28:32" ht="20" customHeight="1" x14ac:dyDescent="0.5">
      <c r="AB2265" s="41">
        <f t="shared" si="175"/>
        <v>171</v>
      </c>
      <c r="AC2265" s="75">
        <f t="shared" si="176"/>
        <v>345.50064229249023</v>
      </c>
      <c r="AD2265" s="75">
        <f t="shared" si="177"/>
        <v>59080.609832015827</v>
      </c>
      <c r="AE2265" s="74">
        <f t="shared" si="178"/>
        <v>1629.5090446792583</v>
      </c>
      <c r="AF2265" s="74">
        <f t="shared" si="179"/>
        <v>278646.04664015316</v>
      </c>
    </row>
    <row r="2266" spans="28:32" ht="20" customHeight="1" x14ac:dyDescent="0.5">
      <c r="AB2266" s="41">
        <f t="shared" si="175"/>
        <v>171</v>
      </c>
      <c r="AC2266" s="75">
        <f t="shared" si="176"/>
        <v>345.50064229249023</v>
      </c>
      <c r="AD2266" s="75">
        <f t="shared" si="177"/>
        <v>59080.609832015827</v>
      </c>
      <c r="AE2266" s="74">
        <f t="shared" si="178"/>
        <v>1629.5090446792583</v>
      </c>
      <c r="AF2266" s="74">
        <f t="shared" si="179"/>
        <v>278646.04664015316</v>
      </c>
    </row>
    <row r="2267" spans="28:32" ht="20" customHeight="1" x14ac:dyDescent="0.5">
      <c r="AB2267" s="41">
        <f t="shared" si="175"/>
        <v>171</v>
      </c>
      <c r="AC2267" s="75">
        <f t="shared" si="176"/>
        <v>345.50064229249023</v>
      </c>
      <c r="AD2267" s="75">
        <f t="shared" si="177"/>
        <v>59080.609832015827</v>
      </c>
      <c r="AE2267" s="74">
        <f t="shared" si="178"/>
        <v>1629.5090446792583</v>
      </c>
      <c r="AF2267" s="74">
        <f t="shared" si="179"/>
        <v>278646.04664015316</v>
      </c>
    </row>
    <row r="2268" spans="28:32" ht="20" customHeight="1" x14ac:dyDescent="0.5">
      <c r="AB2268" s="41">
        <f t="shared" si="175"/>
        <v>171</v>
      </c>
      <c r="AC2268" s="75">
        <f t="shared" si="176"/>
        <v>345.50064229249023</v>
      </c>
      <c r="AD2268" s="75">
        <f t="shared" si="177"/>
        <v>59080.609832015827</v>
      </c>
      <c r="AE2268" s="74">
        <f t="shared" si="178"/>
        <v>1629.5090446792583</v>
      </c>
      <c r="AF2268" s="74">
        <f t="shared" si="179"/>
        <v>278646.04664015316</v>
      </c>
    </row>
    <row r="2269" spans="28:32" ht="20" customHeight="1" x14ac:dyDescent="0.5">
      <c r="AB2269" s="41">
        <f t="shared" si="175"/>
        <v>171</v>
      </c>
      <c r="AC2269" s="75">
        <f t="shared" si="176"/>
        <v>345.50064229249023</v>
      </c>
      <c r="AD2269" s="75">
        <f t="shared" si="177"/>
        <v>59080.609832015827</v>
      </c>
      <c r="AE2269" s="74">
        <f t="shared" si="178"/>
        <v>1629.5090446792583</v>
      </c>
      <c r="AF2269" s="74">
        <f t="shared" si="179"/>
        <v>278646.04664015316</v>
      </c>
    </row>
    <row r="2270" spans="28:32" ht="20" customHeight="1" x14ac:dyDescent="0.5">
      <c r="AB2270" s="41">
        <f t="shared" si="175"/>
        <v>171</v>
      </c>
      <c r="AC2270" s="75">
        <f t="shared" si="176"/>
        <v>345.50064229249023</v>
      </c>
      <c r="AD2270" s="75">
        <f t="shared" si="177"/>
        <v>59080.609832015827</v>
      </c>
      <c r="AE2270" s="74">
        <f t="shared" si="178"/>
        <v>1629.5090446792583</v>
      </c>
      <c r="AF2270" s="74">
        <f t="shared" si="179"/>
        <v>278646.04664015316</v>
      </c>
    </row>
    <row r="2271" spans="28:32" ht="20" customHeight="1" x14ac:dyDescent="0.5">
      <c r="AB2271" s="41">
        <f t="shared" si="175"/>
        <v>171</v>
      </c>
      <c r="AC2271" s="75">
        <f t="shared" si="176"/>
        <v>345.50064229249023</v>
      </c>
      <c r="AD2271" s="75">
        <f t="shared" si="177"/>
        <v>59080.609832015827</v>
      </c>
      <c r="AE2271" s="74">
        <f t="shared" si="178"/>
        <v>1629.5090446792583</v>
      </c>
      <c r="AF2271" s="74">
        <f t="shared" si="179"/>
        <v>278646.04664015316</v>
      </c>
    </row>
    <row r="2272" spans="28:32" ht="20" customHeight="1" x14ac:dyDescent="0.5">
      <c r="AB2272" s="41">
        <f t="shared" si="175"/>
        <v>171</v>
      </c>
      <c r="AC2272" s="75">
        <f t="shared" si="176"/>
        <v>345.50064229249023</v>
      </c>
      <c r="AD2272" s="75">
        <f t="shared" si="177"/>
        <v>59080.609832015827</v>
      </c>
      <c r="AE2272" s="74">
        <f t="shared" si="178"/>
        <v>1629.5090446792583</v>
      </c>
      <c r="AF2272" s="74">
        <f t="shared" si="179"/>
        <v>278646.04664015316</v>
      </c>
    </row>
    <row r="2273" spans="28:32" ht="20" customHeight="1" x14ac:dyDescent="0.5">
      <c r="AB2273" s="41">
        <f t="shared" si="175"/>
        <v>171</v>
      </c>
      <c r="AC2273" s="75">
        <f t="shared" si="176"/>
        <v>345.50064229249023</v>
      </c>
      <c r="AD2273" s="75">
        <f t="shared" si="177"/>
        <v>59080.609832015827</v>
      </c>
      <c r="AE2273" s="74">
        <f t="shared" si="178"/>
        <v>1629.5090446792583</v>
      </c>
      <c r="AF2273" s="74">
        <f t="shared" si="179"/>
        <v>278646.04664015316</v>
      </c>
    </row>
    <row r="2274" spans="28:32" ht="20" customHeight="1" x14ac:dyDescent="0.5">
      <c r="AB2274" s="41">
        <f t="shared" si="175"/>
        <v>171</v>
      </c>
      <c r="AC2274" s="75">
        <f t="shared" si="176"/>
        <v>345.50064229249023</v>
      </c>
      <c r="AD2274" s="75">
        <f t="shared" si="177"/>
        <v>59080.609832015827</v>
      </c>
      <c r="AE2274" s="74">
        <f t="shared" si="178"/>
        <v>1629.5090446792583</v>
      </c>
      <c r="AF2274" s="74">
        <f t="shared" si="179"/>
        <v>278646.04664015316</v>
      </c>
    </row>
    <row r="2275" spans="28:32" ht="20" customHeight="1" x14ac:dyDescent="0.5">
      <c r="AB2275" s="41">
        <f t="shared" si="175"/>
        <v>171</v>
      </c>
      <c r="AC2275" s="75">
        <f t="shared" si="176"/>
        <v>345.50064229249023</v>
      </c>
      <c r="AD2275" s="75">
        <f t="shared" si="177"/>
        <v>59080.609832015827</v>
      </c>
      <c r="AE2275" s="74">
        <f t="shared" si="178"/>
        <v>1629.5090446792583</v>
      </c>
      <c r="AF2275" s="74">
        <f t="shared" si="179"/>
        <v>278646.04664015316</v>
      </c>
    </row>
    <row r="2276" spans="28:32" ht="20" customHeight="1" x14ac:dyDescent="0.5">
      <c r="AB2276" s="41">
        <f t="shared" si="175"/>
        <v>171</v>
      </c>
      <c r="AC2276" s="75">
        <f t="shared" si="176"/>
        <v>345.50064229249023</v>
      </c>
      <c r="AD2276" s="75">
        <f t="shared" si="177"/>
        <v>59080.609832015827</v>
      </c>
      <c r="AE2276" s="74">
        <f t="shared" si="178"/>
        <v>1629.5090446792583</v>
      </c>
      <c r="AF2276" s="74">
        <f t="shared" si="179"/>
        <v>278646.04664015316</v>
      </c>
    </row>
    <row r="2277" spans="28:32" ht="20" customHeight="1" x14ac:dyDescent="0.5">
      <c r="AB2277" s="41">
        <f t="shared" si="175"/>
        <v>171</v>
      </c>
      <c r="AC2277" s="75">
        <f t="shared" si="176"/>
        <v>345.50064229249023</v>
      </c>
      <c r="AD2277" s="75">
        <f t="shared" si="177"/>
        <v>59080.609832015827</v>
      </c>
      <c r="AE2277" s="74">
        <f t="shared" si="178"/>
        <v>1629.5090446792583</v>
      </c>
      <c r="AF2277" s="74">
        <f t="shared" si="179"/>
        <v>278646.04664015316</v>
      </c>
    </row>
    <row r="2278" spans="28:32" ht="20" customHeight="1" x14ac:dyDescent="0.5">
      <c r="AB2278" s="41">
        <f t="shared" si="175"/>
        <v>171</v>
      </c>
      <c r="AC2278" s="75">
        <f t="shared" si="176"/>
        <v>345.50064229249023</v>
      </c>
      <c r="AD2278" s="75">
        <f t="shared" si="177"/>
        <v>59080.609832015827</v>
      </c>
      <c r="AE2278" s="74">
        <f t="shared" si="178"/>
        <v>1629.5090446792583</v>
      </c>
      <c r="AF2278" s="74">
        <f t="shared" si="179"/>
        <v>278646.04664015316</v>
      </c>
    </row>
    <row r="2279" spans="28:32" ht="20" customHeight="1" x14ac:dyDescent="0.5">
      <c r="AB2279" s="41">
        <f t="shared" si="175"/>
        <v>171</v>
      </c>
      <c r="AC2279" s="75">
        <f t="shared" si="176"/>
        <v>345.50064229249023</v>
      </c>
      <c r="AD2279" s="75">
        <f t="shared" si="177"/>
        <v>59080.609832015827</v>
      </c>
      <c r="AE2279" s="74">
        <f t="shared" si="178"/>
        <v>1629.5090446792583</v>
      </c>
      <c r="AF2279" s="74">
        <f t="shared" si="179"/>
        <v>278646.04664015316</v>
      </c>
    </row>
    <row r="2280" spans="28:32" ht="20" customHeight="1" x14ac:dyDescent="0.5">
      <c r="AB2280" s="41">
        <f t="shared" si="175"/>
        <v>171</v>
      </c>
      <c r="AC2280" s="75">
        <f t="shared" si="176"/>
        <v>345.50064229249023</v>
      </c>
      <c r="AD2280" s="75">
        <f t="shared" si="177"/>
        <v>59080.609832015827</v>
      </c>
      <c r="AE2280" s="74">
        <f t="shared" si="178"/>
        <v>1629.5090446792583</v>
      </c>
      <c r="AF2280" s="74">
        <f t="shared" si="179"/>
        <v>278646.04664015316</v>
      </c>
    </row>
    <row r="2281" spans="28:32" ht="20" customHeight="1" x14ac:dyDescent="0.5">
      <c r="AB2281" s="41">
        <f t="shared" si="175"/>
        <v>171</v>
      </c>
      <c r="AC2281" s="75">
        <f t="shared" si="176"/>
        <v>345.50064229249023</v>
      </c>
      <c r="AD2281" s="75">
        <f t="shared" si="177"/>
        <v>59080.609832015827</v>
      </c>
      <c r="AE2281" s="74">
        <f t="shared" si="178"/>
        <v>1629.5090446792583</v>
      </c>
      <c r="AF2281" s="74">
        <f t="shared" si="179"/>
        <v>278646.04664015316</v>
      </c>
    </row>
    <row r="2282" spans="28:32" ht="20" customHeight="1" x14ac:dyDescent="0.5">
      <c r="AB2282" s="41">
        <f t="shared" si="175"/>
        <v>171</v>
      </c>
      <c r="AC2282" s="75">
        <f t="shared" si="176"/>
        <v>345.50064229249023</v>
      </c>
      <c r="AD2282" s="75">
        <f t="shared" si="177"/>
        <v>59080.609832015827</v>
      </c>
      <c r="AE2282" s="74">
        <f t="shared" si="178"/>
        <v>1629.5090446792583</v>
      </c>
      <c r="AF2282" s="74">
        <f t="shared" si="179"/>
        <v>278646.04664015316</v>
      </c>
    </row>
    <row r="2283" spans="28:32" ht="20" customHeight="1" x14ac:dyDescent="0.5">
      <c r="AB2283" s="41">
        <f t="shared" si="175"/>
        <v>171</v>
      </c>
      <c r="AC2283" s="75">
        <f t="shared" si="176"/>
        <v>345.50064229249023</v>
      </c>
      <c r="AD2283" s="75">
        <f t="shared" si="177"/>
        <v>59080.609832015827</v>
      </c>
      <c r="AE2283" s="74">
        <f t="shared" si="178"/>
        <v>1629.5090446792583</v>
      </c>
      <c r="AF2283" s="74">
        <f t="shared" si="179"/>
        <v>278646.04664015316</v>
      </c>
    </row>
    <row r="2284" spans="28:32" ht="20" customHeight="1" x14ac:dyDescent="0.5">
      <c r="AB2284" s="41">
        <f t="shared" si="175"/>
        <v>171</v>
      </c>
      <c r="AC2284" s="75">
        <f t="shared" si="176"/>
        <v>345.50064229249023</v>
      </c>
      <c r="AD2284" s="75">
        <f t="shared" si="177"/>
        <v>59080.609832015827</v>
      </c>
      <c r="AE2284" s="74">
        <f t="shared" si="178"/>
        <v>1629.5090446792583</v>
      </c>
      <c r="AF2284" s="74">
        <f t="shared" si="179"/>
        <v>278646.04664015316</v>
      </c>
    </row>
    <row r="2285" spans="28:32" ht="20" customHeight="1" x14ac:dyDescent="0.5">
      <c r="AB2285" s="41">
        <f t="shared" si="175"/>
        <v>171</v>
      </c>
      <c r="AC2285" s="75">
        <f t="shared" si="176"/>
        <v>345.50064229249023</v>
      </c>
      <c r="AD2285" s="75">
        <f t="shared" si="177"/>
        <v>59080.609832015827</v>
      </c>
      <c r="AE2285" s="74">
        <f t="shared" si="178"/>
        <v>1629.5090446792583</v>
      </c>
      <c r="AF2285" s="74">
        <f t="shared" si="179"/>
        <v>278646.04664015316</v>
      </c>
    </row>
    <row r="2286" spans="28:32" ht="20" customHeight="1" x14ac:dyDescent="0.5">
      <c r="AB2286" s="41">
        <f t="shared" si="175"/>
        <v>171</v>
      </c>
      <c r="AC2286" s="75">
        <f t="shared" si="176"/>
        <v>345.50064229249023</v>
      </c>
      <c r="AD2286" s="75">
        <f t="shared" si="177"/>
        <v>59080.609832015827</v>
      </c>
      <c r="AE2286" s="74">
        <f t="shared" si="178"/>
        <v>1629.5090446792583</v>
      </c>
      <c r="AF2286" s="74">
        <f t="shared" si="179"/>
        <v>278646.04664015316</v>
      </c>
    </row>
    <row r="2287" spans="28:32" ht="20" customHeight="1" x14ac:dyDescent="0.5">
      <c r="AB2287" s="41">
        <f t="shared" si="175"/>
        <v>171</v>
      </c>
      <c r="AC2287" s="75">
        <f t="shared" si="176"/>
        <v>345.50064229249023</v>
      </c>
      <c r="AD2287" s="75">
        <f t="shared" si="177"/>
        <v>59080.609832015827</v>
      </c>
      <c r="AE2287" s="74">
        <f t="shared" si="178"/>
        <v>1629.5090446792583</v>
      </c>
      <c r="AF2287" s="74">
        <f t="shared" si="179"/>
        <v>278646.04664015316</v>
      </c>
    </row>
    <row r="2288" spans="28:32" ht="20" customHeight="1" x14ac:dyDescent="0.5">
      <c r="AB2288" s="41">
        <f t="shared" si="175"/>
        <v>171</v>
      </c>
      <c r="AC2288" s="75">
        <f t="shared" si="176"/>
        <v>345.50064229249023</v>
      </c>
      <c r="AD2288" s="75">
        <f t="shared" si="177"/>
        <v>59080.609832015827</v>
      </c>
      <c r="AE2288" s="74">
        <f t="shared" si="178"/>
        <v>1629.5090446792583</v>
      </c>
      <c r="AF2288" s="74">
        <f t="shared" si="179"/>
        <v>278646.04664015316</v>
      </c>
    </row>
    <row r="2289" spans="28:32" ht="20" customHeight="1" x14ac:dyDescent="0.5">
      <c r="AB2289" s="41">
        <f t="shared" si="175"/>
        <v>171</v>
      </c>
      <c r="AC2289" s="75">
        <f t="shared" si="176"/>
        <v>345.50064229249023</v>
      </c>
      <c r="AD2289" s="75">
        <f t="shared" si="177"/>
        <v>59080.609832015827</v>
      </c>
      <c r="AE2289" s="74">
        <f t="shared" si="178"/>
        <v>1629.5090446792583</v>
      </c>
      <c r="AF2289" s="74">
        <f t="shared" si="179"/>
        <v>278646.04664015316</v>
      </c>
    </row>
    <row r="2290" spans="28:32" ht="20" customHeight="1" x14ac:dyDescent="0.5">
      <c r="AB2290" s="41">
        <f t="shared" si="175"/>
        <v>171</v>
      </c>
      <c r="AC2290" s="75">
        <f t="shared" si="176"/>
        <v>345.50064229249023</v>
      </c>
      <c r="AD2290" s="75">
        <f t="shared" si="177"/>
        <v>59080.609832015827</v>
      </c>
      <c r="AE2290" s="74">
        <f t="shared" si="178"/>
        <v>1629.5090446792583</v>
      </c>
      <c r="AF2290" s="74">
        <f t="shared" si="179"/>
        <v>278646.04664015316</v>
      </c>
    </row>
    <row r="2291" spans="28:32" ht="20" customHeight="1" x14ac:dyDescent="0.5">
      <c r="AB2291" s="41">
        <f t="shared" si="175"/>
        <v>171</v>
      </c>
      <c r="AC2291" s="75">
        <f t="shared" si="176"/>
        <v>345.50064229249023</v>
      </c>
      <c r="AD2291" s="75">
        <f t="shared" si="177"/>
        <v>59080.609832015827</v>
      </c>
      <c r="AE2291" s="74">
        <f t="shared" si="178"/>
        <v>1629.5090446792583</v>
      </c>
      <c r="AF2291" s="74">
        <f t="shared" si="179"/>
        <v>278646.04664015316</v>
      </c>
    </row>
    <row r="2292" spans="28:32" ht="20" customHeight="1" x14ac:dyDescent="0.5">
      <c r="AB2292" s="41">
        <f t="shared" si="175"/>
        <v>171</v>
      </c>
      <c r="AC2292" s="75">
        <f t="shared" si="176"/>
        <v>345.50064229249023</v>
      </c>
      <c r="AD2292" s="75">
        <f t="shared" si="177"/>
        <v>59080.609832015827</v>
      </c>
      <c r="AE2292" s="74">
        <f t="shared" si="178"/>
        <v>1629.5090446792583</v>
      </c>
      <c r="AF2292" s="74">
        <f t="shared" si="179"/>
        <v>278646.04664015316</v>
      </c>
    </row>
    <row r="2293" spans="28:32" ht="20" customHeight="1" x14ac:dyDescent="0.5">
      <c r="AB2293" s="41">
        <f t="shared" si="175"/>
        <v>171</v>
      </c>
      <c r="AC2293" s="75">
        <f t="shared" si="176"/>
        <v>345.50064229249023</v>
      </c>
      <c r="AD2293" s="75">
        <f t="shared" si="177"/>
        <v>59080.609832015827</v>
      </c>
      <c r="AE2293" s="74">
        <f t="shared" si="178"/>
        <v>1629.5090446792583</v>
      </c>
      <c r="AF2293" s="74">
        <f t="shared" si="179"/>
        <v>278646.04664015316</v>
      </c>
    </row>
    <row r="2294" spans="28:32" ht="20" customHeight="1" x14ac:dyDescent="0.5">
      <c r="AB2294" s="41">
        <f t="shared" si="175"/>
        <v>171</v>
      </c>
      <c r="AC2294" s="75">
        <f t="shared" si="176"/>
        <v>345.50064229249023</v>
      </c>
      <c r="AD2294" s="75">
        <f t="shared" si="177"/>
        <v>59080.609832015827</v>
      </c>
      <c r="AE2294" s="74">
        <f t="shared" si="178"/>
        <v>1629.5090446792583</v>
      </c>
      <c r="AF2294" s="74">
        <f t="shared" si="179"/>
        <v>278646.04664015316</v>
      </c>
    </row>
    <row r="2295" spans="28:32" ht="20" customHeight="1" x14ac:dyDescent="0.5">
      <c r="AB2295" s="41">
        <f t="shared" si="175"/>
        <v>171</v>
      </c>
      <c r="AC2295" s="75">
        <f t="shared" si="176"/>
        <v>345.50064229249023</v>
      </c>
      <c r="AD2295" s="75">
        <f t="shared" si="177"/>
        <v>59080.609832015827</v>
      </c>
      <c r="AE2295" s="74">
        <f t="shared" si="178"/>
        <v>1629.5090446792583</v>
      </c>
      <c r="AF2295" s="74">
        <f t="shared" si="179"/>
        <v>278646.04664015316</v>
      </c>
    </row>
    <row r="2296" spans="28:32" ht="20" customHeight="1" x14ac:dyDescent="0.5">
      <c r="AB2296" s="41">
        <f t="shared" si="175"/>
        <v>171</v>
      </c>
      <c r="AC2296" s="75">
        <f t="shared" si="176"/>
        <v>345.50064229249023</v>
      </c>
      <c r="AD2296" s="75">
        <f t="shared" si="177"/>
        <v>59080.609832015827</v>
      </c>
      <c r="AE2296" s="74">
        <f t="shared" si="178"/>
        <v>1629.5090446792583</v>
      </c>
      <c r="AF2296" s="74">
        <f t="shared" si="179"/>
        <v>278646.04664015316</v>
      </c>
    </row>
    <row r="2297" spans="28:32" ht="20" customHeight="1" x14ac:dyDescent="0.5">
      <c r="AB2297" s="41">
        <f t="shared" si="175"/>
        <v>171</v>
      </c>
      <c r="AC2297" s="75">
        <f t="shared" si="176"/>
        <v>345.50064229249023</v>
      </c>
      <c r="AD2297" s="75">
        <f t="shared" si="177"/>
        <v>59080.609832015827</v>
      </c>
      <c r="AE2297" s="74">
        <f t="shared" si="178"/>
        <v>1629.5090446792583</v>
      </c>
      <c r="AF2297" s="74">
        <f t="shared" si="179"/>
        <v>278646.04664015316</v>
      </c>
    </row>
    <row r="2298" spans="28:32" ht="20" customHeight="1" x14ac:dyDescent="0.5">
      <c r="AB2298" s="41">
        <f t="shared" si="175"/>
        <v>171</v>
      </c>
      <c r="AC2298" s="75">
        <f t="shared" si="176"/>
        <v>345.50064229249023</v>
      </c>
      <c r="AD2298" s="75">
        <f t="shared" si="177"/>
        <v>59080.609832015827</v>
      </c>
      <c r="AE2298" s="74">
        <f t="shared" si="178"/>
        <v>1629.5090446792583</v>
      </c>
      <c r="AF2298" s="74">
        <f t="shared" si="179"/>
        <v>278646.04664015316</v>
      </c>
    </row>
    <row r="2299" spans="28:32" ht="20" customHeight="1" x14ac:dyDescent="0.5">
      <c r="AB2299" s="41">
        <f t="shared" si="175"/>
        <v>171</v>
      </c>
      <c r="AC2299" s="75">
        <f t="shared" si="176"/>
        <v>345.50064229249023</v>
      </c>
      <c r="AD2299" s="75">
        <f t="shared" si="177"/>
        <v>59080.609832015827</v>
      </c>
      <c r="AE2299" s="74">
        <f t="shared" si="178"/>
        <v>1629.5090446792583</v>
      </c>
      <c r="AF2299" s="74">
        <f t="shared" si="179"/>
        <v>278646.04664015316</v>
      </c>
    </row>
    <row r="2300" spans="28:32" ht="20" customHeight="1" x14ac:dyDescent="0.5">
      <c r="AB2300" s="41">
        <f t="shared" si="175"/>
        <v>171</v>
      </c>
      <c r="AC2300" s="75">
        <f t="shared" si="176"/>
        <v>345.50064229249023</v>
      </c>
      <c r="AD2300" s="75">
        <f t="shared" si="177"/>
        <v>59080.609832015827</v>
      </c>
      <c r="AE2300" s="74">
        <f t="shared" si="178"/>
        <v>1629.5090446792583</v>
      </c>
      <c r="AF2300" s="74">
        <f t="shared" si="179"/>
        <v>278646.04664015316</v>
      </c>
    </row>
    <row r="2301" spans="28:32" ht="20" customHeight="1" x14ac:dyDescent="0.5">
      <c r="AB2301" s="41">
        <f t="shared" si="175"/>
        <v>171</v>
      </c>
      <c r="AC2301" s="75">
        <f t="shared" si="176"/>
        <v>345.50064229249023</v>
      </c>
      <c r="AD2301" s="75">
        <f t="shared" si="177"/>
        <v>59080.609832015827</v>
      </c>
      <c r="AE2301" s="74">
        <f t="shared" si="178"/>
        <v>1629.5090446792583</v>
      </c>
      <c r="AF2301" s="74">
        <f t="shared" si="179"/>
        <v>278646.04664015316</v>
      </c>
    </row>
    <row r="2302" spans="28:32" ht="20" customHeight="1" x14ac:dyDescent="0.5">
      <c r="AB2302" s="41">
        <f t="shared" si="175"/>
        <v>171</v>
      </c>
      <c r="AC2302" s="75">
        <f t="shared" si="176"/>
        <v>345.50064229249023</v>
      </c>
      <c r="AD2302" s="75">
        <f t="shared" si="177"/>
        <v>59080.609832015827</v>
      </c>
      <c r="AE2302" s="74">
        <f t="shared" si="178"/>
        <v>1629.5090446792583</v>
      </c>
      <c r="AF2302" s="74">
        <f t="shared" si="179"/>
        <v>278646.04664015316</v>
      </c>
    </row>
    <row r="2303" spans="28:32" ht="20" customHeight="1" x14ac:dyDescent="0.5">
      <c r="AB2303" s="41">
        <f t="shared" si="175"/>
        <v>171</v>
      </c>
      <c r="AC2303" s="75">
        <f t="shared" si="176"/>
        <v>345.50064229249023</v>
      </c>
      <c r="AD2303" s="75">
        <f t="shared" si="177"/>
        <v>59080.609832015827</v>
      </c>
      <c r="AE2303" s="74">
        <f t="shared" si="178"/>
        <v>1629.5090446792583</v>
      </c>
      <c r="AF2303" s="74">
        <f t="shared" si="179"/>
        <v>278646.04664015316</v>
      </c>
    </row>
    <row r="2304" spans="28:32" ht="20" customHeight="1" x14ac:dyDescent="0.5">
      <c r="AB2304" s="41">
        <f t="shared" si="175"/>
        <v>171</v>
      </c>
      <c r="AC2304" s="75">
        <f t="shared" si="176"/>
        <v>345.50064229249023</v>
      </c>
      <c r="AD2304" s="75">
        <f t="shared" si="177"/>
        <v>59080.609832015827</v>
      </c>
      <c r="AE2304" s="74">
        <f t="shared" si="178"/>
        <v>1629.5090446792583</v>
      </c>
      <c r="AF2304" s="74">
        <f t="shared" si="179"/>
        <v>278646.04664015316</v>
      </c>
    </row>
    <row r="2305" spans="28:32" ht="20" customHeight="1" x14ac:dyDescent="0.5">
      <c r="AB2305" s="41">
        <f t="shared" si="175"/>
        <v>171</v>
      </c>
      <c r="AC2305" s="75">
        <f t="shared" si="176"/>
        <v>345.50064229249023</v>
      </c>
      <c r="AD2305" s="75">
        <f t="shared" si="177"/>
        <v>59080.609832015827</v>
      </c>
      <c r="AE2305" s="74">
        <f t="shared" si="178"/>
        <v>1629.5090446792583</v>
      </c>
      <c r="AF2305" s="74">
        <f t="shared" si="179"/>
        <v>278646.04664015316</v>
      </c>
    </row>
    <row r="2306" spans="28:32" ht="20" customHeight="1" x14ac:dyDescent="0.5">
      <c r="AB2306" s="41">
        <f t="shared" si="175"/>
        <v>171</v>
      </c>
      <c r="AC2306" s="75">
        <f t="shared" si="176"/>
        <v>345.50064229249023</v>
      </c>
      <c r="AD2306" s="75">
        <f t="shared" si="177"/>
        <v>59080.609832015827</v>
      </c>
      <c r="AE2306" s="74">
        <f t="shared" si="178"/>
        <v>1629.5090446792583</v>
      </c>
      <c r="AF2306" s="74">
        <f t="shared" si="179"/>
        <v>278646.04664015316</v>
      </c>
    </row>
    <row r="2307" spans="28:32" ht="20" customHeight="1" x14ac:dyDescent="0.5">
      <c r="AB2307" s="41">
        <f t="shared" si="175"/>
        <v>171</v>
      </c>
      <c r="AC2307" s="75">
        <f t="shared" si="176"/>
        <v>345.50064229249023</v>
      </c>
      <c r="AD2307" s="75">
        <f t="shared" si="177"/>
        <v>59080.609832015827</v>
      </c>
      <c r="AE2307" s="74">
        <f t="shared" si="178"/>
        <v>1629.5090446792583</v>
      </c>
      <c r="AF2307" s="74">
        <f t="shared" si="179"/>
        <v>278646.04664015316</v>
      </c>
    </row>
    <row r="2308" spans="28:32" ht="20" customHeight="1" x14ac:dyDescent="0.5">
      <c r="AB2308" s="41">
        <f t="shared" si="175"/>
        <v>171</v>
      </c>
      <c r="AC2308" s="75">
        <f t="shared" si="176"/>
        <v>345.50064229249023</v>
      </c>
      <c r="AD2308" s="75">
        <f t="shared" si="177"/>
        <v>59080.609832015827</v>
      </c>
      <c r="AE2308" s="74">
        <f t="shared" si="178"/>
        <v>1629.5090446792583</v>
      </c>
      <c r="AF2308" s="74">
        <f t="shared" si="179"/>
        <v>278646.04664015316</v>
      </c>
    </row>
    <row r="2309" spans="28:32" ht="20" customHeight="1" x14ac:dyDescent="0.5">
      <c r="AB2309" s="41">
        <f t="shared" si="175"/>
        <v>171</v>
      </c>
      <c r="AC2309" s="75">
        <f t="shared" si="176"/>
        <v>345.50064229249023</v>
      </c>
      <c r="AD2309" s="75">
        <f t="shared" si="177"/>
        <v>59080.609832015827</v>
      </c>
      <c r="AE2309" s="74">
        <f t="shared" si="178"/>
        <v>1629.5090446792583</v>
      </c>
      <c r="AF2309" s="74">
        <f t="shared" si="179"/>
        <v>278646.04664015316</v>
      </c>
    </row>
    <row r="2310" spans="28:32" ht="20" customHeight="1" x14ac:dyDescent="0.5">
      <c r="AB2310" s="41">
        <f t="shared" si="175"/>
        <v>171</v>
      </c>
      <c r="AC2310" s="75">
        <f t="shared" si="176"/>
        <v>345.50064229249023</v>
      </c>
      <c r="AD2310" s="75">
        <f t="shared" si="177"/>
        <v>59080.609832015827</v>
      </c>
      <c r="AE2310" s="74">
        <f t="shared" si="178"/>
        <v>1629.5090446792583</v>
      </c>
      <c r="AF2310" s="74">
        <f t="shared" si="179"/>
        <v>278646.04664015316</v>
      </c>
    </row>
    <row r="2311" spans="28:32" ht="20" customHeight="1" x14ac:dyDescent="0.5">
      <c r="AB2311" s="41">
        <f t="shared" ref="AB2311:AB2374" si="180">AB2310+U2311</f>
        <v>171</v>
      </c>
      <c r="AC2311" s="75">
        <f t="shared" ref="AC2311:AC2374" si="181">IF(U2311&gt;0,(W2311+AD2310)/AB2311,AC2310)</f>
        <v>345.50064229249023</v>
      </c>
      <c r="AD2311" s="75">
        <f t="shared" ref="AD2311:AD2374" si="182">AB2311*AC2311</f>
        <v>59080.609832015827</v>
      </c>
      <c r="AE2311" s="74">
        <f t="shared" ref="AE2311:AE2374" si="183">IF(U2311&gt;0,(AF2310+Z2311)/AB2311,AE2310)</f>
        <v>1629.5090446792583</v>
      </c>
      <c r="AF2311" s="74">
        <f t="shared" ref="AF2311:AF2374" si="184">AB2311*AE2311</f>
        <v>278646.04664015316</v>
      </c>
    </row>
    <row r="2312" spans="28:32" ht="20" customHeight="1" x14ac:dyDescent="0.5">
      <c r="AB2312" s="41">
        <f t="shared" si="180"/>
        <v>171</v>
      </c>
      <c r="AC2312" s="75">
        <f t="shared" si="181"/>
        <v>345.50064229249023</v>
      </c>
      <c r="AD2312" s="75">
        <f t="shared" si="182"/>
        <v>59080.609832015827</v>
      </c>
      <c r="AE2312" s="74">
        <f t="shared" si="183"/>
        <v>1629.5090446792583</v>
      </c>
      <c r="AF2312" s="74">
        <f t="shared" si="184"/>
        <v>278646.04664015316</v>
      </c>
    </row>
    <row r="2313" spans="28:32" ht="20" customHeight="1" x14ac:dyDescent="0.5">
      <c r="AB2313" s="41">
        <f t="shared" si="180"/>
        <v>171</v>
      </c>
      <c r="AC2313" s="75">
        <f t="shared" si="181"/>
        <v>345.50064229249023</v>
      </c>
      <c r="AD2313" s="75">
        <f t="shared" si="182"/>
        <v>59080.609832015827</v>
      </c>
      <c r="AE2313" s="74">
        <f t="shared" si="183"/>
        <v>1629.5090446792583</v>
      </c>
      <c r="AF2313" s="74">
        <f t="shared" si="184"/>
        <v>278646.04664015316</v>
      </c>
    </row>
    <row r="2314" spans="28:32" ht="20" customHeight="1" x14ac:dyDescent="0.5">
      <c r="AB2314" s="41">
        <f t="shared" si="180"/>
        <v>171</v>
      </c>
      <c r="AC2314" s="75">
        <f t="shared" si="181"/>
        <v>345.50064229249023</v>
      </c>
      <c r="AD2314" s="75">
        <f t="shared" si="182"/>
        <v>59080.609832015827</v>
      </c>
      <c r="AE2314" s="74">
        <f t="shared" si="183"/>
        <v>1629.5090446792583</v>
      </c>
      <c r="AF2314" s="74">
        <f t="shared" si="184"/>
        <v>278646.04664015316</v>
      </c>
    </row>
    <row r="2315" spans="28:32" ht="20" customHeight="1" x14ac:dyDescent="0.5">
      <c r="AB2315" s="41">
        <f t="shared" si="180"/>
        <v>171</v>
      </c>
      <c r="AC2315" s="75">
        <f t="shared" si="181"/>
        <v>345.50064229249023</v>
      </c>
      <c r="AD2315" s="75">
        <f t="shared" si="182"/>
        <v>59080.609832015827</v>
      </c>
      <c r="AE2315" s="74">
        <f t="shared" si="183"/>
        <v>1629.5090446792583</v>
      </c>
      <c r="AF2315" s="74">
        <f t="shared" si="184"/>
        <v>278646.04664015316</v>
      </c>
    </row>
    <row r="2316" spans="28:32" ht="20" customHeight="1" x14ac:dyDescent="0.5">
      <c r="AB2316" s="41">
        <f t="shared" si="180"/>
        <v>171</v>
      </c>
      <c r="AC2316" s="75">
        <f t="shared" si="181"/>
        <v>345.50064229249023</v>
      </c>
      <c r="AD2316" s="75">
        <f t="shared" si="182"/>
        <v>59080.609832015827</v>
      </c>
      <c r="AE2316" s="74">
        <f t="shared" si="183"/>
        <v>1629.5090446792583</v>
      </c>
      <c r="AF2316" s="74">
        <f t="shared" si="184"/>
        <v>278646.04664015316</v>
      </c>
    </row>
    <row r="2317" spans="28:32" ht="20" customHeight="1" x14ac:dyDescent="0.5">
      <c r="AB2317" s="41">
        <f t="shared" si="180"/>
        <v>171</v>
      </c>
      <c r="AC2317" s="75">
        <f t="shared" si="181"/>
        <v>345.50064229249023</v>
      </c>
      <c r="AD2317" s="75">
        <f t="shared" si="182"/>
        <v>59080.609832015827</v>
      </c>
      <c r="AE2317" s="74">
        <f t="shared" si="183"/>
        <v>1629.5090446792583</v>
      </c>
      <c r="AF2317" s="74">
        <f t="shared" si="184"/>
        <v>278646.04664015316</v>
      </c>
    </row>
    <row r="2318" spans="28:32" ht="20" customHeight="1" x14ac:dyDescent="0.5">
      <c r="AB2318" s="41">
        <f t="shared" si="180"/>
        <v>171</v>
      </c>
      <c r="AC2318" s="75">
        <f t="shared" si="181"/>
        <v>345.50064229249023</v>
      </c>
      <c r="AD2318" s="75">
        <f t="shared" si="182"/>
        <v>59080.609832015827</v>
      </c>
      <c r="AE2318" s="74">
        <f t="shared" si="183"/>
        <v>1629.5090446792583</v>
      </c>
      <c r="AF2318" s="74">
        <f t="shared" si="184"/>
        <v>278646.04664015316</v>
      </c>
    </row>
    <row r="2319" spans="28:32" ht="20" customHeight="1" x14ac:dyDescent="0.5">
      <c r="AB2319" s="41">
        <f t="shared" si="180"/>
        <v>171</v>
      </c>
      <c r="AC2319" s="75">
        <f t="shared" si="181"/>
        <v>345.50064229249023</v>
      </c>
      <c r="AD2319" s="75">
        <f t="shared" si="182"/>
        <v>59080.609832015827</v>
      </c>
      <c r="AE2319" s="74">
        <f t="shared" si="183"/>
        <v>1629.5090446792583</v>
      </c>
      <c r="AF2319" s="74">
        <f t="shared" si="184"/>
        <v>278646.04664015316</v>
      </c>
    </row>
    <row r="2320" spans="28:32" ht="20" customHeight="1" x14ac:dyDescent="0.5">
      <c r="AB2320" s="41">
        <f t="shared" si="180"/>
        <v>171</v>
      </c>
      <c r="AC2320" s="75">
        <f t="shared" si="181"/>
        <v>345.50064229249023</v>
      </c>
      <c r="AD2320" s="75">
        <f t="shared" si="182"/>
        <v>59080.609832015827</v>
      </c>
      <c r="AE2320" s="74">
        <f t="shared" si="183"/>
        <v>1629.5090446792583</v>
      </c>
      <c r="AF2320" s="74">
        <f t="shared" si="184"/>
        <v>278646.04664015316</v>
      </c>
    </row>
    <row r="2321" spans="28:32" ht="20" customHeight="1" x14ac:dyDescent="0.5">
      <c r="AB2321" s="41">
        <f t="shared" si="180"/>
        <v>171</v>
      </c>
      <c r="AC2321" s="75">
        <f t="shared" si="181"/>
        <v>345.50064229249023</v>
      </c>
      <c r="AD2321" s="75">
        <f t="shared" si="182"/>
        <v>59080.609832015827</v>
      </c>
      <c r="AE2321" s="74">
        <f t="shared" si="183"/>
        <v>1629.5090446792583</v>
      </c>
      <c r="AF2321" s="74">
        <f t="shared" si="184"/>
        <v>278646.04664015316</v>
      </c>
    </row>
    <row r="2322" spans="28:32" ht="20" customHeight="1" x14ac:dyDescent="0.5">
      <c r="AB2322" s="41">
        <f t="shared" si="180"/>
        <v>171</v>
      </c>
      <c r="AC2322" s="75">
        <f t="shared" si="181"/>
        <v>345.50064229249023</v>
      </c>
      <c r="AD2322" s="75">
        <f t="shared" si="182"/>
        <v>59080.609832015827</v>
      </c>
      <c r="AE2322" s="74">
        <f t="shared" si="183"/>
        <v>1629.5090446792583</v>
      </c>
      <c r="AF2322" s="74">
        <f t="shared" si="184"/>
        <v>278646.04664015316</v>
      </c>
    </row>
    <row r="2323" spans="28:32" ht="20" customHeight="1" x14ac:dyDescent="0.5">
      <c r="AB2323" s="41">
        <f t="shared" si="180"/>
        <v>171</v>
      </c>
      <c r="AC2323" s="75">
        <f t="shared" si="181"/>
        <v>345.50064229249023</v>
      </c>
      <c r="AD2323" s="75">
        <f t="shared" si="182"/>
        <v>59080.609832015827</v>
      </c>
      <c r="AE2323" s="74">
        <f t="shared" si="183"/>
        <v>1629.5090446792583</v>
      </c>
      <c r="AF2323" s="74">
        <f t="shared" si="184"/>
        <v>278646.04664015316</v>
      </c>
    </row>
    <row r="2324" spans="28:32" ht="20" customHeight="1" x14ac:dyDescent="0.5">
      <c r="AB2324" s="41">
        <f t="shared" si="180"/>
        <v>171</v>
      </c>
      <c r="AC2324" s="75">
        <f t="shared" si="181"/>
        <v>345.50064229249023</v>
      </c>
      <c r="AD2324" s="75">
        <f t="shared" si="182"/>
        <v>59080.609832015827</v>
      </c>
      <c r="AE2324" s="74">
        <f t="shared" si="183"/>
        <v>1629.5090446792583</v>
      </c>
      <c r="AF2324" s="74">
        <f t="shared" si="184"/>
        <v>278646.04664015316</v>
      </c>
    </row>
    <row r="2325" spans="28:32" ht="20" customHeight="1" x14ac:dyDescent="0.5">
      <c r="AB2325" s="41">
        <f t="shared" si="180"/>
        <v>171</v>
      </c>
      <c r="AC2325" s="75">
        <f t="shared" si="181"/>
        <v>345.50064229249023</v>
      </c>
      <c r="AD2325" s="75">
        <f t="shared" si="182"/>
        <v>59080.609832015827</v>
      </c>
      <c r="AE2325" s="74">
        <f t="shared" si="183"/>
        <v>1629.5090446792583</v>
      </c>
      <c r="AF2325" s="74">
        <f t="shared" si="184"/>
        <v>278646.04664015316</v>
      </c>
    </row>
    <row r="2326" spans="28:32" ht="20" customHeight="1" x14ac:dyDescent="0.5">
      <c r="AB2326" s="41">
        <f t="shared" si="180"/>
        <v>171</v>
      </c>
      <c r="AC2326" s="75">
        <f t="shared" si="181"/>
        <v>345.50064229249023</v>
      </c>
      <c r="AD2326" s="75">
        <f t="shared" si="182"/>
        <v>59080.609832015827</v>
      </c>
      <c r="AE2326" s="74">
        <f t="shared" si="183"/>
        <v>1629.5090446792583</v>
      </c>
      <c r="AF2326" s="74">
        <f t="shared" si="184"/>
        <v>278646.04664015316</v>
      </c>
    </row>
    <row r="2327" spans="28:32" ht="20" customHeight="1" x14ac:dyDescent="0.5">
      <c r="AB2327" s="41">
        <f t="shared" si="180"/>
        <v>171</v>
      </c>
      <c r="AC2327" s="75">
        <f t="shared" si="181"/>
        <v>345.50064229249023</v>
      </c>
      <c r="AD2327" s="75">
        <f t="shared" si="182"/>
        <v>59080.609832015827</v>
      </c>
      <c r="AE2327" s="74">
        <f t="shared" si="183"/>
        <v>1629.5090446792583</v>
      </c>
      <c r="AF2327" s="74">
        <f t="shared" si="184"/>
        <v>278646.04664015316</v>
      </c>
    </row>
    <row r="2328" spans="28:32" ht="20" customHeight="1" x14ac:dyDescent="0.5">
      <c r="AB2328" s="41">
        <f t="shared" si="180"/>
        <v>171</v>
      </c>
      <c r="AC2328" s="75">
        <f t="shared" si="181"/>
        <v>345.50064229249023</v>
      </c>
      <c r="AD2328" s="75">
        <f t="shared" si="182"/>
        <v>59080.609832015827</v>
      </c>
      <c r="AE2328" s="74">
        <f t="shared" si="183"/>
        <v>1629.5090446792583</v>
      </c>
      <c r="AF2328" s="74">
        <f t="shared" si="184"/>
        <v>278646.04664015316</v>
      </c>
    </row>
    <row r="2329" spans="28:32" ht="20" customHeight="1" x14ac:dyDescent="0.5">
      <c r="AB2329" s="41">
        <f t="shared" si="180"/>
        <v>171</v>
      </c>
      <c r="AC2329" s="75">
        <f t="shared" si="181"/>
        <v>345.50064229249023</v>
      </c>
      <c r="AD2329" s="75">
        <f t="shared" si="182"/>
        <v>59080.609832015827</v>
      </c>
      <c r="AE2329" s="74">
        <f t="shared" si="183"/>
        <v>1629.5090446792583</v>
      </c>
      <c r="AF2329" s="74">
        <f t="shared" si="184"/>
        <v>278646.04664015316</v>
      </c>
    </row>
    <row r="2330" spans="28:32" ht="20" customHeight="1" x14ac:dyDescent="0.5">
      <c r="AB2330" s="41">
        <f t="shared" si="180"/>
        <v>171</v>
      </c>
      <c r="AC2330" s="75">
        <f t="shared" si="181"/>
        <v>345.50064229249023</v>
      </c>
      <c r="AD2330" s="75">
        <f t="shared" si="182"/>
        <v>59080.609832015827</v>
      </c>
      <c r="AE2330" s="74">
        <f t="shared" si="183"/>
        <v>1629.5090446792583</v>
      </c>
      <c r="AF2330" s="74">
        <f t="shared" si="184"/>
        <v>278646.04664015316</v>
      </c>
    </row>
    <row r="2331" spans="28:32" ht="20" customHeight="1" x14ac:dyDescent="0.5">
      <c r="AB2331" s="41">
        <f t="shared" si="180"/>
        <v>171</v>
      </c>
      <c r="AC2331" s="75">
        <f t="shared" si="181"/>
        <v>345.50064229249023</v>
      </c>
      <c r="AD2331" s="75">
        <f t="shared" si="182"/>
        <v>59080.609832015827</v>
      </c>
      <c r="AE2331" s="74">
        <f t="shared" si="183"/>
        <v>1629.5090446792583</v>
      </c>
      <c r="AF2331" s="74">
        <f t="shared" si="184"/>
        <v>278646.04664015316</v>
      </c>
    </row>
    <row r="2332" spans="28:32" ht="20" customHeight="1" x14ac:dyDescent="0.5">
      <c r="AB2332" s="41">
        <f t="shared" si="180"/>
        <v>171</v>
      </c>
      <c r="AC2332" s="75">
        <f t="shared" si="181"/>
        <v>345.50064229249023</v>
      </c>
      <c r="AD2332" s="75">
        <f t="shared" si="182"/>
        <v>59080.609832015827</v>
      </c>
      <c r="AE2332" s="74">
        <f t="shared" si="183"/>
        <v>1629.5090446792583</v>
      </c>
      <c r="AF2332" s="74">
        <f t="shared" si="184"/>
        <v>278646.04664015316</v>
      </c>
    </row>
    <row r="2333" spans="28:32" ht="20" customHeight="1" x14ac:dyDescent="0.5">
      <c r="AB2333" s="41">
        <f t="shared" si="180"/>
        <v>171</v>
      </c>
      <c r="AC2333" s="75">
        <f t="shared" si="181"/>
        <v>345.50064229249023</v>
      </c>
      <c r="AD2333" s="75">
        <f t="shared" si="182"/>
        <v>59080.609832015827</v>
      </c>
      <c r="AE2333" s="74">
        <f t="shared" si="183"/>
        <v>1629.5090446792583</v>
      </c>
      <c r="AF2333" s="74">
        <f t="shared" si="184"/>
        <v>278646.04664015316</v>
      </c>
    </row>
    <row r="2334" spans="28:32" ht="20" customHeight="1" x14ac:dyDescent="0.5">
      <c r="AB2334" s="41">
        <f t="shared" si="180"/>
        <v>171</v>
      </c>
      <c r="AC2334" s="75">
        <f t="shared" si="181"/>
        <v>345.50064229249023</v>
      </c>
      <c r="AD2334" s="75">
        <f t="shared" si="182"/>
        <v>59080.609832015827</v>
      </c>
      <c r="AE2334" s="74">
        <f t="shared" si="183"/>
        <v>1629.5090446792583</v>
      </c>
      <c r="AF2334" s="74">
        <f t="shared" si="184"/>
        <v>278646.04664015316</v>
      </c>
    </row>
    <row r="2335" spans="28:32" ht="20" customHeight="1" x14ac:dyDescent="0.5">
      <c r="AB2335" s="41">
        <f t="shared" si="180"/>
        <v>171</v>
      </c>
      <c r="AC2335" s="75">
        <f t="shared" si="181"/>
        <v>345.50064229249023</v>
      </c>
      <c r="AD2335" s="75">
        <f t="shared" si="182"/>
        <v>59080.609832015827</v>
      </c>
      <c r="AE2335" s="74">
        <f t="shared" si="183"/>
        <v>1629.5090446792583</v>
      </c>
      <c r="AF2335" s="74">
        <f t="shared" si="184"/>
        <v>278646.04664015316</v>
      </c>
    </row>
    <row r="2336" spans="28:32" ht="20" customHeight="1" x14ac:dyDescent="0.5">
      <c r="AB2336" s="41">
        <f t="shared" si="180"/>
        <v>171</v>
      </c>
      <c r="AC2336" s="75">
        <f t="shared" si="181"/>
        <v>345.50064229249023</v>
      </c>
      <c r="AD2336" s="75">
        <f t="shared" si="182"/>
        <v>59080.609832015827</v>
      </c>
      <c r="AE2336" s="74">
        <f t="shared" si="183"/>
        <v>1629.5090446792583</v>
      </c>
      <c r="AF2336" s="74">
        <f t="shared" si="184"/>
        <v>278646.04664015316</v>
      </c>
    </row>
    <row r="2337" spans="28:32" ht="20" customHeight="1" x14ac:dyDescent="0.5">
      <c r="AB2337" s="41">
        <f t="shared" si="180"/>
        <v>171</v>
      </c>
      <c r="AC2337" s="75">
        <f t="shared" si="181"/>
        <v>345.50064229249023</v>
      </c>
      <c r="AD2337" s="75">
        <f t="shared" si="182"/>
        <v>59080.609832015827</v>
      </c>
      <c r="AE2337" s="74">
        <f t="shared" si="183"/>
        <v>1629.5090446792583</v>
      </c>
      <c r="AF2337" s="74">
        <f t="shared" si="184"/>
        <v>278646.04664015316</v>
      </c>
    </row>
    <row r="2338" spans="28:32" ht="20" customHeight="1" x14ac:dyDescent="0.5">
      <c r="AB2338" s="41">
        <f t="shared" si="180"/>
        <v>171</v>
      </c>
      <c r="AC2338" s="75">
        <f t="shared" si="181"/>
        <v>345.50064229249023</v>
      </c>
      <c r="AD2338" s="75">
        <f t="shared" si="182"/>
        <v>59080.609832015827</v>
      </c>
      <c r="AE2338" s="74">
        <f t="shared" si="183"/>
        <v>1629.5090446792583</v>
      </c>
      <c r="AF2338" s="74">
        <f t="shared" si="184"/>
        <v>278646.04664015316</v>
      </c>
    </row>
    <row r="2339" spans="28:32" ht="20" customHeight="1" x14ac:dyDescent="0.5">
      <c r="AB2339" s="41">
        <f t="shared" si="180"/>
        <v>171</v>
      </c>
      <c r="AC2339" s="75">
        <f t="shared" si="181"/>
        <v>345.50064229249023</v>
      </c>
      <c r="AD2339" s="75">
        <f t="shared" si="182"/>
        <v>59080.609832015827</v>
      </c>
      <c r="AE2339" s="74">
        <f t="shared" si="183"/>
        <v>1629.5090446792583</v>
      </c>
      <c r="AF2339" s="74">
        <f t="shared" si="184"/>
        <v>278646.04664015316</v>
      </c>
    </row>
    <row r="2340" spans="28:32" ht="20" customHeight="1" x14ac:dyDescent="0.5">
      <c r="AB2340" s="41">
        <f t="shared" si="180"/>
        <v>171</v>
      </c>
      <c r="AC2340" s="75">
        <f t="shared" si="181"/>
        <v>345.50064229249023</v>
      </c>
      <c r="AD2340" s="75">
        <f t="shared" si="182"/>
        <v>59080.609832015827</v>
      </c>
      <c r="AE2340" s="74">
        <f t="shared" si="183"/>
        <v>1629.5090446792583</v>
      </c>
      <c r="AF2340" s="74">
        <f t="shared" si="184"/>
        <v>278646.04664015316</v>
      </c>
    </row>
    <row r="2341" spans="28:32" ht="20" customHeight="1" x14ac:dyDescent="0.5">
      <c r="AB2341" s="41">
        <f t="shared" si="180"/>
        <v>171</v>
      </c>
      <c r="AC2341" s="75">
        <f t="shared" si="181"/>
        <v>345.50064229249023</v>
      </c>
      <c r="AD2341" s="75">
        <f t="shared" si="182"/>
        <v>59080.609832015827</v>
      </c>
      <c r="AE2341" s="74">
        <f t="shared" si="183"/>
        <v>1629.5090446792583</v>
      </c>
      <c r="AF2341" s="74">
        <f t="shared" si="184"/>
        <v>278646.04664015316</v>
      </c>
    </row>
    <row r="2342" spans="28:32" ht="20" customHeight="1" x14ac:dyDescent="0.5">
      <c r="AB2342" s="41">
        <f t="shared" si="180"/>
        <v>171</v>
      </c>
      <c r="AC2342" s="75">
        <f t="shared" si="181"/>
        <v>345.50064229249023</v>
      </c>
      <c r="AD2342" s="75">
        <f t="shared" si="182"/>
        <v>59080.609832015827</v>
      </c>
      <c r="AE2342" s="74">
        <f t="shared" si="183"/>
        <v>1629.5090446792583</v>
      </c>
      <c r="AF2342" s="74">
        <f t="shared" si="184"/>
        <v>278646.04664015316</v>
      </c>
    </row>
    <row r="2343" spans="28:32" ht="20" customHeight="1" x14ac:dyDescent="0.5">
      <c r="AB2343" s="41">
        <f t="shared" si="180"/>
        <v>171</v>
      </c>
      <c r="AC2343" s="75">
        <f t="shared" si="181"/>
        <v>345.50064229249023</v>
      </c>
      <c r="AD2343" s="75">
        <f t="shared" si="182"/>
        <v>59080.609832015827</v>
      </c>
      <c r="AE2343" s="74">
        <f t="shared" si="183"/>
        <v>1629.5090446792583</v>
      </c>
      <c r="AF2343" s="74">
        <f t="shared" si="184"/>
        <v>278646.04664015316</v>
      </c>
    </row>
    <row r="2344" spans="28:32" ht="20" customHeight="1" x14ac:dyDescent="0.5">
      <c r="AB2344" s="41">
        <f t="shared" si="180"/>
        <v>171</v>
      </c>
      <c r="AC2344" s="75">
        <f t="shared" si="181"/>
        <v>345.50064229249023</v>
      </c>
      <c r="AD2344" s="75">
        <f t="shared" si="182"/>
        <v>59080.609832015827</v>
      </c>
      <c r="AE2344" s="74">
        <f t="shared" si="183"/>
        <v>1629.5090446792583</v>
      </c>
      <c r="AF2344" s="74">
        <f t="shared" si="184"/>
        <v>278646.04664015316</v>
      </c>
    </row>
    <row r="2345" spans="28:32" ht="20" customHeight="1" x14ac:dyDescent="0.5">
      <c r="AB2345" s="41">
        <f t="shared" si="180"/>
        <v>171</v>
      </c>
      <c r="AC2345" s="75">
        <f t="shared" si="181"/>
        <v>345.50064229249023</v>
      </c>
      <c r="AD2345" s="75">
        <f t="shared" si="182"/>
        <v>59080.609832015827</v>
      </c>
      <c r="AE2345" s="74">
        <f t="shared" si="183"/>
        <v>1629.5090446792583</v>
      </c>
      <c r="AF2345" s="74">
        <f t="shared" si="184"/>
        <v>278646.04664015316</v>
      </c>
    </row>
    <row r="2346" spans="28:32" ht="20" customHeight="1" x14ac:dyDescent="0.5">
      <c r="AB2346" s="41">
        <f t="shared" si="180"/>
        <v>171</v>
      </c>
      <c r="AC2346" s="75">
        <f t="shared" si="181"/>
        <v>345.50064229249023</v>
      </c>
      <c r="AD2346" s="75">
        <f t="shared" si="182"/>
        <v>59080.609832015827</v>
      </c>
      <c r="AE2346" s="74">
        <f t="shared" si="183"/>
        <v>1629.5090446792583</v>
      </c>
      <c r="AF2346" s="74">
        <f t="shared" si="184"/>
        <v>278646.04664015316</v>
      </c>
    </row>
    <row r="2347" spans="28:32" ht="20" customHeight="1" x14ac:dyDescent="0.5">
      <c r="AB2347" s="41">
        <f t="shared" si="180"/>
        <v>171</v>
      </c>
      <c r="AC2347" s="75">
        <f t="shared" si="181"/>
        <v>345.50064229249023</v>
      </c>
      <c r="AD2347" s="75">
        <f t="shared" si="182"/>
        <v>59080.609832015827</v>
      </c>
      <c r="AE2347" s="74">
        <f t="shared" si="183"/>
        <v>1629.5090446792583</v>
      </c>
      <c r="AF2347" s="74">
        <f t="shared" si="184"/>
        <v>278646.04664015316</v>
      </c>
    </row>
    <row r="2348" spans="28:32" ht="20" customHeight="1" x14ac:dyDescent="0.5">
      <c r="AB2348" s="41">
        <f t="shared" si="180"/>
        <v>171</v>
      </c>
      <c r="AC2348" s="75">
        <f t="shared" si="181"/>
        <v>345.50064229249023</v>
      </c>
      <c r="AD2348" s="75">
        <f t="shared" si="182"/>
        <v>59080.609832015827</v>
      </c>
      <c r="AE2348" s="74">
        <f t="shared" si="183"/>
        <v>1629.5090446792583</v>
      </c>
      <c r="AF2348" s="74">
        <f t="shared" si="184"/>
        <v>278646.04664015316</v>
      </c>
    </row>
    <row r="2349" spans="28:32" ht="20" customHeight="1" x14ac:dyDescent="0.5">
      <c r="AB2349" s="41">
        <f t="shared" si="180"/>
        <v>171</v>
      </c>
      <c r="AC2349" s="75">
        <f t="shared" si="181"/>
        <v>345.50064229249023</v>
      </c>
      <c r="AD2349" s="75">
        <f t="shared" si="182"/>
        <v>59080.609832015827</v>
      </c>
      <c r="AE2349" s="74">
        <f t="shared" si="183"/>
        <v>1629.5090446792583</v>
      </c>
      <c r="AF2349" s="74">
        <f t="shared" si="184"/>
        <v>278646.04664015316</v>
      </c>
    </row>
    <row r="2350" spans="28:32" ht="20" customHeight="1" x14ac:dyDescent="0.5">
      <c r="AB2350" s="41">
        <f t="shared" si="180"/>
        <v>171</v>
      </c>
      <c r="AC2350" s="75">
        <f t="shared" si="181"/>
        <v>345.50064229249023</v>
      </c>
      <c r="AD2350" s="75">
        <f t="shared" si="182"/>
        <v>59080.609832015827</v>
      </c>
      <c r="AE2350" s="74">
        <f t="shared" si="183"/>
        <v>1629.5090446792583</v>
      </c>
      <c r="AF2350" s="74">
        <f t="shared" si="184"/>
        <v>278646.04664015316</v>
      </c>
    </row>
    <row r="2351" spans="28:32" ht="20" customHeight="1" x14ac:dyDescent="0.5">
      <c r="AB2351" s="41">
        <f t="shared" si="180"/>
        <v>171</v>
      </c>
      <c r="AC2351" s="75">
        <f t="shared" si="181"/>
        <v>345.50064229249023</v>
      </c>
      <c r="AD2351" s="75">
        <f t="shared" si="182"/>
        <v>59080.609832015827</v>
      </c>
      <c r="AE2351" s="74">
        <f t="shared" si="183"/>
        <v>1629.5090446792583</v>
      </c>
      <c r="AF2351" s="74">
        <f t="shared" si="184"/>
        <v>278646.04664015316</v>
      </c>
    </row>
    <row r="2352" spans="28:32" ht="20" customHeight="1" x14ac:dyDescent="0.5">
      <c r="AB2352" s="41">
        <f t="shared" si="180"/>
        <v>171</v>
      </c>
      <c r="AC2352" s="75">
        <f t="shared" si="181"/>
        <v>345.50064229249023</v>
      </c>
      <c r="AD2352" s="75">
        <f t="shared" si="182"/>
        <v>59080.609832015827</v>
      </c>
      <c r="AE2352" s="74">
        <f t="shared" si="183"/>
        <v>1629.5090446792583</v>
      </c>
      <c r="AF2352" s="74">
        <f t="shared" si="184"/>
        <v>278646.04664015316</v>
      </c>
    </row>
    <row r="2353" spans="28:32" ht="20" customHeight="1" x14ac:dyDescent="0.5">
      <c r="AB2353" s="41">
        <f t="shared" si="180"/>
        <v>171</v>
      </c>
      <c r="AC2353" s="75">
        <f t="shared" si="181"/>
        <v>345.50064229249023</v>
      </c>
      <c r="AD2353" s="75">
        <f t="shared" si="182"/>
        <v>59080.609832015827</v>
      </c>
      <c r="AE2353" s="74">
        <f t="shared" si="183"/>
        <v>1629.5090446792583</v>
      </c>
      <c r="AF2353" s="74">
        <f t="shared" si="184"/>
        <v>278646.04664015316</v>
      </c>
    </row>
    <row r="2354" spans="28:32" ht="20" customHeight="1" x14ac:dyDescent="0.5">
      <c r="AB2354" s="41">
        <f t="shared" si="180"/>
        <v>171</v>
      </c>
      <c r="AC2354" s="75">
        <f t="shared" si="181"/>
        <v>345.50064229249023</v>
      </c>
      <c r="AD2354" s="75">
        <f t="shared" si="182"/>
        <v>59080.609832015827</v>
      </c>
      <c r="AE2354" s="74">
        <f t="shared" si="183"/>
        <v>1629.5090446792583</v>
      </c>
      <c r="AF2354" s="74">
        <f t="shared" si="184"/>
        <v>278646.04664015316</v>
      </c>
    </row>
    <row r="2355" spans="28:32" ht="20" customHeight="1" x14ac:dyDescent="0.5">
      <c r="AB2355" s="41">
        <f t="shared" si="180"/>
        <v>171</v>
      </c>
      <c r="AC2355" s="75">
        <f t="shared" si="181"/>
        <v>345.50064229249023</v>
      </c>
      <c r="AD2355" s="75">
        <f t="shared" si="182"/>
        <v>59080.609832015827</v>
      </c>
      <c r="AE2355" s="74">
        <f t="shared" si="183"/>
        <v>1629.5090446792583</v>
      </c>
      <c r="AF2355" s="74">
        <f t="shared" si="184"/>
        <v>278646.04664015316</v>
      </c>
    </row>
    <row r="2356" spans="28:32" ht="20" customHeight="1" x14ac:dyDescent="0.5">
      <c r="AB2356" s="41">
        <f t="shared" si="180"/>
        <v>171</v>
      </c>
      <c r="AC2356" s="75">
        <f t="shared" si="181"/>
        <v>345.50064229249023</v>
      </c>
      <c r="AD2356" s="75">
        <f t="shared" si="182"/>
        <v>59080.609832015827</v>
      </c>
      <c r="AE2356" s="74">
        <f t="shared" si="183"/>
        <v>1629.5090446792583</v>
      </c>
      <c r="AF2356" s="74">
        <f t="shared" si="184"/>
        <v>278646.04664015316</v>
      </c>
    </row>
    <row r="2357" spans="28:32" ht="20" customHeight="1" x14ac:dyDescent="0.5">
      <c r="AB2357" s="41">
        <f t="shared" si="180"/>
        <v>171</v>
      </c>
      <c r="AC2357" s="75">
        <f t="shared" si="181"/>
        <v>345.50064229249023</v>
      </c>
      <c r="AD2357" s="75">
        <f t="shared" si="182"/>
        <v>59080.609832015827</v>
      </c>
      <c r="AE2357" s="74">
        <f t="shared" si="183"/>
        <v>1629.5090446792583</v>
      </c>
      <c r="AF2357" s="74">
        <f t="shared" si="184"/>
        <v>278646.04664015316</v>
      </c>
    </row>
    <row r="2358" spans="28:32" ht="20" customHeight="1" x14ac:dyDescent="0.5">
      <c r="AB2358" s="41">
        <f t="shared" si="180"/>
        <v>171</v>
      </c>
      <c r="AC2358" s="75">
        <f t="shared" si="181"/>
        <v>345.50064229249023</v>
      </c>
      <c r="AD2358" s="75">
        <f t="shared" si="182"/>
        <v>59080.609832015827</v>
      </c>
      <c r="AE2358" s="74">
        <f t="shared" si="183"/>
        <v>1629.5090446792583</v>
      </c>
      <c r="AF2358" s="74">
        <f t="shared" si="184"/>
        <v>278646.04664015316</v>
      </c>
    </row>
    <row r="2359" spans="28:32" ht="20" customHeight="1" x14ac:dyDescent="0.5">
      <c r="AB2359" s="41">
        <f t="shared" si="180"/>
        <v>171</v>
      </c>
      <c r="AC2359" s="75">
        <f t="shared" si="181"/>
        <v>345.50064229249023</v>
      </c>
      <c r="AD2359" s="75">
        <f t="shared" si="182"/>
        <v>59080.609832015827</v>
      </c>
      <c r="AE2359" s="74">
        <f t="shared" si="183"/>
        <v>1629.5090446792583</v>
      </c>
      <c r="AF2359" s="74">
        <f t="shared" si="184"/>
        <v>278646.04664015316</v>
      </c>
    </row>
    <row r="2360" spans="28:32" ht="20" customHeight="1" x14ac:dyDescent="0.5">
      <c r="AB2360" s="41">
        <f t="shared" si="180"/>
        <v>171</v>
      </c>
      <c r="AC2360" s="75">
        <f t="shared" si="181"/>
        <v>345.50064229249023</v>
      </c>
      <c r="AD2360" s="75">
        <f t="shared" si="182"/>
        <v>59080.609832015827</v>
      </c>
      <c r="AE2360" s="74">
        <f t="shared" si="183"/>
        <v>1629.5090446792583</v>
      </c>
      <c r="AF2360" s="74">
        <f t="shared" si="184"/>
        <v>278646.04664015316</v>
      </c>
    </row>
    <row r="2361" spans="28:32" ht="20" customHeight="1" x14ac:dyDescent="0.5">
      <c r="AB2361" s="41">
        <f t="shared" si="180"/>
        <v>171</v>
      </c>
      <c r="AC2361" s="75">
        <f t="shared" si="181"/>
        <v>345.50064229249023</v>
      </c>
      <c r="AD2361" s="75">
        <f t="shared" si="182"/>
        <v>59080.609832015827</v>
      </c>
      <c r="AE2361" s="74">
        <f t="shared" si="183"/>
        <v>1629.5090446792583</v>
      </c>
      <c r="AF2361" s="74">
        <f t="shared" si="184"/>
        <v>278646.04664015316</v>
      </c>
    </row>
    <row r="2362" spans="28:32" ht="20" customHeight="1" x14ac:dyDescent="0.5">
      <c r="AB2362" s="41">
        <f t="shared" si="180"/>
        <v>171</v>
      </c>
      <c r="AC2362" s="75">
        <f t="shared" si="181"/>
        <v>345.50064229249023</v>
      </c>
      <c r="AD2362" s="75">
        <f t="shared" si="182"/>
        <v>59080.609832015827</v>
      </c>
      <c r="AE2362" s="74">
        <f t="shared" si="183"/>
        <v>1629.5090446792583</v>
      </c>
      <c r="AF2362" s="74">
        <f t="shared" si="184"/>
        <v>278646.04664015316</v>
      </c>
    </row>
    <row r="2363" spans="28:32" ht="20" customHeight="1" x14ac:dyDescent="0.5">
      <c r="AB2363" s="41">
        <f t="shared" si="180"/>
        <v>171</v>
      </c>
      <c r="AC2363" s="75">
        <f t="shared" si="181"/>
        <v>345.50064229249023</v>
      </c>
      <c r="AD2363" s="75">
        <f t="shared" si="182"/>
        <v>59080.609832015827</v>
      </c>
      <c r="AE2363" s="74">
        <f t="shared" si="183"/>
        <v>1629.5090446792583</v>
      </c>
      <c r="AF2363" s="74">
        <f t="shared" si="184"/>
        <v>278646.04664015316</v>
      </c>
    </row>
    <row r="2364" spans="28:32" ht="20" customHeight="1" x14ac:dyDescent="0.5">
      <c r="AB2364" s="41">
        <f t="shared" si="180"/>
        <v>171</v>
      </c>
      <c r="AC2364" s="75">
        <f t="shared" si="181"/>
        <v>345.50064229249023</v>
      </c>
      <c r="AD2364" s="75">
        <f t="shared" si="182"/>
        <v>59080.609832015827</v>
      </c>
      <c r="AE2364" s="74">
        <f t="shared" si="183"/>
        <v>1629.5090446792583</v>
      </c>
      <c r="AF2364" s="74">
        <f t="shared" si="184"/>
        <v>278646.04664015316</v>
      </c>
    </row>
    <row r="2365" spans="28:32" ht="20" customHeight="1" x14ac:dyDescent="0.5">
      <c r="AB2365" s="41">
        <f t="shared" si="180"/>
        <v>171</v>
      </c>
      <c r="AC2365" s="75">
        <f t="shared" si="181"/>
        <v>345.50064229249023</v>
      </c>
      <c r="AD2365" s="75">
        <f t="shared" si="182"/>
        <v>59080.609832015827</v>
      </c>
      <c r="AE2365" s="74">
        <f t="shared" si="183"/>
        <v>1629.5090446792583</v>
      </c>
      <c r="AF2365" s="74">
        <f t="shared" si="184"/>
        <v>278646.04664015316</v>
      </c>
    </row>
    <row r="2366" spans="28:32" ht="20" customHeight="1" x14ac:dyDescent="0.5">
      <c r="AB2366" s="41">
        <f t="shared" si="180"/>
        <v>171</v>
      </c>
      <c r="AC2366" s="75">
        <f t="shared" si="181"/>
        <v>345.50064229249023</v>
      </c>
      <c r="AD2366" s="75">
        <f t="shared" si="182"/>
        <v>59080.609832015827</v>
      </c>
      <c r="AE2366" s="74">
        <f t="shared" si="183"/>
        <v>1629.5090446792583</v>
      </c>
      <c r="AF2366" s="74">
        <f t="shared" si="184"/>
        <v>278646.04664015316</v>
      </c>
    </row>
    <row r="2367" spans="28:32" ht="20" customHeight="1" x14ac:dyDescent="0.5">
      <c r="AB2367" s="41">
        <f t="shared" si="180"/>
        <v>171</v>
      </c>
      <c r="AC2367" s="75">
        <f t="shared" si="181"/>
        <v>345.50064229249023</v>
      </c>
      <c r="AD2367" s="75">
        <f t="shared" si="182"/>
        <v>59080.609832015827</v>
      </c>
      <c r="AE2367" s="74">
        <f t="shared" si="183"/>
        <v>1629.5090446792583</v>
      </c>
      <c r="AF2367" s="74">
        <f t="shared" si="184"/>
        <v>278646.04664015316</v>
      </c>
    </row>
    <row r="2368" spans="28:32" ht="20" customHeight="1" x14ac:dyDescent="0.5">
      <c r="AB2368" s="41">
        <f t="shared" si="180"/>
        <v>171</v>
      </c>
      <c r="AC2368" s="75">
        <f t="shared" si="181"/>
        <v>345.50064229249023</v>
      </c>
      <c r="AD2368" s="75">
        <f t="shared" si="182"/>
        <v>59080.609832015827</v>
      </c>
      <c r="AE2368" s="74">
        <f t="shared" si="183"/>
        <v>1629.5090446792583</v>
      </c>
      <c r="AF2368" s="74">
        <f t="shared" si="184"/>
        <v>278646.04664015316</v>
      </c>
    </row>
    <row r="2369" spans="28:32" ht="20" customHeight="1" x14ac:dyDescent="0.5">
      <c r="AB2369" s="41">
        <f t="shared" si="180"/>
        <v>171</v>
      </c>
      <c r="AC2369" s="75">
        <f t="shared" si="181"/>
        <v>345.50064229249023</v>
      </c>
      <c r="AD2369" s="75">
        <f t="shared" si="182"/>
        <v>59080.609832015827</v>
      </c>
      <c r="AE2369" s="74">
        <f t="shared" si="183"/>
        <v>1629.5090446792583</v>
      </c>
      <c r="AF2369" s="74">
        <f t="shared" si="184"/>
        <v>278646.04664015316</v>
      </c>
    </row>
    <row r="2370" spans="28:32" ht="20" customHeight="1" x14ac:dyDescent="0.5">
      <c r="AB2370" s="41">
        <f t="shared" si="180"/>
        <v>171</v>
      </c>
      <c r="AC2370" s="75">
        <f t="shared" si="181"/>
        <v>345.50064229249023</v>
      </c>
      <c r="AD2370" s="75">
        <f t="shared" si="182"/>
        <v>59080.609832015827</v>
      </c>
      <c r="AE2370" s="74">
        <f t="shared" si="183"/>
        <v>1629.5090446792583</v>
      </c>
      <c r="AF2370" s="74">
        <f t="shared" si="184"/>
        <v>278646.04664015316</v>
      </c>
    </row>
    <row r="2371" spans="28:32" ht="20" customHeight="1" x14ac:dyDescent="0.5">
      <c r="AB2371" s="41">
        <f t="shared" si="180"/>
        <v>171</v>
      </c>
      <c r="AC2371" s="75">
        <f t="shared" si="181"/>
        <v>345.50064229249023</v>
      </c>
      <c r="AD2371" s="75">
        <f t="shared" si="182"/>
        <v>59080.609832015827</v>
      </c>
      <c r="AE2371" s="74">
        <f t="shared" si="183"/>
        <v>1629.5090446792583</v>
      </c>
      <c r="AF2371" s="74">
        <f t="shared" si="184"/>
        <v>278646.04664015316</v>
      </c>
    </row>
    <row r="2372" spans="28:32" ht="20" customHeight="1" x14ac:dyDescent="0.5">
      <c r="AB2372" s="41">
        <f t="shared" si="180"/>
        <v>171</v>
      </c>
      <c r="AC2372" s="75">
        <f t="shared" si="181"/>
        <v>345.50064229249023</v>
      </c>
      <c r="AD2372" s="75">
        <f t="shared" si="182"/>
        <v>59080.609832015827</v>
      </c>
      <c r="AE2372" s="74">
        <f t="shared" si="183"/>
        <v>1629.5090446792583</v>
      </c>
      <c r="AF2372" s="74">
        <f t="shared" si="184"/>
        <v>278646.04664015316</v>
      </c>
    </row>
    <row r="2373" spans="28:32" ht="20" customHeight="1" x14ac:dyDescent="0.5">
      <c r="AB2373" s="41">
        <f t="shared" si="180"/>
        <v>171</v>
      </c>
      <c r="AC2373" s="75">
        <f t="shared" si="181"/>
        <v>345.50064229249023</v>
      </c>
      <c r="AD2373" s="75">
        <f t="shared" si="182"/>
        <v>59080.609832015827</v>
      </c>
      <c r="AE2373" s="74">
        <f t="shared" si="183"/>
        <v>1629.5090446792583</v>
      </c>
      <c r="AF2373" s="74">
        <f t="shared" si="184"/>
        <v>278646.04664015316</v>
      </c>
    </row>
    <row r="2374" spans="28:32" ht="20" customHeight="1" x14ac:dyDescent="0.5">
      <c r="AB2374" s="41">
        <f t="shared" si="180"/>
        <v>171</v>
      </c>
      <c r="AC2374" s="75">
        <f t="shared" si="181"/>
        <v>345.50064229249023</v>
      </c>
      <c r="AD2374" s="75">
        <f t="shared" si="182"/>
        <v>59080.609832015827</v>
      </c>
      <c r="AE2374" s="74">
        <f t="shared" si="183"/>
        <v>1629.5090446792583</v>
      </c>
      <c r="AF2374" s="74">
        <f t="shared" si="184"/>
        <v>278646.04664015316</v>
      </c>
    </row>
    <row r="2375" spans="28:32" ht="20" customHeight="1" x14ac:dyDescent="0.5">
      <c r="AB2375" s="41">
        <f t="shared" ref="AB2375:AB2438" si="185">AB2374+U2375</f>
        <v>171</v>
      </c>
      <c r="AC2375" s="75">
        <f t="shared" ref="AC2375:AC2438" si="186">IF(U2375&gt;0,(W2375+AD2374)/AB2375,AC2374)</f>
        <v>345.50064229249023</v>
      </c>
      <c r="AD2375" s="75">
        <f t="shared" ref="AD2375:AD2438" si="187">AB2375*AC2375</f>
        <v>59080.609832015827</v>
      </c>
      <c r="AE2375" s="74">
        <f t="shared" ref="AE2375:AE2438" si="188">IF(U2375&gt;0,(AF2374+Z2375)/AB2375,AE2374)</f>
        <v>1629.5090446792583</v>
      </c>
      <c r="AF2375" s="74">
        <f t="shared" ref="AF2375:AF2438" si="189">AB2375*AE2375</f>
        <v>278646.04664015316</v>
      </c>
    </row>
    <row r="2376" spans="28:32" ht="20" customHeight="1" x14ac:dyDescent="0.5">
      <c r="AB2376" s="41">
        <f t="shared" si="185"/>
        <v>171</v>
      </c>
      <c r="AC2376" s="75">
        <f t="shared" si="186"/>
        <v>345.50064229249023</v>
      </c>
      <c r="AD2376" s="75">
        <f t="shared" si="187"/>
        <v>59080.609832015827</v>
      </c>
      <c r="AE2376" s="74">
        <f t="shared" si="188"/>
        <v>1629.5090446792583</v>
      </c>
      <c r="AF2376" s="74">
        <f t="shared" si="189"/>
        <v>278646.04664015316</v>
      </c>
    </row>
    <row r="2377" spans="28:32" ht="20" customHeight="1" x14ac:dyDescent="0.5">
      <c r="AB2377" s="41">
        <f t="shared" si="185"/>
        <v>171</v>
      </c>
      <c r="AC2377" s="75">
        <f t="shared" si="186"/>
        <v>345.50064229249023</v>
      </c>
      <c r="AD2377" s="75">
        <f t="shared" si="187"/>
        <v>59080.609832015827</v>
      </c>
      <c r="AE2377" s="74">
        <f t="shared" si="188"/>
        <v>1629.5090446792583</v>
      </c>
      <c r="AF2377" s="74">
        <f t="shared" si="189"/>
        <v>278646.04664015316</v>
      </c>
    </row>
    <row r="2378" spans="28:32" ht="20" customHeight="1" x14ac:dyDescent="0.5">
      <c r="AB2378" s="41">
        <f t="shared" si="185"/>
        <v>171</v>
      </c>
      <c r="AC2378" s="75">
        <f t="shared" si="186"/>
        <v>345.50064229249023</v>
      </c>
      <c r="AD2378" s="75">
        <f t="shared" si="187"/>
        <v>59080.609832015827</v>
      </c>
      <c r="AE2378" s="74">
        <f t="shared" si="188"/>
        <v>1629.5090446792583</v>
      </c>
      <c r="AF2378" s="74">
        <f t="shared" si="189"/>
        <v>278646.04664015316</v>
      </c>
    </row>
    <row r="2379" spans="28:32" ht="20" customHeight="1" x14ac:dyDescent="0.5">
      <c r="AB2379" s="41">
        <f t="shared" si="185"/>
        <v>171</v>
      </c>
      <c r="AC2379" s="75">
        <f t="shared" si="186"/>
        <v>345.50064229249023</v>
      </c>
      <c r="AD2379" s="75">
        <f t="shared" si="187"/>
        <v>59080.609832015827</v>
      </c>
      <c r="AE2379" s="74">
        <f t="shared" si="188"/>
        <v>1629.5090446792583</v>
      </c>
      <c r="AF2379" s="74">
        <f t="shared" si="189"/>
        <v>278646.04664015316</v>
      </c>
    </row>
    <row r="2380" spans="28:32" ht="20" customHeight="1" x14ac:dyDescent="0.5">
      <c r="AB2380" s="41">
        <f t="shared" si="185"/>
        <v>171</v>
      </c>
      <c r="AC2380" s="75">
        <f t="shared" si="186"/>
        <v>345.50064229249023</v>
      </c>
      <c r="AD2380" s="75">
        <f t="shared" si="187"/>
        <v>59080.609832015827</v>
      </c>
      <c r="AE2380" s="74">
        <f t="shared" si="188"/>
        <v>1629.5090446792583</v>
      </c>
      <c r="AF2380" s="74">
        <f t="shared" si="189"/>
        <v>278646.04664015316</v>
      </c>
    </row>
    <row r="2381" spans="28:32" ht="20" customHeight="1" x14ac:dyDescent="0.5">
      <c r="AB2381" s="41">
        <f t="shared" si="185"/>
        <v>171</v>
      </c>
      <c r="AC2381" s="75">
        <f t="shared" si="186"/>
        <v>345.50064229249023</v>
      </c>
      <c r="AD2381" s="75">
        <f t="shared" si="187"/>
        <v>59080.609832015827</v>
      </c>
      <c r="AE2381" s="74">
        <f t="shared" si="188"/>
        <v>1629.5090446792583</v>
      </c>
      <c r="AF2381" s="74">
        <f t="shared" si="189"/>
        <v>278646.04664015316</v>
      </c>
    </row>
    <row r="2382" spans="28:32" ht="20" customHeight="1" x14ac:dyDescent="0.5">
      <c r="AB2382" s="41">
        <f t="shared" si="185"/>
        <v>171</v>
      </c>
      <c r="AC2382" s="75">
        <f t="shared" si="186"/>
        <v>345.50064229249023</v>
      </c>
      <c r="AD2382" s="75">
        <f t="shared" si="187"/>
        <v>59080.609832015827</v>
      </c>
      <c r="AE2382" s="74">
        <f t="shared" si="188"/>
        <v>1629.5090446792583</v>
      </c>
      <c r="AF2382" s="74">
        <f t="shared" si="189"/>
        <v>278646.04664015316</v>
      </c>
    </row>
    <row r="2383" spans="28:32" ht="20" customHeight="1" x14ac:dyDescent="0.5">
      <c r="AB2383" s="41">
        <f t="shared" si="185"/>
        <v>171</v>
      </c>
      <c r="AC2383" s="75">
        <f t="shared" si="186"/>
        <v>345.50064229249023</v>
      </c>
      <c r="AD2383" s="75">
        <f t="shared" si="187"/>
        <v>59080.609832015827</v>
      </c>
      <c r="AE2383" s="74">
        <f t="shared" si="188"/>
        <v>1629.5090446792583</v>
      </c>
      <c r="AF2383" s="74">
        <f t="shared" si="189"/>
        <v>278646.04664015316</v>
      </c>
    </row>
    <row r="2384" spans="28:32" ht="20" customHeight="1" x14ac:dyDescent="0.5">
      <c r="AB2384" s="41">
        <f t="shared" si="185"/>
        <v>171</v>
      </c>
      <c r="AC2384" s="75">
        <f t="shared" si="186"/>
        <v>345.50064229249023</v>
      </c>
      <c r="AD2384" s="75">
        <f t="shared" si="187"/>
        <v>59080.609832015827</v>
      </c>
      <c r="AE2384" s="74">
        <f t="shared" si="188"/>
        <v>1629.5090446792583</v>
      </c>
      <c r="AF2384" s="74">
        <f t="shared" si="189"/>
        <v>278646.04664015316</v>
      </c>
    </row>
    <row r="2385" spans="28:32" ht="20" customHeight="1" x14ac:dyDescent="0.5">
      <c r="AB2385" s="41">
        <f t="shared" si="185"/>
        <v>171</v>
      </c>
      <c r="AC2385" s="75">
        <f t="shared" si="186"/>
        <v>345.50064229249023</v>
      </c>
      <c r="AD2385" s="75">
        <f t="shared" si="187"/>
        <v>59080.609832015827</v>
      </c>
      <c r="AE2385" s="74">
        <f t="shared" si="188"/>
        <v>1629.5090446792583</v>
      </c>
      <c r="AF2385" s="74">
        <f t="shared" si="189"/>
        <v>278646.04664015316</v>
      </c>
    </row>
    <row r="2386" spans="28:32" ht="20" customHeight="1" x14ac:dyDescent="0.5">
      <c r="AB2386" s="41">
        <f t="shared" si="185"/>
        <v>171</v>
      </c>
      <c r="AC2386" s="75">
        <f t="shared" si="186"/>
        <v>345.50064229249023</v>
      </c>
      <c r="AD2386" s="75">
        <f t="shared" si="187"/>
        <v>59080.609832015827</v>
      </c>
      <c r="AE2386" s="74">
        <f t="shared" si="188"/>
        <v>1629.5090446792583</v>
      </c>
      <c r="AF2386" s="74">
        <f t="shared" si="189"/>
        <v>278646.04664015316</v>
      </c>
    </row>
    <row r="2387" spans="28:32" ht="20" customHeight="1" x14ac:dyDescent="0.5">
      <c r="AB2387" s="41">
        <f t="shared" si="185"/>
        <v>171</v>
      </c>
      <c r="AC2387" s="75">
        <f t="shared" si="186"/>
        <v>345.50064229249023</v>
      </c>
      <c r="AD2387" s="75">
        <f t="shared" si="187"/>
        <v>59080.609832015827</v>
      </c>
      <c r="AE2387" s="74">
        <f t="shared" si="188"/>
        <v>1629.5090446792583</v>
      </c>
      <c r="AF2387" s="74">
        <f t="shared" si="189"/>
        <v>278646.04664015316</v>
      </c>
    </row>
    <row r="2388" spans="28:32" ht="20" customHeight="1" x14ac:dyDescent="0.5">
      <c r="AB2388" s="41">
        <f t="shared" si="185"/>
        <v>171</v>
      </c>
      <c r="AC2388" s="75">
        <f t="shared" si="186"/>
        <v>345.50064229249023</v>
      </c>
      <c r="AD2388" s="75">
        <f t="shared" si="187"/>
        <v>59080.609832015827</v>
      </c>
      <c r="AE2388" s="74">
        <f t="shared" si="188"/>
        <v>1629.5090446792583</v>
      </c>
      <c r="AF2388" s="74">
        <f t="shared" si="189"/>
        <v>278646.04664015316</v>
      </c>
    </row>
    <row r="2389" spans="28:32" ht="20" customHeight="1" x14ac:dyDescent="0.5">
      <c r="AB2389" s="41">
        <f t="shared" si="185"/>
        <v>171</v>
      </c>
      <c r="AC2389" s="75">
        <f t="shared" si="186"/>
        <v>345.50064229249023</v>
      </c>
      <c r="AD2389" s="75">
        <f t="shared" si="187"/>
        <v>59080.609832015827</v>
      </c>
      <c r="AE2389" s="74">
        <f t="shared" si="188"/>
        <v>1629.5090446792583</v>
      </c>
      <c r="AF2389" s="74">
        <f t="shared" si="189"/>
        <v>278646.04664015316</v>
      </c>
    </row>
    <row r="2390" spans="28:32" ht="20" customHeight="1" x14ac:dyDescent="0.5">
      <c r="AB2390" s="41">
        <f t="shared" si="185"/>
        <v>171</v>
      </c>
      <c r="AC2390" s="75">
        <f t="shared" si="186"/>
        <v>345.50064229249023</v>
      </c>
      <c r="AD2390" s="75">
        <f t="shared" si="187"/>
        <v>59080.609832015827</v>
      </c>
      <c r="AE2390" s="74">
        <f t="shared" si="188"/>
        <v>1629.5090446792583</v>
      </c>
      <c r="AF2390" s="74">
        <f t="shared" si="189"/>
        <v>278646.04664015316</v>
      </c>
    </row>
    <row r="2391" spans="28:32" ht="20" customHeight="1" x14ac:dyDescent="0.5">
      <c r="AB2391" s="41">
        <f t="shared" si="185"/>
        <v>171</v>
      </c>
      <c r="AC2391" s="75">
        <f t="shared" si="186"/>
        <v>345.50064229249023</v>
      </c>
      <c r="AD2391" s="75">
        <f t="shared" si="187"/>
        <v>59080.609832015827</v>
      </c>
      <c r="AE2391" s="74">
        <f t="shared" si="188"/>
        <v>1629.5090446792583</v>
      </c>
      <c r="AF2391" s="74">
        <f t="shared" si="189"/>
        <v>278646.04664015316</v>
      </c>
    </row>
    <row r="2392" spans="28:32" ht="20" customHeight="1" x14ac:dyDescent="0.5">
      <c r="AB2392" s="41">
        <f t="shared" si="185"/>
        <v>171</v>
      </c>
      <c r="AC2392" s="75">
        <f t="shared" si="186"/>
        <v>345.50064229249023</v>
      </c>
      <c r="AD2392" s="75">
        <f t="shared" si="187"/>
        <v>59080.609832015827</v>
      </c>
      <c r="AE2392" s="74">
        <f t="shared" si="188"/>
        <v>1629.5090446792583</v>
      </c>
      <c r="AF2392" s="74">
        <f t="shared" si="189"/>
        <v>278646.04664015316</v>
      </c>
    </row>
    <row r="2393" spans="28:32" ht="20" customHeight="1" x14ac:dyDescent="0.5">
      <c r="AB2393" s="41">
        <f t="shared" si="185"/>
        <v>171</v>
      </c>
      <c r="AC2393" s="75">
        <f t="shared" si="186"/>
        <v>345.50064229249023</v>
      </c>
      <c r="AD2393" s="75">
        <f t="shared" si="187"/>
        <v>59080.609832015827</v>
      </c>
      <c r="AE2393" s="74">
        <f t="shared" si="188"/>
        <v>1629.5090446792583</v>
      </c>
      <c r="AF2393" s="74">
        <f t="shared" si="189"/>
        <v>278646.04664015316</v>
      </c>
    </row>
    <row r="2394" spans="28:32" ht="20" customHeight="1" x14ac:dyDescent="0.5">
      <c r="AB2394" s="41">
        <f t="shared" si="185"/>
        <v>171</v>
      </c>
      <c r="AC2394" s="75">
        <f t="shared" si="186"/>
        <v>345.50064229249023</v>
      </c>
      <c r="AD2394" s="75">
        <f t="shared" si="187"/>
        <v>59080.609832015827</v>
      </c>
      <c r="AE2394" s="74">
        <f t="shared" si="188"/>
        <v>1629.5090446792583</v>
      </c>
      <c r="AF2394" s="74">
        <f t="shared" si="189"/>
        <v>278646.04664015316</v>
      </c>
    </row>
    <row r="2395" spans="28:32" ht="20" customHeight="1" x14ac:dyDescent="0.5">
      <c r="AB2395" s="41">
        <f t="shared" si="185"/>
        <v>171</v>
      </c>
      <c r="AC2395" s="75">
        <f t="shared" si="186"/>
        <v>345.50064229249023</v>
      </c>
      <c r="AD2395" s="75">
        <f t="shared" si="187"/>
        <v>59080.609832015827</v>
      </c>
      <c r="AE2395" s="74">
        <f t="shared" si="188"/>
        <v>1629.5090446792583</v>
      </c>
      <c r="AF2395" s="74">
        <f t="shared" si="189"/>
        <v>278646.04664015316</v>
      </c>
    </row>
    <row r="2396" spans="28:32" ht="20" customHeight="1" x14ac:dyDescent="0.5">
      <c r="AB2396" s="41">
        <f t="shared" si="185"/>
        <v>171</v>
      </c>
      <c r="AC2396" s="75">
        <f t="shared" si="186"/>
        <v>345.50064229249023</v>
      </c>
      <c r="AD2396" s="75">
        <f t="shared" si="187"/>
        <v>59080.609832015827</v>
      </c>
      <c r="AE2396" s="74">
        <f t="shared" si="188"/>
        <v>1629.5090446792583</v>
      </c>
      <c r="AF2396" s="74">
        <f t="shared" si="189"/>
        <v>278646.04664015316</v>
      </c>
    </row>
    <row r="2397" spans="28:32" ht="20" customHeight="1" x14ac:dyDescent="0.5">
      <c r="AB2397" s="41">
        <f t="shared" si="185"/>
        <v>171</v>
      </c>
      <c r="AC2397" s="75">
        <f t="shared" si="186"/>
        <v>345.50064229249023</v>
      </c>
      <c r="AD2397" s="75">
        <f t="shared" si="187"/>
        <v>59080.609832015827</v>
      </c>
      <c r="AE2397" s="74">
        <f t="shared" si="188"/>
        <v>1629.5090446792583</v>
      </c>
      <c r="AF2397" s="74">
        <f t="shared" si="189"/>
        <v>278646.04664015316</v>
      </c>
    </row>
    <row r="2398" spans="28:32" ht="20" customHeight="1" x14ac:dyDescent="0.5">
      <c r="AB2398" s="41">
        <f t="shared" si="185"/>
        <v>171</v>
      </c>
      <c r="AC2398" s="75">
        <f t="shared" si="186"/>
        <v>345.50064229249023</v>
      </c>
      <c r="AD2398" s="75">
        <f t="shared" si="187"/>
        <v>59080.609832015827</v>
      </c>
      <c r="AE2398" s="74">
        <f t="shared" si="188"/>
        <v>1629.5090446792583</v>
      </c>
      <c r="AF2398" s="74">
        <f t="shared" si="189"/>
        <v>278646.04664015316</v>
      </c>
    </row>
    <row r="2399" spans="28:32" ht="20" customHeight="1" x14ac:dyDescent="0.5">
      <c r="AB2399" s="41">
        <f t="shared" si="185"/>
        <v>171</v>
      </c>
      <c r="AC2399" s="75">
        <f t="shared" si="186"/>
        <v>345.50064229249023</v>
      </c>
      <c r="AD2399" s="75">
        <f t="shared" si="187"/>
        <v>59080.609832015827</v>
      </c>
      <c r="AE2399" s="74">
        <f t="shared" si="188"/>
        <v>1629.5090446792583</v>
      </c>
      <c r="AF2399" s="74">
        <f t="shared" si="189"/>
        <v>278646.04664015316</v>
      </c>
    </row>
    <row r="2400" spans="28:32" ht="20" customHeight="1" x14ac:dyDescent="0.5">
      <c r="AB2400" s="41">
        <f t="shared" si="185"/>
        <v>171</v>
      </c>
      <c r="AC2400" s="75">
        <f t="shared" si="186"/>
        <v>345.50064229249023</v>
      </c>
      <c r="AD2400" s="75">
        <f t="shared" si="187"/>
        <v>59080.609832015827</v>
      </c>
      <c r="AE2400" s="74">
        <f t="shared" si="188"/>
        <v>1629.5090446792583</v>
      </c>
      <c r="AF2400" s="74">
        <f t="shared" si="189"/>
        <v>278646.04664015316</v>
      </c>
    </row>
    <row r="2401" spans="28:32" ht="20" customHeight="1" x14ac:dyDescent="0.5">
      <c r="AB2401" s="41">
        <f t="shared" si="185"/>
        <v>171</v>
      </c>
      <c r="AC2401" s="75">
        <f t="shared" si="186"/>
        <v>345.50064229249023</v>
      </c>
      <c r="AD2401" s="75">
        <f t="shared" si="187"/>
        <v>59080.609832015827</v>
      </c>
      <c r="AE2401" s="74">
        <f t="shared" si="188"/>
        <v>1629.5090446792583</v>
      </c>
      <c r="AF2401" s="74">
        <f t="shared" si="189"/>
        <v>278646.04664015316</v>
      </c>
    </row>
    <row r="2402" spans="28:32" ht="20" customHeight="1" x14ac:dyDescent="0.5">
      <c r="AB2402" s="41">
        <f t="shared" si="185"/>
        <v>171</v>
      </c>
      <c r="AC2402" s="75">
        <f t="shared" si="186"/>
        <v>345.50064229249023</v>
      </c>
      <c r="AD2402" s="75">
        <f t="shared" si="187"/>
        <v>59080.609832015827</v>
      </c>
      <c r="AE2402" s="74">
        <f t="shared" si="188"/>
        <v>1629.5090446792583</v>
      </c>
      <c r="AF2402" s="74">
        <f t="shared" si="189"/>
        <v>278646.04664015316</v>
      </c>
    </row>
    <row r="2403" spans="28:32" ht="20" customHeight="1" x14ac:dyDescent="0.5">
      <c r="AB2403" s="41">
        <f t="shared" si="185"/>
        <v>171</v>
      </c>
      <c r="AC2403" s="75">
        <f t="shared" si="186"/>
        <v>345.50064229249023</v>
      </c>
      <c r="AD2403" s="75">
        <f t="shared" si="187"/>
        <v>59080.609832015827</v>
      </c>
      <c r="AE2403" s="74">
        <f t="shared" si="188"/>
        <v>1629.5090446792583</v>
      </c>
      <c r="AF2403" s="74">
        <f t="shared" si="189"/>
        <v>278646.04664015316</v>
      </c>
    </row>
    <row r="2404" spans="28:32" ht="20" customHeight="1" x14ac:dyDescent="0.5">
      <c r="AB2404" s="41">
        <f t="shared" si="185"/>
        <v>171</v>
      </c>
      <c r="AC2404" s="75">
        <f t="shared" si="186"/>
        <v>345.50064229249023</v>
      </c>
      <c r="AD2404" s="75">
        <f t="shared" si="187"/>
        <v>59080.609832015827</v>
      </c>
      <c r="AE2404" s="74">
        <f t="shared" si="188"/>
        <v>1629.5090446792583</v>
      </c>
      <c r="AF2404" s="74">
        <f t="shared" si="189"/>
        <v>278646.04664015316</v>
      </c>
    </row>
    <row r="2405" spans="28:32" ht="20" customHeight="1" x14ac:dyDescent="0.5">
      <c r="AB2405" s="41">
        <f t="shared" si="185"/>
        <v>171</v>
      </c>
      <c r="AC2405" s="75">
        <f t="shared" si="186"/>
        <v>345.50064229249023</v>
      </c>
      <c r="AD2405" s="75">
        <f t="shared" si="187"/>
        <v>59080.609832015827</v>
      </c>
      <c r="AE2405" s="74">
        <f t="shared" si="188"/>
        <v>1629.5090446792583</v>
      </c>
      <c r="AF2405" s="74">
        <f t="shared" si="189"/>
        <v>278646.04664015316</v>
      </c>
    </row>
    <row r="2406" spans="28:32" ht="20" customHeight="1" x14ac:dyDescent="0.5">
      <c r="AB2406" s="41">
        <f t="shared" si="185"/>
        <v>171</v>
      </c>
      <c r="AC2406" s="75">
        <f t="shared" si="186"/>
        <v>345.50064229249023</v>
      </c>
      <c r="AD2406" s="75">
        <f t="shared" si="187"/>
        <v>59080.609832015827</v>
      </c>
      <c r="AE2406" s="74">
        <f t="shared" si="188"/>
        <v>1629.5090446792583</v>
      </c>
      <c r="AF2406" s="74">
        <f t="shared" si="189"/>
        <v>278646.04664015316</v>
      </c>
    </row>
    <row r="2407" spans="28:32" ht="20" customHeight="1" x14ac:dyDescent="0.5">
      <c r="AB2407" s="41">
        <f t="shared" si="185"/>
        <v>171</v>
      </c>
      <c r="AC2407" s="75">
        <f t="shared" si="186"/>
        <v>345.50064229249023</v>
      </c>
      <c r="AD2407" s="75">
        <f t="shared" si="187"/>
        <v>59080.609832015827</v>
      </c>
      <c r="AE2407" s="74">
        <f t="shared" si="188"/>
        <v>1629.5090446792583</v>
      </c>
      <c r="AF2407" s="74">
        <f t="shared" si="189"/>
        <v>278646.04664015316</v>
      </c>
    </row>
    <row r="2408" spans="28:32" ht="20" customHeight="1" x14ac:dyDescent="0.5">
      <c r="AB2408" s="41">
        <f t="shared" si="185"/>
        <v>171</v>
      </c>
      <c r="AC2408" s="75">
        <f t="shared" si="186"/>
        <v>345.50064229249023</v>
      </c>
      <c r="AD2408" s="75">
        <f t="shared" si="187"/>
        <v>59080.609832015827</v>
      </c>
      <c r="AE2408" s="74">
        <f t="shared" si="188"/>
        <v>1629.5090446792583</v>
      </c>
      <c r="AF2408" s="74">
        <f t="shared" si="189"/>
        <v>278646.04664015316</v>
      </c>
    </row>
    <row r="2409" spans="28:32" ht="20" customHeight="1" x14ac:dyDescent="0.5">
      <c r="AB2409" s="41">
        <f t="shared" si="185"/>
        <v>171</v>
      </c>
      <c r="AC2409" s="75">
        <f t="shared" si="186"/>
        <v>345.50064229249023</v>
      </c>
      <c r="AD2409" s="75">
        <f t="shared" si="187"/>
        <v>59080.609832015827</v>
      </c>
      <c r="AE2409" s="74">
        <f t="shared" si="188"/>
        <v>1629.5090446792583</v>
      </c>
      <c r="AF2409" s="74">
        <f t="shared" si="189"/>
        <v>278646.04664015316</v>
      </c>
    </row>
    <row r="2410" spans="28:32" ht="20" customHeight="1" x14ac:dyDescent="0.5">
      <c r="AB2410" s="41">
        <f t="shared" si="185"/>
        <v>171</v>
      </c>
      <c r="AC2410" s="75">
        <f t="shared" si="186"/>
        <v>345.50064229249023</v>
      </c>
      <c r="AD2410" s="75">
        <f t="shared" si="187"/>
        <v>59080.609832015827</v>
      </c>
      <c r="AE2410" s="74">
        <f t="shared" si="188"/>
        <v>1629.5090446792583</v>
      </c>
      <c r="AF2410" s="74">
        <f t="shared" si="189"/>
        <v>278646.04664015316</v>
      </c>
    </row>
    <row r="2411" spans="28:32" ht="20" customHeight="1" x14ac:dyDescent="0.5">
      <c r="AB2411" s="41">
        <f t="shared" si="185"/>
        <v>171</v>
      </c>
      <c r="AC2411" s="75">
        <f t="shared" si="186"/>
        <v>345.50064229249023</v>
      </c>
      <c r="AD2411" s="75">
        <f t="shared" si="187"/>
        <v>59080.609832015827</v>
      </c>
      <c r="AE2411" s="74">
        <f t="shared" si="188"/>
        <v>1629.5090446792583</v>
      </c>
      <c r="AF2411" s="74">
        <f t="shared" si="189"/>
        <v>278646.04664015316</v>
      </c>
    </row>
    <row r="2412" spans="28:32" ht="20" customHeight="1" x14ac:dyDescent="0.5">
      <c r="AB2412" s="41">
        <f t="shared" si="185"/>
        <v>171</v>
      </c>
      <c r="AC2412" s="75">
        <f t="shared" si="186"/>
        <v>345.50064229249023</v>
      </c>
      <c r="AD2412" s="75">
        <f t="shared" si="187"/>
        <v>59080.609832015827</v>
      </c>
      <c r="AE2412" s="74">
        <f t="shared" si="188"/>
        <v>1629.5090446792583</v>
      </c>
      <c r="AF2412" s="74">
        <f t="shared" si="189"/>
        <v>278646.04664015316</v>
      </c>
    </row>
    <row r="2413" spans="28:32" ht="20" customHeight="1" x14ac:dyDescent="0.5">
      <c r="AB2413" s="41">
        <f t="shared" si="185"/>
        <v>171</v>
      </c>
      <c r="AC2413" s="75">
        <f t="shared" si="186"/>
        <v>345.50064229249023</v>
      </c>
      <c r="AD2413" s="75">
        <f t="shared" si="187"/>
        <v>59080.609832015827</v>
      </c>
      <c r="AE2413" s="74">
        <f t="shared" si="188"/>
        <v>1629.5090446792583</v>
      </c>
      <c r="AF2413" s="74">
        <f t="shared" si="189"/>
        <v>278646.04664015316</v>
      </c>
    </row>
    <row r="2414" spans="28:32" ht="20" customHeight="1" x14ac:dyDescent="0.5">
      <c r="AB2414" s="41">
        <f t="shared" si="185"/>
        <v>171</v>
      </c>
      <c r="AC2414" s="75">
        <f t="shared" si="186"/>
        <v>345.50064229249023</v>
      </c>
      <c r="AD2414" s="75">
        <f t="shared" si="187"/>
        <v>59080.609832015827</v>
      </c>
      <c r="AE2414" s="74">
        <f t="shared" si="188"/>
        <v>1629.5090446792583</v>
      </c>
      <c r="AF2414" s="74">
        <f t="shared" si="189"/>
        <v>278646.04664015316</v>
      </c>
    </row>
    <row r="2415" spans="28:32" ht="20" customHeight="1" x14ac:dyDescent="0.5">
      <c r="AB2415" s="41">
        <f t="shared" si="185"/>
        <v>171</v>
      </c>
      <c r="AC2415" s="75">
        <f t="shared" si="186"/>
        <v>345.50064229249023</v>
      </c>
      <c r="AD2415" s="75">
        <f t="shared" si="187"/>
        <v>59080.609832015827</v>
      </c>
      <c r="AE2415" s="74">
        <f t="shared" si="188"/>
        <v>1629.5090446792583</v>
      </c>
      <c r="AF2415" s="74">
        <f t="shared" si="189"/>
        <v>278646.04664015316</v>
      </c>
    </row>
    <row r="2416" spans="28:32" ht="20" customHeight="1" x14ac:dyDescent="0.5">
      <c r="AB2416" s="41">
        <f t="shared" si="185"/>
        <v>171</v>
      </c>
      <c r="AC2416" s="75">
        <f t="shared" si="186"/>
        <v>345.50064229249023</v>
      </c>
      <c r="AD2416" s="75">
        <f t="shared" si="187"/>
        <v>59080.609832015827</v>
      </c>
      <c r="AE2416" s="74">
        <f t="shared" si="188"/>
        <v>1629.5090446792583</v>
      </c>
      <c r="AF2416" s="74">
        <f t="shared" si="189"/>
        <v>278646.04664015316</v>
      </c>
    </row>
    <row r="2417" spans="28:32" ht="20" customHeight="1" x14ac:dyDescent="0.5">
      <c r="AB2417" s="41">
        <f t="shared" si="185"/>
        <v>171</v>
      </c>
      <c r="AC2417" s="75">
        <f t="shared" si="186"/>
        <v>345.50064229249023</v>
      </c>
      <c r="AD2417" s="75">
        <f t="shared" si="187"/>
        <v>59080.609832015827</v>
      </c>
      <c r="AE2417" s="74">
        <f t="shared" si="188"/>
        <v>1629.5090446792583</v>
      </c>
      <c r="AF2417" s="74">
        <f t="shared" si="189"/>
        <v>278646.04664015316</v>
      </c>
    </row>
    <row r="2418" spans="28:32" ht="20" customHeight="1" x14ac:dyDescent="0.5">
      <c r="AB2418" s="41">
        <f t="shared" si="185"/>
        <v>171</v>
      </c>
      <c r="AC2418" s="75">
        <f t="shared" si="186"/>
        <v>345.50064229249023</v>
      </c>
      <c r="AD2418" s="75">
        <f t="shared" si="187"/>
        <v>59080.609832015827</v>
      </c>
      <c r="AE2418" s="74">
        <f t="shared" si="188"/>
        <v>1629.5090446792583</v>
      </c>
      <c r="AF2418" s="74">
        <f t="shared" si="189"/>
        <v>278646.04664015316</v>
      </c>
    </row>
    <row r="2419" spans="28:32" ht="20" customHeight="1" x14ac:dyDescent="0.5">
      <c r="AB2419" s="41">
        <f t="shared" si="185"/>
        <v>171</v>
      </c>
      <c r="AC2419" s="75">
        <f t="shared" si="186"/>
        <v>345.50064229249023</v>
      </c>
      <c r="AD2419" s="75">
        <f t="shared" si="187"/>
        <v>59080.609832015827</v>
      </c>
      <c r="AE2419" s="74">
        <f t="shared" si="188"/>
        <v>1629.5090446792583</v>
      </c>
      <c r="AF2419" s="74">
        <f t="shared" si="189"/>
        <v>278646.04664015316</v>
      </c>
    </row>
    <row r="2420" spans="28:32" ht="20" customHeight="1" x14ac:dyDescent="0.5">
      <c r="AB2420" s="41">
        <f t="shared" si="185"/>
        <v>171</v>
      </c>
      <c r="AC2420" s="75">
        <f t="shared" si="186"/>
        <v>345.50064229249023</v>
      </c>
      <c r="AD2420" s="75">
        <f t="shared" si="187"/>
        <v>59080.609832015827</v>
      </c>
      <c r="AE2420" s="74">
        <f t="shared" si="188"/>
        <v>1629.5090446792583</v>
      </c>
      <c r="AF2420" s="74">
        <f t="shared" si="189"/>
        <v>278646.04664015316</v>
      </c>
    </row>
    <row r="2421" spans="28:32" ht="20" customHeight="1" x14ac:dyDescent="0.5">
      <c r="AB2421" s="41">
        <f t="shared" si="185"/>
        <v>171</v>
      </c>
      <c r="AC2421" s="75">
        <f t="shared" si="186"/>
        <v>345.50064229249023</v>
      </c>
      <c r="AD2421" s="75">
        <f t="shared" si="187"/>
        <v>59080.609832015827</v>
      </c>
      <c r="AE2421" s="74">
        <f t="shared" si="188"/>
        <v>1629.5090446792583</v>
      </c>
      <c r="AF2421" s="74">
        <f t="shared" si="189"/>
        <v>278646.04664015316</v>
      </c>
    </row>
    <row r="2422" spans="28:32" ht="20" customHeight="1" x14ac:dyDescent="0.5">
      <c r="AB2422" s="41">
        <f t="shared" si="185"/>
        <v>171</v>
      </c>
      <c r="AC2422" s="75">
        <f t="shared" si="186"/>
        <v>345.50064229249023</v>
      </c>
      <c r="AD2422" s="75">
        <f t="shared" si="187"/>
        <v>59080.609832015827</v>
      </c>
      <c r="AE2422" s="74">
        <f t="shared" si="188"/>
        <v>1629.5090446792583</v>
      </c>
      <c r="AF2422" s="74">
        <f t="shared" si="189"/>
        <v>278646.04664015316</v>
      </c>
    </row>
    <row r="2423" spans="28:32" ht="20" customHeight="1" x14ac:dyDescent="0.5">
      <c r="AB2423" s="41">
        <f t="shared" si="185"/>
        <v>171</v>
      </c>
      <c r="AC2423" s="75">
        <f t="shared" si="186"/>
        <v>345.50064229249023</v>
      </c>
      <c r="AD2423" s="75">
        <f t="shared" si="187"/>
        <v>59080.609832015827</v>
      </c>
      <c r="AE2423" s="74">
        <f t="shared" si="188"/>
        <v>1629.5090446792583</v>
      </c>
      <c r="AF2423" s="74">
        <f t="shared" si="189"/>
        <v>278646.04664015316</v>
      </c>
    </row>
    <row r="2424" spans="28:32" ht="20" customHeight="1" x14ac:dyDescent="0.5">
      <c r="AB2424" s="41">
        <f t="shared" si="185"/>
        <v>171</v>
      </c>
      <c r="AC2424" s="75">
        <f t="shared" si="186"/>
        <v>345.50064229249023</v>
      </c>
      <c r="AD2424" s="75">
        <f t="shared" si="187"/>
        <v>59080.609832015827</v>
      </c>
      <c r="AE2424" s="74">
        <f t="shared" si="188"/>
        <v>1629.5090446792583</v>
      </c>
      <c r="AF2424" s="74">
        <f t="shared" si="189"/>
        <v>278646.04664015316</v>
      </c>
    </row>
    <row r="2425" spans="28:32" ht="20" customHeight="1" x14ac:dyDescent="0.5">
      <c r="AB2425" s="41">
        <f t="shared" si="185"/>
        <v>171</v>
      </c>
      <c r="AC2425" s="75">
        <f t="shared" si="186"/>
        <v>345.50064229249023</v>
      </c>
      <c r="AD2425" s="75">
        <f t="shared" si="187"/>
        <v>59080.609832015827</v>
      </c>
      <c r="AE2425" s="74">
        <f t="shared" si="188"/>
        <v>1629.5090446792583</v>
      </c>
      <c r="AF2425" s="74">
        <f t="shared" si="189"/>
        <v>278646.04664015316</v>
      </c>
    </row>
    <row r="2426" spans="28:32" ht="20" customHeight="1" x14ac:dyDescent="0.5">
      <c r="AB2426" s="41">
        <f t="shared" si="185"/>
        <v>171</v>
      </c>
      <c r="AC2426" s="75">
        <f t="shared" si="186"/>
        <v>345.50064229249023</v>
      </c>
      <c r="AD2426" s="75">
        <f t="shared" si="187"/>
        <v>59080.609832015827</v>
      </c>
      <c r="AE2426" s="74">
        <f t="shared" si="188"/>
        <v>1629.5090446792583</v>
      </c>
      <c r="AF2426" s="74">
        <f t="shared" si="189"/>
        <v>278646.04664015316</v>
      </c>
    </row>
    <row r="2427" spans="28:32" ht="20" customHeight="1" x14ac:dyDescent="0.5">
      <c r="AB2427" s="41">
        <f t="shared" si="185"/>
        <v>171</v>
      </c>
      <c r="AC2427" s="75">
        <f t="shared" si="186"/>
        <v>345.50064229249023</v>
      </c>
      <c r="AD2427" s="75">
        <f t="shared" si="187"/>
        <v>59080.609832015827</v>
      </c>
      <c r="AE2427" s="74">
        <f t="shared" si="188"/>
        <v>1629.5090446792583</v>
      </c>
      <c r="AF2427" s="74">
        <f t="shared" si="189"/>
        <v>278646.04664015316</v>
      </c>
    </row>
    <row r="2428" spans="28:32" ht="20" customHeight="1" x14ac:dyDescent="0.5">
      <c r="AB2428" s="41">
        <f t="shared" si="185"/>
        <v>171</v>
      </c>
      <c r="AC2428" s="75">
        <f t="shared" si="186"/>
        <v>345.50064229249023</v>
      </c>
      <c r="AD2428" s="75">
        <f t="shared" si="187"/>
        <v>59080.609832015827</v>
      </c>
      <c r="AE2428" s="74">
        <f t="shared" si="188"/>
        <v>1629.5090446792583</v>
      </c>
      <c r="AF2428" s="74">
        <f t="shared" si="189"/>
        <v>278646.04664015316</v>
      </c>
    </row>
    <row r="2429" spans="28:32" ht="20" customHeight="1" x14ac:dyDescent="0.5">
      <c r="AB2429" s="41">
        <f t="shared" si="185"/>
        <v>171</v>
      </c>
      <c r="AC2429" s="75">
        <f t="shared" si="186"/>
        <v>345.50064229249023</v>
      </c>
      <c r="AD2429" s="75">
        <f t="shared" si="187"/>
        <v>59080.609832015827</v>
      </c>
      <c r="AE2429" s="74">
        <f t="shared" si="188"/>
        <v>1629.5090446792583</v>
      </c>
      <c r="AF2429" s="74">
        <f t="shared" si="189"/>
        <v>278646.04664015316</v>
      </c>
    </row>
    <row r="2430" spans="28:32" ht="20" customHeight="1" x14ac:dyDescent="0.5">
      <c r="AB2430" s="41">
        <f t="shared" si="185"/>
        <v>171</v>
      </c>
      <c r="AC2430" s="75">
        <f t="shared" si="186"/>
        <v>345.50064229249023</v>
      </c>
      <c r="AD2430" s="75">
        <f t="shared" si="187"/>
        <v>59080.609832015827</v>
      </c>
      <c r="AE2430" s="74">
        <f t="shared" si="188"/>
        <v>1629.5090446792583</v>
      </c>
      <c r="AF2430" s="74">
        <f t="shared" si="189"/>
        <v>278646.04664015316</v>
      </c>
    </row>
    <row r="2431" spans="28:32" ht="20" customHeight="1" x14ac:dyDescent="0.5">
      <c r="AB2431" s="41">
        <f t="shared" si="185"/>
        <v>171</v>
      </c>
      <c r="AC2431" s="75">
        <f t="shared" si="186"/>
        <v>345.50064229249023</v>
      </c>
      <c r="AD2431" s="75">
        <f t="shared" si="187"/>
        <v>59080.609832015827</v>
      </c>
      <c r="AE2431" s="74">
        <f t="shared" si="188"/>
        <v>1629.5090446792583</v>
      </c>
      <c r="AF2431" s="74">
        <f t="shared" si="189"/>
        <v>278646.04664015316</v>
      </c>
    </row>
    <row r="2432" spans="28:32" ht="20" customHeight="1" x14ac:dyDescent="0.5">
      <c r="AB2432" s="41">
        <f t="shared" si="185"/>
        <v>171</v>
      </c>
      <c r="AC2432" s="75">
        <f t="shared" si="186"/>
        <v>345.50064229249023</v>
      </c>
      <c r="AD2432" s="75">
        <f t="shared" si="187"/>
        <v>59080.609832015827</v>
      </c>
      <c r="AE2432" s="74">
        <f t="shared" si="188"/>
        <v>1629.5090446792583</v>
      </c>
      <c r="AF2432" s="74">
        <f t="shared" si="189"/>
        <v>278646.04664015316</v>
      </c>
    </row>
    <row r="2433" spans="28:32" ht="20" customHeight="1" x14ac:dyDescent="0.5">
      <c r="AB2433" s="41">
        <f t="shared" si="185"/>
        <v>171</v>
      </c>
      <c r="AC2433" s="75">
        <f t="shared" si="186"/>
        <v>345.50064229249023</v>
      </c>
      <c r="AD2433" s="75">
        <f t="shared" si="187"/>
        <v>59080.609832015827</v>
      </c>
      <c r="AE2433" s="74">
        <f t="shared" si="188"/>
        <v>1629.5090446792583</v>
      </c>
      <c r="AF2433" s="74">
        <f t="shared" si="189"/>
        <v>278646.04664015316</v>
      </c>
    </row>
    <row r="2434" spans="28:32" ht="20" customHeight="1" x14ac:dyDescent="0.5">
      <c r="AB2434" s="41">
        <f t="shared" si="185"/>
        <v>171</v>
      </c>
      <c r="AC2434" s="75">
        <f t="shared" si="186"/>
        <v>345.50064229249023</v>
      </c>
      <c r="AD2434" s="75">
        <f t="shared" si="187"/>
        <v>59080.609832015827</v>
      </c>
      <c r="AE2434" s="74">
        <f t="shared" si="188"/>
        <v>1629.5090446792583</v>
      </c>
      <c r="AF2434" s="74">
        <f t="shared" si="189"/>
        <v>278646.04664015316</v>
      </c>
    </row>
    <row r="2435" spans="28:32" ht="20" customHeight="1" x14ac:dyDescent="0.5">
      <c r="AB2435" s="41">
        <f t="shared" si="185"/>
        <v>171</v>
      </c>
      <c r="AC2435" s="75">
        <f t="shared" si="186"/>
        <v>345.50064229249023</v>
      </c>
      <c r="AD2435" s="75">
        <f t="shared" si="187"/>
        <v>59080.609832015827</v>
      </c>
      <c r="AE2435" s="74">
        <f t="shared" si="188"/>
        <v>1629.5090446792583</v>
      </c>
      <c r="AF2435" s="74">
        <f t="shared" si="189"/>
        <v>278646.04664015316</v>
      </c>
    </row>
    <row r="2436" spans="28:32" ht="20" customHeight="1" x14ac:dyDescent="0.5">
      <c r="AB2436" s="41">
        <f t="shared" si="185"/>
        <v>171</v>
      </c>
      <c r="AC2436" s="75">
        <f t="shared" si="186"/>
        <v>345.50064229249023</v>
      </c>
      <c r="AD2436" s="75">
        <f t="shared" si="187"/>
        <v>59080.609832015827</v>
      </c>
      <c r="AE2436" s="74">
        <f t="shared" si="188"/>
        <v>1629.5090446792583</v>
      </c>
      <c r="AF2436" s="74">
        <f t="shared" si="189"/>
        <v>278646.04664015316</v>
      </c>
    </row>
    <row r="2437" spans="28:32" ht="20" customHeight="1" x14ac:dyDescent="0.5">
      <c r="AB2437" s="41">
        <f t="shared" si="185"/>
        <v>171</v>
      </c>
      <c r="AC2437" s="75">
        <f t="shared" si="186"/>
        <v>345.50064229249023</v>
      </c>
      <c r="AD2437" s="75">
        <f t="shared" si="187"/>
        <v>59080.609832015827</v>
      </c>
      <c r="AE2437" s="74">
        <f t="shared" si="188"/>
        <v>1629.5090446792583</v>
      </c>
      <c r="AF2437" s="74">
        <f t="shared" si="189"/>
        <v>278646.04664015316</v>
      </c>
    </row>
    <row r="2438" spans="28:32" ht="20" customHeight="1" x14ac:dyDescent="0.5">
      <c r="AB2438" s="41">
        <f t="shared" si="185"/>
        <v>171</v>
      </c>
      <c r="AC2438" s="75">
        <f t="shared" si="186"/>
        <v>345.50064229249023</v>
      </c>
      <c r="AD2438" s="75">
        <f t="shared" si="187"/>
        <v>59080.609832015827</v>
      </c>
      <c r="AE2438" s="74">
        <f t="shared" si="188"/>
        <v>1629.5090446792583</v>
      </c>
      <c r="AF2438" s="74">
        <f t="shared" si="189"/>
        <v>278646.04664015316</v>
      </c>
    </row>
    <row r="2439" spans="28:32" ht="20" customHeight="1" x14ac:dyDescent="0.5">
      <c r="AB2439" s="41">
        <f t="shared" ref="AB2439:AB2502" si="190">AB2438+U2439</f>
        <v>171</v>
      </c>
      <c r="AC2439" s="75">
        <f t="shared" ref="AC2439:AC2502" si="191">IF(U2439&gt;0,(W2439+AD2438)/AB2439,AC2438)</f>
        <v>345.50064229249023</v>
      </c>
      <c r="AD2439" s="75">
        <f t="shared" ref="AD2439:AD2502" si="192">AB2439*AC2439</f>
        <v>59080.609832015827</v>
      </c>
      <c r="AE2439" s="74">
        <f t="shared" ref="AE2439:AE2502" si="193">IF(U2439&gt;0,(AF2438+Z2439)/AB2439,AE2438)</f>
        <v>1629.5090446792583</v>
      </c>
      <c r="AF2439" s="74">
        <f t="shared" ref="AF2439:AF2502" si="194">AB2439*AE2439</f>
        <v>278646.04664015316</v>
      </c>
    </row>
    <row r="2440" spans="28:32" ht="20" customHeight="1" x14ac:dyDescent="0.5">
      <c r="AB2440" s="41">
        <f t="shared" si="190"/>
        <v>171</v>
      </c>
      <c r="AC2440" s="75">
        <f t="shared" si="191"/>
        <v>345.50064229249023</v>
      </c>
      <c r="AD2440" s="75">
        <f t="shared" si="192"/>
        <v>59080.609832015827</v>
      </c>
      <c r="AE2440" s="74">
        <f t="shared" si="193"/>
        <v>1629.5090446792583</v>
      </c>
      <c r="AF2440" s="74">
        <f t="shared" si="194"/>
        <v>278646.04664015316</v>
      </c>
    </row>
    <row r="2441" spans="28:32" ht="20" customHeight="1" x14ac:dyDescent="0.5">
      <c r="AB2441" s="41">
        <f t="shared" si="190"/>
        <v>171</v>
      </c>
      <c r="AC2441" s="75">
        <f t="shared" si="191"/>
        <v>345.50064229249023</v>
      </c>
      <c r="AD2441" s="75">
        <f t="shared" si="192"/>
        <v>59080.609832015827</v>
      </c>
      <c r="AE2441" s="74">
        <f t="shared" si="193"/>
        <v>1629.5090446792583</v>
      </c>
      <c r="AF2441" s="74">
        <f t="shared" si="194"/>
        <v>278646.04664015316</v>
      </c>
    </row>
    <row r="2442" spans="28:32" ht="20" customHeight="1" x14ac:dyDescent="0.5">
      <c r="AB2442" s="41">
        <f t="shared" si="190"/>
        <v>171</v>
      </c>
      <c r="AC2442" s="75">
        <f t="shared" si="191"/>
        <v>345.50064229249023</v>
      </c>
      <c r="AD2442" s="75">
        <f t="shared" si="192"/>
        <v>59080.609832015827</v>
      </c>
      <c r="AE2442" s="74">
        <f t="shared" si="193"/>
        <v>1629.5090446792583</v>
      </c>
      <c r="AF2442" s="74">
        <f t="shared" si="194"/>
        <v>278646.04664015316</v>
      </c>
    </row>
    <row r="2443" spans="28:32" ht="20" customHeight="1" x14ac:dyDescent="0.5">
      <c r="AB2443" s="41">
        <f t="shared" si="190"/>
        <v>171</v>
      </c>
      <c r="AC2443" s="75">
        <f t="shared" si="191"/>
        <v>345.50064229249023</v>
      </c>
      <c r="AD2443" s="75">
        <f t="shared" si="192"/>
        <v>59080.609832015827</v>
      </c>
      <c r="AE2443" s="74">
        <f t="shared" si="193"/>
        <v>1629.5090446792583</v>
      </c>
      <c r="AF2443" s="74">
        <f t="shared" si="194"/>
        <v>278646.04664015316</v>
      </c>
    </row>
    <row r="2444" spans="28:32" ht="20" customHeight="1" x14ac:dyDescent="0.5">
      <c r="AB2444" s="41">
        <f t="shared" si="190"/>
        <v>171</v>
      </c>
      <c r="AC2444" s="75">
        <f t="shared" si="191"/>
        <v>345.50064229249023</v>
      </c>
      <c r="AD2444" s="75">
        <f t="shared" si="192"/>
        <v>59080.609832015827</v>
      </c>
      <c r="AE2444" s="74">
        <f t="shared" si="193"/>
        <v>1629.5090446792583</v>
      </c>
      <c r="AF2444" s="74">
        <f t="shared" si="194"/>
        <v>278646.04664015316</v>
      </c>
    </row>
    <row r="2445" spans="28:32" ht="20" customHeight="1" x14ac:dyDescent="0.5">
      <c r="AB2445" s="41">
        <f t="shared" si="190"/>
        <v>171</v>
      </c>
      <c r="AC2445" s="75">
        <f t="shared" si="191"/>
        <v>345.50064229249023</v>
      </c>
      <c r="AD2445" s="75">
        <f t="shared" si="192"/>
        <v>59080.609832015827</v>
      </c>
      <c r="AE2445" s="74">
        <f t="shared" si="193"/>
        <v>1629.5090446792583</v>
      </c>
      <c r="AF2445" s="74">
        <f t="shared" si="194"/>
        <v>278646.04664015316</v>
      </c>
    </row>
    <row r="2446" spans="28:32" ht="20" customHeight="1" x14ac:dyDescent="0.5">
      <c r="AB2446" s="41">
        <f t="shared" si="190"/>
        <v>171</v>
      </c>
      <c r="AC2446" s="75">
        <f t="shared" si="191"/>
        <v>345.50064229249023</v>
      </c>
      <c r="AD2446" s="75">
        <f t="shared" si="192"/>
        <v>59080.609832015827</v>
      </c>
      <c r="AE2446" s="74">
        <f t="shared" si="193"/>
        <v>1629.5090446792583</v>
      </c>
      <c r="AF2446" s="74">
        <f t="shared" si="194"/>
        <v>278646.04664015316</v>
      </c>
    </row>
    <row r="2447" spans="28:32" ht="20" customHeight="1" x14ac:dyDescent="0.5">
      <c r="AB2447" s="41">
        <f t="shared" si="190"/>
        <v>171</v>
      </c>
      <c r="AC2447" s="75">
        <f t="shared" si="191"/>
        <v>345.50064229249023</v>
      </c>
      <c r="AD2447" s="75">
        <f t="shared" si="192"/>
        <v>59080.609832015827</v>
      </c>
      <c r="AE2447" s="74">
        <f t="shared" si="193"/>
        <v>1629.5090446792583</v>
      </c>
      <c r="AF2447" s="74">
        <f t="shared" si="194"/>
        <v>278646.04664015316</v>
      </c>
    </row>
    <row r="2448" spans="28:32" ht="20" customHeight="1" x14ac:dyDescent="0.5">
      <c r="AB2448" s="41">
        <f t="shared" si="190"/>
        <v>171</v>
      </c>
      <c r="AC2448" s="75">
        <f t="shared" si="191"/>
        <v>345.50064229249023</v>
      </c>
      <c r="AD2448" s="75">
        <f t="shared" si="192"/>
        <v>59080.609832015827</v>
      </c>
      <c r="AE2448" s="74">
        <f t="shared" si="193"/>
        <v>1629.5090446792583</v>
      </c>
      <c r="AF2448" s="74">
        <f t="shared" si="194"/>
        <v>278646.04664015316</v>
      </c>
    </row>
    <row r="2449" spans="28:32" ht="20" customHeight="1" x14ac:dyDescent="0.5">
      <c r="AB2449" s="41">
        <f t="shared" si="190"/>
        <v>171</v>
      </c>
      <c r="AC2449" s="75">
        <f t="shared" si="191"/>
        <v>345.50064229249023</v>
      </c>
      <c r="AD2449" s="75">
        <f t="shared" si="192"/>
        <v>59080.609832015827</v>
      </c>
      <c r="AE2449" s="74">
        <f t="shared" si="193"/>
        <v>1629.5090446792583</v>
      </c>
      <c r="AF2449" s="74">
        <f t="shared" si="194"/>
        <v>278646.04664015316</v>
      </c>
    </row>
    <row r="2450" spans="28:32" ht="20" customHeight="1" x14ac:dyDescent="0.5">
      <c r="AB2450" s="41">
        <f t="shared" si="190"/>
        <v>171</v>
      </c>
      <c r="AC2450" s="75">
        <f t="shared" si="191"/>
        <v>345.50064229249023</v>
      </c>
      <c r="AD2450" s="75">
        <f t="shared" si="192"/>
        <v>59080.609832015827</v>
      </c>
      <c r="AE2450" s="74">
        <f t="shared" si="193"/>
        <v>1629.5090446792583</v>
      </c>
      <c r="AF2450" s="74">
        <f t="shared" si="194"/>
        <v>278646.04664015316</v>
      </c>
    </row>
    <row r="2451" spans="28:32" ht="20" customHeight="1" x14ac:dyDescent="0.5">
      <c r="AB2451" s="41">
        <f t="shared" si="190"/>
        <v>171</v>
      </c>
      <c r="AC2451" s="75">
        <f t="shared" si="191"/>
        <v>345.50064229249023</v>
      </c>
      <c r="AD2451" s="75">
        <f t="shared" si="192"/>
        <v>59080.609832015827</v>
      </c>
      <c r="AE2451" s="74">
        <f t="shared" si="193"/>
        <v>1629.5090446792583</v>
      </c>
      <c r="AF2451" s="74">
        <f t="shared" si="194"/>
        <v>278646.04664015316</v>
      </c>
    </row>
    <row r="2452" spans="28:32" ht="20" customHeight="1" x14ac:dyDescent="0.5">
      <c r="AB2452" s="41">
        <f t="shared" si="190"/>
        <v>171</v>
      </c>
      <c r="AC2452" s="75">
        <f t="shared" si="191"/>
        <v>345.50064229249023</v>
      </c>
      <c r="AD2452" s="75">
        <f t="shared" si="192"/>
        <v>59080.609832015827</v>
      </c>
      <c r="AE2452" s="74">
        <f t="shared" si="193"/>
        <v>1629.5090446792583</v>
      </c>
      <c r="AF2452" s="74">
        <f t="shared" si="194"/>
        <v>278646.04664015316</v>
      </c>
    </row>
    <row r="2453" spans="28:32" ht="20" customHeight="1" x14ac:dyDescent="0.5">
      <c r="AB2453" s="41">
        <f t="shared" si="190"/>
        <v>171</v>
      </c>
      <c r="AC2453" s="75">
        <f t="shared" si="191"/>
        <v>345.50064229249023</v>
      </c>
      <c r="AD2453" s="75">
        <f t="shared" si="192"/>
        <v>59080.609832015827</v>
      </c>
      <c r="AE2453" s="74">
        <f t="shared" si="193"/>
        <v>1629.5090446792583</v>
      </c>
      <c r="AF2453" s="74">
        <f t="shared" si="194"/>
        <v>278646.04664015316</v>
      </c>
    </row>
    <row r="2454" spans="28:32" ht="20" customHeight="1" x14ac:dyDescent="0.5">
      <c r="AB2454" s="41">
        <f t="shared" si="190"/>
        <v>171</v>
      </c>
      <c r="AC2454" s="75">
        <f t="shared" si="191"/>
        <v>345.50064229249023</v>
      </c>
      <c r="AD2454" s="75">
        <f t="shared" si="192"/>
        <v>59080.609832015827</v>
      </c>
      <c r="AE2454" s="74">
        <f t="shared" si="193"/>
        <v>1629.5090446792583</v>
      </c>
      <c r="AF2454" s="74">
        <f t="shared" si="194"/>
        <v>278646.04664015316</v>
      </c>
    </row>
    <row r="2455" spans="28:32" ht="20" customHeight="1" x14ac:dyDescent="0.5">
      <c r="AB2455" s="41">
        <f t="shared" si="190"/>
        <v>171</v>
      </c>
      <c r="AC2455" s="75">
        <f t="shared" si="191"/>
        <v>345.50064229249023</v>
      </c>
      <c r="AD2455" s="75">
        <f t="shared" si="192"/>
        <v>59080.609832015827</v>
      </c>
      <c r="AE2455" s="74">
        <f t="shared" si="193"/>
        <v>1629.5090446792583</v>
      </c>
      <c r="AF2455" s="74">
        <f t="shared" si="194"/>
        <v>278646.04664015316</v>
      </c>
    </row>
    <row r="2456" spans="28:32" ht="20" customHeight="1" x14ac:dyDescent="0.5">
      <c r="AB2456" s="41">
        <f t="shared" si="190"/>
        <v>171</v>
      </c>
      <c r="AC2456" s="75">
        <f t="shared" si="191"/>
        <v>345.50064229249023</v>
      </c>
      <c r="AD2456" s="75">
        <f t="shared" si="192"/>
        <v>59080.609832015827</v>
      </c>
      <c r="AE2456" s="74">
        <f t="shared" si="193"/>
        <v>1629.5090446792583</v>
      </c>
      <c r="AF2456" s="74">
        <f t="shared" si="194"/>
        <v>278646.04664015316</v>
      </c>
    </row>
    <row r="2457" spans="28:32" ht="20" customHeight="1" x14ac:dyDescent="0.5">
      <c r="AB2457" s="41">
        <f t="shared" si="190"/>
        <v>171</v>
      </c>
      <c r="AC2457" s="75">
        <f t="shared" si="191"/>
        <v>345.50064229249023</v>
      </c>
      <c r="AD2457" s="75">
        <f t="shared" si="192"/>
        <v>59080.609832015827</v>
      </c>
      <c r="AE2457" s="74">
        <f t="shared" si="193"/>
        <v>1629.5090446792583</v>
      </c>
      <c r="AF2457" s="74">
        <f t="shared" si="194"/>
        <v>278646.04664015316</v>
      </c>
    </row>
    <row r="2458" spans="28:32" ht="20" customHeight="1" x14ac:dyDescent="0.5">
      <c r="AB2458" s="41">
        <f t="shared" si="190"/>
        <v>171</v>
      </c>
      <c r="AC2458" s="75">
        <f t="shared" si="191"/>
        <v>345.50064229249023</v>
      </c>
      <c r="AD2458" s="75">
        <f t="shared" si="192"/>
        <v>59080.609832015827</v>
      </c>
      <c r="AE2458" s="74">
        <f t="shared" si="193"/>
        <v>1629.5090446792583</v>
      </c>
      <c r="AF2458" s="74">
        <f t="shared" si="194"/>
        <v>278646.04664015316</v>
      </c>
    </row>
    <row r="2459" spans="28:32" ht="20" customHeight="1" x14ac:dyDescent="0.5">
      <c r="AB2459" s="41">
        <f t="shared" si="190"/>
        <v>171</v>
      </c>
      <c r="AC2459" s="75">
        <f t="shared" si="191"/>
        <v>345.50064229249023</v>
      </c>
      <c r="AD2459" s="75">
        <f t="shared" si="192"/>
        <v>59080.609832015827</v>
      </c>
      <c r="AE2459" s="74">
        <f t="shared" si="193"/>
        <v>1629.5090446792583</v>
      </c>
      <c r="AF2459" s="74">
        <f t="shared" si="194"/>
        <v>278646.04664015316</v>
      </c>
    </row>
    <row r="2460" spans="28:32" ht="20" customHeight="1" x14ac:dyDescent="0.5">
      <c r="AB2460" s="41">
        <f t="shared" si="190"/>
        <v>171</v>
      </c>
      <c r="AC2460" s="75">
        <f t="shared" si="191"/>
        <v>345.50064229249023</v>
      </c>
      <c r="AD2460" s="75">
        <f t="shared" si="192"/>
        <v>59080.609832015827</v>
      </c>
      <c r="AE2460" s="74">
        <f t="shared" si="193"/>
        <v>1629.5090446792583</v>
      </c>
      <c r="AF2460" s="74">
        <f t="shared" si="194"/>
        <v>278646.04664015316</v>
      </c>
    </row>
    <row r="2461" spans="28:32" ht="20" customHeight="1" x14ac:dyDescent="0.5">
      <c r="AB2461" s="41">
        <f t="shared" si="190"/>
        <v>171</v>
      </c>
      <c r="AC2461" s="75">
        <f t="shared" si="191"/>
        <v>345.50064229249023</v>
      </c>
      <c r="AD2461" s="75">
        <f t="shared" si="192"/>
        <v>59080.609832015827</v>
      </c>
      <c r="AE2461" s="74">
        <f t="shared" si="193"/>
        <v>1629.5090446792583</v>
      </c>
      <c r="AF2461" s="74">
        <f t="shared" si="194"/>
        <v>278646.04664015316</v>
      </c>
    </row>
    <row r="2462" spans="28:32" ht="20" customHeight="1" x14ac:dyDescent="0.5">
      <c r="AB2462" s="41">
        <f t="shared" si="190"/>
        <v>171</v>
      </c>
      <c r="AC2462" s="75">
        <f t="shared" si="191"/>
        <v>345.50064229249023</v>
      </c>
      <c r="AD2462" s="75">
        <f t="shared" si="192"/>
        <v>59080.609832015827</v>
      </c>
      <c r="AE2462" s="74">
        <f t="shared" si="193"/>
        <v>1629.5090446792583</v>
      </c>
      <c r="AF2462" s="74">
        <f t="shared" si="194"/>
        <v>278646.04664015316</v>
      </c>
    </row>
    <row r="2463" spans="28:32" ht="20" customHeight="1" x14ac:dyDescent="0.5">
      <c r="AB2463" s="41">
        <f t="shared" si="190"/>
        <v>171</v>
      </c>
      <c r="AC2463" s="75">
        <f t="shared" si="191"/>
        <v>345.50064229249023</v>
      </c>
      <c r="AD2463" s="75">
        <f t="shared" si="192"/>
        <v>59080.609832015827</v>
      </c>
      <c r="AE2463" s="74">
        <f t="shared" si="193"/>
        <v>1629.5090446792583</v>
      </c>
      <c r="AF2463" s="74">
        <f t="shared" si="194"/>
        <v>278646.04664015316</v>
      </c>
    </row>
    <row r="2464" spans="28:32" ht="20" customHeight="1" x14ac:dyDescent="0.5">
      <c r="AB2464" s="41">
        <f t="shared" si="190"/>
        <v>171</v>
      </c>
      <c r="AC2464" s="75">
        <f t="shared" si="191"/>
        <v>345.50064229249023</v>
      </c>
      <c r="AD2464" s="75">
        <f t="shared" si="192"/>
        <v>59080.609832015827</v>
      </c>
      <c r="AE2464" s="74">
        <f t="shared" si="193"/>
        <v>1629.5090446792583</v>
      </c>
      <c r="AF2464" s="74">
        <f t="shared" si="194"/>
        <v>278646.04664015316</v>
      </c>
    </row>
    <row r="2465" spans="28:32" ht="20" customHeight="1" x14ac:dyDescent="0.5">
      <c r="AB2465" s="41">
        <f t="shared" si="190"/>
        <v>171</v>
      </c>
      <c r="AC2465" s="75">
        <f t="shared" si="191"/>
        <v>345.50064229249023</v>
      </c>
      <c r="AD2465" s="75">
        <f t="shared" si="192"/>
        <v>59080.609832015827</v>
      </c>
      <c r="AE2465" s="74">
        <f t="shared" si="193"/>
        <v>1629.5090446792583</v>
      </c>
      <c r="AF2465" s="74">
        <f t="shared" si="194"/>
        <v>278646.04664015316</v>
      </c>
    </row>
    <row r="2466" spans="28:32" ht="20" customHeight="1" x14ac:dyDescent="0.5">
      <c r="AB2466" s="41">
        <f t="shared" si="190"/>
        <v>171</v>
      </c>
      <c r="AC2466" s="75">
        <f t="shared" si="191"/>
        <v>345.50064229249023</v>
      </c>
      <c r="AD2466" s="75">
        <f t="shared" si="192"/>
        <v>59080.609832015827</v>
      </c>
      <c r="AE2466" s="74">
        <f t="shared" si="193"/>
        <v>1629.5090446792583</v>
      </c>
      <c r="AF2466" s="74">
        <f t="shared" si="194"/>
        <v>278646.04664015316</v>
      </c>
    </row>
    <row r="2467" spans="28:32" ht="20" customHeight="1" x14ac:dyDescent="0.5">
      <c r="AB2467" s="41">
        <f t="shared" si="190"/>
        <v>171</v>
      </c>
      <c r="AC2467" s="75">
        <f t="shared" si="191"/>
        <v>345.50064229249023</v>
      </c>
      <c r="AD2467" s="75">
        <f t="shared" si="192"/>
        <v>59080.609832015827</v>
      </c>
      <c r="AE2467" s="74">
        <f t="shared" si="193"/>
        <v>1629.5090446792583</v>
      </c>
      <c r="AF2467" s="74">
        <f t="shared" si="194"/>
        <v>278646.04664015316</v>
      </c>
    </row>
    <row r="2468" spans="28:32" ht="20" customHeight="1" x14ac:dyDescent="0.5">
      <c r="AB2468" s="41">
        <f t="shared" si="190"/>
        <v>171</v>
      </c>
      <c r="AC2468" s="75">
        <f t="shared" si="191"/>
        <v>345.50064229249023</v>
      </c>
      <c r="AD2468" s="75">
        <f t="shared" si="192"/>
        <v>59080.609832015827</v>
      </c>
      <c r="AE2468" s="74">
        <f t="shared" si="193"/>
        <v>1629.5090446792583</v>
      </c>
      <c r="AF2468" s="74">
        <f t="shared" si="194"/>
        <v>278646.04664015316</v>
      </c>
    </row>
    <row r="2469" spans="28:32" ht="20" customHeight="1" x14ac:dyDescent="0.5">
      <c r="AB2469" s="41">
        <f t="shared" si="190"/>
        <v>171</v>
      </c>
      <c r="AC2469" s="75">
        <f t="shared" si="191"/>
        <v>345.50064229249023</v>
      </c>
      <c r="AD2469" s="75">
        <f t="shared" si="192"/>
        <v>59080.609832015827</v>
      </c>
      <c r="AE2469" s="74">
        <f t="shared" si="193"/>
        <v>1629.5090446792583</v>
      </c>
      <c r="AF2469" s="74">
        <f t="shared" si="194"/>
        <v>278646.04664015316</v>
      </c>
    </row>
    <row r="2470" spans="28:32" ht="20" customHeight="1" x14ac:dyDescent="0.5">
      <c r="AB2470" s="41">
        <f t="shared" si="190"/>
        <v>171</v>
      </c>
      <c r="AC2470" s="75">
        <f t="shared" si="191"/>
        <v>345.50064229249023</v>
      </c>
      <c r="AD2470" s="75">
        <f t="shared" si="192"/>
        <v>59080.609832015827</v>
      </c>
      <c r="AE2470" s="74">
        <f t="shared" si="193"/>
        <v>1629.5090446792583</v>
      </c>
      <c r="AF2470" s="74">
        <f t="shared" si="194"/>
        <v>278646.04664015316</v>
      </c>
    </row>
    <row r="2471" spans="28:32" ht="20" customHeight="1" x14ac:dyDescent="0.5">
      <c r="AB2471" s="41">
        <f t="shared" si="190"/>
        <v>171</v>
      </c>
      <c r="AC2471" s="75">
        <f t="shared" si="191"/>
        <v>345.50064229249023</v>
      </c>
      <c r="AD2471" s="75">
        <f t="shared" si="192"/>
        <v>59080.609832015827</v>
      </c>
      <c r="AE2471" s="74">
        <f t="shared" si="193"/>
        <v>1629.5090446792583</v>
      </c>
      <c r="AF2471" s="74">
        <f t="shared" si="194"/>
        <v>278646.04664015316</v>
      </c>
    </row>
    <row r="2472" spans="28:32" ht="20" customHeight="1" x14ac:dyDescent="0.5">
      <c r="AB2472" s="41">
        <f t="shared" si="190"/>
        <v>171</v>
      </c>
      <c r="AC2472" s="75">
        <f t="shared" si="191"/>
        <v>345.50064229249023</v>
      </c>
      <c r="AD2472" s="75">
        <f t="shared" si="192"/>
        <v>59080.609832015827</v>
      </c>
      <c r="AE2472" s="74">
        <f t="shared" si="193"/>
        <v>1629.5090446792583</v>
      </c>
      <c r="AF2472" s="74">
        <f t="shared" si="194"/>
        <v>278646.04664015316</v>
      </c>
    </row>
    <row r="2473" spans="28:32" ht="20" customHeight="1" x14ac:dyDescent="0.5">
      <c r="AB2473" s="41">
        <f t="shared" si="190"/>
        <v>171</v>
      </c>
      <c r="AC2473" s="75">
        <f t="shared" si="191"/>
        <v>345.50064229249023</v>
      </c>
      <c r="AD2473" s="75">
        <f t="shared" si="192"/>
        <v>59080.609832015827</v>
      </c>
      <c r="AE2473" s="74">
        <f t="shared" si="193"/>
        <v>1629.5090446792583</v>
      </c>
      <c r="AF2473" s="74">
        <f t="shared" si="194"/>
        <v>278646.04664015316</v>
      </c>
    </row>
    <row r="2474" spans="28:32" ht="20" customHeight="1" x14ac:dyDescent="0.5">
      <c r="AB2474" s="41">
        <f t="shared" si="190"/>
        <v>171</v>
      </c>
      <c r="AC2474" s="75">
        <f t="shared" si="191"/>
        <v>345.50064229249023</v>
      </c>
      <c r="AD2474" s="75">
        <f t="shared" si="192"/>
        <v>59080.609832015827</v>
      </c>
      <c r="AE2474" s="74">
        <f t="shared" si="193"/>
        <v>1629.5090446792583</v>
      </c>
      <c r="AF2474" s="74">
        <f t="shared" si="194"/>
        <v>278646.04664015316</v>
      </c>
    </row>
    <row r="2475" spans="28:32" ht="20" customHeight="1" x14ac:dyDescent="0.5">
      <c r="AB2475" s="41">
        <f t="shared" si="190"/>
        <v>171</v>
      </c>
      <c r="AC2475" s="75">
        <f t="shared" si="191"/>
        <v>345.50064229249023</v>
      </c>
      <c r="AD2475" s="75">
        <f t="shared" si="192"/>
        <v>59080.609832015827</v>
      </c>
      <c r="AE2475" s="74">
        <f t="shared" si="193"/>
        <v>1629.5090446792583</v>
      </c>
      <c r="AF2475" s="74">
        <f t="shared" si="194"/>
        <v>278646.04664015316</v>
      </c>
    </row>
    <row r="2476" spans="28:32" ht="20" customHeight="1" x14ac:dyDescent="0.5">
      <c r="AB2476" s="41">
        <f t="shared" si="190"/>
        <v>171</v>
      </c>
      <c r="AC2476" s="75">
        <f t="shared" si="191"/>
        <v>345.50064229249023</v>
      </c>
      <c r="AD2476" s="75">
        <f t="shared" si="192"/>
        <v>59080.609832015827</v>
      </c>
      <c r="AE2476" s="74">
        <f t="shared" si="193"/>
        <v>1629.5090446792583</v>
      </c>
      <c r="AF2476" s="74">
        <f t="shared" si="194"/>
        <v>278646.04664015316</v>
      </c>
    </row>
    <row r="2477" spans="28:32" ht="20" customHeight="1" x14ac:dyDescent="0.5">
      <c r="AB2477" s="41">
        <f t="shared" si="190"/>
        <v>171</v>
      </c>
      <c r="AC2477" s="75">
        <f t="shared" si="191"/>
        <v>345.50064229249023</v>
      </c>
      <c r="AD2477" s="75">
        <f t="shared" si="192"/>
        <v>59080.609832015827</v>
      </c>
      <c r="AE2477" s="74">
        <f t="shared" si="193"/>
        <v>1629.5090446792583</v>
      </c>
      <c r="AF2477" s="74">
        <f t="shared" si="194"/>
        <v>278646.04664015316</v>
      </c>
    </row>
    <row r="2478" spans="28:32" ht="20" customHeight="1" x14ac:dyDescent="0.5">
      <c r="AB2478" s="41">
        <f t="shared" si="190"/>
        <v>171</v>
      </c>
      <c r="AC2478" s="75">
        <f t="shared" si="191"/>
        <v>345.50064229249023</v>
      </c>
      <c r="AD2478" s="75">
        <f t="shared" si="192"/>
        <v>59080.609832015827</v>
      </c>
      <c r="AE2478" s="74">
        <f t="shared" si="193"/>
        <v>1629.5090446792583</v>
      </c>
      <c r="AF2478" s="74">
        <f t="shared" si="194"/>
        <v>278646.04664015316</v>
      </c>
    </row>
    <row r="2479" spans="28:32" ht="20" customHeight="1" x14ac:dyDescent="0.5">
      <c r="AB2479" s="41">
        <f t="shared" si="190"/>
        <v>171</v>
      </c>
      <c r="AC2479" s="75">
        <f t="shared" si="191"/>
        <v>345.50064229249023</v>
      </c>
      <c r="AD2479" s="75">
        <f t="shared" si="192"/>
        <v>59080.609832015827</v>
      </c>
      <c r="AE2479" s="74">
        <f t="shared" si="193"/>
        <v>1629.5090446792583</v>
      </c>
      <c r="AF2479" s="74">
        <f t="shared" si="194"/>
        <v>278646.04664015316</v>
      </c>
    </row>
    <row r="2480" spans="28:32" ht="20" customHeight="1" x14ac:dyDescent="0.5">
      <c r="AB2480" s="41">
        <f t="shared" si="190"/>
        <v>171</v>
      </c>
      <c r="AC2480" s="75">
        <f t="shared" si="191"/>
        <v>345.50064229249023</v>
      </c>
      <c r="AD2480" s="75">
        <f t="shared" si="192"/>
        <v>59080.609832015827</v>
      </c>
      <c r="AE2480" s="74">
        <f t="shared" si="193"/>
        <v>1629.5090446792583</v>
      </c>
      <c r="AF2480" s="74">
        <f t="shared" si="194"/>
        <v>278646.04664015316</v>
      </c>
    </row>
    <row r="2481" spans="28:32" ht="20" customHeight="1" x14ac:dyDescent="0.5">
      <c r="AB2481" s="41">
        <f t="shared" si="190"/>
        <v>171</v>
      </c>
      <c r="AC2481" s="75">
        <f t="shared" si="191"/>
        <v>345.50064229249023</v>
      </c>
      <c r="AD2481" s="75">
        <f t="shared" si="192"/>
        <v>59080.609832015827</v>
      </c>
      <c r="AE2481" s="74">
        <f t="shared" si="193"/>
        <v>1629.5090446792583</v>
      </c>
      <c r="AF2481" s="74">
        <f t="shared" si="194"/>
        <v>278646.04664015316</v>
      </c>
    </row>
    <row r="2482" spans="28:32" ht="20" customHeight="1" x14ac:dyDescent="0.5">
      <c r="AB2482" s="41">
        <f t="shared" si="190"/>
        <v>171</v>
      </c>
      <c r="AC2482" s="75">
        <f t="shared" si="191"/>
        <v>345.50064229249023</v>
      </c>
      <c r="AD2482" s="75">
        <f t="shared" si="192"/>
        <v>59080.609832015827</v>
      </c>
      <c r="AE2482" s="74">
        <f t="shared" si="193"/>
        <v>1629.5090446792583</v>
      </c>
      <c r="AF2482" s="74">
        <f t="shared" si="194"/>
        <v>278646.04664015316</v>
      </c>
    </row>
    <row r="2483" spans="28:32" ht="20" customHeight="1" x14ac:dyDescent="0.5">
      <c r="AB2483" s="41">
        <f t="shared" si="190"/>
        <v>171</v>
      </c>
      <c r="AC2483" s="75">
        <f t="shared" si="191"/>
        <v>345.50064229249023</v>
      </c>
      <c r="AD2483" s="75">
        <f t="shared" si="192"/>
        <v>59080.609832015827</v>
      </c>
      <c r="AE2483" s="74">
        <f t="shared" si="193"/>
        <v>1629.5090446792583</v>
      </c>
      <c r="AF2483" s="74">
        <f t="shared" si="194"/>
        <v>278646.04664015316</v>
      </c>
    </row>
    <row r="2484" spans="28:32" ht="20" customHeight="1" x14ac:dyDescent="0.5">
      <c r="AB2484" s="41">
        <f t="shared" si="190"/>
        <v>171</v>
      </c>
      <c r="AC2484" s="75">
        <f t="shared" si="191"/>
        <v>345.50064229249023</v>
      </c>
      <c r="AD2484" s="75">
        <f t="shared" si="192"/>
        <v>59080.609832015827</v>
      </c>
      <c r="AE2484" s="74">
        <f t="shared" si="193"/>
        <v>1629.5090446792583</v>
      </c>
      <c r="AF2484" s="74">
        <f t="shared" si="194"/>
        <v>278646.04664015316</v>
      </c>
    </row>
    <row r="2485" spans="28:32" ht="20" customHeight="1" x14ac:dyDescent="0.5">
      <c r="AB2485" s="41">
        <f t="shared" si="190"/>
        <v>171</v>
      </c>
      <c r="AC2485" s="75">
        <f t="shared" si="191"/>
        <v>345.50064229249023</v>
      </c>
      <c r="AD2485" s="75">
        <f t="shared" si="192"/>
        <v>59080.609832015827</v>
      </c>
      <c r="AE2485" s="74">
        <f t="shared" si="193"/>
        <v>1629.5090446792583</v>
      </c>
      <c r="AF2485" s="74">
        <f t="shared" si="194"/>
        <v>278646.04664015316</v>
      </c>
    </row>
    <row r="2486" spans="28:32" ht="20" customHeight="1" x14ac:dyDescent="0.5">
      <c r="AB2486" s="41">
        <f t="shared" si="190"/>
        <v>171</v>
      </c>
      <c r="AC2486" s="75">
        <f t="shared" si="191"/>
        <v>345.50064229249023</v>
      </c>
      <c r="AD2486" s="75">
        <f t="shared" si="192"/>
        <v>59080.609832015827</v>
      </c>
      <c r="AE2486" s="74">
        <f t="shared" si="193"/>
        <v>1629.5090446792583</v>
      </c>
      <c r="AF2486" s="74">
        <f t="shared" si="194"/>
        <v>278646.04664015316</v>
      </c>
    </row>
    <row r="2487" spans="28:32" ht="20" customHeight="1" x14ac:dyDescent="0.5">
      <c r="AB2487" s="41">
        <f t="shared" si="190"/>
        <v>171</v>
      </c>
      <c r="AC2487" s="75">
        <f t="shared" si="191"/>
        <v>345.50064229249023</v>
      </c>
      <c r="AD2487" s="75">
        <f t="shared" si="192"/>
        <v>59080.609832015827</v>
      </c>
      <c r="AE2487" s="74">
        <f t="shared" si="193"/>
        <v>1629.5090446792583</v>
      </c>
      <c r="AF2487" s="74">
        <f t="shared" si="194"/>
        <v>278646.04664015316</v>
      </c>
    </row>
    <row r="2488" spans="28:32" ht="20" customHeight="1" x14ac:dyDescent="0.5">
      <c r="AB2488" s="41">
        <f t="shared" si="190"/>
        <v>171</v>
      </c>
      <c r="AC2488" s="75">
        <f t="shared" si="191"/>
        <v>345.50064229249023</v>
      </c>
      <c r="AD2488" s="75">
        <f t="shared" si="192"/>
        <v>59080.609832015827</v>
      </c>
      <c r="AE2488" s="74">
        <f t="shared" si="193"/>
        <v>1629.5090446792583</v>
      </c>
      <c r="AF2488" s="74">
        <f t="shared" si="194"/>
        <v>278646.04664015316</v>
      </c>
    </row>
    <row r="2489" spans="28:32" ht="20" customHeight="1" x14ac:dyDescent="0.5">
      <c r="AB2489" s="41">
        <f t="shared" si="190"/>
        <v>171</v>
      </c>
      <c r="AC2489" s="75">
        <f t="shared" si="191"/>
        <v>345.50064229249023</v>
      </c>
      <c r="AD2489" s="75">
        <f t="shared" si="192"/>
        <v>59080.609832015827</v>
      </c>
      <c r="AE2489" s="74">
        <f t="shared" si="193"/>
        <v>1629.5090446792583</v>
      </c>
      <c r="AF2489" s="74">
        <f t="shared" si="194"/>
        <v>278646.04664015316</v>
      </c>
    </row>
    <row r="2490" spans="28:32" ht="20" customHeight="1" x14ac:dyDescent="0.5">
      <c r="AB2490" s="41">
        <f t="shared" si="190"/>
        <v>171</v>
      </c>
      <c r="AC2490" s="75">
        <f t="shared" si="191"/>
        <v>345.50064229249023</v>
      </c>
      <c r="AD2490" s="75">
        <f t="shared" si="192"/>
        <v>59080.609832015827</v>
      </c>
      <c r="AE2490" s="74">
        <f t="shared" si="193"/>
        <v>1629.5090446792583</v>
      </c>
      <c r="AF2490" s="74">
        <f t="shared" si="194"/>
        <v>278646.04664015316</v>
      </c>
    </row>
    <row r="2491" spans="28:32" ht="20" customHeight="1" x14ac:dyDescent="0.5">
      <c r="AB2491" s="41">
        <f t="shared" si="190"/>
        <v>171</v>
      </c>
      <c r="AC2491" s="75">
        <f t="shared" si="191"/>
        <v>345.50064229249023</v>
      </c>
      <c r="AD2491" s="75">
        <f t="shared" si="192"/>
        <v>59080.609832015827</v>
      </c>
      <c r="AE2491" s="74">
        <f t="shared" si="193"/>
        <v>1629.5090446792583</v>
      </c>
      <c r="AF2491" s="74">
        <f t="shared" si="194"/>
        <v>278646.04664015316</v>
      </c>
    </row>
    <row r="2492" spans="28:32" ht="20" customHeight="1" x14ac:dyDescent="0.5">
      <c r="AB2492" s="41">
        <f t="shared" si="190"/>
        <v>171</v>
      </c>
      <c r="AC2492" s="75">
        <f t="shared" si="191"/>
        <v>345.50064229249023</v>
      </c>
      <c r="AD2492" s="75">
        <f t="shared" si="192"/>
        <v>59080.609832015827</v>
      </c>
      <c r="AE2492" s="74">
        <f t="shared" si="193"/>
        <v>1629.5090446792583</v>
      </c>
      <c r="AF2492" s="74">
        <f t="shared" si="194"/>
        <v>278646.04664015316</v>
      </c>
    </row>
    <row r="2493" spans="28:32" ht="20" customHeight="1" x14ac:dyDescent="0.5">
      <c r="AB2493" s="41">
        <f t="shared" si="190"/>
        <v>171</v>
      </c>
      <c r="AC2493" s="75">
        <f t="shared" si="191"/>
        <v>345.50064229249023</v>
      </c>
      <c r="AD2493" s="75">
        <f t="shared" si="192"/>
        <v>59080.609832015827</v>
      </c>
      <c r="AE2493" s="74">
        <f t="shared" si="193"/>
        <v>1629.5090446792583</v>
      </c>
      <c r="AF2493" s="74">
        <f t="shared" si="194"/>
        <v>278646.04664015316</v>
      </c>
    </row>
    <row r="2494" spans="28:32" ht="20" customHeight="1" x14ac:dyDescent="0.5">
      <c r="AB2494" s="41">
        <f t="shared" si="190"/>
        <v>171</v>
      </c>
      <c r="AC2494" s="75">
        <f t="shared" si="191"/>
        <v>345.50064229249023</v>
      </c>
      <c r="AD2494" s="75">
        <f t="shared" si="192"/>
        <v>59080.609832015827</v>
      </c>
      <c r="AE2494" s="74">
        <f t="shared" si="193"/>
        <v>1629.5090446792583</v>
      </c>
      <c r="AF2494" s="74">
        <f t="shared" si="194"/>
        <v>278646.04664015316</v>
      </c>
    </row>
    <row r="2495" spans="28:32" ht="20" customHeight="1" x14ac:dyDescent="0.5">
      <c r="AB2495" s="41">
        <f t="shared" si="190"/>
        <v>171</v>
      </c>
      <c r="AC2495" s="75">
        <f t="shared" si="191"/>
        <v>345.50064229249023</v>
      </c>
      <c r="AD2495" s="75">
        <f t="shared" si="192"/>
        <v>59080.609832015827</v>
      </c>
      <c r="AE2495" s="74">
        <f t="shared" si="193"/>
        <v>1629.5090446792583</v>
      </c>
      <c r="AF2495" s="74">
        <f t="shared" si="194"/>
        <v>278646.04664015316</v>
      </c>
    </row>
    <row r="2496" spans="28:32" ht="20" customHeight="1" x14ac:dyDescent="0.5">
      <c r="AB2496" s="41">
        <f t="shared" si="190"/>
        <v>171</v>
      </c>
      <c r="AC2496" s="75">
        <f t="shared" si="191"/>
        <v>345.50064229249023</v>
      </c>
      <c r="AD2496" s="75">
        <f t="shared" si="192"/>
        <v>59080.609832015827</v>
      </c>
      <c r="AE2496" s="74">
        <f t="shared" si="193"/>
        <v>1629.5090446792583</v>
      </c>
      <c r="AF2496" s="74">
        <f t="shared" si="194"/>
        <v>278646.04664015316</v>
      </c>
    </row>
    <row r="2497" spans="28:32" ht="20" customHeight="1" x14ac:dyDescent="0.5">
      <c r="AB2497" s="41">
        <f t="shared" si="190"/>
        <v>171</v>
      </c>
      <c r="AC2497" s="75">
        <f t="shared" si="191"/>
        <v>345.50064229249023</v>
      </c>
      <c r="AD2497" s="75">
        <f t="shared" si="192"/>
        <v>59080.609832015827</v>
      </c>
      <c r="AE2497" s="74">
        <f t="shared" si="193"/>
        <v>1629.5090446792583</v>
      </c>
      <c r="AF2497" s="74">
        <f t="shared" si="194"/>
        <v>278646.04664015316</v>
      </c>
    </row>
    <row r="2498" spans="28:32" ht="20" customHeight="1" x14ac:dyDescent="0.5">
      <c r="AB2498" s="41">
        <f t="shared" si="190"/>
        <v>171</v>
      </c>
      <c r="AC2498" s="75">
        <f t="shared" si="191"/>
        <v>345.50064229249023</v>
      </c>
      <c r="AD2498" s="75">
        <f t="shared" si="192"/>
        <v>59080.609832015827</v>
      </c>
      <c r="AE2498" s="74">
        <f t="shared" si="193"/>
        <v>1629.5090446792583</v>
      </c>
      <c r="AF2498" s="74">
        <f t="shared" si="194"/>
        <v>278646.04664015316</v>
      </c>
    </row>
    <row r="2499" spans="28:32" ht="20" customHeight="1" x14ac:dyDescent="0.5">
      <c r="AB2499" s="41">
        <f t="shared" si="190"/>
        <v>171</v>
      </c>
      <c r="AC2499" s="75">
        <f t="shared" si="191"/>
        <v>345.50064229249023</v>
      </c>
      <c r="AD2499" s="75">
        <f t="shared" si="192"/>
        <v>59080.609832015827</v>
      </c>
      <c r="AE2499" s="74">
        <f t="shared" si="193"/>
        <v>1629.5090446792583</v>
      </c>
      <c r="AF2499" s="74">
        <f t="shared" si="194"/>
        <v>278646.04664015316</v>
      </c>
    </row>
    <row r="2500" spans="28:32" ht="20" customHeight="1" x14ac:dyDescent="0.5">
      <c r="AB2500" s="41">
        <f t="shared" si="190"/>
        <v>171</v>
      </c>
      <c r="AC2500" s="75">
        <f t="shared" si="191"/>
        <v>345.50064229249023</v>
      </c>
      <c r="AD2500" s="75">
        <f t="shared" si="192"/>
        <v>59080.609832015827</v>
      </c>
      <c r="AE2500" s="74">
        <f t="shared" si="193"/>
        <v>1629.5090446792583</v>
      </c>
      <c r="AF2500" s="74">
        <f t="shared" si="194"/>
        <v>278646.04664015316</v>
      </c>
    </row>
    <row r="2501" spans="28:32" ht="20" customHeight="1" x14ac:dyDescent="0.5">
      <c r="AB2501" s="41">
        <f t="shared" si="190"/>
        <v>171</v>
      </c>
      <c r="AC2501" s="75">
        <f t="shared" si="191"/>
        <v>345.50064229249023</v>
      </c>
      <c r="AD2501" s="75">
        <f t="shared" si="192"/>
        <v>59080.609832015827</v>
      </c>
      <c r="AE2501" s="74">
        <f t="shared" si="193"/>
        <v>1629.5090446792583</v>
      </c>
      <c r="AF2501" s="74">
        <f t="shared" si="194"/>
        <v>278646.04664015316</v>
      </c>
    </row>
    <row r="2502" spans="28:32" ht="20" customHeight="1" x14ac:dyDescent="0.5">
      <c r="AB2502" s="41">
        <f t="shared" si="190"/>
        <v>171</v>
      </c>
      <c r="AC2502" s="75">
        <f t="shared" si="191"/>
        <v>345.50064229249023</v>
      </c>
      <c r="AD2502" s="75">
        <f t="shared" si="192"/>
        <v>59080.609832015827</v>
      </c>
      <c r="AE2502" s="74">
        <f t="shared" si="193"/>
        <v>1629.5090446792583</v>
      </c>
      <c r="AF2502" s="74">
        <f t="shared" si="194"/>
        <v>278646.04664015316</v>
      </c>
    </row>
    <row r="2503" spans="28:32" ht="20" customHeight="1" x14ac:dyDescent="0.5">
      <c r="AB2503" s="41">
        <f t="shared" ref="AB2503:AB2566" si="195">AB2502+U2503</f>
        <v>171</v>
      </c>
      <c r="AC2503" s="75">
        <f t="shared" ref="AC2503:AC2566" si="196">IF(U2503&gt;0,(W2503+AD2502)/AB2503,AC2502)</f>
        <v>345.50064229249023</v>
      </c>
      <c r="AD2503" s="75">
        <f t="shared" ref="AD2503:AD2566" si="197">AB2503*AC2503</f>
        <v>59080.609832015827</v>
      </c>
      <c r="AE2503" s="74">
        <f t="shared" ref="AE2503:AE2566" si="198">IF(U2503&gt;0,(AF2502+Z2503)/AB2503,AE2502)</f>
        <v>1629.5090446792583</v>
      </c>
      <c r="AF2503" s="74">
        <f t="shared" ref="AF2503:AF2566" si="199">AB2503*AE2503</f>
        <v>278646.04664015316</v>
      </c>
    </row>
    <row r="2504" spans="28:32" ht="20" customHeight="1" x14ac:dyDescent="0.5">
      <c r="AB2504" s="41">
        <f t="shared" si="195"/>
        <v>171</v>
      </c>
      <c r="AC2504" s="75">
        <f t="shared" si="196"/>
        <v>345.50064229249023</v>
      </c>
      <c r="AD2504" s="75">
        <f t="shared" si="197"/>
        <v>59080.609832015827</v>
      </c>
      <c r="AE2504" s="74">
        <f t="shared" si="198"/>
        <v>1629.5090446792583</v>
      </c>
      <c r="AF2504" s="74">
        <f t="shared" si="199"/>
        <v>278646.04664015316</v>
      </c>
    </row>
    <row r="2505" spans="28:32" ht="20" customHeight="1" x14ac:dyDescent="0.5">
      <c r="AB2505" s="41">
        <f t="shared" si="195"/>
        <v>171</v>
      </c>
      <c r="AC2505" s="75">
        <f t="shared" si="196"/>
        <v>345.50064229249023</v>
      </c>
      <c r="AD2505" s="75">
        <f t="shared" si="197"/>
        <v>59080.609832015827</v>
      </c>
      <c r="AE2505" s="74">
        <f t="shared" si="198"/>
        <v>1629.5090446792583</v>
      </c>
      <c r="AF2505" s="74">
        <f t="shared" si="199"/>
        <v>278646.04664015316</v>
      </c>
    </row>
    <row r="2506" spans="28:32" ht="20" customHeight="1" x14ac:dyDescent="0.5">
      <c r="AB2506" s="41">
        <f t="shared" si="195"/>
        <v>171</v>
      </c>
      <c r="AC2506" s="75">
        <f t="shared" si="196"/>
        <v>345.50064229249023</v>
      </c>
      <c r="AD2506" s="75">
        <f t="shared" si="197"/>
        <v>59080.609832015827</v>
      </c>
      <c r="AE2506" s="74">
        <f t="shared" si="198"/>
        <v>1629.5090446792583</v>
      </c>
      <c r="AF2506" s="74">
        <f t="shared" si="199"/>
        <v>278646.04664015316</v>
      </c>
    </row>
    <row r="2507" spans="28:32" ht="20" customHeight="1" x14ac:dyDescent="0.5">
      <c r="AB2507" s="41">
        <f t="shared" si="195"/>
        <v>171</v>
      </c>
      <c r="AC2507" s="75">
        <f t="shared" si="196"/>
        <v>345.50064229249023</v>
      </c>
      <c r="AD2507" s="75">
        <f t="shared" si="197"/>
        <v>59080.609832015827</v>
      </c>
      <c r="AE2507" s="74">
        <f t="shared" si="198"/>
        <v>1629.5090446792583</v>
      </c>
      <c r="AF2507" s="74">
        <f t="shared" si="199"/>
        <v>278646.04664015316</v>
      </c>
    </row>
    <row r="2508" spans="28:32" ht="20" customHeight="1" x14ac:dyDescent="0.5">
      <c r="AB2508" s="41">
        <f t="shared" si="195"/>
        <v>171</v>
      </c>
      <c r="AC2508" s="75">
        <f t="shared" si="196"/>
        <v>345.50064229249023</v>
      </c>
      <c r="AD2508" s="75">
        <f t="shared" si="197"/>
        <v>59080.609832015827</v>
      </c>
      <c r="AE2508" s="74">
        <f t="shared" si="198"/>
        <v>1629.5090446792583</v>
      </c>
      <c r="AF2508" s="74">
        <f t="shared" si="199"/>
        <v>278646.04664015316</v>
      </c>
    </row>
    <row r="2509" spans="28:32" ht="20" customHeight="1" x14ac:dyDescent="0.5">
      <c r="AB2509" s="41">
        <f t="shared" si="195"/>
        <v>171</v>
      </c>
      <c r="AC2509" s="75">
        <f t="shared" si="196"/>
        <v>345.50064229249023</v>
      </c>
      <c r="AD2509" s="75">
        <f t="shared" si="197"/>
        <v>59080.609832015827</v>
      </c>
      <c r="AE2509" s="74">
        <f t="shared" si="198"/>
        <v>1629.5090446792583</v>
      </c>
      <c r="AF2509" s="74">
        <f t="shared" si="199"/>
        <v>278646.04664015316</v>
      </c>
    </row>
    <row r="2510" spans="28:32" ht="20" customHeight="1" x14ac:dyDescent="0.5">
      <c r="AB2510" s="41">
        <f t="shared" si="195"/>
        <v>171</v>
      </c>
      <c r="AC2510" s="75">
        <f t="shared" si="196"/>
        <v>345.50064229249023</v>
      </c>
      <c r="AD2510" s="75">
        <f t="shared" si="197"/>
        <v>59080.609832015827</v>
      </c>
      <c r="AE2510" s="74">
        <f t="shared" si="198"/>
        <v>1629.5090446792583</v>
      </c>
      <c r="AF2510" s="74">
        <f t="shared" si="199"/>
        <v>278646.04664015316</v>
      </c>
    </row>
    <row r="2511" spans="28:32" ht="20" customHeight="1" x14ac:dyDescent="0.5">
      <c r="AB2511" s="41">
        <f t="shared" si="195"/>
        <v>171</v>
      </c>
      <c r="AC2511" s="75">
        <f t="shared" si="196"/>
        <v>345.50064229249023</v>
      </c>
      <c r="AD2511" s="75">
        <f t="shared" si="197"/>
        <v>59080.609832015827</v>
      </c>
      <c r="AE2511" s="74">
        <f t="shared" si="198"/>
        <v>1629.5090446792583</v>
      </c>
      <c r="AF2511" s="74">
        <f t="shared" si="199"/>
        <v>278646.04664015316</v>
      </c>
    </row>
    <row r="2512" spans="28:32" ht="20" customHeight="1" x14ac:dyDescent="0.5">
      <c r="AB2512" s="41">
        <f t="shared" si="195"/>
        <v>171</v>
      </c>
      <c r="AC2512" s="75">
        <f t="shared" si="196"/>
        <v>345.50064229249023</v>
      </c>
      <c r="AD2512" s="75">
        <f t="shared" si="197"/>
        <v>59080.609832015827</v>
      </c>
      <c r="AE2512" s="74">
        <f t="shared" si="198"/>
        <v>1629.5090446792583</v>
      </c>
      <c r="AF2512" s="74">
        <f t="shared" si="199"/>
        <v>278646.04664015316</v>
      </c>
    </row>
    <row r="2513" spans="28:32" ht="20" customHeight="1" x14ac:dyDescent="0.5">
      <c r="AB2513" s="41">
        <f t="shared" si="195"/>
        <v>171</v>
      </c>
      <c r="AC2513" s="75">
        <f t="shared" si="196"/>
        <v>345.50064229249023</v>
      </c>
      <c r="AD2513" s="75">
        <f t="shared" si="197"/>
        <v>59080.609832015827</v>
      </c>
      <c r="AE2513" s="74">
        <f t="shared" si="198"/>
        <v>1629.5090446792583</v>
      </c>
      <c r="AF2513" s="74">
        <f t="shared" si="199"/>
        <v>278646.04664015316</v>
      </c>
    </row>
    <row r="2514" spans="28:32" ht="20" customHeight="1" x14ac:dyDescent="0.5">
      <c r="AB2514" s="41">
        <f t="shared" si="195"/>
        <v>171</v>
      </c>
      <c r="AC2514" s="75">
        <f t="shared" si="196"/>
        <v>345.50064229249023</v>
      </c>
      <c r="AD2514" s="75">
        <f t="shared" si="197"/>
        <v>59080.609832015827</v>
      </c>
      <c r="AE2514" s="74">
        <f t="shared" si="198"/>
        <v>1629.5090446792583</v>
      </c>
      <c r="AF2514" s="74">
        <f t="shared" si="199"/>
        <v>278646.04664015316</v>
      </c>
    </row>
    <row r="2515" spans="28:32" ht="20" customHeight="1" x14ac:dyDescent="0.5">
      <c r="AB2515" s="41">
        <f t="shared" si="195"/>
        <v>171</v>
      </c>
      <c r="AC2515" s="75">
        <f t="shared" si="196"/>
        <v>345.50064229249023</v>
      </c>
      <c r="AD2515" s="75">
        <f t="shared" si="197"/>
        <v>59080.609832015827</v>
      </c>
      <c r="AE2515" s="74">
        <f t="shared" si="198"/>
        <v>1629.5090446792583</v>
      </c>
      <c r="AF2515" s="74">
        <f t="shared" si="199"/>
        <v>278646.04664015316</v>
      </c>
    </row>
    <row r="2516" spans="28:32" ht="20" customHeight="1" x14ac:dyDescent="0.5">
      <c r="AB2516" s="41">
        <f t="shared" si="195"/>
        <v>171</v>
      </c>
      <c r="AC2516" s="75">
        <f t="shared" si="196"/>
        <v>345.50064229249023</v>
      </c>
      <c r="AD2516" s="75">
        <f t="shared" si="197"/>
        <v>59080.609832015827</v>
      </c>
      <c r="AE2516" s="74">
        <f t="shared" si="198"/>
        <v>1629.5090446792583</v>
      </c>
      <c r="AF2516" s="74">
        <f t="shared" si="199"/>
        <v>278646.04664015316</v>
      </c>
    </row>
    <row r="2517" spans="28:32" ht="20" customHeight="1" x14ac:dyDescent="0.5">
      <c r="AB2517" s="41">
        <f t="shared" si="195"/>
        <v>171</v>
      </c>
      <c r="AC2517" s="75">
        <f t="shared" si="196"/>
        <v>345.50064229249023</v>
      </c>
      <c r="AD2517" s="75">
        <f t="shared" si="197"/>
        <v>59080.609832015827</v>
      </c>
      <c r="AE2517" s="74">
        <f t="shared" si="198"/>
        <v>1629.5090446792583</v>
      </c>
      <c r="AF2517" s="74">
        <f t="shared" si="199"/>
        <v>278646.04664015316</v>
      </c>
    </row>
    <row r="2518" spans="28:32" ht="20" customHeight="1" x14ac:dyDescent="0.5">
      <c r="AB2518" s="41">
        <f t="shared" si="195"/>
        <v>171</v>
      </c>
      <c r="AC2518" s="75">
        <f t="shared" si="196"/>
        <v>345.50064229249023</v>
      </c>
      <c r="AD2518" s="75">
        <f t="shared" si="197"/>
        <v>59080.609832015827</v>
      </c>
      <c r="AE2518" s="74">
        <f t="shared" si="198"/>
        <v>1629.5090446792583</v>
      </c>
      <c r="AF2518" s="74">
        <f t="shared" si="199"/>
        <v>278646.04664015316</v>
      </c>
    </row>
    <row r="2519" spans="28:32" ht="20" customHeight="1" x14ac:dyDescent="0.5">
      <c r="AB2519" s="41">
        <f t="shared" si="195"/>
        <v>171</v>
      </c>
      <c r="AC2519" s="75">
        <f t="shared" si="196"/>
        <v>345.50064229249023</v>
      </c>
      <c r="AD2519" s="75">
        <f t="shared" si="197"/>
        <v>59080.609832015827</v>
      </c>
      <c r="AE2519" s="74">
        <f t="shared" si="198"/>
        <v>1629.5090446792583</v>
      </c>
      <c r="AF2519" s="74">
        <f t="shared" si="199"/>
        <v>278646.04664015316</v>
      </c>
    </row>
    <row r="2520" spans="28:32" ht="20" customHeight="1" x14ac:dyDescent="0.5">
      <c r="AB2520" s="41">
        <f t="shared" si="195"/>
        <v>171</v>
      </c>
      <c r="AC2520" s="75">
        <f t="shared" si="196"/>
        <v>345.50064229249023</v>
      </c>
      <c r="AD2520" s="75">
        <f t="shared" si="197"/>
        <v>59080.609832015827</v>
      </c>
      <c r="AE2520" s="74">
        <f t="shared" si="198"/>
        <v>1629.5090446792583</v>
      </c>
      <c r="AF2520" s="74">
        <f t="shared" si="199"/>
        <v>278646.04664015316</v>
      </c>
    </row>
    <row r="2521" spans="28:32" ht="20" customHeight="1" x14ac:dyDescent="0.5">
      <c r="AB2521" s="41">
        <f t="shared" si="195"/>
        <v>171</v>
      </c>
      <c r="AC2521" s="75">
        <f t="shared" si="196"/>
        <v>345.50064229249023</v>
      </c>
      <c r="AD2521" s="75">
        <f t="shared" si="197"/>
        <v>59080.609832015827</v>
      </c>
      <c r="AE2521" s="74">
        <f t="shared" si="198"/>
        <v>1629.5090446792583</v>
      </c>
      <c r="AF2521" s="74">
        <f t="shared" si="199"/>
        <v>278646.04664015316</v>
      </c>
    </row>
    <row r="2522" spans="28:32" ht="20" customHeight="1" x14ac:dyDescent="0.5">
      <c r="AB2522" s="41">
        <f t="shared" si="195"/>
        <v>171</v>
      </c>
      <c r="AC2522" s="75">
        <f t="shared" si="196"/>
        <v>345.50064229249023</v>
      </c>
      <c r="AD2522" s="75">
        <f t="shared" si="197"/>
        <v>59080.609832015827</v>
      </c>
      <c r="AE2522" s="74">
        <f t="shared" si="198"/>
        <v>1629.5090446792583</v>
      </c>
      <c r="AF2522" s="74">
        <f t="shared" si="199"/>
        <v>278646.04664015316</v>
      </c>
    </row>
    <row r="2523" spans="28:32" ht="20" customHeight="1" x14ac:dyDescent="0.5">
      <c r="AB2523" s="41">
        <f t="shared" si="195"/>
        <v>171</v>
      </c>
      <c r="AC2523" s="75">
        <f t="shared" si="196"/>
        <v>345.50064229249023</v>
      </c>
      <c r="AD2523" s="75">
        <f t="shared" si="197"/>
        <v>59080.609832015827</v>
      </c>
      <c r="AE2523" s="74">
        <f t="shared" si="198"/>
        <v>1629.5090446792583</v>
      </c>
      <c r="AF2523" s="74">
        <f t="shared" si="199"/>
        <v>278646.04664015316</v>
      </c>
    </row>
    <row r="2524" spans="28:32" ht="20" customHeight="1" x14ac:dyDescent="0.5">
      <c r="AB2524" s="41">
        <f t="shared" si="195"/>
        <v>171</v>
      </c>
      <c r="AC2524" s="75">
        <f t="shared" si="196"/>
        <v>345.50064229249023</v>
      </c>
      <c r="AD2524" s="75">
        <f t="shared" si="197"/>
        <v>59080.609832015827</v>
      </c>
      <c r="AE2524" s="74">
        <f t="shared" si="198"/>
        <v>1629.5090446792583</v>
      </c>
      <c r="AF2524" s="74">
        <f t="shared" si="199"/>
        <v>278646.04664015316</v>
      </c>
    </row>
    <row r="2525" spans="28:32" ht="20" customHeight="1" x14ac:dyDescent="0.5">
      <c r="AB2525" s="41">
        <f t="shared" si="195"/>
        <v>171</v>
      </c>
      <c r="AC2525" s="75">
        <f t="shared" si="196"/>
        <v>345.50064229249023</v>
      </c>
      <c r="AD2525" s="75">
        <f t="shared" si="197"/>
        <v>59080.609832015827</v>
      </c>
      <c r="AE2525" s="74">
        <f t="shared" si="198"/>
        <v>1629.5090446792583</v>
      </c>
      <c r="AF2525" s="74">
        <f t="shared" si="199"/>
        <v>278646.04664015316</v>
      </c>
    </row>
    <row r="2526" spans="28:32" ht="20" customHeight="1" x14ac:dyDescent="0.5">
      <c r="AB2526" s="41">
        <f t="shared" si="195"/>
        <v>171</v>
      </c>
      <c r="AC2526" s="75">
        <f t="shared" si="196"/>
        <v>345.50064229249023</v>
      </c>
      <c r="AD2526" s="75">
        <f t="shared" si="197"/>
        <v>59080.609832015827</v>
      </c>
      <c r="AE2526" s="74">
        <f t="shared" si="198"/>
        <v>1629.5090446792583</v>
      </c>
      <c r="AF2526" s="74">
        <f t="shared" si="199"/>
        <v>278646.04664015316</v>
      </c>
    </row>
    <row r="2527" spans="28:32" ht="20" customHeight="1" x14ac:dyDescent="0.5">
      <c r="AB2527" s="41">
        <f t="shared" si="195"/>
        <v>171</v>
      </c>
      <c r="AC2527" s="75">
        <f t="shared" si="196"/>
        <v>345.50064229249023</v>
      </c>
      <c r="AD2527" s="75">
        <f t="shared" si="197"/>
        <v>59080.609832015827</v>
      </c>
      <c r="AE2527" s="74">
        <f t="shared" si="198"/>
        <v>1629.5090446792583</v>
      </c>
      <c r="AF2527" s="74">
        <f t="shared" si="199"/>
        <v>278646.04664015316</v>
      </c>
    </row>
    <row r="2528" spans="28:32" ht="20" customHeight="1" x14ac:dyDescent="0.5">
      <c r="AB2528" s="41">
        <f t="shared" si="195"/>
        <v>171</v>
      </c>
      <c r="AC2528" s="75">
        <f t="shared" si="196"/>
        <v>345.50064229249023</v>
      </c>
      <c r="AD2528" s="75">
        <f t="shared" si="197"/>
        <v>59080.609832015827</v>
      </c>
      <c r="AE2528" s="74">
        <f t="shared" si="198"/>
        <v>1629.5090446792583</v>
      </c>
      <c r="AF2528" s="74">
        <f t="shared" si="199"/>
        <v>278646.04664015316</v>
      </c>
    </row>
    <row r="2529" spans="28:32" ht="20" customHeight="1" x14ac:dyDescent="0.5">
      <c r="AB2529" s="41">
        <f t="shared" si="195"/>
        <v>171</v>
      </c>
      <c r="AC2529" s="75">
        <f t="shared" si="196"/>
        <v>345.50064229249023</v>
      </c>
      <c r="AD2529" s="75">
        <f t="shared" si="197"/>
        <v>59080.609832015827</v>
      </c>
      <c r="AE2529" s="74">
        <f t="shared" si="198"/>
        <v>1629.5090446792583</v>
      </c>
      <c r="AF2529" s="74">
        <f t="shared" si="199"/>
        <v>278646.04664015316</v>
      </c>
    </row>
    <row r="2530" spans="28:32" ht="20" customHeight="1" x14ac:dyDescent="0.5">
      <c r="AB2530" s="41">
        <f t="shared" si="195"/>
        <v>171</v>
      </c>
      <c r="AC2530" s="75">
        <f t="shared" si="196"/>
        <v>345.50064229249023</v>
      </c>
      <c r="AD2530" s="75">
        <f t="shared" si="197"/>
        <v>59080.609832015827</v>
      </c>
      <c r="AE2530" s="74">
        <f t="shared" si="198"/>
        <v>1629.5090446792583</v>
      </c>
      <c r="AF2530" s="74">
        <f t="shared" si="199"/>
        <v>278646.04664015316</v>
      </c>
    </row>
    <row r="2531" spans="28:32" ht="20" customHeight="1" x14ac:dyDescent="0.5">
      <c r="AB2531" s="41">
        <f t="shared" si="195"/>
        <v>171</v>
      </c>
      <c r="AC2531" s="75">
        <f t="shared" si="196"/>
        <v>345.50064229249023</v>
      </c>
      <c r="AD2531" s="75">
        <f t="shared" si="197"/>
        <v>59080.609832015827</v>
      </c>
      <c r="AE2531" s="74">
        <f t="shared" si="198"/>
        <v>1629.5090446792583</v>
      </c>
      <c r="AF2531" s="74">
        <f t="shared" si="199"/>
        <v>278646.04664015316</v>
      </c>
    </row>
    <row r="2532" spans="28:32" ht="20" customHeight="1" x14ac:dyDescent="0.5">
      <c r="AB2532" s="41">
        <f t="shared" si="195"/>
        <v>171</v>
      </c>
      <c r="AC2532" s="75">
        <f t="shared" si="196"/>
        <v>345.50064229249023</v>
      </c>
      <c r="AD2532" s="75">
        <f t="shared" si="197"/>
        <v>59080.609832015827</v>
      </c>
      <c r="AE2532" s="74">
        <f t="shared" si="198"/>
        <v>1629.5090446792583</v>
      </c>
      <c r="AF2532" s="74">
        <f t="shared" si="199"/>
        <v>278646.04664015316</v>
      </c>
    </row>
    <row r="2533" spans="28:32" ht="20" customHeight="1" x14ac:dyDescent="0.5">
      <c r="AB2533" s="41">
        <f t="shared" si="195"/>
        <v>171</v>
      </c>
      <c r="AC2533" s="75">
        <f t="shared" si="196"/>
        <v>345.50064229249023</v>
      </c>
      <c r="AD2533" s="75">
        <f t="shared" si="197"/>
        <v>59080.609832015827</v>
      </c>
      <c r="AE2533" s="74">
        <f t="shared" si="198"/>
        <v>1629.5090446792583</v>
      </c>
      <c r="AF2533" s="74">
        <f t="shared" si="199"/>
        <v>278646.04664015316</v>
      </c>
    </row>
    <row r="2534" spans="28:32" ht="20" customHeight="1" x14ac:dyDescent="0.5">
      <c r="AB2534" s="41">
        <f t="shared" si="195"/>
        <v>171</v>
      </c>
      <c r="AC2534" s="75">
        <f t="shared" si="196"/>
        <v>345.50064229249023</v>
      </c>
      <c r="AD2534" s="75">
        <f t="shared" si="197"/>
        <v>59080.609832015827</v>
      </c>
      <c r="AE2534" s="74">
        <f t="shared" si="198"/>
        <v>1629.5090446792583</v>
      </c>
      <c r="AF2534" s="74">
        <f t="shared" si="199"/>
        <v>278646.04664015316</v>
      </c>
    </row>
    <row r="2535" spans="28:32" ht="20" customHeight="1" x14ac:dyDescent="0.5">
      <c r="AB2535" s="41">
        <f t="shared" si="195"/>
        <v>171</v>
      </c>
      <c r="AC2535" s="75">
        <f t="shared" si="196"/>
        <v>345.50064229249023</v>
      </c>
      <c r="AD2535" s="75">
        <f t="shared" si="197"/>
        <v>59080.609832015827</v>
      </c>
      <c r="AE2535" s="74">
        <f t="shared" si="198"/>
        <v>1629.5090446792583</v>
      </c>
      <c r="AF2535" s="74">
        <f t="shared" si="199"/>
        <v>278646.04664015316</v>
      </c>
    </row>
    <row r="2536" spans="28:32" ht="20" customHeight="1" x14ac:dyDescent="0.5">
      <c r="AB2536" s="41">
        <f t="shared" si="195"/>
        <v>171</v>
      </c>
      <c r="AC2536" s="75">
        <f t="shared" si="196"/>
        <v>345.50064229249023</v>
      </c>
      <c r="AD2536" s="75">
        <f t="shared" si="197"/>
        <v>59080.609832015827</v>
      </c>
      <c r="AE2536" s="74">
        <f t="shared" si="198"/>
        <v>1629.5090446792583</v>
      </c>
      <c r="AF2536" s="74">
        <f t="shared" si="199"/>
        <v>278646.04664015316</v>
      </c>
    </row>
    <row r="2537" spans="28:32" ht="20" customHeight="1" x14ac:dyDescent="0.5">
      <c r="AB2537" s="41">
        <f t="shared" si="195"/>
        <v>171</v>
      </c>
      <c r="AC2537" s="75">
        <f t="shared" si="196"/>
        <v>345.50064229249023</v>
      </c>
      <c r="AD2537" s="75">
        <f t="shared" si="197"/>
        <v>59080.609832015827</v>
      </c>
      <c r="AE2537" s="74">
        <f t="shared" si="198"/>
        <v>1629.5090446792583</v>
      </c>
      <c r="AF2537" s="74">
        <f t="shared" si="199"/>
        <v>278646.04664015316</v>
      </c>
    </row>
    <row r="2538" spans="28:32" ht="20" customHeight="1" x14ac:dyDescent="0.5">
      <c r="AB2538" s="41">
        <f t="shared" si="195"/>
        <v>171</v>
      </c>
      <c r="AC2538" s="75">
        <f t="shared" si="196"/>
        <v>345.50064229249023</v>
      </c>
      <c r="AD2538" s="75">
        <f t="shared" si="197"/>
        <v>59080.609832015827</v>
      </c>
      <c r="AE2538" s="74">
        <f t="shared" si="198"/>
        <v>1629.5090446792583</v>
      </c>
      <c r="AF2538" s="74">
        <f t="shared" si="199"/>
        <v>278646.04664015316</v>
      </c>
    </row>
    <row r="2539" spans="28:32" ht="20" customHeight="1" x14ac:dyDescent="0.5">
      <c r="AB2539" s="41">
        <f t="shared" si="195"/>
        <v>171</v>
      </c>
      <c r="AC2539" s="75">
        <f t="shared" si="196"/>
        <v>345.50064229249023</v>
      </c>
      <c r="AD2539" s="75">
        <f t="shared" si="197"/>
        <v>59080.609832015827</v>
      </c>
      <c r="AE2539" s="74">
        <f t="shared" si="198"/>
        <v>1629.5090446792583</v>
      </c>
      <c r="AF2539" s="74">
        <f t="shared" si="199"/>
        <v>278646.04664015316</v>
      </c>
    </row>
    <row r="2540" spans="28:32" ht="20" customHeight="1" x14ac:dyDescent="0.5">
      <c r="AB2540" s="41">
        <f t="shared" si="195"/>
        <v>171</v>
      </c>
      <c r="AC2540" s="75">
        <f t="shared" si="196"/>
        <v>345.50064229249023</v>
      </c>
      <c r="AD2540" s="75">
        <f t="shared" si="197"/>
        <v>59080.609832015827</v>
      </c>
      <c r="AE2540" s="74">
        <f t="shared" si="198"/>
        <v>1629.5090446792583</v>
      </c>
      <c r="AF2540" s="74">
        <f t="shared" si="199"/>
        <v>278646.04664015316</v>
      </c>
    </row>
    <row r="2541" spans="28:32" ht="20" customHeight="1" x14ac:dyDescent="0.5">
      <c r="AB2541" s="41">
        <f t="shared" si="195"/>
        <v>171</v>
      </c>
      <c r="AC2541" s="75">
        <f t="shared" si="196"/>
        <v>345.50064229249023</v>
      </c>
      <c r="AD2541" s="75">
        <f t="shared" si="197"/>
        <v>59080.609832015827</v>
      </c>
      <c r="AE2541" s="74">
        <f t="shared" si="198"/>
        <v>1629.5090446792583</v>
      </c>
      <c r="AF2541" s="74">
        <f t="shared" si="199"/>
        <v>278646.04664015316</v>
      </c>
    </row>
    <row r="2542" spans="28:32" ht="20" customHeight="1" x14ac:dyDescent="0.5">
      <c r="AB2542" s="41">
        <f t="shared" si="195"/>
        <v>171</v>
      </c>
      <c r="AC2542" s="75">
        <f t="shared" si="196"/>
        <v>345.50064229249023</v>
      </c>
      <c r="AD2542" s="75">
        <f t="shared" si="197"/>
        <v>59080.609832015827</v>
      </c>
      <c r="AE2542" s="74">
        <f t="shared" si="198"/>
        <v>1629.5090446792583</v>
      </c>
      <c r="AF2542" s="74">
        <f t="shared" si="199"/>
        <v>278646.04664015316</v>
      </c>
    </row>
    <row r="2543" spans="28:32" ht="20" customHeight="1" x14ac:dyDescent="0.5">
      <c r="AB2543" s="41">
        <f t="shared" si="195"/>
        <v>171</v>
      </c>
      <c r="AC2543" s="75">
        <f t="shared" si="196"/>
        <v>345.50064229249023</v>
      </c>
      <c r="AD2543" s="75">
        <f t="shared" si="197"/>
        <v>59080.609832015827</v>
      </c>
      <c r="AE2543" s="74">
        <f t="shared" si="198"/>
        <v>1629.5090446792583</v>
      </c>
      <c r="AF2543" s="74">
        <f t="shared" si="199"/>
        <v>278646.04664015316</v>
      </c>
    </row>
    <row r="2544" spans="28:32" ht="20" customHeight="1" x14ac:dyDescent="0.5">
      <c r="AB2544" s="41">
        <f t="shared" si="195"/>
        <v>171</v>
      </c>
      <c r="AC2544" s="75">
        <f t="shared" si="196"/>
        <v>345.50064229249023</v>
      </c>
      <c r="AD2544" s="75">
        <f t="shared" si="197"/>
        <v>59080.609832015827</v>
      </c>
      <c r="AE2544" s="74">
        <f t="shared" si="198"/>
        <v>1629.5090446792583</v>
      </c>
      <c r="AF2544" s="74">
        <f t="shared" si="199"/>
        <v>278646.04664015316</v>
      </c>
    </row>
    <row r="2545" spans="28:32" ht="20" customHeight="1" x14ac:dyDescent="0.5">
      <c r="AB2545" s="41">
        <f t="shared" si="195"/>
        <v>171</v>
      </c>
      <c r="AC2545" s="75">
        <f t="shared" si="196"/>
        <v>345.50064229249023</v>
      </c>
      <c r="AD2545" s="75">
        <f t="shared" si="197"/>
        <v>59080.609832015827</v>
      </c>
      <c r="AE2545" s="74">
        <f t="shared" si="198"/>
        <v>1629.5090446792583</v>
      </c>
      <c r="AF2545" s="74">
        <f t="shared" si="199"/>
        <v>278646.04664015316</v>
      </c>
    </row>
    <row r="2546" spans="28:32" ht="20" customHeight="1" x14ac:dyDescent="0.5">
      <c r="AB2546" s="41">
        <f t="shared" si="195"/>
        <v>171</v>
      </c>
      <c r="AC2546" s="75">
        <f t="shared" si="196"/>
        <v>345.50064229249023</v>
      </c>
      <c r="AD2546" s="75">
        <f t="shared" si="197"/>
        <v>59080.609832015827</v>
      </c>
      <c r="AE2546" s="74">
        <f t="shared" si="198"/>
        <v>1629.5090446792583</v>
      </c>
      <c r="AF2546" s="74">
        <f t="shared" si="199"/>
        <v>278646.04664015316</v>
      </c>
    </row>
    <row r="2547" spans="28:32" ht="20" customHeight="1" x14ac:dyDescent="0.5">
      <c r="AB2547" s="41">
        <f t="shared" si="195"/>
        <v>171</v>
      </c>
      <c r="AC2547" s="75">
        <f t="shared" si="196"/>
        <v>345.50064229249023</v>
      </c>
      <c r="AD2547" s="75">
        <f t="shared" si="197"/>
        <v>59080.609832015827</v>
      </c>
      <c r="AE2547" s="74">
        <f t="shared" si="198"/>
        <v>1629.5090446792583</v>
      </c>
      <c r="AF2547" s="74">
        <f t="shared" si="199"/>
        <v>278646.04664015316</v>
      </c>
    </row>
    <row r="2548" spans="28:32" ht="20" customHeight="1" x14ac:dyDescent="0.5">
      <c r="AB2548" s="41">
        <f t="shared" si="195"/>
        <v>171</v>
      </c>
      <c r="AC2548" s="75">
        <f t="shared" si="196"/>
        <v>345.50064229249023</v>
      </c>
      <c r="AD2548" s="75">
        <f t="shared" si="197"/>
        <v>59080.609832015827</v>
      </c>
      <c r="AE2548" s="74">
        <f t="shared" si="198"/>
        <v>1629.5090446792583</v>
      </c>
      <c r="AF2548" s="74">
        <f t="shared" si="199"/>
        <v>278646.04664015316</v>
      </c>
    </row>
    <row r="2549" spans="28:32" ht="20" customHeight="1" x14ac:dyDescent="0.5">
      <c r="AB2549" s="41">
        <f t="shared" si="195"/>
        <v>171</v>
      </c>
      <c r="AC2549" s="75">
        <f t="shared" si="196"/>
        <v>345.50064229249023</v>
      </c>
      <c r="AD2549" s="75">
        <f t="shared" si="197"/>
        <v>59080.609832015827</v>
      </c>
      <c r="AE2549" s="74">
        <f t="shared" si="198"/>
        <v>1629.5090446792583</v>
      </c>
      <c r="AF2549" s="74">
        <f t="shared" si="199"/>
        <v>278646.04664015316</v>
      </c>
    </row>
    <row r="2550" spans="28:32" ht="20" customHeight="1" x14ac:dyDescent="0.5">
      <c r="AB2550" s="41">
        <f t="shared" si="195"/>
        <v>171</v>
      </c>
      <c r="AC2550" s="75">
        <f t="shared" si="196"/>
        <v>345.50064229249023</v>
      </c>
      <c r="AD2550" s="75">
        <f t="shared" si="197"/>
        <v>59080.609832015827</v>
      </c>
      <c r="AE2550" s="74">
        <f t="shared" si="198"/>
        <v>1629.5090446792583</v>
      </c>
      <c r="AF2550" s="74">
        <f t="shared" si="199"/>
        <v>278646.04664015316</v>
      </c>
    </row>
    <row r="2551" spans="28:32" ht="20" customHeight="1" x14ac:dyDescent="0.5">
      <c r="AB2551" s="41">
        <f t="shared" si="195"/>
        <v>171</v>
      </c>
      <c r="AC2551" s="75">
        <f t="shared" si="196"/>
        <v>345.50064229249023</v>
      </c>
      <c r="AD2551" s="75">
        <f t="shared" si="197"/>
        <v>59080.609832015827</v>
      </c>
      <c r="AE2551" s="74">
        <f t="shared" si="198"/>
        <v>1629.5090446792583</v>
      </c>
      <c r="AF2551" s="74">
        <f t="shared" si="199"/>
        <v>278646.04664015316</v>
      </c>
    </row>
    <row r="2552" spans="28:32" ht="20" customHeight="1" x14ac:dyDescent="0.5">
      <c r="AB2552" s="41">
        <f t="shared" si="195"/>
        <v>171</v>
      </c>
      <c r="AC2552" s="75">
        <f t="shared" si="196"/>
        <v>345.50064229249023</v>
      </c>
      <c r="AD2552" s="75">
        <f t="shared" si="197"/>
        <v>59080.609832015827</v>
      </c>
      <c r="AE2552" s="74">
        <f t="shared" si="198"/>
        <v>1629.5090446792583</v>
      </c>
      <c r="AF2552" s="74">
        <f t="shared" si="199"/>
        <v>278646.04664015316</v>
      </c>
    </row>
    <row r="2553" spans="28:32" ht="20" customHeight="1" x14ac:dyDescent="0.5">
      <c r="AB2553" s="41">
        <f t="shared" si="195"/>
        <v>171</v>
      </c>
      <c r="AC2553" s="75">
        <f t="shared" si="196"/>
        <v>345.50064229249023</v>
      </c>
      <c r="AD2553" s="75">
        <f t="shared" si="197"/>
        <v>59080.609832015827</v>
      </c>
      <c r="AE2553" s="74">
        <f t="shared" si="198"/>
        <v>1629.5090446792583</v>
      </c>
      <c r="AF2553" s="74">
        <f t="shared" si="199"/>
        <v>278646.04664015316</v>
      </c>
    </row>
    <row r="2554" spans="28:32" ht="20" customHeight="1" x14ac:dyDescent="0.5">
      <c r="AB2554" s="41">
        <f t="shared" si="195"/>
        <v>171</v>
      </c>
      <c r="AC2554" s="75">
        <f t="shared" si="196"/>
        <v>345.50064229249023</v>
      </c>
      <c r="AD2554" s="75">
        <f t="shared" si="197"/>
        <v>59080.609832015827</v>
      </c>
      <c r="AE2554" s="74">
        <f t="shared" si="198"/>
        <v>1629.5090446792583</v>
      </c>
      <c r="AF2554" s="74">
        <f t="shared" si="199"/>
        <v>278646.04664015316</v>
      </c>
    </row>
    <row r="2555" spans="28:32" ht="20" customHeight="1" x14ac:dyDescent="0.5">
      <c r="AB2555" s="41">
        <f t="shared" si="195"/>
        <v>171</v>
      </c>
      <c r="AC2555" s="75">
        <f t="shared" si="196"/>
        <v>345.50064229249023</v>
      </c>
      <c r="AD2555" s="75">
        <f t="shared" si="197"/>
        <v>59080.609832015827</v>
      </c>
      <c r="AE2555" s="74">
        <f t="shared" si="198"/>
        <v>1629.5090446792583</v>
      </c>
      <c r="AF2555" s="74">
        <f t="shared" si="199"/>
        <v>278646.04664015316</v>
      </c>
    </row>
    <row r="2556" spans="28:32" ht="20" customHeight="1" x14ac:dyDescent="0.5">
      <c r="AB2556" s="41">
        <f t="shared" si="195"/>
        <v>171</v>
      </c>
      <c r="AC2556" s="75">
        <f t="shared" si="196"/>
        <v>345.50064229249023</v>
      </c>
      <c r="AD2556" s="75">
        <f t="shared" si="197"/>
        <v>59080.609832015827</v>
      </c>
      <c r="AE2556" s="74">
        <f t="shared" si="198"/>
        <v>1629.5090446792583</v>
      </c>
      <c r="AF2556" s="74">
        <f t="shared" si="199"/>
        <v>278646.04664015316</v>
      </c>
    </row>
    <row r="2557" spans="28:32" ht="20" customHeight="1" x14ac:dyDescent="0.5">
      <c r="AB2557" s="41">
        <f t="shared" si="195"/>
        <v>171</v>
      </c>
      <c r="AC2557" s="75">
        <f t="shared" si="196"/>
        <v>345.50064229249023</v>
      </c>
      <c r="AD2557" s="75">
        <f t="shared" si="197"/>
        <v>59080.609832015827</v>
      </c>
      <c r="AE2557" s="74">
        <f t="shared" si="198"/>
        <v>1629.5090446792583</v>
      </c>
      <c r="AF2557" s="74">
        <f t="shared" si="199"/>
        <v>278646.04664015316</v>
      </c>
    </row>
    <row r="2558" spans="28:32" ht="20" customHeight="1" x14ac:dyDescent="0.5">
      <c r="AB2558" s="41">
        <f t="shared" si="195"/>
        <v>171</v>
      </c>
      <c r="AC2558" s="75">
        <f t="shared" si="196"/>
        <v>345.50064229249023</v>
      </c>
      <c r="AD2558" s="75">
        <f t="shared" si="197"/>
        <v>59080.609832015827</v>
      </c>
      <c r="AE2558" s="74">
        <f t="shared" si="198"/>
        <v>1629.5090446792583</v>
      </c>
      <c r="AF2558" s="74">
        <f t="shared" si="199"/>
        <v>278646.04664015316</v>
      </c>
    </row>
    <row r="2559" spans="28:32" ht="20" customHeight="1" x14ac:dyDescent="0.5">
      <c r="AB2559" s="41">
        <f t="shared" si="195"/>
        <v>171</v>
      </c>
      <c r="AC2559" s="75">
        <f t="shared" si="196"/>
        <v>345.50064229249023</v>
      </c>
      <c r="AD2559" s="75">
        <f t="shared" si="197"/>
        <v>59080.609832015827</v>
      </c>
      <c r="AE2559" s="74">
        <f t="shared" si="198"/>
        <v>1629.5090446792583</v>
      </c>
      <c r="AF2559" s="74">
        <f t="shared" si="199"/>
        <v>278646.04664015316</v>
      </c>
    </row>
    <row r="2560" spans="28:32" ht="20" customHeight="1" x14ac:dyDescent="0.5">
      <c r="AB2560" s="41">
        <f t="shared" si="195"/>
        <v>171</v>
      </c>
      <c r="AC2560" s="75">
        <f t="shared" si="196"/>
        <v>345.50064229249023</v>
      </c>
      <c r="AD2560" s="75">
        <f t="shared" si="197"/>
        <v>59080.609832015827</v>
      </c>
      <c r="AE2560" s="74">
        <f t="shared" si="198"/>
        <v>1629.5090446792583</v>
      </c>
      <c r="AF2560" s="74">
        <f t="shared" si="199"/>
        <v>278646.04664015316</v>
      </c>
    </row>
    <row r="2561" spans="28:32" ht="20" customHeight="1" x14ac:dyDescent="0.5">
      <c r="AB2561" s="41">
        <f t="shared" si="195"/>
        <v>171</v>
      </c>
      <c r="AC2561" s="75">
        <f t="shared" si="196"/>
        <v>345.50064229249023</v>
      </c>
      <c r="AD2561" s="75">
        <f t="shared" si="197"/>
        <v>59080.609832015827</v>
      </c>
      <c r="AE2561" s="74">
        <f t="shared" si="198"/>
        <v>1629.5090446792583</v>
      </c>
      <c r="AF2561" s="74">
        <f t="shared" si="199"/>
        <v>278646.04664015316</v>
      </c>
    </row>
    <row r="2562" spans="28:32" ht="20" customHeight="1" x14ac:dyDescent="0.5">
      <c r="AB2562" s="41">
        <f t="shared" si="195"/>
        <v>171</v>
      </c>
      <c r="AC2562" s="75">
        <f t="shared" si="196"/>
        <v>345.50064229249023</v>
      </c>
      <c r="AD2562" s="75">
        <f t="shared" si="197"/>
        <v>59080.609832015827</v>
      </c>
      <c r="AE2562" s="74">
        <f t="shared" si="198"/>
        <v>1629.5090446792583</v>
      </c>
      <c r="AF2562" s="74">
        <f t="shared" si="199"/>
        <v>278646.04664015316</v>
      </c>
    </row>
    <row r="2563" spans="28:32" ht="20" customHeight="1" x14ac:dyDescent="0.5">
      <c r="AB2563" s="41">
        <f t="shared" si="195"/>
        <v>171</v>
      </c>
      <c r="AC2563" s="75">
        <f t="shared" si="196"/>
        <v>345.50064229249023</v>
      </c>
      <c r="AD2563" s="75">
        <f t="shared" si="197"/>
        <v>59080.609832015827</v>
      </c>
      <c r="AE2563" s="74">
        <f t="shared" si="198"/>
        <v>1629.5090446792583</v>
      </c>
      <c r="AF2563" s="74">
        <f t="shared" si="199"/>
        <v>278646.04664015316</v>
      </c>
    </row>
    <row r="2564" spans="28:32" ht="20" customHeight="1" x14ac:dyDescent="0.5">
      <c r="AB2564" s="41">
        <f t="shared" si="195"/>
        <v>171</v>
      </c>
      <c r="AC2564" s="75">
        <f t="shared" si="196"/>
        <v>345.50064229249023</v>
      </c>
      <c r="AD2564" s="75">
        <f t="shared" si="197"/>
        <v>59080.609832015827</v>
      </c>
      <c r="AE2564" s="74">
        <f t="shared" si="198"/>
        <v>1629.5090446792583</v>
      </c>
      <c r="AF2564" s="74">
        <f t="shared" si="199"/>
        <v>278646.04664015316</v>
      </c>
    </row>
    <row r="2565" spans="28:32" ht="20" customHeight="1" x14ac:dyDescent="0.5">
      <c r="AB2565" s="41">
        <f t="shared" si="195"/>
        <v>171</v>
      </c>
      <c r="AC2565" s="75">
        <f t="shared" si="196"/>
        <v>345.50064229249023</v>
      </c>
      <c r="AD2565" s="75">
        <f t="shared" si="197"/>
        <v>59080.609832015827</v>
      </c>
      <c r="AE2565" s="74">
        <f t="shared" si="198"/>
        <v>1629.5090446792583</v>
      </c>
      <c r="AF2565" s="74">
        <f t="shared" si="199"/>
        <v>278646.04664015316</v>
      </c>
    </row>
    <row r="2566" spans="28:32" ht="20" customHeight="1" x14ac:dyDescent="0.5">
      <c r="AB2566" s="41">
        <f t="shared" si="195"/>
        <v>171</v>
      </c>
      <c r="AC2566" s="75">
        <f t="shared" si="196"/>
        <v>345.50064229249023</v>
      </c>
      <c r="AD2566" s="75">
        <f t="shared" si="197"/>
        <v>59080.609832015827</v>
      </c>
      <c r="AE2566" s="74">
        <f t="shared" si="198"/>
        <v>1629.5090446792583</v>
      </c>
      <c r="AF2566" s="74">
        <f t="shared" si="199"/>
        <v>278646.04664015316</v>
      </c>
    </row>
    <row r="2567" spans="28:32" ht="20" customHeight="1" x14ac:dyDescent="0.5">
      <c r="AB2567" s="41">
        <f t="shared" ref="AB2567:AB2630" si="200">AB2566+U2567</f>
        <v>171</v>
      </c>
      <c r="AC2567" s="75">
        <f t="shared" ref="AC2567:AC2630" si="201">IF(U2567&gt;0,(W2567+AD2566)/AB2567,AC2566)</f>
        <v>345.50064229249023</v>
      </c>
      <c r="AD2567" s="75">
        <f t="shared" ref="AD2567:AD2630" si="202">AB2567*AC2567</f>
        <v>59080.609832015827</v>
      </c>
      <c r="AE2567" s="74">
        <f t="shared" ref="AE2567:AE2630" si="203">IF(U2567&gt;0,(AF2566+Z2567)/AB2567,AE2566)</f>
        <v>1629.5090446792583</v>
      </c>
      <c r="AF2567" s="74">
        <f t="shared" ref="AF2567:AF2630" si="204">AB2567*AE2567</f>
        <v>278646.04664015316</v>
      </c>
    </row>
    <row r="2568" spans="28:32" ht="20" customHeight="1" x14ac:dyDescent="0.5">
      <c r="AB2568" s="41">
        <f t="shared" si="200"/>
        <v>171</v>
      </c>
      <c r="AC2568" s="75">
        <f t="shared" si="201"/>
        <v>345.50064229249023</v>
      </c>
      <c r="AD2568" s="75">
        <f t="shared" si="202"/>
        <v>59080.609832015827</v>
      </c>
      <c r="AE2568" s="74">
        <f t="shared" si="203"/>
        <v>1629.5090446792583</v>
      </c>
      <c r="AF2568" s="74">
        <f t="shared" si="204"/>
        <v>278646.04664015316</v>
      </c>
    </row>
    <row r="2569" spans="28:32" ht="20" customHeight="1" x14ac:dyDescent="0.5">
      <c r="AB2569" s="41">
        <f t="shared" si="200"/>
        <v>171</v>
      </c>
      <c r="AC2569" s="75">
        <f t="shared" si="201"/>
        <v>345.50064229249023</v>
      </c>
      <c r="AD2569" s="75">
        <f t="shared" si="202"/>
        <v>59080.609832015827</v>
      </c>
      <c r="AE2569" s="74">
        <f t="shared" si="203"/>
        <v>1629.5090446792583</v>
      </c>
      <c r="AF2569" s="74">
        <f t="shared" si="204"/>
        <v>278646.04664015316</v>
      </c>
    </row>
    <row r="2570" spans="28:32" ht="20" customHeight="1" x14ac:dyDescent="0.5">
      <c r="AB2570" s="41">
        <f t="shared" si="200"/>
        <v>171</v>
      </c>
      <c r="AC2570" s="75">
        <f t="shared" si="201"/>
        <v>345.50064229249023</v>
      </c>
      <c r="AD2570" s="75">
        <f t="shared" si="202"/>
        <v>59080.609832015827</v>
      </c>
      <c r="AE2570" s="74">
        <f t="shared" si="203"/>
        <v>1629.5090446792583</v>
      </c>
      <c r="AF2570" s="74">
        <f t="shared" si="204"/>
        <v>278646.04664015316</v>
      </c>
    </row>
    <row r="2571" spans="28:32" ht="20" customHeight="1" x14ac:dyDescent="0.5">
      <c r="AB2571" s="41">
        <f t="shared" si="200"/>
        <v>171</v>
      </c>
      <c r="AC2571" s="75">
        <f t="shared" si="201"/>
        <v>345.50064229249023</v>
      </c>
      <c r="AD2571" s="75">
        <f t="shared" si="202"/>
        <v>59080.609832015827</v>
      </c>
      <c r="AE2571" s="74">
        <f t="shared" si="203"/>
        <v>1629.5090446792583</v>
      </c>
      <c r="AF2571" s="74">
        <f t="shared" si="204"/>
        <v>278646.04664015316</v>
      </c>
    </row>
    <row r="2572" spans="28:32" ht="20" customHeight="1" x14ac:dyDescent="0.5">
      <c r="AB2572" s="41">
        <f t="shared" si="200"/>
        <v>171</v>
      </c>
      <c r="AC2572" s="75">
        <f t="shared" si="201"/>
        <v>345.50064229249023</v>
      </c>
      <c r="AD2572" s="75">
        <f t="shared" si="202"/>
        <v>59080.609832015827</v>
      </c>
      <c r="AE2572" s="74">
        <f t="shared" si="203"/>
        <v>1629.5090446792583</v>
      </c>
      <c r="AF2572" s="74">
        <f t="shared" si="204"/>
        <v>278646.04664015316</v>
      </c>
    </row>
    <row r="2573" spans="28:32" ht="20" customHeight="1" x14ac:dyDescent="0.5">
      <c r="AB2573" s="41">
        <f t="shared" si="200"/>
        <v>171</v>
      </c>
      <c r="AC2573" s="75">
        <f t="shared" si="201"/>
        <v>345.50064229249023</v>
      </c>
      <c r="AD2573" s="75">
        <f t="shared" si="202"/>
        <v>59080.609832015827</v>
      </c>
      <c r="AE2573" s="74">
        <f t="shared" si="203"/>
        <v>1629.5090446792583</v>
      </c>
      <c r="AF2573" s="74">
        <f t="shared" si="204"/>
        <v>278646.04664015316</v>
      </c>
    </row>
    <row r="2574" spans="28:32" ht="20" customHeight="1" x14ac:dyDescent="0.5">
      <c r="AB2574" s="41">
        <f t="shared" si="200"/>
        <v>171</v>
      </c>
      <c r="AC2574" s="75">
        <f t="shared" si="201"/>
        <v>345.50064229249023</v>
      </c>
      <c r="AD2574" s="75">
        <f t="shared" si="202"/>
        <v>59080.609832015827</v>
      </c>
      <c r="AE2574" s="74">
        <f t="shared" si="203"/>
        <v>1629.5090446792583</v>
      </c>
      <c r="AF2574" s="74">
        <f t="shared" si="204"/>
        <v>278646.04664015316</v>
      </c>
    </row>
    <row r="2575" spans="28:32" ht="20" customHeight="1" x14ac:dyDescent="0.5">
      <c r="AB2575" s="41">
        <f t="shared" si="200"/>
        <v>171</v>
      </c>
      <c r="AC2575" s="75">
        <f t="shared" si="201"/>
        <v>345.50064229249023</v>
      </c>
      <c r="AD2575" s="75">
        <f t="shared" si="202"/>
        <v>59080.609832015827</v>
      </c>
      <c r="AE2575" s="74">
        <f t="shared" si="203"/>
        <v>1629.5090446792583</v>
      </c>
      <c r="AF2575" s="74">
        <f t="shared" si="204"/>
        <v>278646.04664015316</v>
      </c>
    </row>
    <row r="2576" spans="28:32" ht="20" customHeight="1" x14ac:dyDescent="0.5">
      <c r="AB2576" s="41">
        <f t="shared" si="200"/>
        <v>171</v>
      </c>
      <c r="AC2576" s="75">
        <f t="shared" si="201"/>
        <v>345.50064229249023</v>
      </c>
      <c r="AD2576" s="75">
        <f t="shared" si="202"/>
        <v>59080.609832015827</v>
      </c>
      <c r="AE2576" s="74">
        <f t="shared" si="203"/>
        <v>1629.5090446792583</v>
      </c>
      <c r="AF2576" s="74">
        <f t="shared" si="204"/>
        <v>278646.04664015316</v>
      </c>
    </row>
    <row r="2577" spans="28:32" ht="20" customHeight="1" x14ac:dyDescent="0.5">
      <c r="AB2577" s="41">
        <f t="shared" si="200"/>
        <v>171</v>
      </c>
      <c r="AC2577" s="75">
        <f t="shared" si="201"/>
        <v>345.50064229249023</v>
      </c>
      <c r="AD2577" s="75">
        <f t="shared" si="202"/>
        <v>59080.609832015827</v>
      </c>
      <c r="AE2577" s="74">
        <f t="shared" si="203"/>
        <v>1629.5090446792583</v>
      </c>
      <c r="AF2577" s="74">
        <f t="shared" si="204"/>
        <v>278646.04664015316</v>
      </c>
    </row>
    <row r="2578" spans="28:32" ht="20" customHeight="1" x14ac:dyDescent="0.5">
      <c r="AB2578" s="41">
        <f t="shared" si="200"/>
        <v>171</v>
      </c>
      <c r="AC2578" s="75">
        <f t="shared" si="201"/>
        <v>345.50064229249023</v>
      </c>
      <c r="AD2578" s="75">
        <f t="shared" si="202"/>
        <v>59080.609832015827</v>
      </c>
      <c r="AE2578" s="74">
        <f t="shared" si="203"/>
        <v>1629.5090446792583</v>
      </c>
      <c r="AF2578" s="74">
        <f t="shared" si="204"/>
        <v>278646.04664015316</v>
      </c>
    </row>
    <row r="2579" spans="28:32" ht="20" customHeight="1" x14ac:dyDescent="0.5">
      <c r="AB2579" s="41">
        <f t="shared" si="200"/>
        <v>171</v>
      </c>
      <c r="AC2579" s="75">
        <f t="shared" si="201"/>
        <v>345.50064229249023</v>
      </c>
      <c r="AD2579" s="75">
        <f t="shared" si="202"/>
        <v>59080.609832015827</v>
      </c>
      <c r="AE2579" s="74">
        <f t="shared" si="203"/>
        <v>1629.5090446792583</v>
      </c>
      <c r="AF2579" s="74">
        <f t="shared" si="204"/>
        <v>278646.04664015316</v>
      </c>
    </row>
    <row r="2580" spans="28:32" ht="20" customHeight="1" x14ac:dyDescent="0.5">
      <c r="AB2580" s="41">
        <f t="shared" si="200"/>
        <v>171</v>
      </c>
      <c r="AC2580" s="75">
        <f t="shared" si="201"/>
        <v>345.50064229249023</v>
      </c>
      <c r="AD2580" s="75">
        <f t="shared" si="202"/>
        <v>59080.609832015827</v>
      </c>
      <c r="AE2580" s="74">
        <f t="shared" si="203"/>
        <v>1629.5090446792583</v>
      </c>
      <c r="AF2580" s="74">
        <f t="shared" si="204"/>
        <v>278646.04664015316</v>
      </c>
    </row>
    <row r="2581" spans="28:32" ht="20" customHeight="1" x14ac:dyDescent="0.5">
      <c r="AB2581" s="41">
        <f t="shared" si="200"/>
        <v>171</v>
      </c>
      <c r="AC2581" s="75">
        <f t="shared" si="201"/>
        <v>345.50064229249023</v>
      </c>
      <c r="AD2581" s="75">
        <f t="shared" si="202"/>
        <v>59080.609832015827</v>
      </c>
      <c r="AE2581" s="74">
        <f t="shared" si="203"/>
        <v>1629.5090446792583</v>
      </c>
      <c r="AF2581" s="74">
        <f t="shared" si="204"/>
        <v>278646.04664015316</v>
      </c>
    </row>
    <row r="2582" spans="28:32" ht="20" customHeight="1" x14ac:dyDescent="0.5">
      <c r="AB2582" s="41">
        <f t="shared" si="200"/>
        <v>171</v>
      </c>
      <c r="AC2582" s="75">
        <f t="shared" si="201"/>
        <v>345.50064229249023</v>
      </c>
      <c r="AD2582" s="75">
        <f t="shared" si="202"/>
        <v>59080.609832015827</v>
      </c>
      <c r="AE2582" s="74">
        <f t="shared" si="203"/>
        <v>1629.5090446792583</v>
      </c>
      <c r="AF2582" s="74">
        <f t="shared" si="204"/>
        <v>278646.04664015316</v>
      </c>
    </row>
    <row r="2583" spans="28:32" ht="20" customHeight="1" x14ac:dyDescent="0.5">
      <c r="AB2583" s="41">
        <f t="shared" si="200"/>
        <v>171</v>
      </c>
      <c r="AC2583" s="75">
        <f t="shared" si="201"/>
        <v>345.50064229249023</v>
      </c>
      <c r="AD2583" s="75">
        <f t="shared" si="202"/>
        <v>59080.609832015827</v>
      </c>
      <c r="AE2583" s="74">
        <f t="shared" si="203"/>
        <v>1629.5090446792583</v>
      </c>
      <c r="AF2583" s="74">
        <f t="shared" si="204"/>
        <v>278646.04664015316</v>
      </c>
    </row>
    <row r="2584" spans="28:32" ht="20" customHeight="1" x14ac:dyDescent="0.5">
      <c r="AB2584" s="41">
        <f t="shared" si="200"/>
        <v>171</v>
      </c>
      <c r="AC2584" s="75">
        <f t="shared" si="201"/>
        <v>345.50064229249023</v>
      </c>
      <c r="AD2584" s="75">
        <f t="shared" si="202"/>
        <v>59080.609832015827</v>
      </c>
      <c r="AE2584" s="74">
        <f t="shared" si="203"/>
        <v>1629.5090446792583</v>
      </c>
      <c r="AF2584" s="74">
        <f t="shared" si="204"/>
        <v>278646.04664015316</v>
      </c>
    </row>
    <row r="2585" spans="28:32" ht="20" customHeight="1" x14ac:dyDescent="0.5">
      <c r="AB2585" s="41">
        <f t="shared" si="200"/>
        <v>171</v>
      </c>
      <c r="AC2585" s="75">
        <f t="shared" si="201"/>
        <v>345.50064229249023</v>
      </c>
      <c r="AD2585" s="75">
        <f t="shared" si="202"/>
        <v>59080.609832015827</v>
      </c>
      <c r="AE2585" s="74">
        <f t="shared" si="203"/>
        <v>1629.5090446792583</v>
      </c>
      <c r="AF2585" s="74">
        <f t="shared" si="204"/>
        <v>278646.04664015316</v>
      </c>
    </row>
    <row r="2586" spans="28:32" ht="20" customHeight="1" x14ac:dyDescent="0.5">
      <c r="AB2586" s="41">
        <f t="shared" si="200"/>
        <v>171</v>
      </c>
      <c r="AC2586" s="75">
        <f t="shared" si="201"/>
        <v>345.50064229249023</v>
      </c>
      <c r="AD2586" s="75">
        <f t="shared" si="202"/>
        <v>59080.609832015827</v>
      </c>
      <c r="AE2586" s="74">
        <f t="shared" si="203"/>
        <v>1629.5090446792583</v>
      </c>
      <c r="AF2586" s="74">
        <f t="shared" si="204"/>
        <v>278646.04664015316</v>
      </c>
    </row>
    <row r="2587" spans="28:32" ht="20" customHeight="1" x14ac:dyDescent="0.5">
      <c r="AB2587" s="41">
        <f t="shared" si="200"/>
        <v>171</v>
      </c>
      <c r="AC2587" s="75">
        <f t="shared" si="201"/>
        <v>345.50064229249023</v>
      </c>
      <c r="AD2587" s="75">
        <f t="shared" si="202"/>
        <v>59080.609832015827</v>
      </c>
      <c r="AE2587" s="74">
        <f t="shared" si="203"/>
        <v>1629.5090446792583</v>
      </c>
      <c r="AF2587" s="74">
        <f t="shared" si="204"/>
        <v>278646.04664015316</v>
      </c>
    </row>
    <row r="2588" spans="28:32" ht="20" customHeight="1" x14ac:dyDescent="0.5">
      <c r="AB2588" s="41">
        <f t="shared" si="200"/>
        <v>171</v>
      </c>
      <c r="AC2588" s="75">
        <f t="shared" si="201"/>
        <v>345.50064229249023</v>
      </c>
      <c r="AD2588" s="75">
        <f t="shared" si="202"/>
        <v>59080.609832015827</v>
      </c>
      <c r="AE2588" s="74">
        <f t="shared" si="203"/>
        <v>1629.5090446792583</v>
      </c>
      <c r="AF2588" s="74">
        <f t="shared" si="204"/>
        <v>278646.04664015316</v>
      </c>
    </row>
    <row r="2589" spans="28:32" ht="20" customHeight="1" x14ac:dyDescent="0.5">
      <c r="AB2589" s="41">
        <f t="shared" si="200"/>
        <v>171</v>
      </c>
      <c r="AC2589" s="75">
        <f t="shared" si="201"/>
        <v>345.50064229249023</v>
      </c>
      <c r="AD2589" s="75">
        <f t="shared" si="202"/>
        <v>59080.609832015827</v>
      </c>
      <c r="AE2589" s="74">
        <f t="shared" si="203"/>
        <v>1629.5090446792583</v>
      </c>
      <c r="AF2589" s="74">
        <f t="shared" si="204"/>
        <v>278646.04664015316</v>
      </c>
    </row>
    <row r="2590" spans="28:32" ht="20" customHeight="1" x14ac:dyDescent="0.5">
      <c r="AB2590" s="41">
        <f t="shared" si="200"/>
        <v>171</v>
      </c>
      <c r="AC2590" s="75">
        <f t="shared" si="201"/>
        <v>345.50064229249023</v>
      </c>
      <c r="AD2590" s="75">
        <f t="shared" si="202"/>
        <v>59080.609832015827</v>
      </c>
      <c r="AE2590" s="74">
        <f t="shared" si="203"/>
        <v>1629.5090446792583</v>
      </c>
      <c r="AF2590" s="74">
        <f t="shared" si="204"/>
        <v>278646.04664015316</v>
      </c>
    </row>
    <row r="2591" spans="28:32" ht="20" customHeight="1" x14ac:dyDescent="0.5">
      <c r="AB2591" s="41">
        <f t="shared" si="200"/>
        <v>171</v>
      </c>
      <c r="AC2591" s="75">
        <f t="shared" si="201"/>
        <v>345.50064229249023</v>
      </c>
      <c r="AD2591" s="75">
        <f t="shared" si="202"/>
        <v>59080.609832015827</v>
      </c>
      <c r="AE2591" s="74">
        <f t="shared" si="203"/>
        <v>1629.5090446792583</v>
      </c>
      <c r="AF2591" s="74">
        <f t="shared" si="204"/>
        <v>278646.04664015316</v>
      </c>
    </row>
    <row r="2592" spans="28:32" ht="20" customHeight="1" x14ac:dyDescent="0.5">
      <c r="AB2592" s="41">
        <f t="shared" si="200"/>
        <v>171</v>
      </c>
      <c r="AC2592" s="75">
        <f t="shared" si="201"/>
        <v>345.50064229249023</v>
      </c>
      <c r="AD2592" s="75">
        <f t="shared" si="202"/>
        <v>59080.609832015827</v>
      </c>
      <c r="AE2592" s="74">
        <f t="shared" si="203"/>
        <v>1629.5090446792583</v>
      </c>
      <c r="AF2592" s="74">
        <f t="shared" si="204"/>
        <v>278646.04664015316</v>
      </c>
    </row>
    <row r="2593" spans="28:32" ht="20" customHeight="1" x14ac:dyDescent="0.5">
      <c r="AB2593" s="41">
        <f t="shared" si="200"/>
        <v>171</v>
      </c>
      <c r="AC2593" s="75">
        <f t="shared" si="201"/>
        <v>345.50064229249023</v>
      </c>
      <c r="AD2593" s="75">
        <f t="shared" si="202"/>
        <v>59080.609832015827</v>
      </c>
      <c r="AE2593" s="74">
        <f t="shared" si="203"/>
        <v>1629.5090446792583</v>
      </c>
      <c r="AF2593" s="74">
        <f t="shared" si="204"/>
        <v>278646.04664015316</v>
      </c>
    </row>
    <row r="2594" spans="28:32" ht="20" customHeight="1" x14ac:dyDescent="0.5">
      <c r="AB2594" s="41">
        <f t="shared" si="200"/>
        <v>171</v>
      </c>
      <c r="AC2594" s="75">
        <f t="shared" si="201"/>
        <v>345.50064229249023</v>
      </c>
      <c r="AD2594" s="75">
        <f t="shared" si="202"/>
        <v>59080.609832015827</v>
      </c>
      <c r="AE2594" s="74">
        <f t="shared" si="203"/>
        <v>1629.5090446792583</v>
      </c>
      <c r="AF2594" s="74">
        <f t="shared" si="204"/>
        <v>278646.04664015316</v>
      </c>
    </row>
    <row r="2595" spans="28:32" ht="20" customHeight="1" x14ac:dyDescent="0.5">
      <c r="AB2595" s="41">
        <f t="shared" si="200"/>
        <v>171</v>
      </c>
      <c r="AC2595" s="75">
        <f t="shared" si="201"/>
        <v>345.50064229249023</v>
      </c>
      <c r="AD2595" s="75">
        <f t="shared" si="202"/>
        <v>59080.609832015827</v>
      </c>
      <c r="AE2595" s="74">
        <f t="shared" si="203"/>
        <v>1629.5090446792583</v>
      </c>
      <c r="AF2595" s="74">
        <f t="shared" si="204"/>
        <v>278646.04664015316</v>
      </c>
    </row>
    <row r="2596" spans="28:32" ht="20" customHeight="1" x14ac:dyDescent="0.5">
      <c r="AB2596" s="41">
        <f t="shared" si="200"/>
        <v>171</v>
      </c>
      <c r="AC2596" s="75">
        <f t="shared" si="201"/>
        <v>345.50064229249023</v>
      </c>
      <c r="AD2596" s="75">
        <f t="shared" si="202"/>
        <v>59080.609832015827</v>
      </c>
      <c r="AE2596" s="74">
        <f t="shared" si="203"/>
        <v>1629.5090446792583</v>
      </c>
      <c r="AF2596" s="74">
        <f t="shared" si="204"/>
        <v>278646.04664015316</v>
      </c>
    </row>
    <row r="2597" spans="28:32" ht="20" customHeight="1" x14ac:dyDescent="0.5">
      <c r="AB2597" s="41">
        <f t="shared" si="200"/>
        <v>171</v>
      </c>
      <c r="AC2597" s="75">
        <f t="shared" si="201"/>
        <v>345.50064229249023</v>
      </c>
      <c r="AD2597" s="75">
        <f t="shared" si="202"/>
        <v>59080.609832015827</v>
      </c>
      <c r="AE2597" s="74">
        <f t="shared" si="203"/>
        <v>1629.5090446792583</v>
      </c>
      <c r="AF2597" s="74">
        <f t="shared" si="204"/>
        <v>278646.04664015316</v>
      </c>
    </row>
    <row r="2598" spans="28:32" ht="20" customHeight="1" x14ac:dyDescent="0.5">
      <c r="AB2598" s="41">
        <f t="shared" si="200"/>
        <v>171</v>
      </c>
      <c r="AC2598" s="75">
        <f t="shared" si="201"/>
        <v>345.50064229249023</v>
      </c>
      <c r="AD2598" s="75">
        <f t="shared" si="202"/>
        <v>59080.609832015827</v>
      </c>
      <c r="AE2598" s="74">
        <f t="shared" si="203"/>
        <v>1629.5090446792583</v>
      </c>
      <c r="AF2598" s="74">
        <f t="shared" si="204"/>
        <v>278646.04664015316</v>
      </c>
    </row>
    <row r="2599" spans="28:32" ht="20" customHeight="1" x14ac:dyDescent="0.5">
      <c r="AB2599" s="41">
        <f t="shared" si="200"/>
        <v>171</v>
      </c>
      <c r="AC2599" s="75">
        <f t="shared" si="201"/>
        <v>345.50064229249023</v>
      </c>
      <c r="AD2599" s="75">
        <f t="shared" si="202"/>
        <v>59080.609832015827</v>
      </c>
      <c r="AE2599" s="74">
        <f t="shared" si="203"/>
        <v>1629.5090446792583</v>
      </c>
      <c r="AF2599" s="74">
        <f t="shared" si="204"/>
        <v>278646.04664015316</v>
      </c>
    </row>
    <row r="2600" spans="28:32" ht="20" customHeight="1" x14ac:dyDescent="0.5">
      <c r="AB2600" s="41">
        <f t="shared" si="200"/>
        <v>171</v>
      </c>
      <c r="AC2600" s="75">
        <f t="shared" si="201"/>
        <v>345.50064229249023</v>
      </c>
      <c r="AD2600" s="75">
        <f t="shared" si="202"/>
        <v>59080.609832015827</v>
      </c>
      <c r="AE2600" s="74">
        <f t="shared" si="203"/>
        <v>1629.5090446792583</v>
      </c>
      <c r="AF2600" s="74">
        <f t="shared" si="204"/>
        <v>278646.04664015316</v>
      </c>
    </row>
    <row r="2601" spans="28:32" ht="20" customHeight="1" x14ac:dyDescent="0.5">
      <c r="AB2601" s="41">
        <f t="shared" si="200"/>
        <v>171</v>
      </c>
      <c r="AC2601" s="75">
        <f t="shared" si="201"/>
        <v>345.50064229249023</v>
      </c>
      <c r="AD2601" s="75">
        <f t="shared" si="202"/>
        <v>59080.609832015827</v>
      </c>
      <c r="AE2601" s="74">
        <f t="shared" si="203"/>
        <v>1629.5090446792583</v>
      </c>
      <c r="AF2601" s="74">
        <f t="shared" si="204"/>
        <v>278646.04664015316</v>
      </c>
    </row>
    <row r="2602" spans="28:32" ht="20" customHeight="1" x14ac:dyDescent="0.5">
      <c r="AB2602" s="41">
        <f t="shared" si="200"/>
        <v>171</v>
      </c>
      <c r="AC2602" s="75">
        <f t="shared" si="201"/>
        <v>345.50064229249023</v>
      </c>
      <c r="AD2602" s="75">
        <f t="shared" si="202"/>
        <v>59080.609832015827</v>
      </c>
      <c r="AE2602" s="74">
        <f t="shared" si="203"/>
        <v>1629.5090446792583</v>
      </c>
      <c r="AF2602" s="74">
        <f t="shared" si="204"/>
        <v>278646.04664015316</v>
      </c>
    </row>
    <row r="2603" spans="28:32" ht="20" customHeight="1" x14ac:dyDescent="0.5">
      <c r="AB2603" s="41">
        <f t="shared" si="200"/>
        <v>171</v>
      </c>
      <c r="AC2603" s="75">
        <f t="shared" si="201"/>
        <v>345.50064229249023</v>
      </c>
      <c r="AD2603" s="75">
        <f t="shared" si="202"/>
        <v>59080.609832015827</v>
      </c>
      <c r="AE2603" s="74">
        <f t="shared" si="203"/>
        <v>1629.5090446792583</v>
      </c>
      <c r="AF2603" s="74">
        <f t="shared" si="204"/>
        <v>278646.04664015316</v>
      </c>
    </row>
    <row r="2604" spans="28:32" ht="20" customHeight="1" x14ac:dyDescent="0.5">
      <c r="AB2604" s="41">
        <f t="shared" si="200"/>
        <v>171</v>
      </c>
      <c r="AC2604" s="75">
        <f t="shared" si="201"/>
        <v>345.50064229249023</v>
      </c>
      <c r="AD2604" s="75">
        <f t="shared" si="202"/>
        <v>59080.609832015827</v>
      </c>
      <c r="AE2604" s="74">
        <f t="shared" si="203"/>
        <v>1629.5090446792583</v>
      </c>
      <c r="AF2604" s="74">
        <f t="shared" si="204"/>
        <v>278646.04664015316</v>
      </c>
    </row>
    <row r="2605" spans="28:32" ht="20" customHeight="1" x14ac:dyDescent="0.5">
      <c r="AB2605" s="41">
        <f t="shared" si="200"/>
        <v>171</v>
      </c>
      <c r="AC2605" s="75">
        <f t="shared" si="201"/>
        <v>345.50064229249023</v>
      </c>
      <c r="AD2605" s="75">
        <f t="shared" si="202"/>
        <v>59080.609832015827</v>
      </c>
      <c r="AE2605" s="74">
        <f t="shared" si="203"/>
        <v>1629.5090446792583</v>
      </c>
      <c r="AF2605" s="74">
        <f t="shared" si="204"/>
        <v>278646.04664015316</v>
      </c>
    </row>
    <row r="2606" spans="28:32" ht="20" customHeight="1" x14ac:dyDescent="0.5">
      <c r="AB2606" s="41">
        <f t="shared" si="200"/>
        <v>171</v>
      </c>
      <c r="AC2606" s="75">
        <f t="shared" si="201"/>
        <v>345.50064229249023</v>
      </c>
      <c r="AD2606" s="75">
        <f t="shared" si="202"/>
        <v>59080.609832015827</v>
      </c>
      <c r="AE2606" s="74">
        <f t="shared" si="203"/>
        <v>1629.5090446792583</v>
      </c>
      <c r="AF2606" s="74">
        <f t="shared" si="204"/>
        <v>278646.04664015316</v>
      </c>
    </row>
    <row r="2607" spans="28:32" ht="20" customHeight="1" x14ac:dyDescent="0.5">
      <c r="AB2607" s="41">
        <f t="shared" si="200"/>
        <v>171</v>
      </c>
      <c r="AC2607" s="75">
        <f t="shared" si="201"/>
        <v>345.50064229249023</v>
      </c>
      <c r="AD2607" s="75">
        <f t="shared" si="202"/>
        <v>59080.609832015827</v>
      </c>
      <c r="AE2607" s="74">
        <f t="shared" si="203"/>
        <v>1629.5090446792583</v>
      </c>
      <c r="AF2607" s="74">
        <f t="shared" si="204"/>
        <v>278646.04664015316</v>
      </c>
    </row>
    <row r="2608" spans="28:32" ht="20" customHeight="1" x14ac:dyDescent="0.5">
      <c r="AB2608" s="41">
        <f t="shared" si="200"/>
        <v>171</v>
      </c>
      <c r="AC2608" s="75">
        <f t="shared" si="201"/>
        <v>345.50064229249023</v>
      </c>
      <c r="AD2608" s="75">
        <f t="shared" si="202"/>
        <v>59080.609832015827</v>
      </c>
      <c r="AE2608" s="74">
        <f t="shared" si="203"/>
        <v>1629.5090446792583</v>
      </c>
      <c r="AF2608" s="74">
        <f t="shared" si="204"/>
        <v>278646.04664015316</v>
      </c>
    </row>
    <row r="2609" spans="28:32" ht="20" customHeight="1" x14ac:dyDescent="0.5">
      <c r="AB2609" s="41">
        <f t="shared" si="200"/>
        <v>171</v>
      </c>
      <c r="AC2609" s="75">
        <f t="shared" si="201"/>
        <v>345.50064229249023</v>
      </c>
      <c r="AD2609" s="75">
        <f t="shared" si="202"/>
        <v>59080.609832015827</v>
      </c>
      <c r="AE2609" s="74">
        <f t="shared" si="203"/>
        <v>1629.5090446792583</v>
      </c>
      <c r="AF2609" s="74">
        <f t="shared" si="204"/>
        <v>278646.04664015316</v>
      </c>
    </row>
    <row r="2610" spans="28:32" ht="20" customHeight="1" x14ac:dyDescent="0.5">
      <c r="AB2610" s="41">
        <f t="shared" si="200"/>
        <v>171</v>
      </c>
      <c r="AC2610" s="75">
        <f t="shared" si="201"/>
        <v>345.50064229249023</v>
      </c>
      <c r="AD2610" s="75">
        <f t="shared" si="202"/>
        <v>59080.609832015827</v>
      </c>
      <c r="AE2610" s="74">
        <f t="shared" si="203"/>
        <v>1629.5090446792583</v>
      </c>
      <c r="AF2610" s="74">
        <f t="shared" si="204"/>
        <v>278646.04664015316</v>
      </c>
    </row>
    <row r="2611" spans="28:32" ht="20" customHeight="1" x14ac:dyDescent="0.5">
      <c r="AB2611" s="41">
        <f t="shared" si="200"/>
        <v>171</v>
      </c>
      <c r="AC2611" s="75">
        <f t="shared" si="201"/>
        <v>345.50064229249023</v>
      </c>
      <c r="AD2611" s="75">
        <f t="shared" si="202"/>
        <v>59080.609832015827</v>
      </c>
      <c r="AE2611" s="74">
        <f t="shared" si="203"/>
        <v>1629.5090446792583</v>
      </c>
      <c r="AF2611" s="74">
        <f t="shared" si="204"/>
        <v>278646.04664015316</v>
      </c>
    </row>
    <row r="2612" spans="28:32" ht="20" customHeight="1" x14ac:dyDescent="0.5">
      <c r="AB2612" s="41">
        <f t="shared" si="200"/>
        <v>171</v>
      </c>
      <c r="AC2612" s="75">
        <f t="shared" si="201"/>
        <v>345.50064229249023</v>
      </c>
      <c r="AD2612" s="75">
        <f t="shared" si="202"/>
        <v>59080.609832015827</v>
      </c>
      <c r="AE2612" s="74">
        <f t="shared" si="203"/>
        <v>1629.5090446792583</v>
      </c>
      <c r="AF2612" s="74">
        <f t="shared" si="204"/>
        <v>278646.04664015316</v>
      </c>
    </row>
    <row r="2613" spans="28:32" ht="20" customHeight="1" x14ac:dyDescent="0.5">
      <c r="AB2613" s="41">
        <f t="shared" si="200"/>
        <v>171</v>
      </c>
      <c r="AC2613" s="75">
        <f t="shared" si="201"/>
        <v>345.50064229249023</v>
      </c>
      <c r="AD2613" s="75">
        <f t="shared" si="202"/>
        <v>59080.609832015827</v>
      </c>
      <c r="AE2613" s="74">
        <f t="shared" si="203"/>
        <v>1629.5090446792583</v>
      </c>
      <c r="AF2613" s="74">
        <f t="shared" si="204"/>
        <v>278646.04664015316</v>
      </c>
    </row>
    <row r="2614" spans="28:32" ht="20" customHeight="1" x14ac:dyDescent="0.5">
      <c r="AB2614" s="41">
        <f t="shared" si="200"/>
        <v>171</v>
      </c>
      <c r="AC2614" s="75">
        <f t="shared" si="201"/>
        <v>345.50064229249023</v>
      </c>
      <c r="AD2614" s="75">
        <f t="shared" si="202"/>
        <v>59080.609832015827</v>
      </c>
      <c r="AE2614" s="74">
        <f t="shared" si="203"/>
        <v>1629.5090446792583</v>
      </c>
      <c r="AF2614" s="74">
        <f t="shared" si="204"/>
        <v>278646.04664015316</v>
      </c>
    </row>
    <row r="2615" spans="28:32" ht="20" customHeight="1" x14ac:dyDescent="0.5">
      <c r="AB2615" s="41">
        <f t="shared" si="200"/>
        <v>171</v>
      </c>
      <c r="AC2615" s="75">
        <f t="shared" si="201"/>
        <v>345.50064229249023</v>
      </c>
      <c r="AD2615" s="75">
        <f t="shared" si="202"/>
        <v>59080.609832015827</v>
      </c>
      <c r="AE2615" s="74">
        <f t="shared" si="203"/>
        <v>1629.5090446792583</v>
      </c>
      <c r="AF2615" s="74">
        <f t="shared" si="204"/>
        <v>278646.04664015316</v>
      </c>
    </row>
    <row r="2616" spans="28:32" ht="20" customHeight="1" x14ac:dyDescent="0.5">
      <c r="AB2616" s="41">
        <f t="shared" si="200"/>
        <v>171</v>
      </c>
      <c r="AC2616" s="75">
        <f t="shared" si="201"/>
        <v>345.50064229249023</v>
      </c>
      <c r="AD2616" s="75">
        <f t="shared" si="202"/>
        <v>59080.609832015827</v>
      </c>
      <c r="AE2616" s="74">
        <f t="shared" si="203"/>
        <v>1629.5090446792583</v>
      </c>
      <c r="AF2616" s="74">
        <f t="shared" si="204"/>
        <v>278646.04664015316</v>
      </c>
    </row>
    <row r="2617" spans="28:32" ht="20" customHeight="1" x14ac:dyDescent="0.5">
      <c r="AB2617" s="41">
        <f t="shared" si="200"/>
        <v>171</v>
      </c>
      <c r="AC2617" s="75">
        <f t="shared" si="201"/>
        <v>345.50064229249023</v>
      </c>
      <c r="AD2617" s="75">
        <f t="shared" si="202"/>
        <v>59080.609832015827</v>
      </c>
      <c r="AE2617" s="74">
        <f t="shared" si="203"/>
        <v>1629.5090446792583</v>
      </c>
      <c r="AF2617" s="74">
        <f t="shared" si="204"/>
        <v>278646.04664015316</v>
      </c>
    </row>
    <row r="2618" spans="28:32" ht="20" customHeight="1" x14ac:dyDescent="0.5">
      <c r="AB2618" s="41">
        <f t="shared" si="200"/>
        <v>171</v>
      </c>
      <c r="AC2618" s="75">
        <f t="shared" si="201"/>
        <v>345.50064229249023</v>
      </c>
      <c r="AD2618" s="75">
        <f t="shared" si="202"/>
        <v>59080.609832015827</v>
      </c>
      <c r="AE2618" s="74">
        <f t="shared" si="203"/>
        <v>1629.5090446792583</v>
      </c>
      <c r="AF2618" s="74">
        <f t="shared" si="204"/>
        <v>278646.04664015316</v>
      </c>
    </row>
    <row r="2619" spans="28:32" ht="20" customHeight="1" x14ac:dyDescent="0.5">
      <c r="AB2619" s="41">
        <f t="shared" si="200"/>
        <v>171</v>
      </c>
      <c r="AC2619" s="75">
        <f t="shared" si="201"/>
        <v>345.50064229249023</v>
      </c>
      <c r="AD2619" s="75">
        <f t="shared" si="202"/>
        <v>59080.609832015827</v>
      </c>
      <c r="AE2619" s="74">
        <f t="shared" si="203"/>
        <v>1629.5090446792583</v>
      </c>
      <c r="AF2619" s="74">
        <f t="shared" si="204"/>
        <v>278646.04664015316</v>
      </c>
    </row>
    <row r="2620" spans="28:32" ht="20" customHeight="1" x14ac:dyDescent="0.5">
      <c r="AB2620" s="41">
        <f t="shared" si="200"/>
        <v>171</v>
      </c>
      <c r="AC2620" s="75">
        <f t="shared" si="201"/>
        <v>345.50064229249023</v>
      </c>
      <c r="AD2620" s="75">
        <f t="shared" si="202"/>
        <v>59080.609832015827</v>
      </c>
      <c r="AE2620" s="74">
        <f t="shared" si="203"/>
        <v>1629.5090446792583</v>
      </c>
      <c r="AF2620" s="74">
        <f t="shared" si="204"/>
        <v>278646.04664015316</v>
      </c>
    </row>
    <row r="2621" spans="28:32" ht="20" customHeight="1" x14ac:dyDescent="0.5">
      <c r="AB2621" s="41">
        <f t="shared" si="200"/>
        <v>171</v>
      </c>
      <c r="AC2621" s="75">
        <f t="shared" si="201"/>
        <v>345.50064229249023</v>
      </c>
      <c r="AD2621" s="75">
        <f t="shared" si="202"/>
        <v>59080.609832015827</v>
      </c>
      <c r="AE2621" s="74">
        <f t="shared" si="203"/>
        <v>1629.5090446792583</v>
      </c>
      <c r="AF2621" s="74">
        <f t="shared" si="204"/>
        <v>278646.04664015316</v>
      </c>
    </row>
    <row r="2622" spans="28:32" ht="20" customHeight="1" x14ac:dyDescent="0.5">
      <c r="AB2622" s="41">
        <f t="shared" si="200"/>
        <v>171</v>
      </c>
      <c r="AC2622" s="75">
        <f t="shared" si="201"/>
        <v>345.50064229249023</v>
      </c>
      <c r="AD2622" s="75">
        <f t="shared" si="202"/>
        <v>59080.609832015827</v>
      </c>
      <c r="AE2622" s="74">
        <f t="shared" si="203"/>
        <v>1629.5090446792583</v>
      </c>
      <c r="AF2622" s="74">
        <f t="shared" si="204"/>
        <v>278646.04664015316</v>
      </c>
    </row>
    <row r="2623" spans="28:32" ht="20" customHeight="1" x14ac:dyDescent="0.5">
      <c r="AB2623" s="41">
        <f t="shared" si="200"/>
        <v>171</v>
      </c>
      <c r="AC2623" s="75">
        <f t="shared" si="201"/>
        <v>345.50064229249023</v>
      </c>
      <c r="AD2623" s="75">
        <f t="shared" si="202"/>
        <v>59080.609832015827</v>
      </c>
      <c r="AE2623" s="74">
        <f t="shared" si="203"/>
        <v>1629.5090446792583</v>
      </c>
      <c r="AF2623" s="74">
        <f t="shared" si="204"/>
        <v>278646.04664015316</v>
      </c>
    </row>
    <row r="2624" spans="28:32" ht="20" customHeight="1" x14ac:dyDescent="0.5">
      <c r="AB2624" s="41">
        <f t="shared" si="200"/>
        <v>171</v>
      </c>
      <c r="AC2624" s="75">
        <f t="shared" si="201"/>
        <v>345.50064229249023</v>
      </c>
      <c r="AD2624" s="75">
        <f t="shared" si="202"/>
        <v>59080.609832015827</v>
      </c>
      <c r="AE2624" s="74">
        <f t="shared" si="203"/>
        <v>1629.5090446792583</v>
      </c>
      <c r="AF2624" s="74">
        <f t="shared" si="204"/>
        <v>278646.04664015316</v>
      </c>
    </row>
    <row r="2625" spans="28:32" ht="20" customHeight="1" x14ac:dyDescent="0.5">
      <c r="AB2625" s="41">
        <f t="shared" si="200"/>
        <v>171</v>
      </c>
      <c r="AC2625" s="75">
        <f t="shared" si="201"/>
        <v>345.50064229249023</v>
      </c>
      <c r="AD2625" s="75">
        <f t="shared" si="202"/>
        <v>59080.609832015827</v>
      </c>
      <c r="AE2625" s="74">
        <f t="shared" si="203"/>
        <v>1629.5090446792583</v>
      </c>
      <c r="AF2625" s="74">
        <f t="shared" si="204"/>
        <v>278646.04664015316</v>
      </c>
    </row>
    <row r="2626" spans="28:32" ht="20" customHeight="1" x14ac:dyDescent="0.5">
      <c r="AB2626" s="41">
        <f t="shared" si="200"/>
        <v>171</v>
      </c>
      <c r="AC2626" s="75">
        <f t="shared" si="201"/>
        <v>345.50064229249023</v>
      </c>
      <c r="AD2626" s="75">
        <f t="shared" si="202"/>
        <v>59080.609832015827</v>
      </c>
      <c r="AE2626" s="74">
        <f t="shared" si="203"/>
        <v>1629.5090446792583</v>
      </c>
      <c r="AF2626" s="74">
        <f t="shared" si="204"/>
        <v>278646.04664015316</v>
      </c>
    </row>
    <row r="2627" spans="28:32" ht="20" customHeight="1" x14ac:dyDescent="0.5">
      <c r="AB2627" s="41">
        <f t="shared" si="200"/>
        <v>171</v>
      </c>
      <c r="AC2627" s="75">
        <f t="shared" si="201"/>
        <v>345.50064229249023</v>
      </c>
      <c r="AD2627" s="75">
        <f t="shared" si="202"/>
        <v>59080.609832015827</v>
      </c>
      <c r="AE2627" s="74">
        <f t="shared" si="203"/>
        <v>1629.5090446792583</v>
      </c>
      <c r="AF2627" s="74">
        <f t="shared" si="204"/>
        <v>278646.04664015316</v>
      </c>
    </row>
    <row r="2628" spans="28:32" ht="20" customHeight="1" x14ac:dyDescent="0.5">
      <c r="AB2628" s="41">
        <f t="shared" si="200"/>
        <v>171</v>
      </c>
      <c r="AC2628" s="75">
        <f t="shared" si="201"/>
        <v>345.50064229249023</v>
      </c>
      <c r="AD2628" s="75">
        <f t="shared" si="202"/>
        <v>59080.609832015827</v>
      </c>
      <c r="AE2628" s="74">
        <f t="shared" si="203"/>
        <v>1629.5090446792583</v>
      </c>
      <c r="AF2628" s="74">
        <f t="shared" si="204"/>
        <v>278646.04664015316</v>
      </c>
    </row>
    <row r="2629" spans="28:32" ht="20" customHeight="1" x14ac:dyDescent="0.5">
      <c r="AB2629" s="41">
        <f t="shared" si="200"/>
        <v>171</v>
      </c>
      <c r="AC2629" s="75">
        <f t="shared" si="201"/>
        <v>345.50064229249023</v>
      </c>
      <c r="AD2629" s="75">
        <f t="shared" si="202"/>
        <v>59080.609832015827</v>
      </c>
      <c r="AE2629" s="74">
        <f t="shared" si="203"/>
        <v>1629.5090446792583</v>
      </c>
      <c r="AF2629" s="74">
        <f t="shared" si="204"/>
        <v>278646.04664015316</v>
      </c>
    </row>
    <row r="2630" spans="28:32" ht="20" customHeight="1" x14ac:dyDescent="0.5">
      <c r="AB2630" s="41">
        <f t="shared" si="200"/>
        <v>171</v>
      </c>
      <c r="AC2630" s="75">
        <f t="shared" si="201"/>
        <v>345.50064229249023</v>
      </c>
      <c r="AD2630" s="75">
        <f t="shared" si="202"/>
        <v>59080.609832015827</v>
      </c>
      <c r="AE2630" s="74">
        <f t="shared" si="203"/>
        <v>1629.5090446792583</v>
      </c>
      <c r="AF2630" s="74">
        <f t="shared" si="204"/>
        <v>278646.04664015316</v>
      </c>
    </row>
    <row r="2631" spans="28:32" ht="20" customHeight="1" x14ac:dyDescent="0.5">
      <c r="AB2631" s="41">
        <f t="shared" ref="AB2631:AB2694" si="205">AB2630+U2631</f>
        <v>171</v>
      </c>
      <c r="AC2631" s="75">
        <f t="shared" ref="AC2631:AC2694" si="206">IF(U2631&gt;0,(W2631+AD2630)/AB2631,AC2630)</f>
        <v>345.50064229249023</v>
      </c>
      <c r="AD2631" s="75">
        <f t="shared" ref="AD2631:AD2694" si="207">AB2631*AC2631</f>
        <v>59080.609832015827</v>
      </c>
      <c r="AE2631" s="74">
        <f t="shared" ref="AE2631:AE2694" si="208">IF(U2631&gt;0,(AF2630+Z2631)/AB2631,AE2630)</f>
        <v>1629.5090446792583</v>
      </c>
      <c r="AF2631" s="74">
        <f t="shared" ref="AF2631:AF2694" si="209">AB2631*AE2631</f>
        <v>278646.04664015316</v>
      </c>
    </row>
    <row r="2632" spans="28:32" ht="20" customHeight="1" x14ac:dyDescent="0.5">
      <c r="AB2632" s="41">
        <f t="shared" si="205"/>
        <v>171</v>
      </c>
      <c r="AC2632" s="75">
        <f t="shared" si="206"/>
        <v>345.50064229249023</v>
      </c>
      <c r="AD2632" s="75">
        <f t="shared" si="207"/>
        <v>59080.609832015827</v>
      </c>
      <c r="AE2632" s="74">
        <f t="shared" si="208"/>
        <v>1629.5090446792583</v>
      </c>
      <c r="AF2632" s="74">
        <f t="shared" si="209"/>
        <v>278646.04664015316</v>
      </c>
    </row>
    <row r="2633" spans="28:32" ht="20" customHeight="1" x14ac:dyDescent="0.5">
      <c r="AB2633" s="41">
        <f t="shared" si="205"/>
        <v>171</v>
      </c>
      <c r="AC2633" s="75">
        <f t="shared" si="206"/>
        <v>345.50064229249023</v>
      </c>
      <c r="AD2633" s="75">
        <f t="shared" si="207"/>
        <v>59080.609832015827</v>
      </c>
      <c r="AE2633" s="74">
        <f t="shared" si="208"/>
        <v>1629.5090446792583</v>
      </c>
      <c r="AF2633" s="74">
        <f t="shared" si="209"/>
        <v>278646.04664015316</v>
      </c>
    </row>
    <row r="2634" spans="28:32" ht="20" customHeight="1" x14ac:dyDescent="0.5">
      <c r="AB2634" s="41">
        <f t="shared" si="205"/>
        <v>171</v>
      </c>
      <c r="AC2634" s="75">
        <f t="shared" si="206"/>
        <v>345.50064229249023</v>
      </c>
      <c r="AD2634" s="75">
        <f t="shared" si="207"/>
        <v>59080.609832015827</v>
      </c>
      <c r="AE2634" s="74">
        <f t="shared" si="208"/>
        <v>1629.5090446792583</v>
      </c>
      <c r="AF2634" s="74">
        <f t="shared" si="209"/>
        <v>278646.04664015316</v>
      </c>
    </row>
    <row r="2635" spans="28:32" ht="20" customHeight="1" x14ac:dyDescent="0.5">
      <c r="AB2635" s="41">
        <f t="shared" si="205"/>
        <v>171</v>
      </c>
      <c r="AC2635" s="75">
        <f t="shared" si="206"/>
        <v>345.50064229249023</v>
      </c>
      <c r="AD2635" s="75">
        <f t="shared" si="207"/>
        <v>59080.609832015827</v>
      </c>
      <c r="AE2635" s="74">
        <f t="shared" si="208"/>
        <v>1629.5090446792583</v>
      </c>
      <c r="AF2635" s="74">
        <f t="shared" si="209"/>
        <v>278646.04664015316</v>
      </c>
    </row>
    <row r="2636" spans="28:32" ht="20" customHeight="1" x14ac:dyDescent="0.5">
      <c r="AB2636" s="41">
        <f t="shared" si="205"/>
        <v>171</v>
      </c>
      <c r="AC2636" s="75">
        <f t="shared" si="206"/>
        <v>345.50064229249023</v>
      </c>
      <c r="AD2636" s="75">
        <f t="shared" si="207"/>
        <v>59080.609832015827</v>
      </c>
      <c r="AE2636" s="74">
        <f t="shared" si="208"/>
        <v>1629.5090446792583</v>
      </c>
      <c r="AF2636" s="74">
        <f t="shared" si="209"/>
        <v>278646.04664015316</v>
      </c>
    </row>
    <row r="2637" spans="28:32" ht="20" customHeight="1" x14ac:dyDescent="0.5">
      <c r="AB2637" s="41">
        <f t="shared" si="205"/>
        <v>171</v>
      </c>
      <c r="AC2637" s="75">
        <f t="shared" si="206"/>
        <v>345.50064229249023</v>
      </c>
      <c r="AD2637" s="75">
        <f t="shared" si="207"/>
        <v>59080.609832015827</v>
      </c>
      <c r="AE2637" s="74">
        <f t="shared" si="208"/>
        <v>1629.5090446792583</v>
      </c>
      <c r="AF2637" s="74">
        <f t="shared" si="209"/>
        <v>278646.04664015316</v>
      </c>
    </row>
    <row r="2638" spans="28:32" ht="20" customHeight="1" x14ac:dyDescent="0.5">
      <c r="AB2638" s="41">
        <f t="shared" si="205"/>
        <v>171</v>
      </c>
      <c r="AC2638" s="75">
        <f t="shared" si="206"/>
        <v>345.50064229249023</v>
      </c>
      <c r="AD2638" s="75">
        <f t="shared" si="207"/>
        <v>59080.609832015827</v>
      </c>
      <c r="AE2638" s="74">
        <f t="shared" si="208"/>
        <v>1629.5090446792583</v>
      </c>
      <c r="AF2638" s="74">
        <f t="shared" si="209"/>
        <v>278646.04664015316</v>
      </c>
    </row>
    <row r="2639" spans="28:32" ht="20" customHeight="1" x14ac:dyDescent="0.5">
      <c r="AB2639" s="41">
        <f t="shared" si="205"/>
        <v>171</v>
      </c>
      <c r="AC2639" s="75">
        <f t="shared" si="206"/>
        <v>345.50064229249023</v>
      </c>
      <c r="AD2639" s="75">
        <f t="shared" si="207"/>
        <v>59080.609832015827</v>
      </c>
      <c r="AE2639" s="74">
        <f t="shared" si="208"/>
        <v>1629.5090446792583</v>
      </c>
      <c r="AF2639" s="74">
        <f t="shared" si="209"/>
        <v>278646.04664015316</v>
      </c>
    </row>
    <row r="2640" spans="28:32" ht="20" customHeight="1" x14ac:dyDescent="0.5">
      <c r="AB2640" s="41">
        <f t="shared" si="205"/>
        <v>171</v>
      </c>
      <c r="AC2640" s="75">
        <f t="shared" si="206"/>
        <v>345.50064229249023</v>
      </c>
      <c r="AD2640" s="75">
        <f t="shared" si="207"/>
        <v>59080.609832015827</v>
      </c>
      <c r="AE2640" s="74">
        <f t="shared" si="208"/>
        <v>1629.5090446792583</v>
      </c>
      <c r="AF2640" s="74">
        <f t="shared" si="209"/>
        <v>278646.04664015316</v>
      </c>
    </row>
    <row r="2641" spans="28:32" ht="20" customHeight="1" x14ac:dyDescent="0.5">
      <c r="AB2641" s="41">
        <f t="shared" si="205"/>
        <v>171</v>
      </c>
      <c r="AC2641" s="75">
        <f t="shared" si="206"/>
        <v>345.50064229249023</v>
      </c>
      <c r="AD2641" s="75">
        <f t="shared" si="207"/>
        <v>59080.609832015827</v>
      </c>
      <c r="AE2641" s="74">
        <f t="shared" si="208"/>
        <v>1629.5090446792583</v>
      </c>
      <c r="AF2641" s="74">
        <f t="shared" si="209"/>
        <v>278646.04664015316</v>
      </c>
    </row>
    <row r="2642" spans="28:32" ht="20" customHeight="1" x14ac:dyDescent="0.5">
      <c r="AB2642" s="41">
        <f t="shared" si="205"/>
        <v>171</v>
      </c>
      <c r="AC2642" s="75">
        <f t="shared" si="206"/>
        <v>345.50064229249023</v>
      </c>
      <c r="AD2642" s="75">
        <f t="shared" si="207"/>
        <v>59080.609832015827</v>
      </c>
      <c r="AE2642" s="74">
        <f t="shared" si="208"/>
        <v>1629.5090446792583</v>
      </c>
      <c r="AF2642" s="74">
        <f t="shared" si="209"/>
        <v>278646.04664015316</v>
      </c>
    </row>
    <row r="2643" spans="28:32" ht="20" customHeight="1" x14ac:dyDescent="0.5">
      <c r="AB2643" s="41">
        <f t="shared" si="205"/>
        <v>171</v>
      </c>
      <c r="AC2643" s="75">
        <f t="shared" si="206"/>
        <v>345.50064229249023</v>
      </c>
      <c r="AD2643" s="75">
        <f t="shared" si="207"/>
        <v>59080.609832015827</v>
      </c>
      <c r="AE2643" s="74">
        <f t="shared" si="208"/>
        <v>1629.5090446792583</v>
      </c>
      <c r="AF2643" s="74">
        <f t="shared" si="209"/>
        <v>278646.04664015316</v>
      </c>
    </row>
    <row r="2644" spans="28:32" ht="20" customHeight="1" x14ac:dyDescent="0.5">
      <c r="AB2644" s="41">
        <f t="shared" si="205"/>
        <v>171</v>
      </c>
      <c r="AC2644" s="75">
        <f t="shared" si="206"/>
        <v>345.50064229249023</v>
      </c>
      <c r="AD2644" s="75">
        <f t="shared" si="207"/>
        <v>59080.609832015827</v>
      </c>
      <c r="AE2644" s="74">
        <f t="shared" si="208"/>
        <v>1629.5090446792583</v>
      </c>
      <c r="AF2644" s="74">
        <f t="shared" si="209"/>
        <v>278646.04664015316</v>
      </c>
    </row>
    <row r="2645" spans="28:32" ht="20" customHeight="1" x14ac:dyDescent="0.5">
      <c r="AB2645" s="41">
        <f t="shared" si="205"/>
        <v>171</v>
      </c>
      <c r="AC2645" s="75">
        <f t="shared" si="206"/>
        <v>345.50064229249023</v>
      </c>
      <c r="AD2645" s="75">
        <f t="shared" si="207"/>
        <v>59080.609832015827</v>
      </c>
      <c r="AE2645" s="74">
        <f t="shared" si="208"/>
        <v>1629.5090446792583</v>
      </c>
      <c r="AF2645" s="74">
        <f t="shared" si="209"/>
        <v>278646.04664015316</v>
      </c>
    </row>
    <row r="2646" spans="28:32" ht="20" customHeight="1" x14ac:dyDescent="0.5">
      <c r="AB2646" s="41">
        <f t="shared" si="205"/>
        <v>171</v>
      </c>
      <c r="AC2646" s="75">
        <f t="shared" si="206"/>
        <v>345.50064229249023</v>
      </c>
      <c r="AD2646" s="75">
        <f t="shared" si="207"/>
        <v>59080.609832015827</v>
      </c>
      <c r="AE2646" s="74">
        <f t="shared" si="208"/>
        <v>1629.5090446792583</v>
      </c>
      <c r="AF2646" s="74">
        <f t="shared" si="209"/>
        <v>278646.04664015316</v>
      </c>
    </row>
    <row r="2647" spans="28:32" ht="20" customHeight="1" x14ac:dyDescent="0.5">
      <c r="AB2647" s="41">
        <f t="shared" si="205"/>
        <v>171</v>
      </c>
      <c r="AC2647" s="75">
        <f t="shared" si="206"/>
        <v>345.50064229249023</v>
      </c>
      <c r="AD2647" s="75">
        <f t="shared" si="207"/>
        <v>59080.609832015827</v>
      </c>
      <c r="AE2647" s="74">
        <f t="shared" si="208"/>
        <v>1629.5090446792583</v>
      </c>
      <c r="AF2647" s="74">
        <f t="shared" si="209"/>
        <v>278646.04664015316</v>
      </c>
    </row>
    <row r="2648" spans="28:32" ht="20" customHeight="1" x14ac:dyDescent="0.5">
      <c r="AB2648" s="41">
        <f t="shared" si="205"/>
        <v>171</v>
      </c>
      <c r="AC2648" s="75">
        <f t="shared" si="206"/>
        <v>345.50064229249023</v>
      </c>
      <c r="AD2648" s="75">
        <f t="shared" si="207"/>
        <v>59080.609832015827</v>
      </c>
      <c r="AE2648" s="74">
        <f t="shared" si="208"/>
        <v>1629.5090446792583</v>
      </c>
      <c r="AF2648" s="74">
        <f t="shared" si="209"/>
        <v>278646.04664015316</v>
      </c>
    </row>
    <row r="2649" spans="28:32" ht="20" customHeight="1" x14ac:dyDescent="0.5">
      <c r="AB2649" s="41">
        <f t="shared" si="205"/>
        <v>171</v>
      </c>
      <c r="AC2649" s="75">
        <f t="shared" si="206"/>
        <v>345.50064229249023</v>
      </c>
      <c r="AD2649" s="75">
        <f t="shared" si="207"/>
        <v>59080.609832015827</v>
      </c>
      <c r="AE2649" s="74">
        <f t="shared" si="208"/>
        <v>1629.5090446792583</v>
      </c>
      <c r="AF2649" s="74">
        <f t="shared" si="209"/>
        <v>278646.04664015316</v>
      </c>
    </row>
    <row r="2650" spans="28:32" ht="20" customHeight="1" x14ac:dyDescent="0.5">
      <c r="AB2650" s="41">
        <f t="shared" si="205"/>
        <v>171</v>
      </c>
      <c r="AC2650" s="75">
        <f t="shared" si="206"/>
        <v>345.50064229249023</v>
      </c>
      <c r="AD2650" s="75">
        <f t="shared" si="207"/>
        <v>59080.609832015827</v>
      </c>
      <c r="AE2650" s="74">
        <f t="shared" si="208"/>
        <v>1629.5090446792583</v>
      </c>
      <c r="AF2650" s="74">
        <f t="shared" si="209"/>
        <v>278646.04664015316</v>
      </c>
    </row>
    <row r="2651" spans="28:32" ht="20" customHeight="1" x14ac:dyDescent="0.5">
      <c r="AB2651" s="41">
        <f t="shared" si="205"/>
        <v>171</v>
      </c>
      <c r="AC2651" s="75">
        <f t="shared" si="206"/>
        <v>345.50064229249023</v>
      </c>
      <c r="AD2651" s="75">
        <f t="shared" si="207"/>
        <v>59080.609832015827</v>
      </c>
      <c r="AE2651" s="74">
        <f t="shared" si="208"/>
        <v>1629.5090446792583</v>
      </c>
      <c r="AF2651" s="74">
        <f t="shared" si="209"/>
        <v>278646.04664015316</v>
      </c>
    </row>
    <row r="2652" spans="28:32" ht="20" customHeight="1" x14ac:dyDescent="0.5">
      <c r="AB2652" s="41">
        <f t="shared" si="205"/>
        <v>171</v>
      </c>
      <c r="AC2652" s="75">
        <f t="shared" si="206"/>
        <v>345.50064229249023</v>
      </c>
      <c r="AD2652" s="75">
        <f t="shared" si="207"/>
        <v>59080.609832015827</v>
      </c>
      <c r="AE2652" s="74">
        <f t="shared" si="208"/>
        <v>1629.5090446792583</v>
      </c>
      <c r="AF2652" s="74">
        <f t="shared" si="209"/>
        <v>278646.04664015316</v>
      </c>
    </row>
    <row r="2653" spans="28:32" ht="20" customHeight="1" x14ac:dyDescent="0.5">
      <c r="AB2653" s="41">
        <f t="shared" si="205"/>
        <v>171</v>
      </c>
      <c r="AC2653" s="75">
        <f t="shared" si="206"/>
        <v>345.50064229249023</v>
      </c>
      <c r="AD2653" s="75">
        <f t="shared" si="207"/>
        <v>59080.609832015827</v>
      </c>
      <c r="AE2653" s="74">
        <f t="shared" si="208"/>
        <v>1629.5090446792583</v>
      </c>
      <c r="AF2653" s="74">
        <f t="shared" si="209"/>
        <v>278646.04664015316</v>
      </c>
    </row>
    <row r="2654" spans="28:32" ht="20" customHeight="1" x14ac:dyDescent="0.5">
      <c r="AB2654" s="41">
        <f t="shared" si="205"/>
        <v>171</v>
      </c>
      <c r="AC2654" s="75">
        <f t="shared" si="206"/>
        <v>345.50064229249023</v>
      </c>
      <c r="AD2654" s="75">
        <f t="shared" si="207"/>
        <v>59080.609832015827</v>
      </c>
      <c r="AE2654" s="74">
        <f t="shared" si="208"/>
        <v>1629.5090446792583</v>
      </c>
      <c r="AF2654" s="74">
        <f t="shared" si="209"/>
        <v>278646.04664015316</v>
      </c>
    </row>
    <row r="2655" spans="28:32" ht="20" customHeight="1" x14ac:dyDescent="0.5">
      <c r="AB2655" s="41">
        <f t="shared" si="205"/>
        <v>171</v>
      </c>
      <c r="AC2655" s="75">
        <f t="shared" si="206"/>
        <v>345.50064229249023</v>
      </c>
      <c r="AD2655" s="75">
        <f t="shared" si="207"/>
        <v>59080.609832015827</v>
      </c>
      <c r="AE2655" s="74">
        <f t="shared" si="208"/>
        <v>1629.5090446792583</v>
      </c>
      <c r="AF2655" s="74">
        <f t="shared" si="209"/>
        <v>278646.04664015316</v>
      </c>
    </row>
    <row r="2656" spans="28:32" ht="20" customHeight="1" x14ac:dyDescent="0.5">
      <c r="AB2656" s="41">
        <f t="shared" si="205"/>
        <v>171</v>
      </c>
      <c r="AC2656" s="75">
        <f t="shared" si="206"/>
        <v>345.50064229249023</v>
      </c>
      <c r="AD2656" s="75">
        <f t="shared" si="207"/>
        <v>59080.609832015827</v>
      </c>
      <c r="AE2656" s="74">
        <f t="shared" si="208"/>
        <v>1629.5090446792583</v>
      </c>
      <c r="AF2656" s="74">
        <f t="shared" si="209"/>
        <v>278646.04664015316</v>
      </c>
    </row>
    <row r="2657" spans="28:32" ht="20" customHeight="1" x14ac:dyDescent="0.5">
      <c r="AB2657" s="41">
        <f t="shared" si="205"/>
        <v>171</v>
      </c>
      <c r="AC2657" s="75">
        <f t="shared" si="206"/>
        <v>345.50064229249023</v>
      </c>
      <c r="AD2657" s="75">
        <f t="shared" si="207"/>
        <v>59080.609832015827</v>
      </c>
      <c r="AE2657" s="74">
        <f t="shared" si="208"/>
        <v>1629.5090446792583</v>
      </c>
      <c r="AF2657" s="74">
        <f t="shared" si="209"/>
        <v>278646.04664015316</v>
      </c>
    </row>
    <row r="2658" spans="28:32" ht="20" customHeight="1" x14ac:dyDescent="0.5">
      <c r="AB2658" s="41">
        <f t="shared" si="205"/>
        <v>171</v>
      </c>
      <c r="AC2658" s="75">
        <f t="shared" si="206"/>
        <v>345.50064229249023</v>
      </c>
      <c r="AD2658" s="75">
        <f t="shared" si="207"/>
        <v>59080.609832015827</v>
      </c>
      <c r="AE2658" s="74">
        <f t="shared" si="208"/>
        <v>1629.5090446792583</v>
      </c>
      <c r="AF2658" s="74">
        <f t="shared" si="209"/>
        <v>278646.04664015316</v>
      </c>
    </row>
    <row r="2659" spans="28:32" ht="20" customHeight="1" x14ac:dyDescent="0.5">
      <c r="AB2659" s="41">
        <f t="shared" si="205"/>
        <v>171</v>
      </c>
      <c r="AC2659" s="75">
        <f t="shared" si="206"/>
        <v>345.50064229249023</v>
      </c>
      <c r="AD2659" s="75">
        <f t="shared" si="207"/>
        <v>59080.609832015827</v>
      </c>
      <c r="AE2659" s="74">
        <f t="shared" si="208"/>
        <v>1629.5090446792583</v>
      </c>
      <c r="AF2659" s="74">
        <f t="shared" si="209"/>
        <v>278646.04664015316</v>
      </c>
    </row>
    <row r="2660" spans="28:32" ht="20" customHeight="1" x14ac:dyDescent="0.5">
      <c r="AB2660" s="41">
        <f t="shared" si="205"/>
        <v>171</v>
      </c>
      <c r="AC2660" s="75">
        <f t="shared" si="206"/>
        <v>345.50064229249023</v>
      </c>
      <c r="AD2660" s="75">
        <f t="shared" si="207"/>
        <v>59080.609832015827</v>
      </c>
      <c r="AE2660" s="74">
        <f t="shared" si="208"/>
        <v>1629.5090446792583</v>
      </c>
      <c r="AF2660" s="74">
        <f t="shared" si="209"/>
        <v>278646.04664015316</v>
      </c>
    </row>
    <row r="2661" spans="28:32" ht="20" customHeight="1" x14ac:dyDescent="0.5">
      <c r="AB2661" s="41">
        <f t="shared" si="205"/>
        <v>171</v>
      </c>
      <c r="AC2661" s="75">
        <f t="shared" si="206"/>
        <v>345.50064229249023</v>
      </c>
      <c r="AD2661" s="75">
        <f t="shared" si="207"/>
        <v>59080.609832015827</v>
      </c>
      <c r="AE2661" s="74">
        <f t="shared" si="208"/>
        <v>1629.5090446792583</v>
      </c>
      <c r="AF2661" s="74">
        <f t="shared" si="209"/>
        <v>278646.04664015316</v>
      </c>
    </row>
    <row r="2662" spans="28:32" ht="20" customHeight="1" x14ac:dyDescent="0.5">
      <c r="AB2662" s="41">
        <f t="shared" si="205"/>
        <v>171</v>
      </c>
      <c r="AC2662" s="75">
        <f t="shared" si="206"/>
        <v>345.50064229249023</v>
      </c>
      <c r="AD2662" s="75">
        <f t="shared" si="207"/>
        <v>59080.609832015827</v>
      </c>
      <c r="AE2662" s="74">
        <f t="shared" si="208"/>
        <v>1629.5090446792583</v>
      </c>
      <c r="AF2662" s="74">
        <f t="shared" si="209"/>
        <v>278646.04664015316</v>
      </c>
    </row>
    <row r="2663" spans="28:32" ht="20" customHeight="1" x14ac:dyDescent="0.5">
      <c r="AB2663" s="41">
        <f t="shared" si="205"/>
        <v>171</v>
      </c>
      <c r="AC2663" s="75">
        <f t="shared" si="206"/>
        <v>345.50064229249023</v>
      </c>
      <c r="AD2663" s="75">
        <f t="shared" si="207"/>
        <v>59080.609832015827</v>
      </c>
      <c r="AE2663" s="74">
        <f t="shared" si="208"/>
        <v>1629.5090446792583</v>
      </c>
      <c r="AF2663" s="74">
        <f t="shared" si="209"/>
        <v>278646.04664015316</v>
      </c>
    </row>
    <row r="2664" spans="28:32" ht="20" customHeight="1" x14ac:dyDescent="0.5">
      <c r="AB2664" s="41">
        <f t="shared" si="205"/>
        <v>171</v>
      </c>
      <c r="AC2664" s="75">
        <f t="shared" si="206"/>
        <v>345.50064229249023</v>
      </c>
      <c r="AD2664" s="75">
        <f t="shared" si="207"/>
        <v>59080.609832015827</v>
      </c>
      <c r="AE2664" s="74">
        <f t="shared" si="208"/>
        <v>1629.5090446792583</v>
      </c>
      <c r="AF2664" s="74">
        <f t="shared" si="209"/>
        <v>278646.04664015316</v>
      </c>
    </row>
    <row r="2665" spans="28:32" ht="20" customHeight="1" x14ac:dyDescent="0.5">
      <c r="AB2665" s="41">
        <f t="shared" si="205"/>
        <v>171</v>
      </c>
      <c r="AC2665" s="75">
        <f t="shared" si="206"/>
        <v>345.50064229249023</v>
      </c>
      <c r="AD2665" s="75">
        <f t="shared" si="207"/>
        <v>59080.609832015827</v>
      </c>
      <c r="AE2665" s="74">
        <f t="shared" si="208"/>
        <v>1629.5090446792583</v>
      </c>
      <c r="AF2665" s="74">
        <f t="shared" si="209"/>
        <v>278646.04664015316</v>
      </c>
    </row>
    <row r="2666" spans="28:32" ht="20" customHeight="1" x14ac:dyDescent="0.5">
      <c r="AB2666" s="41">
        <f t="shared" si="205"/>
        <v>171</v>
      </c>
      <c r="AC2666" s="75">
        <f t="shared" si="206"/>
        <v>345.50064229249023</v>
      </c>
      <c r="AD2666" s="75">
        <f t="shared" si="207"/>
        <v>59080.609832015827</v>
      </c>
      <c r="AE2666" s="74">
        <f t="shared" si="208"/>
        <v>1629.5090446792583</v>
      </c>
      <c r="AF2666" s="74">
        <f t="shared" si="209"/>
        <v>278646.04664015316</v>
      </c>
    </row>
    <row r="2667" spans="28:32" ht="20" customHeight="1" x14ac:dyDescent="0.5">
      <c r="AB2667" s="41">
        <f t="shared" si="205"/>
        <v>171</v>
      </c>
      <c r="AC2667" s="75">
        <f t="shared" si="206"/>
        <v>345.50064229249023</v>
      </c>
      <c r="AD2667" s="75">
        <f t="shared" si="207"/>
        <v>59080.609832015827</v>
      </c>
      <c r="AE2667" s="74">
        <f t="shared" si="208"/>
        <v>1629.5090446792583</v>
      </c>
      <c r="AF2667" s="74">
        <f t="shared" si="209"/>
        <v>278646.04664015316</v>
      </c>
    </row>
    <row r="2668" spans="28:32" ht="20" customHeight="1" x14ac:dyDescent="0.5">
      <c r="AB2668" s="41">
        <f t="shared" si="205"/>
        <v>171</v>
      </c>
      <c r="AC2668" s="75">
        <f t="shared" si="206"/>
        <v>345.50064229249023</v>
      </c>
      <c r="AD2668" s="75">
        <f t="shared" si="207"/>
        <v>59080.609832015827</v>
      </c>
      <c r="AE2668" s="74">
        <f t="shared" si="208"/>
        <v>1629.5090446792583</v>
      </c>
      <c r="AF2668" s="74">
        <f t="shared" si="209"/>
        <v>278646.04664015316</v>
      </c>
    </row>
    <row r="2669" spans="28:32" ht="20" customHeight="1" x14ac:dyDescent="0.5">
      <c r="AB2669" s="41">
        <f t="shared" si="205"/>
        <v>171</v>
      </c>
      <c r="AC2669" s="75">
        <f t="shared" si="206"/>
        <v>345.50064229249023</v>
      </c>
      <c r="AD2669" s="75">
        <f t="shared" si="207"/>
        <v>59080.609832015827</v>
      </c>
      <c r="AE2669" s="74">
        <f t="shared" si="208"/>
        <v>1629.5090446792583</v>
      </c>
      <c r="AF2669" s="74">
        <f t="shared" si="209"/>
        <v>278646.04664015316</v>
      </c>
    </row>
    <row r="2670" spans="28:32" ht="20" customHeight="1" x14ac:dyDescent="0.5">
      <c r="AB2670" s="41">
        <f t="shared" si="205"/>
        <v>171</v>
      </c>
      <c r="AC2670" s="75">
        <f t="shared" si="206"/>
        <v>345.50064229249023</v>
      </c>
      <c r="AD2670" s="75">
        <f t="shared" si="207"/>
        <v>59080.609832015827</v>
      </c>
      <c r="AE2670" s="74">
        <f t="shared" si="208"/>
        <v>1629.5090446792583</v>
      </c>
      <c r="AF2670" s="74">
        <f t="shared" si="209"/>
        <v>278646.04664015316</v>
      </c>
    </row>
    <row r="2671" spans="28:32" ht="20" customHeight="1" x14ac:dyDescent="0.5">
      <c r="AB2671" s="41">
        <f t="shared" si="205"/>
        <v>171</v>
      </c>
      <c r="AC2671" s="75">
        <f t="shared" si="206"/>
        <v>345.50064229249023</v>
      </c>
      <c r="AD2671" s="75">
        <f t="shared" si="207"/>
        <v>59080.609832015827</v>
      </c>
      <c r="AE2671" s="74">
        <f t="shared" si="208"/>
        <v>1629.5090446792583</v>
      </c>
      <c r="AF2671" s="74">
        <f t="shared" si="209"/>
        <v>278646.04664015316</v>
      </c>
    </row>
    <row r="2672" spans="28:32" ht="20" customHeight="1" x14ac:dyDescent="0.5">
      <c r="AB2672" s="41">
        <f t="shared" si="205"/>
        <v>171</v>
      </c>
      <c r="AC2672" s="75">
        <f t="shared" si="206"/>
        <v>345.50064229249023</v>
      </c>
      <c r="AD2672" s="75">
        <f t="shared" si="207"/>
        <v>59080.609832015827</v>
      </c>
      <c r="AE2672" s="74">
        <f t="shared" si="208"/>
        <v>1629.5090446792583</v>
      </c>
      <c r="AF2672" s="74">
        <f t="shared" si="209"/>
        <v>278646.04664015316</v>
      </c>
    </row>
    <row r="2673" spans="28:32" ht="20" customHeight="1" x14ac:dyDescent="0.5">
      <c r="AB2673" s="41">
        <f t="shared" si="205"/>
        <v>171</v>
      </c>
      <c r="AC2673" s="75">
        <f t="shared" si="206"/>
        <v>345.50064229249023</v>
      </c>
      <c r="AD2673" s="75">
        <f t="shared" si="207"/>
        <v>59080.609832015827</v>
      </c>
      <c r="AE2673" s="74">
        <f t="shared" si="208"/>
        <v>1629.5090446792583</v>
      </c>
      <c r="AF2673" s="74">
        <f t="shared" si="209"/>
        <v>278646.04664015316</v>
      </c>
    </row>
    <row r="2674" spans="28:32" ht="20" customHeight="1" x14ac:dyDescent="0.5">
      <c r="AB2674" s="41">
        <f t="shared" si="205"/>
        <v>171</v>
      </c>
      <c r="AC2674" s="75">
        <f t="shared" si="206"/>
        <v>345.50064229249023</v>
      </c>
      <c r="AD2674" s="75">
        <f t="shared" si="207"/>
        <v>59080.609832015827</v>
      </c>
      <c r="AE2674" s="74">
        <f t="shared" si="208"/>
        <v>1629.5090446792583</v>
      </c>
      <c r="AF2674" s="74">
        <f t="shared" si="209"/>
        <v>278646.04664015316</v>
      </c>
    </row>
    <row r="2675" spans="28:32" ht="20" customHeight="1" x14ac:dyDescent="0.5">
      <c r="AB2675" s="41">
        <f t="shared" si="205"/>
        <v>171</v>
      </c>
      <c r="AC2675" s="75">
        <f t="shared" si="206"/>
        <v>345.50064229249023</v>
      </c>
      <c r="AD2675" s="75">
        <f t="shared" si="207"/>
        <v>59080.609832015827</v>
      </c>
      <c r="AE2675" s="74">
        <f t="shared" si="208"/>
        <v>1629.5090446792583</v>
      </c>
      <c r="AF2675" s="74">
        <f t="shared" si="209"/>
        <v>278646.04664015316</v>
      </c>
    </row>
    <row r="2676" spans="28:32" ht="20" customHeight="1" x14ac:dyDescent="0.5">
      <c r="AB2676" s="41">
        <f t="shared" si="205"/>
        <v>171</v>
      </c>
      <c r="AC2676" s="75">
        <f t="shared" si="206"/>
        <v>345.50064229249023</v>
      </c>
      <c r="AD2676" s="75">
        <f t="shared" si="207"/>
        <v>59080.609832015827</v>
      </c>
      <c r="AE2676" s="74">
        <f t="shared" si="208"/>
        <v>1629.5090446792583</v>
      </c>
      <c r="AF2676" s="74">
        <f t="shared" si="209"/>
        <v>278646.04664015316</v>
      </c>
    </row>
    <row r="2677" spans="28:32" ht="20" customHeight="1" x14ac:dyDescent="0.5">
      <c r="AB2677" s="41">
        <f t="shared" si="205"/>
        <v>171</v>
      </c>
      <c r="AC2677" s="75">
        <f t="shared" si="206"/>
        <v>345.50064229249023</v>
      </c>
      <c r="AD2677" s="75">
        <f t="shared" si="207"/>
        <v>59080.609832015827</v>
      </c>
      <c r="AE2677" s="74">
        <f t="shared" si="208"/>
        <v>1629.5090446792583</v>
      </c>
      <c r="AF2677" s="74">
        <f t="shared" si="209"/>
        <v>278646.04664015316</v>
      </c>
    </row>
    <row r="2678" spans="28:32" ht="20" customHeight="1" x14ac:dyDescent="0.5">
      <c r="AB2678" s="41">
        <f t="shared" si="205"/>
        <v>171</v>
      </c>
      <c r="AC2678" s="75">
        <f t="shared" si="206"/>
        <v>345.50064229249023</v>
      </c>
      <c r="AD2678" s="75">
        <f t="shared" si="207"/>
        <v>59080.609832015827</v>
      </c>
      <c r="AE2678" s="74">
        <f t="shared" si="208"/>
        <v>1629.5090446792583</v>
      </c>
      <c r="AF2678" s="74">
        <f t="shared" si="209"/>
        <v>278646.04664015316</v>
      </c>
    </row>
    <row r="2679" spans="28:32" ht="20" customHeight="1" x14ac:dyDescent="0.5">
      <c r="AB2679" s="41">
        <f t="shared" si="205"/>
        <v>171</v>
      </c>
      <c r="AC2679" s="75">
        <f t="shared" si="206"/>
        <v>345.50064229249023</v>
      </c>
      <c r="AD2679" s="75">
        <f t="shared" si="207"/>
        <v>59080.609832015827</v>
      </c>
      <c r="AE2679" s="74">
        <f t="shared" si="208"/>
        <v>1629.5090446792583</v>
      </c>
      <c r="AF2679" s="74">
        <f t="shared" si="209"/>
        <v>278646.04664015316</v>
      </c>
    </row>
    <row r="2680" spans="28:32" ht="20" customHeight="1" x14ac:dyDescent="0.5">
      <c r="AB2680" s="41">
        <f t="shared" si="205"/>
        <v>171</v>
      </c>
      <c r="AC2680" s="75">
        <f t="shared" si="206"/>
        <v>345.50064229249023</v>
      </c>
      <c r="AD2680" s="75">
        <f t="shared" si="207"/>
        <v>59080.609832015827</v>
      </c>
      <c r="AE2680" s="74">
        <f t="shared" si="208"/>
        <v>1629.5090446792583</v>
      </c>
      <c r="AF2680" s="74">
        <f t="shared" si="209"/>
        <v>278646.04664015316</v>
      </c>
    </row>
    <row r="2681" spans="28:32" ht="20" customHeight="1" x14ac:dyDescent="0.5">
      <c r="AB2681" s="41">
        <f t="shared" si="205"/>
        <v>171</v>
      </c>
      <c r="AC2681" s="75">
        <f t="shared" si="206"/>
        <v>345.50064229249023</v>
      </c>
      <c r="AD2681" s="75">
        <f t="shared" si="207"/>
        <v>59080.609832015827</v>
      </c>
      <c r="AE2681" s="74">
        <f t="shared" si="208"/>
        <v>1629.5090446792583</v>
      </c>
      <c r="AF2681" s="74">
        <f t="shared" si="209"/>
        <v>278646.04664015316</v>
      </c>
    </row>
    <row r="2682" spans="28:32" ht="20" customHeight="1" x14ac:dyDescent="0.5">
      <c r="AB2682" s="41">
        <f t="shared" si="205"/>
        <v>171</v>
      </c>
      <c r="AC2682" s="75">
        <f t="shared" si="206"/>
        <v>345.50064229249023</v>
      </c>
      <c r="AD2682" s="75">
        <f t="shared" si="207"/>
        <v>59080.609832015827</v>
      </c>
      <c r="AE2682" s="74">
        <f t="shared" si="208"/>
        <v>1629.5090446792583</v>
      </c>
      <c r="AF2682" s="74">
        <f t="shared" si="209"/>
        <v>278646.04664015316</v>
      </c>
    </row>
    <row r="2683" spans="28:32" ht="20" customHeight="1" x14ac:dyDescent="0.5">
      <c r="AB2683" s="41">
        <f t="shared" si="205"/>
        <v>171</v>
      </c>
      <c r="AC2683" s="75">
        <f t="shared" si="206"/>
        <v>345.50064229249023</v>
      </c>
      <c r="AD2683" s="75">
        <f t="shared" si="207"/>
        <v>59080.609832015827</v>
      </c>
      <c r="AE2683" s="74">
        <f t="shared" si="208"/>
        <v>1629.5090446792583</v>
      </c>
      <c r="AF2683" s="74">
        <f t="shared" si="209"/>
        <v>278646.04664015316</v>
      </c>
    </row>
    <row r="2684" spans="28:32" ht="20" customHeight="1" x14ac:dyDescent="0.5">
      <c r="AB2684" s="41">
        <f t="shared" si="205"/>
        <v>171</v>
      </c>
      <c r="AC2684" s="75">
        <f t="shared" si="206"/>
        <v>345.50064229249023</v>
      </c>
      <c r="AD2684" s="75">
        <f t="shared" si="207"/>
        <v>59080.609832015827</v>
      </c>
      <c r="AE2684" s="74">
        <f t="shared" si="208"/>
        <v>1629.5090446792583</v>
      </c>
      <c r="AF2684" s="74">
        <f t="shared" si="209"/>
        <v>278646.04664015316</v>
      </c>
    </row>
    <row r="2685" spans="28:32" ht="20" customHeight="1" x14ac:dyDescent="0.5">
      <c r="AB2685" s="41">
        <f t="shared" si="205"/>
        <v>171</v>
      </c>
      <c r="AC2685" s="75">
        <f t="shared" si="206"/>
        <v>345.50064229249023</v>
      </c>
      <c r="AD2685" s="75">
        <f t="shared" si="207"/>
        <v>59080.609832015827</v>
      </c>
      <c r="AE2685" s="74">
        <f t="shared" si="208"/>
        <v>1629.5090446792583</v>
      </c>
      <c r="AF2685" s="74">
        <f t="shared" si="209"/>
        <v>278646.04664015316</v>
      </c>
    </row>
    <row r="2686" spans="28:32" ht="20" customHeight="1" x14ac:dyDescent="0.5">
      <c r="AB2686" s="41">
        <f t="shared" si="205"/>
        <v>171</v>
      </c>
      <c r="AC2686" s="75">
        <f t="shared" si="206"/>
        <v>345.50064229249023</v>
      </c>
      <c r="AD2686" s="75">
        <f t="shared" si="207"/>
        <v>59080.609832015827</v>
      </c>
      <c r="AE2686" s="74">
        <f t="shared" si="208"/>
        <v>1629.5090446792583</v>
      </c>
      <c r="AF2686" s="74">
        <f t="shared" si="209"/>
        <v>278646.04664015316</v>
      </c>
    </row>
    <row r="2687" spans="28:32" ht="20" customHeight="1" x14ac:dyDescent="0.5">
      <c r="AB2687" s="41">
        <f t="shared" si="205"/>
        <v>171</v>
      </c>
      <c r="AC2687" s="75">
        <f t="shared" si="206"/>
        <v>345.50064229249023</v>
      </c>
      <c r="AD2687" s="75">
        <f t="shared" si="207"/>
        <v>59080.609832015827</v>
      </c>
      <c r="AE2687" s="74">
        <f t="shared" si="208"/>
        <v>1629.5090446792583</v>
      </c>
      <c r="AF2687" s="74">
        <f t="shared" si="209"/>
        <v>278646.04664015316</v>
      </c>
    </row>
    <row r="2688" spans="28:32" ht="20" customHeight="1" x14ac:dyDescent="0.5">
      <c r="AB2688" s="41">
        <f t="shared" si="205"/>
        <v>171</v>
      </c>
      <c r="AC2688" s="75">
        <f t="shared" si="206"/>
        <v>345.50064229249023</v>
      </c>
      <c r="AD2688" s="75">
        <f t="shared" si="207"/>
        <v>59080.609832015827</v>
      </c>
      <c r="AE2688" s="74">
        <f t="shared" si="208"/>
        <v>1629.5090446792583</v>
      </c>
      <c r="AF2688" s="74">
        <f t="shared" si="209"/>
        <v>278646.04664015316</v>
      </c>
    </row>
    <row r="2689" spans="28:32" ht="20" customHeight="1" x14ac:dyDescent="0.5">
      <c r="AB2689" s="41">
        <f t="shared" si="205"/>
        <v>171</v>
      </c>
      <c r="AC2689" s="75">
        <f t="shared" si="206"/>
        <v>345.50064229249023</v>
      </c>
      <c r="AD2689" s="75">
        <f t="shared" si="207"/>
        <v>59080.609832015827</v>
      </c>
      <c r="AE2689" s="74">
        <f t="shared" si="208"/>
        <v>1629.5090446792583</v>
      </c>
      <c r="AF2689" s="74">
        <f t="shared" si="209"/>
        <v>278646.04664015316</v>
      </c>
    </row>
    <row r="2690" spans="28:32" ht="20" customHeight="1" x14ac:dyDescent="0.5">
      <c r="AB2690" s="41">
        <f t="shared" si="205"/>
        <v>171</v>
      </c>
      <c r="AC2690" s="75">
        <f t="shared" si="206"/>
        <v>345.50064229249023</v>
      </c>
      <c r="AD2690" s="75">
        <f t="shared" si="207"/>
        <v>59080.609832015827</v>
      </c>
      <c r="AE2690" s="74">
        <f t="shared" si="208"/>
        <v>1629.5090446792583</v>
      </c>
      <c r="AF2690" s="74">
        <f t="shared" si="209"/>
        <v>278646.04664015316</v>
      </c>
    </row>
    <row r="2691" spans="28:32" ht="20" customHeight="1" x14ac:dyDescent="0.5">
      <c r="AB2691" s="41">
        <f t="shared" si="205"/>
        <v>171</v>
      </c>
      <c r="AC2691" s="75">
        <f t="shared" si="206"/>
        <v>345.50064229249023</v>
      </c>
      <c r="AD2691" s="75">
        <f t="shared" si="207"/>
        <v>59080.609832015827</v>
      </c>
      <c r="AE2691" s="74">
        <f t="shared" si="208"/>
        <v>1629.5090446792583</v>
      </c>
      <c r="AF2691" s="74">
        <f t="shared" si="209"/>
        <v>278646.04664015316</v>
      </c>
    </row>
    <row r="2692" spans="28:32" ht="20" customHeight="1" x14ac:dyDescent="0.5">
      <c r="AB2692" s="41">
        <f t="shared" si="205"/>
        <v>171</v>
      </c>
      <c r="AC2692" s="75">
        <f t="shared" si="206"/>
        <v>345.50064229249023</v>
      </c>
      <c r="AD2692" s="75">
        <f t="shared" si="207"/>
        <v>59080.609832015827</v>
      </c>
      <c r="AE2692" s="74">
        <f t="shared" si="208"/>
        <v>1629.5090446792583</v>
      </c>
      <c r="AF2692" s="74">
        <f t="shared" si="209"/>
        <v>278646.04664015316</v>
      </c>
    </row>
    <row r="2693" spans="28:32" ht="20" customHeight="1" x14ac:dyDescent="0.5">
      <c r="AB2693" s="41">
        <f t="shared" si="205"/>
        <v>171</v>
      </c>
      <c r="AC2693" s="75">
        <f t="shared" si="206"/>
        <v>345.50064229249023</v>
      </c>
      <c r="AD2693" s="75">
        <f t="shared" si="207"/>
        <v>59080.609832015827</v>
      </c>
      <c r="AE2693" s="74">
        <f t="shared" si="208"/>
        <v>1629.5090446792583</v>
      </c>
      <c r="AF2693" s="74">
        <f t="shared" si="209"/>
        <v>278646.04664015316</v>
      </c>
    </row>
    <row r="2694" spans="28:32" ht="20" customHeight="1" x14ac:dyDescent="0.5">
      <c r="AB2694" s="41">
        <f t="shared" si="205"/>
        <v>171</v>
      </c>
      <c r="AC2694" s="75">
        <f t="shared" si="206"/>
        <v>345.50064229249023</v>
      </c>
      <c r="AD2694" s="75">
        <f t="shared" si="207"/>
        <v>59080.609832015827</v>
      </c>
      <c r="AE2694" s="74">
        <f t="shared" si="208"/>
        <v>1629.5090446792583</v>
      </c>
      <c r="AF2694" s="74">
        <f t="shared" si="209"/>
        <v>278646.04664015316</v>
      </c>
    </row>
    <row r="2695" spans="28:32" ht="20" customHeight="1" x14ac:dyDescent="0.5">
      <c r="AB2695" s="41">
        <f t="shared" ref="AB2695:AB2758" si="210">AB2694+U2695</f>
        <v>171</v>
      </c>
      <c r="AC2695" s="75">
        <f t="shared" ref="AC2695:AC2758" si="211">IF(U2695&gt;0,(W2695+AD2694)/AB2695,AC2694)</f>
        <v>345.50064229249023</v>
      </c>
      <c r="AD2695" s="75">
        <f t="shared" ref="AD2695:AD2758" si="212">AB2695*AC2695</f>
        <v>59080.609832015827</v>
      </c>
      <c r="AE2695" s="74">
        <f t="shared" ref="AE2695:AE2758" si="213">IF(U2695&gt;0,(AF2694+Z2695)/AB2695,AE2694)</f>
        <v>1629.5090446792583</v>
      </c>
      <c r="AF2695" s="74">
        <f t="shared" ref="AF2695:AF2758" si="214">AB2695*AE2695</f>
        <v>278646.04664015316</v>
      </c>
    </row>
    <row r="2696" spans="28:32" ht="20" customHeight="1" x14ac:dyDescent="0.5">
      <c r="AB2696" s="41">
        <f t="shared" si="210"/>
        <v>171</v>
      </c>
      <c r="AC2696" s="75">
        <f t="shared" si="211"/>
        <v>345.50064229249023</v>
      </c>
      <c r="AD2696" s="75">
        <f t="shared" si="212"/>
        <v>59080.609832015827</v>
      </c>
      <c r="AE2696" s="74">
        <f t="shared" si="213"/>
        <v>1629.5090446792583</v>
      </c>
      <c r="AF2696" s="74">
        <f t="shared" si="214"/>
        <v>278646.04664015316</v>
      </c>
    </row>
    <row r="2697" spans="28:32" ht="20" customHeight="1" x14ac:dyDescent="0.5">
      <c r="AB2697" s="41">
        <f t="shared" si="210"/>
        <v>171</v>
      </c>
      <c r="AC2697" s="75">
        <f t="shared" si="211"/>
        <v>345.50064229249023</v>
      </c>
      <c r="AD2697" s="75">
        <f t="shared" si="212"/>
        <v>59080.609832015827</v>
      </c>
      <c r="AE2697" s="74">
        <f t="shared" si="213"/>
        <v>1629.5090446792583</v>
      </c>
      <c r="AF2697" s="74">
        <f t="shared" si="214"/>
        <v>278646.04664015316</v>
      </c>
    </row>
    <row r="2698" spans="28:32" ht="20" customHeight="1" x14ac:dyDescent="0.5">
      <c r="AB2698" s="41">
        <f t="shared" si="210"/>
        <v>171</v>
      </c>
      <c r="AC2698" s="75">
        <f t="shared" si="211"/>
        <v>345.50064229249023</v>
      </c>
      <c r="AD2698" s="75">
        <f t="shared" si="212"/>
        <v>59080.609832015827</v>
      </c>
      <c r="AE2698" s="74">
        <f t="shared" si="213"/>
        <v>1629.5090446792583</v>
      </c>
      <c r="AF2698" s="74">
        <f t="shared" si="214"/>
        <v>278646.04664015316</v>
      </c>
    </row>
    <row r="2699" spans="28:32" ht="20" customHeight="1" x14ac:dyDescent="0.5">
      <c r="AB2699" s="41">
        <f t="shared" si="210"/>
        <v>171</v>
      </c>
      <c r="AC2699" s="75">
        <f t="shared" si="211"/>
        <v>345.50064229249023</v>
      </c>
      <c r="AD2699" s="75">
        <f t="shared" si="212"/>
        <v>59080.609832015827</v>
      </c>
      <c r="AE2699" s="74">
        <f t="shared" si="213"/>
        <v>1629.5090446792583</v>
      </c>
      <c r="AF2699" s="74">
        <f t="shared" si="214"/>
        <v>278646.04664015316</v>
      </c>
    </row>
    <row r="2700" spans="28:32" ht="20" customHeight="1" x14ac:dyDescent="0.5">
      <c r="AB2700" s="41">
        <f t="shared" si="210"/>
        <v>171</v>
      </c>
      <c r="AC2700" s="75">
        <f t="shared" si="211"/>
        <v>345.50064229249023</v>
      </c>
      <c r="AD2700" s="75">
        <f t="shared" si="212"/>
        <v>59080.609832015827</v>
      </c>
      <c r="AE2700" s="74">
        <f t="shared" si="213"/>
        <v>1629.5090446792583</v>
      </c>
      <c r="AF2700" s="74">
        <f t="shared" si="214"/>
        <v>278646.04664015316</v>
      </c>
    </row>
    <row r="2701" spans="28:32" ht="20" customHeight="1" x14ac:dyDescent="0.5">
      <c r="AB2701" s="41">
        <f t="shared" si="210"/>
        <v>171</v>
      </c>
      <c r="AC2701" s="75">
        <f t="shared" si="211"/>
        <v>345.50064229249023</v>
      </c>
      <c r="AD2701" s="75">
        <f t="shared" si="212"/>
        <v>59080.609832015827</v>
      </c>
      <c r="AE2701" s="74">
        <f t="shared" si="213"/>
        <v>1629.5090446792583</v>
      </c>
      <c r="AF2701" s="74">
        <f t="shared" si="214"/>
        <v>278646.04664015316</v>
      </c>
    </row>
    <row r="2702" spans="28:32" ht="20" customHeight="1" x14ac:dyDescent="0.5">
      <c r="AB2702" s="41">
        <f t="shared" si="210"/>
        <v>171</v>
      </c>
      <c r="AC2702" s="75">
        <f t="shared" si="211"/>
        <v>345.50064229249023</v>
      </c>
      <c r="AD2702" s="75">
        <f t="shared" si="212"/>
        <v>59080.609832015827</v>
      </c>
      <c r="AE2702" s="74">
        <f t="shared" si="213"/>
        <v>1629.5090446792583</v>
      </c>
      <c r="AF2702" s="74">
        <f t="shared" si="214"/>
        <v>278646.04664015316</v>
      </c>
    </row>
    <row r="2703" spans="28:32" ht="20" customHeight="1" x14ac:dyDescent="0.5">
      <c r="AB2703" s="41">
        <f t="shared" si="210"/>
        <v>171</v>
      </c>
      <c r="AC2703" s="75">
        <f t="shared" si="211"/>
        <v>345.50064229249023</v>
      </c>
      <c r="AD2703" s="75">
        <f t="shared" si="212"/>
        <v>59080.609832015827</v>
      </c>
      <c r="AE2703" s="74">
        <f t="shared" si="213"/>
        <v>1629.5090446792583</v>
      </c>
      <c r="AF2703" s="74">
        <f t="shared" si="214"/>
        <v>278646.04664015316</v>
      </c>
    </row>
    <row r="2704" spans="28:32" ht="20" customHeight="1" x14ac:dyDescent="0.5">
      <c r="AB2704" s="41">
        <f t="shared" si="210"/>
        <v>171</v>
      </c>
      <c r="AC2704" s="75">
        <f t="shared" si="211"/>
        <v>345.50064229249023</v>
      </c>
      <c r="AD2704" s="75">
        <f t="shared" si="212"/>
        <v>59080.609832015827</v>
      </c>
      <c r="AE2704" s="74">
        <f t="shared" si="213"/>
        <v>1629.5090446792583</v>
      </c>
      <c r="AF2704" s="74">
        <f t="shared" si="214"/>
        <v>278646.04664015316</v>
      </c>
    </row>
    <row r="2705" spans="28:32" ht="20" customHeight="1" x14ac:dyDescent="0.5">
      <c r="AB2705" s="41">
        <f t="shared" si="210"/>
        <v>171</v>
      </c>
      <c r="AC2705" s="75">
        <f t="shared" si="211"/>
        <v>345.50064229249023</v>
      </c>
      <c r="AD2705" s="75">
        <f t="shared" si="212"/>
        <v>59080.609832015827</v>
      </c>
      <c r="AE2705" s="74">
        <f t="shared" si="213"/>
        <v>1629.5090446792583</v>
      </c>
      <c r="AF2705" s="74">
        <f t="shared" si="214"/>
        <v>278646.04664015316</v>
      </c>
    </row>
    <row r="2706" spans="28:32" ht="20" customHeight="1" x14ac:dyDescent="0.5">
      <c r="AB2706" s="41">
        <f t="shared" si="210"/>
        <v>171</v>
      </c>
      <c r="AC2706" s="75">
        <f t="shared" si="211"/>
        <v>345.50064229249023</v>
      </c>
      <c r="AD2706" s="75">
        <f t="shared" si="212"/>
        <v>59080.609832015827</v>
      </c>
      <c r="AE2706" s="74">
        <f t="shared" si="213"/>
        <v>1629.5090446792583</v>
      </c>
      <c r="AF2706" s="74">
        <f t="shared" si="214"/>
        <v>278646.04664015316</v>
      </c>
    </row>
    <row r="2707" spans="28:32" ht="20" customHeight="1" x14ac:dyDescent="0.5">
      <c r="AB2707" s="41">
        <f t="shared" si="210"/>
        <v>171</v>
      </c>
      <c r="AC2707" s="75">
        <f t="shared" si="211"/>
        <v>345.50064229249023</v>
      </c>
      <c r="AD2707" s="75">
        <f t="shared" si="212"/>
        <v>59080.609832015827</v>
      </c>
      <c r="AE2707" s="74">
        <f t="shared" si="213"/>
        <v>1629.5090446792583</v>
      </c>
      <c r="AF2707" s="74">
        <f t="shared" si="214"/>
        <v>278646.04664015316</v>
      </c>
    </row>
    <row r="2708" spans="28:32" ht="20" customHeight="1" x14ac:dyDescent="0.5">
      <c r="AB2708" s="41">
        <f t="shared" si="210"/>
        <v>171</v>
      </c>
      <c r="AC2708" s="75">
        <f t="shared" si="211"/>
        <v>345.50064229249023</v>
      </c>
      <c r="AD2708" s="75">
        <f t="shared" si="212"/>
        <v>59080.609832015827</v>
      </c>
      <c r="AE2708" s="74">
        <f t="shared" si="213"/>
        <v>1629.5090446792583</v>
      </c>
      <c r="AF2708" s="74">
        <f t="shared" si="214"/>
        <v>278646.04664015316</v>
      </c>
    </row>
    <row r="2709" spans="28:32" ht="20" customHeight="1" x14ac:dyDescent="0.5">
      <c r="AB2709" s="41">
        <f t="shared" si="210"/>
        <v>171</v>
      </c>
      <c r="AC2709" s="75">
        <f t="shared" si="211"/>
        <v>345.50064229249023</v>
      </c>
      <c r="AD2709" s="75">
        <f t="shared" si="212"/>
        <v>59080.609832015827</v>
      </c>
      <c r="AE2709" s="74">
        <f t="shared" si="213"/>
        <v>1629.5090446792583</v>
      </c>
      <c r="AF2709" s="74">
        <f t="shared" si="214"/>
        <v>278646.04664015316</v>
      </c>
    </row>
    <row r="2710" spans="28:32" ht="20" customHeight="1" x14ac:dyDescent="0.5">
      <c r="AB2710" s="41">
        <f t="shared" si="210"/>
        <v>171</v>
      </c>
      <c r="AC2710" s="75">
        <f t="shared" si="211"/>
        <v>345.50064229249023</v>
      </c>
      <c r="AD2710" s="75">
        <f t="shared" si="212"/>
        <v>59080.609832015827</v>
      </c>
      <c r="AE2710" s="74">
        <f t="shared" si="213"/>
        <v>1629.5090446792583</v>
      </c>
      <c r="AF2710" s="74">
        <f t="shared" si="214"/>
        <v>278646.04664015316</v>
      </c>
    </row>
    <row r="2711" spans="28:32" ht="20" customHeight="1" x14ac:dyDescent="0.5">
      <c r="AB2711" s="41">
        <f t="shared" si="210"/>
        <v>171</v>
      </c>
      <c r="AC2711" s="75">
        <f t="shared" si="211"/>
        <v>345.50064229249023</v>
      </c>
      <c r="AD2711" s="75">
        <f t="shared" si="212"/>
        <v>59080.609832015827</v>
      </c>
      <c r="AE2711" s="74">
        <f t="shared" si="213"/>
        <v>1629.5090446792583</v>
      </c>
      <c r="AF2711" s="74">
        <f t="shared" si="214"/>
        <v>278646.04664015316</v>
      </c>
    </row>
    <row r="2712" spans="28:32" ht="20" customHeight="1" x14ac:dyDescent="0.5">
      <c r="AB2712" s="41">
        <f t="shared" si="210"/>
        <v>171</v>
      </c>
      <c r="AC2712" s="75">
        <f t="shared" si="211"/>
        <v>345.50064229249023</v>
      </c>
      <c r="AD2712" s="75">
        <f t="shared" si="212"/>
        <v>59080.609832015827</v>
      </c>
      <c r="AE2712" s="74">
        <f t="shared" si="213"/>
        <v>1629.5090446792583</v>
      </c>
      <c r="AF2712" s="74">
        <f t="shared" si="214"/>
        <v>278646.04664015316</v>
      </c>
    </row>
    <row r="2713" spans="28:32" ht="20" customHeight="1" x14ac:dyDescent="0.5">
      <c r="AB2713" s="41">
        <f t="shared" si="210"/>
        <v>171</v>
      </c>
      <c r="AC2713" s="75">
        <f t="shared" si="211"/>
        <v>345.50064229249023</v>
      </c>
      <c r="AD2713" s="75">
        <f t="shared" si="212"/>
        <v>59080.609832015827</v>
      </c>
      <c r="AE2713" s="74">
        <f t="shared" si="213"/>
        <v>1629.5090446792583</v>
      </c>
      <c r="AF2713" s="74">
        <f t="shared" si="214"/>
        <v>278646.04664015316</v>
      </c>
    </row>
    <row r="2714" spans="28:32" ht="20" customHeight="1" x14ac:dyDescent="0.5">
      <c r="AB2714" s="41">
        <f t="shared" si="210"/>
        <v>171</v>
      </c>
      <c r="AC2714" s="75">
        <f t="shared" si="211"/>
        <v>345.50064229249023</v>
      </c>
      <c r="AD2714" s="75">
        <f t="shared" si="212"/>
        <v>59080.609832015827</v>
      </c>
      <c r="AE2714" s="74">
        <f t="shared" si="213"/>
        <v>1629.5090446792583</v>
      </c>
      <c r="AF2714" s="74">
        <f t="shared" si="214"/>
        <v>278646.04664015316</v>
      </c>
    </row>
    <row r="2715" spans="28:32" ht="20" customHeight="1" x14ac:dyDescent="0.5">
      <c r="AB2715" s="41">
        <f t="shared" si="210"/>
        <v>171</v>
      </c>
      <c r="AC2715" s="75">
        <f t="shared" si="211"/>
        <v>345.50064229249023</v>
      </c>
      <c r="AD2715" s="75">
        <f t="shared" si="212"/>
        <v>59080.609832015827</v>
      </c>
      <c r="AE2715" s="74">
        <f t="shared" si="213"/>
        <v>1629.5090446792583</v>
      </c>
      <c r="AF2715" s="74">
        <f t="shared" si="214"/>
        <v>278646.04664015316</v>
      </c>
    </row>
    <row r="2716" spans="28:32" ht="20" customHeight="1" x14ac:dyDescent="0.5">
      <c r="AB2716" s="41">
        <f t="shared" si="210"/>
        <v>171</v>
      </c>
      <c r="AC2716" s="75">
        <f t="shared" si="211"/>
        <v>345.50064229249023</v>
      </c>
      <c r="AD2716" s="75">
        <f t="shared" si="212"/>
        <v>59080.609832015827</v>
      </c>
      <c r="AE2716" s="74">
        <f t="shared" si="213"/>
        <v>1629.5090446792583</v>
      </c>
      <c r="AF2716" s="74">
        <f t="shared" si="214"/>
        <v>278646.04664015316</v>
      </c>
    </row>
    <row r="2717" spans="28:32" ht="20" customHeight="1" x14ac:dyDescent="0.5">
      <c r="AB2717" s="41">
        <f t="shared" si="210"/>
        <v>171</v>
      </c>
      <c r="AC2717" s="75">
        <f t="shared" si="211"/>
        <v>345.50064229249023</v>
      </c>
      <c r="AD2717" s="75">
        <f t="shared" si="212"/>
        <v>59080.609832015827</v>
      </c>
      <c r="AE2717" s="74">
        <f t="shared" si="213"/>
        <v>1629.5090446792583</v>
      </c>
      <c r="AF2717" s="74">
        <f t="shared" si="214"/>
        <v>278646.04664015316</v>
      </c>
    </row>
    <row r="2718" spans="28:32" ht="20" customHeight="1" x14ac:dyDescent="0.5">
      <c r="AB2718" s="41">
        <f t="shared" si="210"/>
        <v>171</v>
      </c>
      <c r="AC2718" s="75">
        <f t="shared" si="211"/>
        <v>345.50064229249023</v>
      </c>
      <c r="AD2718" s="75">
        <f t="shared" si="212"/>
        <v>59080.609832015827</v>
      </c>
      <c r="AE2718" s="74">
        <f t="shared" si="213"/>
        <v>1629.5090446792583</v>
      </c>
      <c r="AF2718" s="74">
        <f t="shared" si="214"/>
        <v>278646.04664015316</v>
      </c>
    </row>
    <row r="2719" spans="28:32" ht="20" customHeight="1" x14ac:dyDescent="0.5">
      <c r="AB2719" s="41">
        <f t="shared" si="210"/>
        <v>171</v>
      </c>
      <c r="AC2719" s="75">
        <f t="shared" si="211"/>
        <v>345.50064229249023</v>
      </c>
      <c r="AD2719" s="75">
        <f t="shared" si="212"/>
        <v>59080.609832015827</v>
      </c>
      <c r="AE2719" s="74">
        <f t="shared" si="213"/>
        <v>1629.5090446792583</v>
      </c>
      <c r="AF2719" s="74">
        <f t="shared" si="214"/>
        <v>278646.04664015316</v>
      </c>
    </row>
    <row r="2720" spans="28:32" ht="20" customHeight="1" x14ac:dyDescent="0.5">
      <c r="AB2720" s="41">
        <f t="shared" si="210"/>
        <v>171</v>
      </c>
      <c r="AC2720" s="75">
        <f t="shared" si="211"/>
        <v>345.50064229249023</v>
      </c>
      <c r="AD2720" s="75">
        <f t="shared" si="212"/>
        <v>59080.609832015827</v>
      </c>
      <c r="AE2720" s="74">
        <f t="shared" si="213"/>
        <v>1629.5090446792583</v>
      </c>
      <c r="AF2720" s="74">
        <f t="shared" si="214"/>
        <v>278646.04664015316</v>
      </c>
    </row>
    <row r="2721" spans="28:32" ht="20" customHeight="1" x14ac:dyDescent="0.5">
      <c r="AB2721" s="41">
        <f t="shared" si="210"/>
        <v>171</v>
      </c>
      <c r="AC2721" s="75">
        <f t="shared" si="211"/>
        <v>345.50064229249023</v>
      </c>
      <c r="AD2721" s="75">
        <f t="shared" si="212"/>
        <v>59080.609832015827</v>
      </c>
      <c r="AE2721" s="74">
        <f t="shared" si="213"/>
        <v>1629.5090446792583</v>
      </c>
      <c r="AF2721" s="74">
        <f t="shared" si="214"/>
        <v>278646.04664015316</v>
      </c>
    </row>
    <row r="2722" spans="28:32" ht="20" customHeight="1" x14ac:dyDescent="0.5">
      <c r="AB2722" s="41">
        <f t="shared" si="210"/>
        <v>171</v>
      </c>
      <c r="AC2722" s="75">
        <f t="shared" si="211"/>
        <v>345.50064229249023</v>
      </c>
      <c r="AD2722" s="75">
        <f t="shared" si="212"/>
        <v>59080.609832015827</v>
      </c>
      <c r="AE2722" s="74">
        <f t="shared" si="213"/>
        <v>1629.5090446792583</v>
      </c>
      <c r="AF2722" s="74">
        <f t="shared" si="214"/>
        <v>278646.04664015316</v>
      </c>
    </row>
    <row r="2723" spans="28:32" ht="20" customHeight="1" x14ac:dyDescent="0.5">
      <c r="AB2723" s="41">
        <f t="shared" si="210"/>
        <v>171</v>
      </c>
      <c r="AC2723" s="75">
        <f t="shared" si="211"/>
        <v>345.50064229249023</v>
      </c>
      <c r="AD2723" s="75">
        <f t="shared" si="212"/>
        <v>59080.609832015827</v>
      </c>
      <c r="AE2723" s="74">
        <f t="shared" si="213"/>
        <v>1629.5090446792583</v>
      </c>
      <c r="AF2723" s="74">
        <f t="shared" si="214"/>
        <v>278646.04664015316</v>
      </c>
    </row>
    <row r="2724" spans="28:32" ht="20" customHeight="1" x14ac:dyDescent="0.5">
      <c r="AB2724" s="41">
        <f t="shared" si="210"/>
        <v>171</v>
      </c>
      <c r="AC2724" s="75">
        <f t="shared" si="211"/>
        <v>345.50064229249023</v>
      </c>
      <c r="AD2724" s="75">
        <f t="shared" si="212"/>
        <v>59080.609832015827</v>
      </c>
      <c r="AE2724" s="74">
        <f t="shared" si="213"/>
        <v>1629.5090446792583</v>
      </c>
      <c r="AF2724" s="74">
        <f t="shared" si="214"/>
        <v>278646.04664015316</v>
      </c>
    </row>
    <row r="2725" spans="28:32" ht="20" customHeight="1" x14ac:dyDescent="0.5">
      <c r="AB2725" s="41">
        <f t="shared" si="210"/>
        <v>171</v>
      </c>
      <c r="AC2725" s="75">
        <f t="shared" si="211"/>
        <v>345.50064229249023</v>
      </c>
      <c r="AD2725" s="75">
        <f t="shared" si="212"/>
        <v>59080.609832015827</v>
      </c>
      <c r="AE2725" s="74">
        <f t="shared" si="213"/>
        <v>1629.5090446792583</v>
      </c>
      <c r="AF2725" s="74">
        <f t="shared" si="214"/>
        <v>278646.04664015316</v>
      </c>
    </row>
    <row r="2726" spans="28:32" ht="20" customHeight="1" x14ac:dyDescent="0.5">
      <c r="AB2726" s="41">
        <f t="shared" si="210"/>
        <v>171</v>
      </c>
      <c r="AC2726" s="75">
        <f t="shared" si="211"/>
        <v>345.50064229249023</v>
      </c>
      <c r="AD2726" s="75">
        <f t="shared" si="212"/>
        <v>59080.609832015827</v>
      </c>
      <c r="AE2726" s="74">
        <f t="shared" si="213"/>
        <v>1629.5090446792583</v>
      </c>
      <c r="AF2726" s="74">
        <f t="shared" si="214"/>
        <v>278646.04664015316</v>
      </c>
    </row>
    <row r="2727" spans="28:32" ht="20" customHeight="1" x14ac:dyDescent="0.5">
      <c r="AB2727" s="41">
        <f t="shared" si="210"/>
        <v>171</v>
      </c>
      <c r="AC2727" s="75">
        <f t="shared" si="211"/>
        <v>345.50064229249023</v>
      </c>
      <c r="AD2727" s="75">
        <f t="shared" si="212"/>
        <v>59080.609832015827</v>
      </c>
      <c r="AE2727" s="74">
        <f t="shared" si="213"/>
        <v>1629.5090446792583</v>
      </c>
      <c r="AF2727" s="74">
        <f t="shared" si="214"/>
        <v>278646.04664015316</v>
      </c>
    </row>
    <row r="2728" spans="28:32" ht="20" customHeight="1" x14ac:dyDescent="0.5">
      <c r="AB2728" s="41">
        <f t="shared" si="210"/>
        <v>171</v>
      </c>
      <c r="AC2728" s="75">
        <f t="shared" si="211"/>
        <v>345.50064229249023</v>
      </c>
      <c r="AD2728" s="75">
        <f t="shared" si="212"/>
        <v>59080.609832015827</v>
      </c>
      <c r="AE2728" s="74">
        <f t="shared" si="213"/>
        <v>1629.5090446792583</v>
      </c>
      <c r="AF2728" s="74">
        <f t="shared" si="214"/>
        <v>278646.04664015316</v>
      </c>
    </row>
    <row r="2729" spans="28:32" ht="20" customHeight="1" x14ac:dyDescent="0.5">
      <c r="AB2729" s="41">
        <f t="shared" si="210"/>
        <v>171</v>
      </c>
      <c r="AC2729" s="75">
        <f t="shared" si="211"/>
        <v>345.50064229249023</v>
      </c>
      <c r="AD2729" s="75">
        <f t="shared" si="212"/>
        <v>59080.609832015827</v>
      </c>
      <c r="AE2729" s="74">
        <f t="shared" si="213"/>
        <v>1629.5090446792583</v>
      </c>
      <c r="AF2729" s="74">
        <f t="shared" si="214"/>
        <v>278646.04664015316</v>
      </c>
    </row>
    <row r="2730" spans="28:32" ht="20" customHeight="1" x14ac:dyDescent="0.5">
      <c r="AB2730" s="41">
        <f t="shared" si="210"/>
        <v>171</v>
      </c>
      <c r="AC2730" s="75">
        <f t="shared" si="211"/>
        <v>345.50064229249023</v>
      </c>
      <c r="AD2730" s="75">
        <f t="shared" si="212"/>
        <v>59080.609832015827</v>
      </c>
      <c r="AE2730" s="74">
        <f t="shared" si="213"/>
        <v>1629.5090446792583</v>
      </c>
      <c r="AF2730" s="74">
        <f t="shared" si="214"/>
        <v>278646.04664015316</v>
      </c>
    </row>
    <row r="2731" spans="28:32" ht="20" customHeight="1" x14ac:dyDescent="0.5">
      <c r="AB2731" s="41">
        <f t="shared" si="210"/>
        <v>171</v>
      </c>
      <c r="AC2731" s="75">
        <f t="shared" si="211"/>
        <v>345.50064229249023</v>
      </c>
      <c r="AD2731" s="75">
        <f t="shared" si="212"/>
        <v>59080.609832015827</v>
      </c>
      <c r="AE2731" s="74">
        <f t="shared" si="213"/>
        <v>1629.5090446792583</v>
      </c>
      <c r="AF2731" s="74">
        <f t="shared" si="214"/>
        <v>278646.04664015316</v>
      </c>
    </row>
    <row r="2732" spans="28:32" ht="20" customHeight="1" x14ac:dyDescent="0.5">
      <c r="AB2732" s="41">
        <f t="shared" si="210"/>
        <v>171</v>
      </c>
      <c r="AC2732" s="75">
        <f t="shared" si="211"/>
        <v>345.50064229249023</v>
      </c>
      <c r="AD2732" s="75">
        <f t="shared" si="212"/>
        <v>59080.609832015827</v>
      </c>
      <c r="AE2732" s="74">
        <f t="shared" si="213"/>
        <v>1629.5090446792583</v>
      </c>
      <c r="AF2732" s="74">
        <f t="shared" si="214"/>
        <v>278646.04664015316</v>
      </c>
    </row>
    <row r="2733" spans="28:32" ht="20" customHeight="1" x14ac:dyDescent="0.5">
      <c r="AB2733" s="41">
        <f t="shared" si="210"/>
        <v>171</v>
      </c>
      <c r="AC2733" s="75">
        <f t="shared" si="211"/>
        <v>345.50064229249023</v>
      </c>
      <c r="AD2733" s="75">
        <f t="shared" si="212"/>
        <v>59080.609832015827</v>
      </c>
      <c r="AE2733" s="74">
        <f t="shared" si="213"/>
        <v>1629.5090446792583</v>
      </c>
      <c r="AF2733" s="74">
        <f t="shared" si="214"/>
        <v>278646.04664015316</v>
      </c>
    </row>
    <row r="2734" spans="28:32" ht="20" customHeight="1" x14ac:dyDescent="0.5">
      <c r="AB2734" s="41">
        <f t="shared" si="210"/>
        <v>171</v>
      </c>
      <c r="AC2734" s="75">
        <f t="shared" si="211"/>
        <v>345.50064229249023</v>
      </c>
      <c r="AD2734" s="75">
        <f t="shared" si="212"/>
        <v>59080.609832015827</v>
      </c>
      <c r="AE2734" s="74">
        <f t="shared" si="213"/>
        <v>1629.5090446792583</v>
      </c>
      <c r="AF2734" s="74">
        <f t="shared" si="214"/>
        <v>278646.04664015316</v>
      </c>
    </row>
    <row r="2735" spans="28:32" ht="20" customHeight="1" x14ac:dyDescent="0.5">
      <c r="AB2735" s="41">
        <f t="shared" si="210"/>
        <v>171</v>
      </c>
      <c r="AC2735" s="75">
        <f t="shared" si="211"/>
        <v>345.50064229249023</v>
      </c>
      <c r="AD2735" s="75">
        <f t="shared" si="212"/>
        <v>59080.609832015827</v>
      </c>
      <c r="AE2735" s="74">
        <f t="shared" si="213"/>
        <v>1629.5090446792583</v>
      </c>
      <c r="AF2735" s="74">
        <f t="shared" si="214"/>
        <v>278646.04664015316</v>
      </c>
    </row>
    <row r="2736" spans="28:32" ht="20" customHeight="1" x14ac:dyDescent="0.5">
      <c r="AB2736" s="41">
        <f t="shared" si="210"/>
        <v>171</v>
      </c>
      <c r="AC2736" s="75">
        <f t="shared" si="211"/>
        <v>345.50064229249023</v>
      </c>
      <c r="AD2736" s="75">
        <f t="shared" si="212"/>
        <v>59080.609832015827</v>
      </c>
      <c r="AE2736" s="74">
        <f t="shared" si="213"/>
        <v>1629.5090446792583</v>
      </c>
      <c r="AF2736" s="74">
        <f t="shared" si="214"/>
        <v>278646.04664015316</v>
      </c>
    </row>
    <row r="2737" spans="28:32" ht="20" customHeight="1" x14ac:dyDescent="0.5">
      <c r="AB2737" s="41">
        <f t="shared" si="210"/>
        <v>171</v>
      </c>
      <c r="AC2737" s="75">
        <f t="shared" si="211"/>
        <v>345.50064229249023</v>
      </c>
      <c r="AD2737" s="75">
        <f t="shared" si="212"/>
        <v>59080.609832015827</v>
      </c>
      <c r="AE2737" s="74">
        <f t="shared" si="213"/>
        <v>1629.5090446792583</v>
      </c>
      <c r="AF2737" s="74">
        <f t="shared" si="214"/>
        <v>278646.04664015316</v>
      </c>
    </row>
    <row r="2738" spans="28:32" ht="20" customHeight="1" x14ac:dyDescent="0.5">
      <c r="AB2738" s="41">
        <f t="shared" si="210"/>
        <v>171</v>
      </c>
      <c r="AC2738" s="75">
        <f t="shared" si="211"/>
        <v>345.50064229249023</v>
      </c>
      <c r="AD2738" s="75">
        <f t="shared" si="212"/>
        <v>59080.609832015827</v>
      </c>
      <c r="AE2738" s="74">
        <f t="shared" si="213"/>
        <v>1629.5090446792583</v>
      </c>
      <c r="AF2738" s="74">
        <f t="shared" si="214"/>
        <v>278646.04664015316</v>
      </c>
    </row>
    <row r="2739" spans="28:32" ht="20" customHeight="1" x14ac:dyDescent="0.5">
      <c r="AB2739" s="41">
        <f t="shared" si="210"/>
        <v>171</v>
      </c>
      <c r="AC2739" s="75">
        <f t="shared" si="211"/>
        <v>345.50064229249023</v>
      </c>
      <c r="AD2739" s="75">
        <f t="shared" si="212"/>
        <v>59080.609832015827</v>
      </c>
      <c r="AE2739" s="74">
        <f t="shared" si="213"/>
        <v>1629.5090446792583</v>
      </c>
      <c r="AF2739" s="74">
        <f t="shared" si="214"/>
        <v>278646.04664015316</v>
      </c>
    </row>
    <row r="2740" spans="28:32" ht="20" customHeight="1" x14ac:dyDescent="0.5">
      <c r="AB2740" s="41">
        <f t="shared" si="210"/>
        <v>171</v>
      </c>
      <c r="AC2740" s="75">
        <f t="shared" si="211"/>
        <v>345.50064229249023</v>
      </c>
      <c r="AD2740" s="75">
        <f t="shared" si="212"/>
        <v>59080.609832015827</v>
      </c>
      <c r="AE2740" s="74">
        <f t="shared" si="213"/>
        <v>1629.5090446792583</v>
      </c>
      <c r="AF2740" s="74">
        <f t="shared" si="214"/>
        <v>278646.04664015316</v>
      </c>
    </row>
    <row r="2741" spans="28:32" ht="20" customHeight="1" x14ac:dyDescent="0.5">
      <c r="AB2741" s="41">
        <f t="shared" si="210"/>
        <v>171</v>
      </c>
      <c r="AC2741" s="75">
        <f t="shared" si="211"/>
        <v>345.50064229249023</v>
      </c>
      <c r="AD2741" s="75">
        <f t="shared" si="212"/>
        <v>59080.609832015827</v>
      </c>
      <c r="AE2741" s="74">
        <f t="shared" si="213"/>
        <v>1629.5090446792583</v>
      </c>
      <c r="AF2741" s="74">
        <f t="shared" si="214"/>
        <v>278646.04664015316</v>
      </c>
    </row>
    <row r="2742" spans="28:32" ht="20" customHeight="1" x14ac:dyDescent="0.5">
      <c r="AB2742" s="41">
        <f t="shared" si="210"/>
        <v>171</v>
      </c>
      <c r="AC2742" s="75">
        <f t="shared" si="211"/>
        <v>345.50064229249023</v>
      </c>
      <c r="AD2742" s="75">
        <f t="shared" si="212"/>
        <v>59080.609832015827</v>
      </c>
      <c r="AE2742" s="74">
        <f t="shared" si="213"/>
        <v>1629.5090446792583</v>
      </c>
      <c r="AF2742" s="74">
        <f t="shared" si="214"/>
        <v>278646.04664015316</v>
      </c>
    </row>
    <row r="2743" spans="28:32" ht="20" customHeight="1" x14ac:dyDescent="0.5">
      <c r="AB2743" s="41">
        <f t="shared" si="210"/>
        <v>171</v>
      </c>
      <c r="AC2743" s="75">
        <f t="shared" si="211"/>
        <v>345.50064229249023</v>
      </c>
      <c r="AD2743" s="75">
        <f t="shared" si="212"/>
        <v>59080.609832015827</v>
      </c>
      <c r="AE2743" s="74">
        <f t="shared" si="213"/>
        <v>1629.5090446792583</v>
      </c>
      <c r="AF2743" s="74">
        <f t="shared" si="214"/>
        <v>278646.04664015316</v>
      </c>
    </row>
    <row r="2744" spans="28:32" ht="20" customHeight="1" x14ac:dyDescent="0.5">
      <c r="AB2744" s="41">
        <f t="shared" si="210"/>
        <v>171</v>
      </c>
      <c r="AC2744" s="75">
        <f t="shared" si="211"/>
        <v>345.50064229249023</v>
      </c>
      <c r="AD2744" s="75">
        <f t="shared" si="212"/>
        <v>59080.609832015827</v>
      </c>
      <c r="AE2744" s="74">
        <f t="shared" si="213"/>
        <v>1629.5090446792583</v>
      </c>
      <c r="AF2744" s="74">
        <f t="shared" si="214"/>
        <v>278646.04664015316</v>
      </c>
    </row>
    <row r="2745" spans="28:32" ht="20" customHeight="1" x14ac:dyDescent="0.5">
      <c r="AB2745" s="41">
        <f t="shared" si="210"/>
        <v>171</v>
      </c>
      <c r="AC2745" s="75">
        <f t="shared" si="211"/>
        <v>345.50064229249023</v>
      </c>
      <c r="AD2745" s="75">
        <f t="shared" si="212"/>
        <v>59080.609832015827</v>
      </c>
      <c r="AE2745" s="74">
        <f t="shared" si="213"/>
        <v>1629.5090446792583</v>
      </c>
      <c r="AF2745" s="74">
        <f t="shared" si="214"/>
        <v>278646.04664015316</v>
      </c>
    </row>
    <row r="2746" spans="28:32" ht="20" customHeight="1" x14ac:dyDescent="0.5">
      <c r="AB2746" s="41">
        <f t="shared" si="210"/>
        <v>171</v>
      </c>
      <c r="AC2746" s="75">
        <f t="shared" si="211"/>
        <v>345.50064229249023</v>
      </c>
      <c r="AD2746" s="75">
        <f t="shared" si="212"/>
        <v>59080.609832015827</v>
      </c>
      <c r="AE2746" s="74">
        <f t="shared" si="213"/>
        <v>1629.5090446792583</v>
      </c>
      <c r="AF2746" s="74">
        <f t="shared" si="214"/>
        <v>278646.04664015316</v>
      </c>
    </row>
    <row r="2747" spans="28:32" ht="20" customHeight="1" x14ac:dyDescent="0.5">
      <c r="AB2747" s="41">
        <f t="shared" si="210"/>
        <v>171</v>
      </c>
      <c r="AC2747" s="75">
        <f t="shared" si="211"/>
        <v>345.50064229249023</v>
      </c>
      <c r="AD2747" s="75">
        <f t="shared" si="212"/>
        <v>59080.609832015827</v>
      </c>
      <c r="AE2747" s="74">
        <f t="shared" si="213"/>
        <v>1629.5090446792583</v>
      </c>
      <c r="AF2747" s="74">
        <f t="shared" si="214"/>
        <v>278646.04664015316</v>
      </c>
    </row>
    <row r="2748" spans="28:32" ht="20" customHeight="1" x14ac:dyDescent="0.5">
      <c r="AB2748" s="41">
        <f t="shared" si="210"/>
        <v>171</v>
      </c>
      <c r="AC2748" s="75">
        <f t="shared" si="211"/>
        <v>345.50064229249023</v>
      </c>
      <c r="AD2748" s="75">
        <f t="shared" si="212"/>
        <v>59080.609832015827</v>
      </c>
      <c r="AE2748" s="74">
        <f t="shared" si="213"/>
        <v>1629.5090446792583</v>
      </c>
      <c r="AF2748" s="74">
        <f t="shared" si="214"/>
        <v>278646.04664015316</v>
      </c>
    </row>
    <row r="2749" spans="28:32" ht="20" customHeight="1" x14ac:dyDescent="0.5">
      <c r="AB2749" s="41">
        <f t="shared" si="210"/>
        <v>171</v>
      </c>
      <c r="AC2749" s="75">
        <f t="shared" si="211"/>
        <v>345.50064229249023</v>
      </c>
      <c r="AD2749" s="75">
        <f t="shared" si="212"/>
        <v>59080.609832015827</v>
      </c>
      <c r="AE2749" s="74">
        <f t="shared" si="213"/>
        <v>1629.5090446792583</v>
      </c>
      <c r="AF2749" s="74">
        <f t="shared" si="214"/>
        <v>278646.04664015316</v>
      </c>
    </row>
    <row r="2750" spans="28:32" ht="20" customHeight="1" x14ac:dyDescent="0.5">
      <c r="AB2750" s="41">
        <f t="shared" si="210"/>
        <v>171</v>
      </c>
      <c r="AC2750" s="75">
        <f t="shared" si="211"/>
        <v>345.50064229249023</v>
      </c>
      <c r="AD2750" s="75">
        <f t="shared" si="212"/>
        <v>59080.609832015827</v>
      </c>
      <c r="AE2750" s="74">
        <f t="shared" si="213"/>
        <v>1629.5090446792583</v>
      </c>
      <c r="AF2750" s="74">
        <f t="shared" si="214"/>
        <v>278646.04664015316</v>
      </c>
    </row>
    <row r="2751" spans="28:32" ht="20" customHeight="1" x14ac:dyDescent="0.5">
      <c r="AB2751" s="41">
        <f t="shared" si="210"/>
        <v>171</v>
      </c>
      <c r="AC2751" s="75">
        <f t="shared" si="211"/>
        <v>345.50064229249023</v>
      </c>
      <c r="AD2751" s="75">
        <f t="shared" si="212"/>
        <v>59080.609832015827</v>
      </c>
      <c r="AE2751" s="74">
        <f t="shared" si="213"/>
        <v>1629.5090446792583</v>
      </c>
      <c r="AF2751" s="74">
        <f t="shared" si="214"/>
        <v>278646.04664015316</v>
      </c>
    </row>
    <row r="2752" spans="28:32" ht="20" customHeight="1" x14ac:dyDescent="0.5">
      <c r="AB2752" s="41">
        <f t="shared" si="210"/>
        <v>171</v>
      </c>
      <c r="AC2752" s="75">
        <f t="shared" si="211"/>
        <v>345.50064229249023</v>
      </c>
      <c r="AD2752" s="75">
        <f t="shared" si="212"/>
        <v>59080.609832015827</v>
      </c>
      <c r="AE2752" s="74">
        <f t="shared" si="213"/>
        <v>1629.5090446792583</v>
      </c>
      <c r="AF2752" s="74">
        <f t="shared" si="214"/>
        <v>278646.04664015316</v>
      </c>
    </row>
    <row r="2753" spans="28:32" ht="20" customHeight="1" x14ac:dyDescent="0.5">
      <c r="AB2753" s="41">
        <f t="shared" si="210"/>
        <v>171</v>
      </c>
      <c r="AC2753" s="75">
        <f t="shared" si="211"/>
        <v>345.50064229249023</v>
      </c>
      <c r="AD2753" s="75">
        <f t="shared" si="212"/>
        <v>59080.609832015827</v>
      </c>
      <c r="AE2753" s="74">
        <f t="shared" si="213"/>
        <v>1629.5090446792583</v>
      </c>
      <c r="AF2753" s="74">
        <f t="shared" si="214"/>
        <v>278646.04664015316</v>
      </c>
    </row>
    <row r="2754" spans="28:32" ht="20" customHeight="1" x14ac:dyDescent="0.5">
      <c r="AB2754" s="41">
        <f t="shared" si="210"/>
        <v>171</v>
      </c>
      <c r="AC2754" s="75">
        <f t="shared" si="211"/>
        <v>345.50064229249023</v>
      </c>
      <c r="AD2754" s="75">
        <f t="shared" si="212"/>
        <v>59080.609832015827</v>
      </c>
      <c r="AE2754" s="74">
        <f t="shared" si="213"/>
        <v>1629.5090446792583</v>
      </c>
      <c r="AF2754" s="74">
        <f t="shared" si="214"/>
        <v>278646.04664015316</v>
      </c>
    </row>
    <row r="2755" spans="28:32" ht="20" customHeight="1" x14ac:dyDescent="0.5">
      <c r="AB2755" s="41">
        <f t="shared" si="210"/>
        <v>171</v>
      </c>
      <c r="AC2755" s="75">
        <f t="shared" si="211"/>
        <v>345.50064229249023</v>
      </c>
      <c r="AD2755" s="75">
        <f t="shared" si="212"/>
        <v>59080.609832015827</v>
      </c>
      <c r="AE2755" s="74">
        <f t="shared" si="213"/>
        <v>1629.5090446792583</v>
      </c>
      <c r="AF2755" s="74">
        <f t="shared" si="214"/>
        <v>278646.04664015316</v>
      </c>
    </row>
    <row r="2756" spans="28:32" ht="20" customHeight="1" x14ac:dyDescent="0.5">
      <c r="AB2756" s="41">
        <f t="shared" si="210"/>
        <v>171</v>
      </c>
      <c r="AC2756" s="75">
        <f t="shared" si="211"/>
        <v>345.50064229249023</v>
      </c>
      <c r="AD2756" s="75">
        <f t="shared" si="212"/>
        <v>59080.609832015827</v>
      </c>
      <c r="AE2756" s="74">
        <f t="shared" si="213"/>
        <v>1629.5090446792583</v>
      </c>
      <c r="AF2756" s="74">
        <f t="shared" si="214"/>
        <v>278646.04664015316</v>
      </c>
    </row>
    <row r="2757" spans="28:32" ht="20" customHeight="1" x14ac:dyDescent="0.5">
      <c r="AB2757" s="41">
        <f t="shared" si="210"/>
        <v>171</v>
      </c>
      <c r="AC2757" s="75">
        <f t="shared" si="211"/>
        <v>345.50064229249023</v>
      </c>
      <c r="AD2757" s="75">
        <f t="shared" si="212"/>
        <v>59080.609832015827</v>
      </c>
      <c r="AE2757" s="74">
        <f t="shared" si="213"/>
        <v>1629.5090446792583</v>
      </c>
      <c r="AF2757" s="74">
        <f t="shared" si="214"/>
        <v>278646.04664015316</v>
      </c>
    </row>
    <row r="2758" spans="28:32" ht="20" customHeight="1" x14ac:dyDescent="0.5">
      <c r="AB2758" s="41">
        <f t="shared" si="210"/>
        <v>171</v>
      </c>
      <c r="AC2758" s="75">
        <f t="shared" si="211"/>
        <v>345.50064229249023</v>
      </c>
      <c r="AD2758" s="75">
        <f t="shared" si="212"/>
        <v>59080.609832015827</v>
      </c>
      <c r="AE2758" s="74">
        <f t="shared" si="213"/>
        <v>1629.5090446792583</v>
      </c>
      <c r="AF2758" s="74">
        <f t="shared" si="214"/>
        <v>278646.04664015316</v>
      </c>
    </row>
    <row r="2759" spans="28:32" ht="20" customHeight="1" x14ac:dyDescent="0.5">
      <c r="AB2759" s="41">
        <f t="shared" ref="AB2759:AB2822" si="215">AB2758+U2759</f>
        <v>171</v>
      </c>
      <c r="AC2759" s="75">
        <f t="shared" ref="AC2759:AC2822" si="216">IF(U2759&gt;0,(W2759+AD2758)/AB2759,AC2758)</f>
        <v>345.50064229249023</v>
      </c>
      <c r="AD2759" s="75">
        <f t="shared" ref="AD2759:AD2822" si="217">AB2759*AC2759</f>
        <v>59080.609832015827</v>
      </c>
      <c r="AE2759" s="74">
        <f t="shared" ref="AE2759:AE2822" si="218">IF(U2759&gt;0,(AF2758+Z2759)/AB2759,AE2758)</f>
        <v>1629.5090446792583</v>
      </c>
      <c r="AF2759" s="74">
        <f t="shared" ref="AF2759:AF2822" si="219">AB2759*AE2759</f>
        <v>278646.04664015316</v>
      </c>
    </row>
    <row r="2760" spans="28:32" ht="20" customHeight="1" x14ac:dyDescent="0.5">
      <c r="AB2760" s="41">
        <f t="shared" si="215"/>
        <v>171</v>
      </c>
      <c r="AC2760" s="75">
        <f t="shared" si="216"/>
        <v>345.50064229249023</v>
      </c>
      <c r="AD2760" s="75">
        <f t="shared" si="217"/>
        <v>59080.609832015827</v>
      </c>
      <c r="AE2760" s="74">
        <f t="shared" si="218"/>
        <v>1629.5090446792583</v>
      </c>
      <c r="AF2760" s="74">
        <f t="shared" si="219"/>
        <v>278646.04664015316</v>
      </c>
    </row>
    <row r="2761" spans="28:32" ht="20" customHeight="1" x14ac:dyDescent="0.5">
      <c r="AB2761" s="41">
        <f t="shared" si="215"/>
        <v>171</v>
      </c>
      <c r="AC2761" s="75">
        <f t="shared" si="216"/>
        <v>345.50064229249023</v>
      </c>
      <c r="AD2761" s="75">
        <f t="shared" si="217"/>
        <v>59080.609832015827</v>
      </c>
      <c r="AE2761" s="74">
        <f t="shared" si="218"/>
        <v>1629.5090446792583</v>
      </c>
      <c r="AF2761" s="74">
        <f t="shared" si="219"/>
        <v>278646.04664015316</v>
      </c>
    </row>
    <row r="2762" spans="28:32" ht="20" customHeight="1" x14ac:dyDescent="0.5">
      <c r="AB2762" s="41">
        <f t="shared" si="215"/>
        <v>171</v>
      </c>
      <c r="AC2762" s="75">
        <f t="shared" si="216"/>
        <v>345.50064229249023</v>
      </c>
      <c r="AD2762" s="75">
        <f t="shared" si="217"/>
        <v>59080.609832015827</v>
      </c>
      <c r="AE2762" s="74">
        <f t="shared" si="218"/>
        <v>1629.5090446792583</v>
      </c>
      <c r="AF2762" s="74">
        <f t="shared" si="219"/>
        <v>278646.04664015316</v>
      </c>
    </row>
    <row r="2763" spans="28:32" ht="20" customHeight="1" x14ac:dyDescent="0.5">
      <c r="AB2763" s="41">
        <f t="shared" si="215"/>
        <v>171</v>
      </c>
      <c r="AC2763" s="75">
        <f t="shared" si="216"/>
        <v>345.50064229249023</v>
      </c>
      <c r="AD2763" s="75">
        <f t="shared" si="217"/>
        <v>59080.609832015827</v>
      </c>
      <c r="AE2763" s="74">
        <f t="shared" si="218"/>
        <v>1629.5090446792583</v>
      </c>
      <c r="AF2763" s="74">
        <f t="shared" si="219"/>
        <v>278646.04664015316</v>
      </c>
    </row>
    <row r="2764" spans="28:32" ht="20" customHeight="1" x14ac:dyDescent="0.5">
      <c r="AB2764" s="41">
        <f t="shared" si="215"/>
        <v>171</v>
      </c>
      <c r="AC2764" s="75">
        <f t="shared" si="216"/>
        <v>345.50064229249023</v>
      </c>
      <c r="AD2764" s="75">
        <f t="shared" si="217"/>
        <v>59080.609832015827</v>
      </c>
      <c r="AE2764" s="74">
        <f t="shared" si="218"/>
        <v>1629.5090446792583</v>
      </c>
      <c r="AF2764" s="74">
        <f t="shared" si="219"/>
        <v>278646.04664015316</v>
      </c>
    </row>
    <row r="2765" spans="28:32" ht="20" customHeight="1" x14ac:dyDescent="0.5">
      <c r="AB2765" s="41">
        <f t="shared" si="215"/>
        <v>171</v>
      </c>
      <c r="AC2765" s="75">
        <f t="shared" si="216"/>
        <v>345.50064229249023</v>
      </c>
      <c r="AD2765" s="75">
        <f t="shared" si="217"/>
        <v>59080.609832015827</v>
      </c>
      <c r="AE2765" s="74">
        <f t="shared" si="218"/>
        <v>1629.5090446792583</v>
      </c>
      <c r="AF2765" s="74">
        <f t="shared" si="219"/>
        <v>278646.04664015316</v>
      </c>
    </row>
    <row r="2766" spans="28:32" ht="20" customHeight="1" x14ac:dyDescent="0.5">
      <c r="AB2766" s="41">
        <f t="shared" si="215"/>
        <v>171</v>
      </c>
      <c r="AC2766" s="75">
        <f t="shared" si="216"/>
        <v>345.50064229249023</v>
      </c>
      <c r="AD2766" s="75">
        <f t="shared" si="217"/>
        <v>59080.609832015827</v>
      </c>
      <c r="AE2766" s="74">
        <f t="shared" si="218"/>
        <v>1629.5090446792583</v>
      </c>
      <c r="AF2766" s="74">
        <f t="shared" si="219"/>
        <v>278646.04664015316</v>
      </c>
    </row>
    <row r="2767" spans="28:32" ht="20" customHeight="1" x14ac:dyDescent="0.5">
      <c r="AB2767" s="41">
        <f t="shared" si="215"/>
        <v>171</v>
      </c>
      <c r="AC2767" s="75">
        <f t="shared" si="216"/>
        <v>345.50064229249023</v>
      </c>
      <c r="AD2767" s="75">
        <f t="shared" si="217"/>
        <v>59080.609832015827</v>
      </c>
      <c r="AE2767" s="74">
        <f t="shared" si="218"/>
        <v>1629.5090446792583</v>
      </c>
      <c r="AF2767" s="74">
        <f t="shared" si="219"/>
        <v>278646.04664015316</v>
      </c>
    </row>
    <row r="2768" spans="28:32" ht="20" customHeight="1" x14ac:dyDescent="0.5">
      <c r="AB2768" s="41">
        <f t="shared" si="215"/>
        <v>171</v>
      </c>
      <c r="AC2768" s="75">
        <f t="shared" si="216"/>
        <v>345.50064229249023</v>
      </c>
      <c r="AD2768" s="75">
        <f t="shared" si="217"/>
        <v>59080.609832015827</v>
      </c>
      <c r="AE2768" s="74">
        <f t="shared" si="218"/>
        <v>1629.5090446792583</v>
      </c>
      <c r="AF2768" s="74">
        <f t="shared" si="219"/>
        <v>278646.04664015316</v>
      </c>
    </row>
    <row r="2769" spans="28:32" ht="20" customHeight="1" x14ac:dyDescent="0.5">
      <c r="AB2769" s="41">
        <f t="shared" si="215"/>
        <v>171</v>
      </c>
      <c r="AC2769" s="75">
        <f t="shared" si="216"/>
        <v>345.50064229249023</v>
      </c>
      <c r="AD2769" s="75">
        <f t="shared" si="217"/>
        <v>59080.609832015827</v>
      </c>
      <c r="AE2769" s="74">
        <f t="shared" si="218"/>
        <v>1629.5090446792583</v>
      </c>
      <c r="AF2769" s="74">
        <f t="shared" si="219"/>
        <v>278646.04664015316</v>
      </c>
    </row>
    <row r="2770" spans="28:32" ht="20" customHeight="1" x14ac:dyDescent="0.5">
      <c r="AB2770" s="41">
        <f t="shared" si="215"/>
        <v>171</v>
      </c>
      <c r="AC2770" s="75">
        <f t="shared" si="216"/>
        <v>345.50064229249023</v>
      </c>
      <c r="AD2770" s="75">
        <f t="shared" si="217"/>
        <v>59080.609832015827</v>
      </c>
      <c r="AE2770" s="74">
        <f t="shared" si="218"/>
        <v>1629.5090446792583</v>
      </c>
      <c r="AF2770" s="74">
        <f t="shared" si="219"/>
        <v>278646.04664015316</v>
      </c>
    </row>
    <row r="2771" spans="28:32" ht="20" customHeight="1" x14ac:dyDescent="0.5">
      <c r="AB2771" s="41">
        <f t="shared" si="215"/>
        <v>171</v>
      </c>
      <c r="AC2771" s="75">
        <f t="shared" si="216"/>
        <v>345.50064229249023</v>
      </c>
      <c r="AD2771" s="75">
        <f t="shared" si="217"/>
        <v>59080.609832015827</v>
      </c>
      <c r="AE2771" s="74">
        <f t="shared" si="218"/>
        <v>1629.5090446792583</v>
      </c>
      <c r="AF2771" s="74">
        <f t="shared" si="219"/>
        <v>278646.04664015316</v>
      </c>
    </row>
    <row r="2772" spans="28:32" ht="20" customHeight="1" x14ac:dyDescent="0.5">
      <c r="AB2772" s="41">
        <f t="shared" si="215"/>
        <v>171</v>
      </c>
      <c r="AC2772" s="75">
        <f t="shared" si="216"/>
        <v>345.50064229249023</v>
      </c>
      <c r="AD2772" s="75">
        <f t="shared" si="217"/>
        <v>59080.609832015827</v>
      </c>
      <c r="AE2772" s="74">
        <f t="shared" si="218"/>
        <v>1629.5090446792583</v>
      </c>
      <c r="AF2772" s="74">
        <f t="shared" si="219"/>
        <v>278646.04664015316</v>
      </c>
    </row>
    <row r="2773" spans="28:32" ht="20" customHeight="1" x14ac:dyDescent="0.5">
      <c r="AB2773" s="41">
        <f t="shared" si="215"/>
        <v>171</v>
      </c>
      <c r="AC2773" s="75">
        <f t="shared" si="216"/>
        <v>345.50064229249023</v>
      </c>
      <c r="AD2773" s="75">
        <f t="shared" si="217"/>
        <v>59080.609832015827</v>
      </c>
      <c r="AE2773" s="74">
        <f t="shared" si="218"/>
        <v>1629.5090446792583</v>
      </c>
      <c r="AF2773" s="74">
        <f t="shared" si="219"/>
        <v>278646.04664015316</v>
      </c>
    </row>
    <row r="2774" spans="28:32" ht="20" customHeight="1" x14ac:dyDescent="0.5">
      <c r="AB2774" s="41">
        <f t="shared" si="215"/>
        <v>171</v>
      </c>
      <c r="AC2774" s="75">
        <f t="shared" si="216"/>
        <v>345.50064229249023</v>
      </c>
      <c r="AD2774" s="75">
        <f t="shared" si="217"/>
        <v>59080.609832015827</v>
      </c>
      <c r="AE2774" s="74">
        <f t="shared" si="218"/>
        <v>1629.5090446792583</v>
      </c>
      <c r="AF2774" s="74">
        <f t="shared" si="219"/>
        <v>278646.04664015316</v>
      </c>
    </row>
    <row r="2775" spans="28:32" ht="20" customHeight="1" x14ac:dyDescent="0.5">
      <c r="AB2775" s="41">
        <f t="shared" si="215"/>
        <v>171</v>
      </c>
      <c r="AC2775" s="75">
        <f t="shared" si="216"/>
        <v>345.50064229249023</v>
      </c>
      <c r="AD2775" s="75">
        <f t="shared" si="217"/>
        <v>59080.609832015827</v>
      </c>
      <c r="AE2775" s="74">
        <f t="shared" si="218"/>
        <v>1629.5090446792583</v>
      </c>
      <c r="AF2775" s="74">
        <f t="shared" si="219"/>
        <v>278646.04664015316</v>
      </c>
    </row>
    <row r="2776" spans="28:32" ht="20" customHeight="1" x14ac:dyDescent="0.5">
      <c r="AB2776" s="41">
        <f t="shared" si="215"/>
        <v>171</v>
      </c>
      <c r="AC2776" s="75">
        <f t="shared" si="216"/>
        <v>345.50064229249023</v>
      </c>
      <c r="AD2776" s="75">
        <f t="shared" si="217"/>
        <v>59080.609832015827</v>
      </c>
      <c r="AE2776" s="74">
        <f t="shared" si="218"/>
        <v>1629.5090446792583</v>
      </c>
      <c r="AF2776" s="74">
        <f t="shared" si="219"/>
        <v>278646.04664015316</v>
      </c>
    </row>
    <row r="2777" spans="28:32" ht="20" customHeight="1" x14ac:dyDescent="0.5">
      <c r="AB2777" s="41">
        <f t="shared" si="215"/>
        <v>171</v>
      </c>
      <c r="AC2777" s="75">
        <f t="shared" si="216"/>
        <v>345.50064229249023</v>
      </c>
      <c r="AD2777" s="75">
        <f t="shared" si="217"/>
        <v>59080.609832015827</v>
      </c>
      <c r="AE2777" s="74">
        <f t="shared" si="218"/>
        <v>1629.5090446792583</v>
      </c>
      <c r="AF2777" s="74">
        <f t="shared" si="219"/>
        <v>278646.04664015316</v>
      </c>
    </row>
    <row r="2778" spans="28:32" ht="20" customHeight="1" x14ac:dyDescent="0.5">
      <c r="AB2778" s="41">
        <f t="shared" si="215"/>
        <v>171</v>
      </c>
      <c r="AC2778" s="75">
        <f t="shared" si="216"/>
        <v>345.50064229249023</v>
      </c>
      <c r="AD2778" s="75">
        <f t="shared" si="217"/>
        <v>59080.609832015827</v>
      </c>
      <c r="AE2778" s="74">
        <f t="shared" si="218"/>
        <v>1629.5090446792583</v>
      </c>
      <c r="AF2778" s="74">
        <f t="shared" si="219"/>
        <v>278646.04664015316</v>
      </c>
    </row>
    <row r="2779" spans="28:32" ht="20" customHeight="1" x14ac:dyDescent="0.5">
      <c r="AB2779" s="41">
        <f t="shared" si="215"/>
        <v>171</v>
      </c>
      <c r="AC2779" s="75">
        <f t="shared" si="216"/>
        <v>345.50064229249023</v>
      </c>
      <c r="AD2779" s="75">
        <f t="shared" si="217"/>
        <v>59080.609832015827</v>
      </c>
      <c r="AE2779" s="74">
        <f t="shared" si="218"/>
        <v>1629.5090446792583</v>
      </c>
      <c r="AF2779" s="74">
        <f t="shared" si="219"/>
        <v>278646.04664015316</v>
      </c>
    </row>
    <row r="2780" spans="28:32" ht="20" customHeight="1" x14ac:dyDescent="0.5">
      <c r="AB2780" s="41">
        <f t="shared" si="215"/>
        <v>171</v>
      </c>
      <c r="AC2780" s="75">
        <f t="shared" si="216"/>
        <v>345.50064229249023</v>
      </c>
      <c r="AD2780" s="75">
        <f t="shared" si="217"/>
        <v>59080.609832015827</v>
      </c>
      <c r="AE2780" s="74">
        <f t="shared" si="218"/>
        <v>1629.5090446792583</v>
      </c>
      <c r="AF2780" s="74">
        <f t="shared" si="219"/>
        <v>278646.04664015316</v>
      </c>
    </row>
    <row r="2781" spans="28:32" ht="20" customHeight="1" x14ac:dyDescent="0.5">
      <c r="AB2781" s="41">
        <f t="shared" si="215"/>
        <v>171</v>
      </c>
      <c r="AC2781" s="75">
        <f t="shared" si="216"/>
        <v>345.50064229249023</v>
      </c>
      <c r="AD2781" s="75">
        <f t="shared" si="217"/>
        <v>59080.609832015827</v>
      </c>
      <c r="AE2781" s="74">
        <f t="shared" si="218"/>
        <v>1629.5090446792583</v>
      </c>
      <c r="AF2781" s="74">
        <f t="shared" si="219"/>
        <v>278646.04664015316</v>
      </c>
    </row>
    <row r="2782" spans="28:32" ht="20" customHeight="1" x14ac:dyDescent="0.5">
      <c r="AB2782" s="41">
        <f t="shared" si="215"/>
        <v>171</v>
      </c>
      <c r="AC2782" s="75">
        <f t="shared" si="216"/>
        <v>345.50064229249023</v>
      </c>
      <c r="AD2782" s="75">
        <f t="shared" si="217"/>
        <v>59080.609832015827</v>
      </c>
      <c r="AE2782" s="74">
        <f t="shared" si="218"/>
        <v>1629.5090446792583</v>
      </c>
      <c r="AF2782" s="74">
        <f t="shared" si="219"/>
        <v>278646.04664015316</v>
      </c>
    </row>
    <row r="2783" spans="28:32" ht="20" customHeight="1" x14ac:dyDescent="0.5">
      <c r="AB2783" s="41">
        <f t="shared" si="215"/>
        <v>171</v>
      </c>
      <c r="AC2783" s="75">
        <f t="shared" si="216"/>
        <v>345.50064229249023</v>
      </c>
      <c r="AD2783" s="75">
        <f t="shared" si="217"/>
        <v>59080.609832015827</v>
      </c>
      <c r="AE2783" s="74">
        <f t="shared" si="218"/>
        <v>1629.5090446792583</v>
      </c>
      <c r="AF2783" s="74">
        <f t="shared" si="219"/>
        <v>278646.04664015316</v>
      </c>
    </row>
    <row r="2784" spans="28:32" ht="20" customHeight="1" x14ac:dyDescent="0.5">
      <c r="AB2784" s="41">
        <f t="shared" si="215"/>
        <v>171</v>
      </c>
      <c r="AC2784" s="75">
        <f t="shared" si="216"/>
        <v>345.50064229249023</v>
      </c>
      <c r="AD2784" s="75">
        <f t="shared" si="217"/>
        <v>59080.609832015827</v>
      </c>
      <c r="AE2784" s="74">
        <f t="shared" si="218"/>
        <v>1629.5090446792583</v>
      </c>
      <c r="AF2784" s="74">
        <f t="shared" si="219"/>
        <v>278646.04664015316</v>
      </c>
    </row>
    <row r="2785" spans="28:32" ht="20" customHeight="1" x14ac:dyDescent="0.5">
      <c r="AB2785" s="41">
        <f t="shared" si="215"/>
        <v>171</v>
      </c>
      <c r="AC2785" s="75">
        <f t="shared" si="216"/>
        <v>345.50064229249023</v>
      </c>
      <c r="AD2785" s="75">
        <f t="shared" si="217"/>
        <v>59080.609832015827</v>
      </c>
      <c r="AE2785" s="74">
        <f t="shared" si="218"/>
        <v>1629.5090446792583</v>
      </c>
      <c r="AF2785" s="74">
        <f t="shared" si="219"/>
        <v>278646.04664015316</v>
      </c>
    </row>
    <row r="2786" spans="28:32" ht="20" customHeight="1" x14ac:dyDescent="0.5">
      <c r="AB2786" s="41">
        <f t="shared" si="215"/>
        <v>171</v>
      </c>
      <c r="AC2786" s="75">
        <f t="shared" si="216"/>
        <v>345.50064229249023</v>
      </c>
      <c r="AD2786" s="75">
        <f t="shared" si="217"/>
        <v>59080.609832015827</v>
      </c>
      <c r="AE2786" s="74">
        <f t="shared" si="218"/>
        <v>1629.5090446792583</v>
      </c>
      <c r="AF2786" s="74">
        <f t="shared" si="219"/>
        <v>278646.04664015316</v>
      </c>
    </row>
    <row r="2787" spans="28:32" ht="20" customHeight="1" x14ac:dyDescent="0.5">
      <c r="AB2787" s="41">
        <f t="shared" si="215"/>
        <v>171</v>
      </c>
      <c r="AC2787" s="75">
        <f t="shared" si="216"/>
        <v>345.50064229249023</v>
      </c>
      <c r="AD2787" s="75">
        <f t="shared" si="217"/>
        <v>59080.609832015827</v>
      </c>
      <c r="AE2787" s="74">
        <f t="shared" si="218"/>
        <v>1629.5090446792583</v>
      </c>
      <c r="AF2787" s="74">
        <f t="shared" si="219"/>
        <v>278646.04664015316</v>
      </c>
    </row>
    <row r="2788" spans="28:32" ht="20" customHeight="1" x14ac:dyDescent="0.5">
      <c r="AB2788" s="41">
        <f t="shared" si="215"/>
        <v>171</v>
      </c>
      <c r="AC2788" s="75">
        <f t="shared" si="216"/>
        <v>345.50064229249023</v>
      </c>
      <c r="AD2788" s="75">
        <f t="shared" si="217"/>
        <v>59080.609832015827</v>
      </c>
      <c r="AE2788" s="74">
        <f t="shared" si="218"/>
        <v>1629.5090446792583</v>
      </c>
      <c r="AF2788" s="74">
        <f t="shared" si="219"/>
        <v>278646.04664015316</v>
      </c>
    </row>
    <row r="2789" spans="28:32" ht="20" customHeight="1" x14ac:dyDescent="0.5">
      <c r="AB2789" s="41">
        <f t="shared" si="215"/>
        <v>171</v>
      </c>
      <c r="AC2789" s="75">
        <f t="shared" si="216"/>
        <v>345.50064229249023</v>
      </c>
      <c r="AD2789" s="75">
        <f t="shared" si="217"/>
        <v>59080.609832015827</v>
      </c>
      <c r="AE2789" s="74">
        <f t="shared" si="218"/>
        <v>1629.5090446792583</v>
      </c>
      <c r="AF2789" s="74">
        <f t="shared" si="219"/>
        <v>278646.04664015316</v>
      </c>
    </row>
    <row r="2790" spans="28:32" ht="20" customHeight="1" x14ac:dyDescent="0.5">
      <c r="AB2790" s="41">
        <f t="shared" si="215"/>
        <v>171</v>
      </c>
      <c r="AC2790" s="75">
        <f t="shared" si="216"/>
        <v>345.50064229249023</v>
      </c>
      <c r="AD2790" s="75">
        <f t="shared" si="217"/>
        <v>59080.609832015827</v>
      </c>
      <c r="AE2790" s="74">
        <f t="shared" si="218"/>
        <v>1629.5090446792583</v>
      </c>
      <c r="AF2790" s="74">
        <f t="shared" si="219"/>
        <v>278646.04664015316</v>
      </c>
    </row>
    <row r="2791" spans="28:32" ht="20" customHeight="1" x14ac:dyDescent="0.5">
      <c r="AB2791" s="41">
        <f t="shared" si="215"/>
        <v>171</v>
      </c>
      <c r="AC2791" s="75">
        <f t="shared" si="216"/>
        <v>345.50064229249023</v>
      </c>
      <c r="AD2791" s="75">
        <f t="shared" si="217"/>
        <v>59080.609832015827</v>
      </c>
      <c r="AE2791" s="74">
        <f t="shared" si="218"/>
        <v>1629.5090446792583</v>
      </c>
      <c r="AF2791" s="74">
        <f t="shared" si="219"/>
        <v>278646.04664015316</v>
      </c>
    </row>
    <row r="2792" spans="28:32" ht="20" customHeight="1" x14ac:dyDescent="0.5">
      <c r="AB2792" s="41">
        <f t="shared" si="215"/>
        <v>171</v>
      </c>
      <c r="AC2792" s="75">
        <f t="shared" si="216"/>
        <v>345.50064229249023</v>
      </c>
      <c r="AD2792" s="75">
        <f t="shared" si="217"/>
        <v>59080.609832015827</v>
      </c>
      <c r="AE2792" s="74">
        <f t="shared" si="218"/>
        <v>1629.5090446792583</v>
      </c>
      <c r="AF2792" s="74">
        <f t="shared" si="219"/>
        <v>278646.04664015316</v>
      </c>
    </row>
    <row r="2793" spans="28:32" ht="20" customHeight="1" x14ac:dyDescent="0.5">
      <c r="AB2793" s="41">
        <f t="shared" si="215"/>
        <v>171</v>
      </c>
      <c r="AC2793" s="75">
        <f t="shared" si="216"/>
        <v>345.50064229249023</v>
      </c>
      <c r="AD2793" s="75">
        <f t="shared" si="217"/>
        <v>59080.609832015827</v>
      </c>
      <c r="AE2793" s="74">
        <f t="shared" si="218"/>
        <v>1629.5090446792583</v>
      </c>
      <c r="AF2793" s="74">
        <f t="shared" si="219"/>
        <v>278646.04664015316</v>
      </c>
    </row>
    <row r="2794" spans="28:32" ht="20" customHeight="1" x14ac:dyDescent="0.5">
      <c r="AB2794" s="41">
        <f t="shared" si="215"/>
        <v>171</v>
      </c>
      <c r="AC2794" s="75">
        <f t="shared" si="216"/>
        <v>345.50064229249023</v>
      </c>
      <c r="AD2794" s="75">
        <f t="shared" si="217"/>
        <v>59080.609832015827</v>
      </c>
      <c r="AE2794" s="74">
        <f t="shared" si="218"/>
        <v>1629.5090446792583</v>
      </c>
      <c r="AF2794" s="74">
        <f t="shared" si="219"/>
        <v>278646.04664015316</v>
      </c>
    </row>
    <row r="2795" spans="28:32" ht="20" customHeight="1" x14ac:dyDescent="0.5">
      <c r="AB2795" s="41">
        <f t="shared" si="215"/>
        <v>171</v>
      </c>
      <c r="AC2795" s="75">
        <f t="shared" si="216"/>
        <v>345.50064229249023</v>
      </c>
      <c r="AD2795" s="75">
        <f t="shared" si="217"/>
        <v>59080.609832015827</v>
      </c>
      <c r="AE2795" s="74">
        <f t="shared" si="218"/>
        <v>1629.5090446792583</v>
      </c>
      <c r="AF2795" s="74">
        <f t="shared" si="219"/>
        <v>278646.04664015316</v>
      </c>
    </row>
    <row r="2796" spans="28:32" ht="20" customHeight="1" x14ac:dyDescent="0.5">
      <c r="AB2796" s="41">
        <f t="shared" si="215"/>
        <v>171</v>
      </c>
      <c r="AC2796" s="75">
        <f t="shared" si="216"/>
        <v>345.50064229249023</v>
      </c>
      <c r="AD2796" s="75">
        <f t="shared" si="217"/>
        <v>59080.609832015827</v>
      </c>
      <c r="AE2796" s="74">
        <f t="shared" si="218"/>
        <v>1629.5090446792583</v>
      </c>
      <c r="AF2796" s="74">
        <f t="shared" si="219"/>
        <v>278646.04664015316</v>
      </c>
    </row>
    <row r="2797" spans="28:32" ht="20" customHeight="1" x14ac:dyDescent="0.5">
      <c r="AB2797" s="41">
        <f t="shared" si="215"/>
        <v>171</v>
      </c>
      <c r="AC2797" s="75">
        <f t="shared" si="216"/>
        <v>345.50064229249023</v>
      </c>
      <c r="AD2797" s="75">
        <f t="shared" si="217"/>
        <v>59080.609832015827</v>
      </c>
      <c r="AE2797" s="74">
        <f t="shared" si="218"/>
        <v>1629.5090446792583</v>
      </c>
      <c r="AF2797" s="74">
        <f t="shared" si="219"/>
        <v>278646.04664015316</v>
      </c>
    </row>
    <row r="2798" spans="28:32" ht="20" customHeight="1" x14ac:dyDescent="0.5">
      <c r="AB2798" s="41">
        <f t="shared" si="215"/>
        <v>171</v>
      </c>
      <c r="AC2798" s="75">
        <f t="shared" si="216"/>
        <v>345.50064229249023</v>
      </c>
      <c r="AD2798" s="75">
        <f t="shared" si="217"/>
        <v>59080.609832015827</v>
      </c>
      <c r="AE2798" s="74">
        <f t="shared" si="218"/>
        <v>1629.5090446792583</v>
      </c>
      <c r="AF2798" s="74">
        <f t="shared" si="219"/>
        <v>278646.04664015316</v>
      </c>
    </row>
    <row r="2799" spans="28:32" ht="20" customHeight="1" x14ac:dyDescent="0.5">
      <c r="AB2799" s="41">
        <f t="shared" si="215"/>
        <v>171</v>
      </c>
      <c r="AC2799" s="75">
        <f t="shared" si="216"/>
        <v>345.50064229249023</v>
      </c>
      <c r="AD2799" s="75">
        <f t="shared" si="217"/>
        <v>59080.609832015827</v>
      </c>
      <c r="AE2799" s="74">
        <f t="shared" si="218"/>
        <v>1629.5090446792583</v>
      </c>
      <c r="AF2799" s="74">
        <f t="shared" si="219"/>
        <v>278646.04664015316</v>
      </c>
    </row>
    <row r="2800" spans="28:32" ht="20" customHeight="1" x14ac:dyDescent="0.5">
      <c r="AB2800" s="41">
        <f t="shared" si="215"/>
        <v>171</v>
      </c>
      <c r="AC2800" s="75">
        <f t="shared" si="216"/>
        <v>345.50064229249023</v>
      </c>
      <c r="AD2800" s="75">
        <f t="shared" si="217"/>
        <v>59080.609832015827</v>
      </c>
      <c r="AE2800" s="74">
        <f t="shared" si="218"/>
        <v>1629.5090446792583</v>
      </c>
      <c r="AF2800" s="74">
        <f t="shared" si="219"/>
        <v>278646.04664015316</v>
      </c>
    </row>
    <row r="2801" spans="28:32" ht="20" customHeight="1" x14ac:dyDescent="0.5">
      <c r="AB2801" s="41">
        <f t="shared" si="215"/>
        <v>171</v>
      </c>
      <c r="AC2801" s="75">
        <f t="shared" si="216"/>
        <v>345.50064229249023</v>
      </c>
      <c r="AD2801" s="75">
        <f t="shared" si="217"/>
        <v>59080.609832015827</v>
      </c>
      <c r="AE2801" s="74">
        <f t="shared" si="218"/>
        <v>1629.5090446792583</v>
      </c>
      <c r="AF2801" s="74">
        <f t="shared" si="219"/>
        <v>278646.04664015316</v>
      </c>
    </row>
    <row r="2802" spans="28:32" ht="20" customHeight="1" x14ac:dyDescent="0.5">
      <c r="AB2802" s="41">
        <f t="shared" si="215"/>
        <v>171</v>
      </c>
      <c r="AC2802" s="75">
        <f t="shared" si="216"/>
        <v>345.50064229249023</v>
      </c>
      <c r="AD2802" s="75">
        <f t="shared" si="217"/>
        <v>59080.609832015827</v>
      </c>
      <c r="AE2802" s="74">
        <f t="shared" si="218"/>
        <v>1629.5090446792583</v>
      </c>
      <c r="AF2802" s="74">
        <f t="shared" si="219"/>
        <v>278646.04664015316</v>
      </c>
    </row>
    <row r="2803" spans="28:32" ht="20" customHeight="1" x14ac:dyDescent="0.5">
      <c r="AB2803" s="41">
        <f t="shared" si="215"/>
        <v>171</v>
      </c>
      <c r="AC2803" s="75">
        <f t="shared" si="216"/>
        <v>345.50064229249023</v>
      </c>
      <c r="AD2803" s="75">
        <f t="shared" si="217"/>
        <v>59080.609832015827</v>
      </c>
      <c r="AE2803" s="74">
        <f t="shared" si="218"/>
        <v>1629.5090446792583</v>
      </c>
      <c r="AF2803" s="74">
        <f t="shared" si="219"/>
        <v>278646.04664015316</v>
      </c>
    </row>
    <row r="2804" spans="28:32" ht="20" customHeight="1" x14ac:dyDescent="0.5">
      <c r="AB2804" s="41">
        <f t="shared" si="215"/>
        <v>171</v>
      </c>
      <c r="AC2804" s="75">
        <f t="shared" si="216"/>
        <v>345.50064229249023</v>
      </c>
      <c r="AD2804" s="75">
        <f t="shared" si="217"/>
        <v>59080.609832015827</v>
      </c>
      <c r="AE2804" s="74">
        <f t="shared" si="218"/>
        <v>1629.5090446792583</v>
      </c>
      <c r="AF2804" s="74">
        <f t="shared" si="219"/>
        <v>278646.04664015316</v>
      </c>
    </row>
    <row r="2805" spans="28:32" ht="20" customHeight="1" x14ac:dyDescent="0.5">
      <c r="AB2805" s="41">
        <f t="shared" si="215"/>
        <v>171</v>
      </c>
      <c r="AC2805" s="75">
        <f t="shared" si="216"/>
        <v>345.50064229249023</v>
      </c>
      <c r="AD2805" s="75">
        <f t="shared" si="217"/>
        <v>59080.609832015827</v>
      </c>
      <c r="AE2805" s="74">
        <f t="shared" si="218"/>
        <v>1629.5090446792583</v>
      </c>
      <c r="AF2805" s="74">
        <f t="shared" si="219"/>
        <v>278646.04664015316</v>
      </c>
    </row>
    <row r="2806" spans="28:32" ht="20" customHeight="1" x14ac:dyDescent="0.5">
      <c r="AB2806" s="41">
        <f t="shared" si="215"/>
        <v>171</v>
      </c>
      <c r="AC2806" s="75">
        <f t="shared" si="216"/>
        <v>345.50064229249023</v>
      </c>
      <c r="AD2806" s="75">
        <f t="shared" si="217"/>
        <v>59080.609832015827</v>
      </c>
      <c r="AE2806" s="74">
        <f t="shared" si="218"/>
        <v>1629.5090446792583</v>
      </c>
      <c r="AF2806" s="74">
        <f t="shared" si="219"/>
        <v>278646.04664015316</v>
      </c>
    </row>
    <row r="2807" spans="28:32" ht="20" customHeight="1" x14ac:dyDescent="0.5">
      <c r="AB2807" s="41">
        <f t="shared" si="215"/>
        <v>171</v>
      </c>
      <c r="AC2807" s="75">
        <f t="shared" si="216"/>
        <v>345.50064229249023</v>
      </c>
      <c r="AD2807" s="75">
        <f t="shared" si="217"/>
        <v>59080.609832015827</v>
      </c>
      <c r="AE2807" s="74">
        <f t="shared" si="218"/>
        <v>1629.5090446792583</v>
      </c>
      <c r="AF2807" s="74">
        <f t="shared" si="219"/>
        <v>278646.04664015316</v>
      </c>
    </row>
    <row r="2808" spans="28:32" ht="20" customHeight="1" x14ac:dyDescent="0.5">
      <c r="AB2808" s="41">
        <f t="shared" si="215"/>
        <v>171</v>
      </c>
      <c r="AC2808" s="75">
        <f t="shared" si="216"/>
        <v>345.50064229249023</v>
      </c>
      <c r="AD2808" s="75">
        <f t="shared" si="217"/>
        <v>59080.609832015827</v>
      </c>
      <c r="AE2808" s="74">
        <f t="shared" si="218"/>
        <v>1629.5090446792583</v>
      </c>
      <c r="AF2808" s="74">
        <f t="shared" si="219"/>
        <v>278646.04664015316</v>
      </c>
    </row>
    <row r="2809" spans="28:32" ht="20" customHeight="1" x14ac:dyDescent="0.5">
      <c r="AB2809" s="41">
        <f t="shared" si="215"/>
        <v>171</v>
      </c>
      <c r="AC2809" s="75">
        <f t="shared" si="216"/>
        <v>345.50064229249023</v>
      </c>
      <c r="AD2809" s="75">
        <f t="shared" si="217"/>
        <v>59080.609832015827</v>
      </c>
      <c r="AE2809" s="74">
        <f t="shared" si="218"/>
        <v>1629.5090446792583</v>
      </c>
      <c r="AF2809" s="74">
        <f t="shared" si="219"/>
        <v>278646.04664015316</v>
      </c>
    </row>
    <row r="2810" spans="28:32" ht="20" customHeight="1" x14ac:dyDescent="0.5">
      <c r="AB2810" s="41">
        <f t="shared" si="215"/>
        <v>171</v>
      </c>
      <c r="AC2810" s="75">
        <f t="shared" si="216"/>
        <v>345.50064229249023</v>
      </c>
      <c r="AD2810" s="75">
        <f t="shared" si="217"/>
        <v>59080.609832015827</v>
      </c>
      <c r="AE2810" s="74">
        <f t="shared" si="218"/>
        <v>1629.5090446792583</v>
      </c>
      <c r="AF2810" s="74">
        <f t="shared" si="219"/>
        <v>278646.04664015316</v>
      </c>
    </row>
    <row r="2811" spans="28:32" ht="20" customHeight="1" x14ac:dyDescent="0.5">
      <c r="AB2811" s="41">
        <f t="shared" si="215"/>
        <v>171</v>
      </c>
      <c r="AC2811" s="75">
        <f t="shared" si="216"/>
        <v>345.50064229249023</v>
      </c>
      <c r="AD2811" s="75">
        <f t="shared" si="217"/>
        <v>59080.609832015827</v>
      </c>
      <c r="AE2811" s="74">
        <f t="shared" si="218"/>
        <v>1629.5090446792583</v>
      </c>
      <c r="AF2811" s="74">
        <f t="shared" si="219"/>
        <v>278646.04664015316</v>
      </c>
    </row>
    <row r="2812" spans="28:32" ht="20" customHeight="1" x14ac:dyDescent="0.5">
      <c r="AB2812" s="41">
        <f t="shared" si="215"/>
        <v>171</v>
      </c>
      <c r="AC2812" s="75">
        <f t="shared" si="216"/>
        <v>345.50064229249023</v>
      </c>
      <c r="AD2812" s="75">
        <f t="shared" si="217"/>
        <v>59080.609832015827</v>
      </c>
      <c r="AE2812" s="74">
        <f t="shared" si="218"/>
        <v>1629.5090446792583</v>
      </c>
      <c r="AF2812" s="74">
        <f t="shared" si="219"/>
        <v>278646.04664015316</v>
      </c>
    </row>
    <row r="2813" spans="28:32" ht="20" customHeight="1" x14ac:dyDescent="0.5">
      <c r="AB2813" s="41">
        <f t="shared" si="215"/>
        <v>171</v>
      </c>
      <c r="AC2813" s="75">
        <f t="shared" si="216"/>
        <v>345.50064229249023</v>
      </c>
      <c r="AD2813" s="75">
        <f t="shared" si="217"/>
        <v>59080.609832015827</v>
      </c>
      <c r="AE2813" s="74">
        <f t="shared" si="218"/>
        <v>1629.5090446792583</v>
      </c>
      <c r="AF2813" s="74">
        <f t="shared" si="219"/>
        <v>278646.04664015316</v>
      </c>
    </row>
    <row r="2814" spans="28:32" ht="20" customHeight="1" x14ac:dyDescent="0.5">
      <c r="AB2814" s="41">
        <f t="shared" si="215"/>
        <v>171</v>
      </c>
      <c r="AC2814" s="75">
        <f t="shared" si="216"/>
        <v>345.50064229249023</v>
      </c>
      <c r="AD2814" s="75">
        <f t="shared" si="217"/>
        <v>59080.609832015827</v>
      </c>
      <c r="AE2814" s="74">
        <f t="shared" si="218"/>
        <v>1629.5090446792583</v>
      </c>
      <c r="AF2814" s="74">
        <f t="shared" si="219"/>
        <v>278646.04664015316</v>
      </c>
    </row>
    <row r="2815" spans="28:32" ht="20" customHeight="1" x14ac:dyDescent="0.5">
      <c r="AB2815" s="41">
        <f t="shared" si="215"/>
        <v>171</v>
      </c>
      <c r="AC2815" s="75">
        <f t="shared" si="216"/>
        <v>345.50064229249023</v>
      </c>
      <c r="AD2815" s="75">
        <f t="shared" si="217"/>
        <v>59080.609832015827</v>
      </c>
      <c r="AE2815" s="74">
        <f t="shared" si="218"/>
        <v>1629.5090446792583</v>
      </c>
      <c r="AF2815" s="74">
        <f t="shared" si="219"/>
        <v>278646.04664015316</v>
      </c>
    </row>
    <row r="2816" spans="28:32" ht="20" customHeight="1" x14ac:dyDescent="0.5">
      <c r="AB2816" s="41">
        <f t="shared" si="215"/>
        <v>171</v>
      </c>
      <c r="AC2816" s="75">
        <f t="shared" si="216"/>
        <v>345.50064229249023</v>
      </c>
      <c r="AD2816" s="75">
        <f t="shared" si="217"/>
        <v>59080.609832015827</v>
      </c>
      <c r="AE2816" s="74">
        <f t="shared" si="218"/>
        <v>1629.5090446792583</v>
      </c>
      <c r="AF2816" s="74">
        <f t="shared" si="219"/>
        <v>278646.04664015316</v>
      </c>
    </row>
    <row r="2817" spans="28:32" ht="20" customHeight="1" x14ac:dyDescent="0.5">
      <c r="AB2817" s="41">
        <f t="shared" si="215"/>
        <v>171</v>
      </c>
      <c r="AC2817" s="75">
        <f t="shared" si="216"/>
        <v>345.50064229249023</v>
      </c>
      <c r="AD2817" s="75">
        <f t="shared" si="217"/>
        <v>59080.609832015827</v>
      </c>
      <c r="AE2817" s="74">
        <f t="shared" si="218"/>
        <v>1629.5090446792583</v>
      </c>
      <c r="AF2817" s="74">
        <f t="shared" si="219"/>
        <v>278646.04664015316</v>
      </c>
    </row>
    <row r="2818" spans="28:32" ht="20" customHeight="1" x14ac:dyDescent="0.5">
      <c r="AB2818" s="41">
        <f t="shared" si="215"/>
        <v>171</v>
      </c>
      <c r="AC2818" s="75">
        <f t="shared" si="216"/>
        <v>345.50064229249023</v>
      </c>
      <c r="AD2818" s="75">
        <f t="shared" si="217"/>
        <v>59080.609832015827</v>
      </c>
      <c r="AE2818" s="74">
        <f t="shared" si="218"/>
        <v>1629.5090446792583</v>
      </c>
      <c r="AF2818" s="74">
        <f t="shared" si="219"/>
        <v>278646.04664015316</v>
      </c>
    </row>
    <row r="2819" spans="28:32" ht="20" customHeight="1" x14ac:dyDescent="0.5">
      <c r="AB2819" s="41">
        <f t="shared" si="215"/>
        <v>171</v>
      </c>
      <c r="AC2819" s="75">
        <f t="shared" si="216"/>
        <v>345.50064229249023</v>
      </c>
      <c r="AD2819" s="75">
        <f t="shared" si="217"/>
        <v>59080.609832015827</v>
      </c>
      <c r="AE2819" s="74">
        <f t="shared" si="218"/>
        <v>1629.5090446792583</v>
      </c>
      <c r="AF2819" s="74">
        <f t="shared" si="219"/>
        <v>278646.04664015316</v>
      </c>
    </row>
    <row r="2820" spans="28:32" ht="20" customHeight="1" x14ac:dyDescent="0.5">
      <c r="AB2820" s="41">
        <f t="shared" si="215"/>
        <v>171</v>
      </c>
      <c r="AC2820" s="75">
        <f t="shared" si="216"/>
        <v>345.50064229249023</v>
      </c>
      <c r="AD2820" s="75">
        <f t="shared" si="217"/>
        <v>59080.609832015827</v>
      </c>
      <c r="AE2820" s="74">
        <f t="shared" si="218"/>
        <v>1629.5090446792583</v>
      </c>
      <c r="AF2820" s="74">
        <f t="shared" si="219"/>
        <v>278646.04664015316</v>
      </c>
    </row>
    <row r="2821" spans="28:32" ht="20" customHeight="1" x14ac:dyDescent="0.5">
      <c r="AB2821" s="41">
        <f t="shared" si="215"/>
        <v>171</v>
      </c>
      <c r="AC2821" s="75">
        <f t="shared" si="216"/>
        <v>345.50064229249023</v>
      </c>
      <c r="AD2821" s="75">
        <f t="shared" si="217"/>
        <v>59080.609832015827</v>
      </c>
      <c r="AE2821" s="74">
        <f t="shared" si="218"/>
        <v>1629.5090446792583</v>
      </c>
      <c r="AF2821" s="74">
        <f t="shared" si="219"/>
        <v>278646.04664015316</v>
      </c>
    </row>
    <row r="2822" spans="28:32" ht="20" customHeight="1" x14ac:dyDescent="0.5">
      <c r="AB2822" s="41">
        <f t="shared" si="215"/>
        <v>171</v>
      </c>
      <c r="AC2822" s="75">
        <f t="shared" si="216"/>
        <v>345.50064229249023</v>
      </c>
      <c r="AD2822" s="75">
        <f t="shared" si="217"/>
        <v>59080.609832015827</v>
      </c>
      <c r="AE2822" s="74">
        <f t="shared" si="218"/>
        <v>1629.5090446792583</v>
      </c>
      <c r="AF2822" s="74">
        <f t="shared" si="219"/>
        <v>278646.04664015316</v>
      </c>
    </row>
    <row r="2823" spans="28:32" ht="20" customHeight="1" x14ac:dyDescent="0.5">
      <c r="AB2823" s="41">
        <f t="shared" ref="AB2823:AB2886" si="220">AB2822+U2823</f>
        <v>171</v>
      </c>
      <c r="AC2823" s="75">
        <f t="shared" ref="AC2823:AC2886" si="221">IF(U2823&gt;0,(W2823+AD2822)/AB2823,AC2822)</f>
        <v>345.50064229249023</v>
      </c>
      <c r="AD2823" s="75">
        <f t="shared" ref="AD2823:AD2886" si="222">AB2823*AC2823</f>
        <v>59080.609832015827</v>
      </c>
      <c r="AE2823" s="74">
        <f t="shared" ref="AE2823:AE2886" si="223">IF(U2823&gt;0,(AF2822+Z2823)/AB2823,AE2822)</f>
        <v>1629.5090446792583</v>
      </c>
      <c r="AF2823" s="74">
        <f t="shared" ref="AF2823:AF2886" si="224">AB2823*AE2823</f>
        <v>278646.04664015316</v>
      </c>
    </row>
    <row r="2824" spans="28:32" ht="20" customHeight="1" x14ac:dyDescent="0.5">
      <c r="AB2824" s="41">
        <f t="shared" si="220"/>
        <v>171</v>
      </c>
      <c r="AC2824" s="75">
        <f t="shared" si="221"/>
        <v>345.50064229249023</v>
      </c>
      <c r="AD2824" s="75">
        <f t="shared" si="222"/>
        <v>59080.609832015827</v>
      </c>
      <c r="AE2824" s="74">
        <f t="shared" si="223"/>
        <v>1629.5090446792583</v>
      </c>
      <c r="AF2824" s="74">
        <f t="shared" si="224"/>
        <v>278646.04664015316</v>
      </c>
    </row>
    <row r="2825" spans="28:32" ht="20" customHeight="1" x14ac:dyDescent="0.5">
      <c r="AB2825" s="41">
        <f t="shared" si="220"/>
        <v>171</v>
      </c>
      <c r="AC2825" s="75">
        <f t="shared" si="221"/>
        <v>345.50064229249023</v>
      </c>
      <c r="AD2825" s="75">
        <f t="shared" si="222"/>
        <v>59080.609832015827</v>
      </c>
      <c r="AE2825" s="74">
        <f t="shared" si="223"/>
        <v>1629.5090446792583</v>
      </c>
      <c r="AF2825" s="74">
        <f t="shared" si="224"/>
        <v>278646.04664015316</v>
      </c>
    </row>
    <row r="2826" spans="28:32" ht="20" customHeight="1" x14ac:dyDescent="0.5">
      <c r="AB2826" s="41">
        <f t="shared" si="220"/>
        <v>171</v>
      </c>
      <c r="AC2826" s="75">
        <f t="shared" si="221"/>
        <v>345.50064229249023</v>
      </c>
      <c r="AD2826" s="75">
        <f t="shared" si="222"/>
        <v>59080.609832015827</v>
      </c>
      <c r="AE2826" s="74">
        <f t="shared" si="223"/>
        <v>1629.5090446792583</v>
      </c>
      <c r="AF2826" s="74">
        <f t="shared" si="224"/>
        <v>278646.04664015316</v>
      </c>
    </row>
    <row r="2827" spans="28:32" ht="20" customHeight="1" x14ac:dyDescent="0.5">
      <c r="AB2827" s="41">
        <f t="shared" si="220"/>
        <v>171</v>
      </c>
      <c r="AC2827" s="75">
        <f t="shared" si="221"/>
        <v>345.50064229249023</v>
      </c>
      <c r="AD2827" s="75">
        <f t="shared" si="222"/>
        <v>59080.609832015827</v>
      </c>
      <c r="AE2827" s="74">
        <f t="shared" si="223"/>
        <v>1629.5090446792583</v>
      </c>
      <c r="AF2827" s="74">
        <f t="shared" si="224"/>
        <v>278646.04664015316</v>
      </c>
    </row>
    <row r="2828" spans="28:32" ht="20" customHeight="1" x14ac:dyDescent="0.5">
      <c r="AB2828" s="41">
        <f t="shared" si="220"/>
        <v>171</v>
      </c>
      <c r="AC2828" s="75">
        <f t="shared" si="221"/>
        <v>345.50064229249023</v>
      </c>
      <c r="AD2828" s="75">
        <f t="shared" si="222"/>
        <v>59080.609832015827</v>
      </c>
      <c r="AE2828" s="74">
        <f t="shared" si="223"/>
        <v>1629.5090446792583</v>
      </c>
      <c r="AF2828" s="74">
        <f t="shared" si="224"/>
        <v>278646.04664015316</v>
      </c>
    </row>
    <row r="2829" spans="28:32" ht="20" customHeight="1" x14ac:dyDescent="0.5">
      <c r="AB2829" s="41">
        <f t="shared" si="220"/>
        <v>171</v>
      </c>
      <c r="AC2829" s="75">
        <f t="shared" si="221"/>
        <v>345.50064229249023</v>
      </c>
      <c r="AD2829" s="75">
        <f t="shared" si="222"/>
        <v>59080.609832015827</v>
      </c>
      <c r="AE2829" s="74">
        <f t="shared" si="223"/>
        <v>1629.5090446792583</v>
      </c>
      <c r="AF2829" s="74">
        <f t="shared" si="224"/>
        <v>278646.04664015316</v>
      </c>
    </row>
    <row r="2830" spans="28:32" ht="20" customHeight="1" x14ac:dyDescent="0.5">
      <c r="AB2830" s="41">
        <f t="shared" si="220"/>
        <v>171</v>
      </c>
      <c r="AC2830" s="75">
        <f t="shared" si="221"/>
        <v>345.50064229249023</v>
      </c>
      <c r="AD2830" s="75">
        <f t="shared" si="222"/>
        <v>59080.609832015827</v>
      </c>
      <c r="AE2830" s="74">
        <f t="shared" si="223"/>
        <v>1629.5090446792583</v>
      </c>
      <c r="AF2830" s="74">
        <f t="shared" si="224"/>
        <v>278646.04664015316</v>
      </c>
    </row>
    <row r="2831" spans="28:32" ht="20" customHeight="1" x14ac:dyDescent="0.5">
      <c r="AB2831" s="41">
        <f t="shared" si="220"/>
        <v>171</v>
      </c>
      <c r="AC2831" s="75">
        <f t="shared" si="221"/>
        <v>345.50064229249023</v>
      </c>
      <c r="AD2831" s="75">
        <f t="shared" si="222"/>
        <v>59080.609832015827</v>
      </c>
      <c r="AE2831" s="74">
        <f t="shared" si="223"/>
        <v>1629.5090446792583</v>
      </c>
      <c r="AF2831" s="74">
        <f t="shared" si="224"/>
        <v>278646.04664015316</v>
      </c>
    </row>
    <row r="2832" spans="28:32" ht="20" customHeight="1" x14ac:dyDescent="0.5">
      <c r="AB2832" s="41">
        <f t="shared" si="220"/>
        <v>171</v>
      </c>
      <c r="AC2832" s="75">
        <f t="shared" si="221"/>
        <v>345.50064229249023</v>
      </c>
      <c r="AD2832" s="75">
        <f t="shared" si="222"/>
        <v>59080.609832015827</v>
      </c>
      <c r="AE2832" s="74">
        <f t="shared" si="223"/>
        <v>1629.5090446792583</v>
      </c>
      <c r="AF2832" s="74">
        <f t="shared" si="224"/>
        <v>278646.04664015316</v>
      </c>
    </row>
    <row r="2833" spans="28:32" ht="20" customHeight="1" x14ac:dyDescent="0.5">
      <c r="AB2833" s="41">
        <f t="shared" si="220"/>
        <v>171</v>
      </c>
      <c r="AC2833" s="75">
        <f t="shared" si="221"/>
        <v>345.50064229249023</v>
      </c>
      <c r="AD2833" s="75">
        <f t="shared" si="222"/>
        <v>59080.609832015827</v>
      </c>
      <c r="AE2833" s="74">
        <f t="shared" si="223"/>
        <v>1629.5090446792583</v>
      </c>
      <c r="AF2833" s="74">
        <f t="shared" si="224"/>
        <v>278646.04664015316</v>
      </c>
    </row>
    <row r="2834" spans="28:32" ht="20" customHeight="1" x14ac:dyDescent="0.5">
      <c r="AB2834" s="41">
        <f t="shared" si="220"/>
        <v>171</v>
      </c>
      <c r="AC2834" s="75">
        <f t="shared" si="221"/>
        <v>345.50064229249023</v>
      </c>
      <c r="AD2834" s="75">
        <f t="shared" si="222"/>
        <v>59080.609832015827</v>
      </c>
      <c r="AE2834" s="74">
        <f t="shared" si="223"/>
        <v>1629.5090446792583</v>
      </c>
      <c r="AF2834" s="74">
        <f t="shared" si="224"/>
        <v>278646.04664015316</v>
      </c>
    </row>
    <row r="2835" spans="28:32" ht="20" customHeight="1" x14ac:dyDescent="0.5">
      <c r="AB2835" s="41">
        <f t="shared" si="220"/>
        <v>171</v>
      </c>
      <c r="AC2835" s="75">
        <f t="shared" si="221"/>
        <v>345.50064229249023</v>
      </c>
      <c r="AD2835" s="75">
        <f t="shared" si="222"/>
        <v>59080.609832015827</v>
      </c>
      <c r="AE2835" s="74">
        <f t="shared" si="223"/>
        <v>1629.5090446792583</v>
      </c>
      <c r="AF2835" s="74">
        <f t="shared" si="224"/>
        <v>278646.04664015316</v>
      </c>
    </row>
    <row r="2836" spans="28:32" ht="20" customHeight="1" x14ac:dyDescent="0.5">
      <c r="AB2836" s="41">
        <f t="shared" si="220"/>
        <v>171</v>
      </c>
      <c r="AC2836" s="75">
        <f t="shared" si="221"/>
        <v>345.50064229249023</v>
      </c>
      <c r="AD2836" s="75">
        <f t="shared" si="222"/>
        <v>59080.609832015827</v>
      </c>
      <c r="AE2836" s="74">
        <f t="shared" si="223"/>
        <v>1629.5090446792583</v>
      </c>
      <c r="AF2836" s="74">
        <f t="shared" si="224"/>
        <v>278646.04664015316</v>
      </c>
    </row>
    <row r="2837" spans="28:32" ht="20" customHeight="1" x14ac:dyDescent="0.5">
      <c r="AB2837" s="41">
        <f t="shared" si="220"/>
        <v>171</v>
      </c>
      <c r="AC2837" s="75">
        <f t="shared" si="221"/>
        <v>345.50064229249023</v>
      </c>
      <c r="AD2837" s="75">
        <f t="shared" si="222"/>
        <v>59080.609832015827</v>
      </c>
      <c r="AE2837" s="74">
        <f t="shared" si="223"/>
        <v>1629.5090446792583</v>
      </c>
      <c r="AF2837" s="74">
        <f t="shared" si="224"/>
        <v>278646.04664015316</v>
      </c>
    </row>
    <row r="2838" spans="28:32" ht="20" customHeight="1" x14ac:dyDescent="0.5">
      <c r="AB2838" s="41">
        <f t="shared" si="220"/>
        <v>171</v>
      </c>
      <c r="AC2838" s="75">
        <f t="shared" si="221"/>
        <v>345.50064229249023</v>
      </c>
      <c r="AD2838" s="75">
        <f t="shared" si="222"/>
        <v>59080.609832015827</v>
      </c>
      <c r="AE2838" s="74">
        <f t="shared" si="223"/>
        <v>1629.5090446792583</v>
      </c>
      <c r="AF2838" s="74">
        <f t="shared" si="224"/>
        <v>278646.04664015316</v>
      </c>
    </row>
    <row r="2839" spans="28:32" ht="20" customHeight="1" x14ac:dyDescent="0.5">
      <c r="AB2839" s="41">
        <f t="shared" si="220"/>
        <v>171</v>
      </c>
      <c r="AC2839" s="75">
        <f t="shared" si="221"/>
        <v>345.50064229249023</v>
      </c>
      <c r="AD2839" s="75">
        <f t="shared" si="222"/>
        <v>59080.609832015827</v>
      </c>
      <c r="AE2839" s="74">
        <f t="shared" si="223"/>
        <v>1629.5090446792583</v>
      </c>
      <c r="AF2839" s="74">
        <f t="shared" si="224"/>
        <v>278646.04664015316</v>
      </c>
    </row>
    <row r="2840" spans="28:32" ht="20" customHeight="1" x14ac:dyDescent="0.5">
      <c r="AB2840" s="41">
        <f t="shared" si="220"/>
        <v>171</v>
      </c>
      <c r="AC2840" s="75">
        <f t="shared" si="221"/>
        <v>345.50064229249023</v>
      </c>
      <c r="AD2840" s="75">
        <f t="shared" si="222"/>
        <v>59080.609832015827</v>
      </c>
      <c r="AE2840" s="74">
        <f t="shared" si="223"/>
        <v>1629.5090446792583</v>
      </c>
      <c r="AF2840" s="74">
        <f t="shared" si="224"/>
        <v>278646.04664015316</v>
      </c>
    </row>
    <row r="2841" spans="28:32" ht="20" customHeight="1" x14ac:dyDescent="0.5">
      <c r="AB2841" s="41">
        <f t="shared" si="220"/>
        <v>171</v>
      </c>
      <c r="AC2841" s="75">
        <f t="shared" si="221"/>
        <v>345.50064229249023</v>
      </c>
      <c r="AD2841" s="75">
        <f t="shared" si="222"/>
        <v>59080.609832015827</v>
      </c>
      <c r="AE2841" s="74">
        <f t="shared" si="223"/>
        <v>1629.5090446792583</v>
      </c>
      <c r="AF2841" s="74">
        <f t="shared" si="224"/>
        <v>278646.04664015316</v>
      </c>
    </row>
    <row r="2842" spans="28:32" ht="20" customHeight="1" x14ac:dyDescent="0.5">
      <c r="AB2842" s="41">
        <f t="shared" si="220"/>
        <v>171</v>
      </c>
      <c r="AC2842" s="75">
        <f t="shared" si="221"/>
        <v>345.50064229249023</v>
      </c>
      <c r="AD2842" s="75">
        <f t="shared" si="222"/>
        <v>59080.609832015827</v>
      </c>
      <c r="AE2842" s="74">
        <f t="shared" si="223"/>
        <v>1629.5090446792583</v>
      </c>
      <c r="AF2842" s="74">
        <f t="shared" si="224"/>
        <v>278646.04664015316</v>
      </c>
    </row>
    <row r="2843" spans="28:32" ht="20" customHeight="1" x14ac:dyDescent="0.5">
      <c r="AB2843" s="41">
        <f t="shared" si="220"/>
        <v>171</v>
      </c>
      <c r="AC2843" s="75">
        <f t="shared" si="221"/>
        <v>345.50064229249023</v>
      </c>
      <c r="AD2843" s="75">
        <f t="shared" si="222"/>
        <v>59080.609832015827</v>
      </c>
      <c r="AE2843" s="74">
        <f t="shared" si="223"/>
        <v>1629.5090446792583</v>
      </c>
      <c r="AF2843" s="74">
        <f t="shared" si="224"/>
        <v>278646.04664015316</v>
      </c>
    </row>
    <row r="2844" spans="28:32" ht="20" customHeight="1" x14ac:dyDescent="0.5">
      <c r="AB2844" s="41">
        <f t="shared" si="220"/>
        <v>171</v>
      </c>
      <c r="AC2844" s="75">
        <f t="shared" si="221"/>
        <v>345.50064229249023</v>
      </c>
      <c r="AD2844" s="75">
        <f t="shared" si="222"/>
        <v>59080.609832015827</v>
      </c>
      <c r="AE2844" s="74">
        <f t="shared" si="223"/>
        <v>1629.5090446792583</v>
      </c>
      <c r="AF2844" s="74">
        <f t="shared" si="224"/>
        <v>278646.04664015316</v>
      </c>
    </row>
    <row r="2845" spans="28:32" ht="20" customHeight="1" x14ac:dyDescent="0.5">
      <c r="AB2845" s="41">
        <f t="shared" si="220"/>
        <v>171</v>
      </c>
      <c r="AC2845" s="75">
        <f t="shared" si="221"/>
        <v>345.50064229249023</v>
      </c>
      <c r="AD2845" s="75">
        <f t="shared" si="222"/>
        <v>59080.609832015827</v>
      </c>
      <c r="AE2845" s="74">
        <f t="shared" si="223"/>
        <v>1629.5090446792583</v>
      </c>
      <c r="AF2845" s="74">
        <f t="shared" si="224"/>
        <v>278646.04664015316</v>
      </c>
    </row>
    <row r="2846" spans="28:32" ht="20" customHeight="1" x14ac:dyDescent="0.5">
      <c r="AB2846" s="41">
        <f t="shared" si="220"/>
        <v>171</v>
      </c>
      <c r="AC2846" s="75">
        <f t="shared" si="221"/>
        <v>345.50064229249023</v>
      </c>
      <c r="AD2846" s="75">
        <f t="shared" si="222"/>
        <v>59080.609832015827</v>
      </c>
      <c r="AE2846" s="74">
        <f t="shared" si="223"/>
        <v>1629.5090446792583</v>
      </c>
      <c r="AF2846" s="74">
        <f t="shared" si="224"/>
        <v>278646.04664015316</v>
      </c>
    </row>
    <row r="2847" spans="28:32" ht="20" customHeight="1" x14ac:dyDescent="0.5">
      <c r="AB2847" s="41">
        <f t="shared" si="220"/>
        <v>171</v>
      </c>
      <c r="AC2847" s="75">
        <f t="shared" si="221"/>
        <v>345.50064229249023</v>
      </c>
      <c r="AD2847" s="75">
        <f t="shared" si="222"/>
        <v>59080.609832015827</v>
      </c>
      <c r="AE2847" s="74">
        <f t="shared" si="223"/>
        <v>1629.5090446792583</v>
      </c>
      <c r="AF2847" s="74">
        <f t="shared" si="224"/>
        <v>278646.04664015316</v>
      </c>
    </row>
    <row r="2848" spans="28:32" ht="20" customHeight="1" x14ac:dyDescent="0.5">
      <c r="AB2848" s="41">
        <f t="shared" si="220"/>
        <v>171</v>
      </c>
      <c r="AC2848" s="75">
        <f t="shared" si="221"/>
        <v>345.50064229249023</v>
      </c>
      <c r="AD2848" s="75">
        <f t="shared" si="222"/>
        <v>59080.609832015827</v>
      </c>
      <c r="AE2848" s="74">
        <f t="shared" si="223"/>
        <v>1629.5090446792583</v>
      </c>
      <c r="AF2848" s="74">
        <f t="shared" si="224"/>
        <v>278646.04664015316</v>
      </c>
    </row>
    <row r="2849" spans="28:32" ht="20" customHeight="1" x14ac:dyDescent="0.5">
      <c r="AB2849" s="41">
        <f t="shared" si="220"/>
        <v>171</v>
      </c>
      <c r="AC2849" s="75">
        <f t="shared" si="221"/>
        <v>345.50064229249023</v>
      </c>
      <c r="AD2849" s="75">
        <f t="shared" si="222"/>
        <v>59080.609832015827</v>
      </c>
      <c r="AE2849" s="74">
        <f t="shared" si="223"/>
        <v>1629.5090446792583</v>
      </c>
      <c r="AF2849" s="74">
        <f t="shared" si="224"/>
        <v>278646.04664015316</v>
      </c>
    </row>
    <row r="2850" spans="28:32" ht="20" customHeight="1" x14ac:dyDescent="0.5">
      <c r="AB2850" s="41">
        <f t="shared" si="220"/>
        <v>171</v>
      </c>
      <c r="AC2850" s="75">
        <f t="shared" si="221"/>
        <v>345.50064229249023</v>
      </c>
      <c r="AD2850" s="75">
        <f t="shared" si="222"/>
        <v>59080.609832015827</v>
      </c>
      <c r="AE2850" s="74">
        <f t="shared" si="223"/>
        <v>1629.5090446792583</v>
      </c>
      <c r="AF2850" s="74">
        <f t="shared" si="224"/>
        <v>278646.04664015316</v>
      </c>
    </row>
    <row r="2851" spans="28:32" ht="20" customHeight="1" x14ac:dyDescent="0.5">
      <c r="AB2851" s="41">
        <f t="shared" si="220"/>
        <v>171</v>
      </c>
      <c r="AC2851" s="75">
        <f t="shared" si="221"/>
        <v>345.50064229249023</v>
      </c>
      <c r="AD2851" s="75">
        <f t="shared" si="222"/>
        <v>59080.609832015827</v>
      </c>
      <c r="AE2851" s="74">
        <f t="shared" si="223"/>
        <v>1629.5090446792583</v>
      </c>
      <c r="AF2851" s="74">
        <f t="shared" si="224"/>
        <v>278646.04664015316</v>
      </c>
    </row>
    <row r="2852" spans="28:32" ht="20" customHeight="1" x14ac:dyDescent="0.5">
      <c r="AB2852" s="41">
        <f t="shared" si="220"/>
        <v>171</v>
      </c>
      <c r="AC2852" s="75">
        <f t="shared" si="221"/>
        <v>345.50064229249023</v>
      </c>
      <c r="AD2852" s="75">
        <f t="shared" si="222"/>
        <v>59080.609832015827</v>
      </c>
      <c r="AE2852" s="74">
        <f t="shared" si="223"/>
        <v>1629.5090446792583</v>
      </c>
      <c r="AF2852" s="74">
        <f t="shared" si="224"/>
        <v>278646.04664015316</v>
      </c>
    </row>
    <row r="2853" spans="28:32" ht="20" customHeight="1" x14ac:dyDescent="0.5">
      <c r="AB2853" s="41">
        <f t="shared" si="220"/>
        <v>171</v>
      </c>
      <c r="AC2853" s="75">
        <f t="shared" si="221"/>
        <v>345.50064229249023</v>
      </c>
      <c r="AD2853" s="75">
        <f t="shared" si="222"/>
        <v>59080.609832015827</v>
      </c>
      <c r="AE2853" s="74">
        <f t="shared" si="223"/>
        <v>1629.5090446792583</v>
      </c>
      <c r="AF2853" s="74">
        <f t="shared" si="224"/>
        <v>278646.04664015316</v>
      </c>
    </row>
    <row r="2854" spans="28:32" ht="20" customHeight="1" x14ac:dyDescent="0.5">
      <c r="AB2854" s="41">
        <f t="shared" si="220"/>
        <v>171</v>
      </c>
      <c r="AC2854" s="75">
        <f t="shared" si="221"/>
        <v>345.50064229249023</v>
      </c>
      <c r="AD2854" s="75">
        <f t="shared" si="222"/>
        <v>59080.609832015827</v>
      </c>
      <c r="AE2854" s="74">
        <f t="shared" si="223"/>
        <v>1629.5090446792583</v>
      </c>
      <c r="AF2854" s="74">
        <f t="shared" si="224"/>
        <v>278646.04664015316</v>
      </c>
    </row>
    <row r="2855" spans="28:32" ht="20" customHeight="1" x14ac:dyDescent="0.5">
      <c r="AB2855" s="41">
        <f t="shared" si="220"/>
        <v>171</v>
      </c>
      <c r="AC2855" s="75">
        <f t="shared" si="221"/>
        <v>345.50064229249023</v>
      </c>
      <c r="AD2855" s="75">
        <f t="shared" si="222"/>
        <v>59080.609832015827</v>
      </c>
      <c r="AE2855" s="74">
        <f t="shared" si="223"/>
        <v>1629.5090446792583</v>
      </c>
      <c r="AF2855" s="74">
        <f t="shared" si="224"/>
        <v>278646.04664015316</v>
      </c>
    </row>
    <row r="2856" spans="28:32" ht="20" customHeight="1" x14ac:dyDescent="0.5">
      <c r="AB2856" s="41">
        <f t="shared" si="220"/>
        <v>171</v>
      </c>
      <c r="AC2856" s="75">
        <f t="shared" si="221"/>
        <v>345.50064229249023</v>
      </c>
      <c r="AD2856" s="75">
        <f t="shared" si="222"/>
        <v>59080.609832015827</v>
      </c>
      <c r="AE2856" s="74">
        <f t="shared" si="223"/>
        <v>1629.5090446792583</v>
      </c>
      <c r="AF2856" s="74">
        <f t="shared" si="224"/>
        <v>278646.04664015316</v>
      </c>
    </row>
    <row r="2857" spans="28:32" ht="20" customHeight="1" x14ac:dyDescent="0.5">
      <c r="AB2857" s="41">
        <f t="shared" si="220"/>
        <v>171</v>
      </c>
      <c r="AC2857" s="75">
        <f t="shared" si="221"/>
        <v>345.50064229249023</v>
      </c>
      <c r="AD2857" s="75">
        <f t="shared" si="222"/>
        <v>59080.609832015827</v>
      </c>
      <c r="AE2857" s="74">
        <f t="shared" si="223"/>
        <v>1629.5090446792583</v>
      </c>
      <c r="AF2857" s="74">
        <f t="shared" si="224"/>
        <v>278646.04664015316</v>
      </c>
    </row>
    <row r="2858" spans="28:32" ht="20" customHeight="1" x14ac:dyDescent="0.5">
      <c r="AB2858" s="41">
        <f t="shared" si="220"/>
        <v>171</v>
      </c>
      <c r="AC2858" s="75">
        <f t="shared" si="221"/>
        <v>345.50064229249023</v>
      </c>
      <c r="AD2858" s="75">
        <f t="shared" si="222"/>
        <v>59080.609832015827</v>
      </c>
      <c r="AE2858" s="74">
        <f t="shared" si="223"/>
        <v>1629.5090446792583</v>
      </c>
      <c r="AF2858" s="74">
        <f t="shared" si="224"/>
        <v>278646.04664015316</v>
      </c>
    </row>
    <row r="2859" spans="28:32" ht="20" customHeight="1" x14ac:dyDescent="0.5">
      <c r="AB2859" s="41">
        <f t="shared" si="220"/>
        <v>171</v>
      </c>
      <c r="AC2859" s="75">
        <f t="shared" si="221"/>
        <v>345.50064229249023</v>
      </c>
      <c r="AD2859" s="75">
        <f t="shared" si="222"/>
        <v>59080.609832015827</v>
      </c>
      <c r="AE2859" s="74">
        <f t="shared" si="223"/>
        <v>1629.5090446792583</v>
      </c>
      <c r="AF2859" s="74">
        <f t="shared" si="224"/>
        <v>278646.04664015316</v>
      </c>
    </row>
    <row r="2860" spans="28:32" ht="20" customHeight="1" x14ac:dyDescent="0.5">
      <c r="AB2860" s="41">
        <f t="shared" si="220"/>
        <v>171</v>
      </c>
      <c r="AC2860" s="75">
        <f t="shared" si="221"/>
        <v>345.50064229249023</v>
      </c>
      <c r="AD2860" s="75">
        <f t="shared" si="222"/>
        <v>59080.609832015827</v>
      </c>
      <c r="AE2860" s="74">
        <f t="shared" si="223"/>
        <v>1629.5090446792583</v>
      </c>
      <c r="AF2860" s="74">
        <f t="shared" si="224"/>
        <v>278646.04664015316</v>
      </c>
    </row>
    <row r="2861" spans="28:32" ht="20" customHeight="1" x14ac:dyDescent="0.5">
      <c r="AB2861" s="41">
        <f t="shared" si="220"/>
        <v>171</v>
      </c>
      <c r="AC2861" s="75">
        <f t="shared" si="221"/>
        <v>345.50064229249023</v>
      </c>
      <c r="AD2861" s="75">
        <f t="shared" si="222"/>
        <v>59080.609832015827</v>
      </c>
      <c r="AE2861" s="74">
        <f t="shared" si="223"/>
        <v>1629.5090446792583</v>
      </c>
      <c r="AF2861" s="74">
        <f t="shared" si="224"/>
        <v>278646.04664015316</v>
      </c>
    </row>
    <row r="2862" spans="28:32" ht="20" customHeight="1" x14ac:dyDescent="0.5">
      <c r="AB2862" s="41">
        <f t="shared" si="220"/>
        <v>171</v>
      </c>
      <c r="AC2862" s="75">
        <f t="shared" si="221"/>
        <v>345.50064229249023</v>
      </c>
      <c r="AD2862" s="75">
        <f t="shared" si="222"/>
        <v>59080.609832015827</v>
      </c>
      <c r="AE2862" s="74">
        <f t="shared" si="223"/>
        <v>1629.5090446792583</v>
      </c>
      <c r="AF2862" s="74">
        <f t="shared" si="224"/>
        <v>278646.04664015316</v>
      </c>
    </row>
    <row r="2863" spans="28:32" ht="20" customHeight="1" x14ac:dyDescent="0.5">
      <c r="AB2863" s="41">
        <f t="shared" si="220"/>
        <v>171</v>
      </c>
      <c r="AC2863" s="75">
        <f t="shared" si="221"/>
        <v>345.50064229249023</v>
      </c>
      <c r="AD2863" s="75">
        <f t="shared" si="222"/>
        <v>59080.609832015827</v>
      </c>
      <c r="AE2863" s="74">
        <f t="shared" si="223"/>
        <v>1629.5090446792583</v>
      </c>
      <c r="AF2863" s="74">
        <f t="shared" si="224"/>
        <v>278646.04664015316</v>
      </c>
    </row>
    <row r="2864" spans="28:32" ht="20" customHeight="1" x14ac:dyDescent="0.5">
      <c r="AB2864" s="41">
        <f t="shared" si="220"/>
        <v>171</v>
      </c>
      <c r="AC2864" s="75">
        <f t="shared" si="221"/>
        <v>345.50064229249023</v>
      </c>
      <c r="AD2864" s="75">
        <f t="shared" si="222"/>
        <v>59080.609832015827</v>
      </c>
      <c r="AE2864" s="74">
        <f t="shared" si="223"/>
        <v>1629.5090446792583</v>
      </c>
      <c r="AF2864" s="74">
        <f t="shared" si="224"/>
        <v>278646.04664015316</v>
      </c>
    </row>
    <row r="2865" spans="28:32" ht="20" customHeight="1" x14ac:dyDescent="0.5">
      <c r="AB2865" s="41">
        <f t="shared" si="220"/>
        <v>171</v>
      </c>
      <c r="AC2865" s="75">
        <f t="shared" si="221"/>
        <v>345.50064229249023</v>
      </c>
      <c r="AD2865" s="75">
        <f t="shared" si="222"/>
        <v>59080.609832015827</v>
      </c>
      <c r="AE2865" s="74">
        <f t="shared" si="223"/>
        <v>1629.5090446792583</v>
      </c>
      <c r="AF2865" s="74">
        <f t="shared" si="224"/>
        <v>278646.04664015316</v>
      </c>
    </row>
    <row r="2866" spans="28:32" ht="20" customHeight="1" x14ac:dyDescent="0.5">
      <c r="AB2866" s="41">
        <f t="shared" si="220"/>
        <v>171</v>
      </c>
      <c r="AC2866" s="75">
        <f t="shared" si="221"/>
        <v>345.50064229249023</v>
      </c>
      <c r="AD2866" s="75">
        <f t="shared" si="222"/>
        <v>59080.609832015827</v>
      </c>
      <c r="AE2866" s="74">
        <f t="shared" si="223"/>
        <v>1629.5090446792583</v>
      </c>
      <c r="AF2866" s="74">
        <f t="shared" si="224"/>
        <v>278646.04664015316</v>
      </c>
    </row>
    <row r="2867" spans="28:32" ht="20" customHeight="1" x14ac:dyDescent="0.5">
      <c r="AB2867" s="41">
        <f t="shared" si="220"/>
        <v>171</v>
      </c>
      <c r="AC2867" s="75">
        <f t="shared" si="221"/>
        <v>345.50064229249023</v>
      </c>
      <c r="AD2867" s="75">
        <f t="shared" si="222"/>
        <v>59080.609832015827</v>
      </c>
      <c r="AE2867" s="74">
        <f t="shared" si="223"/>
        <v>1629.5090446792583</v>
      </c>
      <c r="AF2867" s="74">
        <f t="shared" si="224"/>
        <v>278646.04664015316</v>
      </c>
    </row>
    <row r="2868" spans="28:32" ht="20" customHeight="1" x14ac:dyDescent="0.5">
      <c r="AB2868" s="41">
        <f t="shared" si="220"/>
        <v>171</v>
      </c>
      <c r="AC2868" s="75">
        <f t="shared" si="221"/>
        <v>345.50064229249023</v>
      </c>
      <c r="AD2868" s="75">
        <f t="shared" si="222"/>
        <v>59080.609832015827</v>
      </c>
      <c r="AE2868" s="74">
        <f t="shared" si="223"/>
        <v>1629.5090446792583</v>
      </c>
      <c r="AF2868" s="74">
        <f t="shared" si="224"/>
        <v>278646.04664015316</v>
      </c>
    </row>
    <row r="2869" spans="28:32" ht="20" customHeight="1" x14ac:dyDescent="0.5">
      <c r="AB2869" s="41">
        <f t="shared" si="220"/>
        <v>171</v>
      </c>
      <c r="AC2869" s="75">
        <f t="shared" si="221"/>
        <v>345.50064229249023</v>
      </c>
      <c r="AD2869" s="75">
        <f t="shared" si="222"/>
        <v>59080.609832015827</v>
      </c>
      <c r="AE2869" s="74">
        <f t="shared" si="223"/>
        <v>1629.5090446792583</v>
      </c>
      <c r="AF2869" s="74">
        <f t="shared" si="224"/>
        <v>278646.04664015316</v>
      </c>
    </row>
    <row r="2870" spans="28:32" ht="20" customHeight="1" x14ac:dyDescent="0.5">
      <c r="AB2870" s="41">
        <f t="shared" si="220"/>
        <v>171</v>
      </c>
      <c r="AC2870" s="75">
        <f t="shared" si="221"/>
        <v>345.50064229249023</v>
      </c>
      <c r="AD2870" s="75">
        <f t="shared" si="222"/>
        <v>59080.609832015827</v>
      </c>
      <c r="AE2870" s="74">
        <f t="shared" si="223"/>
        <v>1629.5090446792583</v>
      </c>
      <c r="AF2870" s="74">
        <f t="shared" si="224"/>
        <v>278646.04664015316</v>
      </c>
    </row>
    <row r="2871" spans="28:32" ht="20" customHeight="1" x14ac:dyDescent="0.5">
      <c r="AB2871" s="41">
        <f t="shared" si="220"/>
        <v>171</v>
      </c>
      <c r="AC2871" s="75">
        <f t="shared" si="221"/>
        <v>345.50064229249023</v>
      </c>
      <c r="AD2871" s="75">
        <f t="shared" si="222"/>
        <v>59080.609832015827</v>
      </c>
      <c r="AE2871" s="74">
        <f t="shared" si="223"/>
        <v>1629.5090446792583</v>
      </c>
      <c r="AF2871" s="74">
        <f t="shared" si="224"/>
        <v>278646.04664015316</v>
      </c>
    </row>
    <row r="2872" spans="28:32" ht="20" customHeight="1" x14ac:dyDescent="0.5">
      <c r="AB2872" s="41">
        <f t="shared" si="220"/>
        <v>171</v>
      </c>
      <c r="AC2872" s="75">
        <f t="shared" si="221"/>
        <v>345.50064229249023</v>
      </c>
      <c r="AD2872" s="75">
        <f t="shared" si="222"/>
        <v>59080.609832015827</v>
      </c>
      <c r="AE2872" s="74">
        <f t="shared" si="223"/>
        <v>1629.5090446792583</v>
      </c>
      <c r="AF2872" s="74">
        <f t="shared" si="224"/>
        <v>278646.04664015316</v>
      </c>
    </row>
    <row r="2873" spans="28:32" ht="20" customHeight="1" x14ac:dyDescent="0.5">
      <c r="AB2873" s="41">
        <f t="shared" si="220"/>
        <v>171</v>
      </c>
      <c r="AC2873" s="75">
        <f t="shared" si="221"/>
        <v>345.50064229249023</v>
      </c>
      <c r="AD2873" s="75">
        <f t="shared" si="222"/>
        <v>59080.609832015827</v>
      </c>
      <c r="AE2873" s="74">
        <f t="shared" si="223"/>
        <v>1629.5090446792583</v>
      </c>
      <c r="AF2873" s="74">
        <f t="shared" si="224"/>
        <v>278646.04664015316</v>
      </c>
    </row>
    <row r="2874" spans="28:32" ht="20" customHeight="1" x14ac:dyDescent="0.5">
      <c r="AB2874" s="41">
        <f t="shared" si="220"/>
        <v>171</v>
      </c>
      <c r="AC2874" s="75">
        <f t="shared" si="221"/>
        <v>345.50064229249023</v>
      </c>
      <c r="AD2874" s="75">
        <f t="shared" si="222"/>
        <v>59080.609832015827</v>
      </c>
      <c r="AE2874" s="74">
        <f t="shared" si="223"/>
        <v>1629.5090446792583</v>
      </c>
      <c r="AF2874" s="74">
        <f t="shared" si="224"/>
        <v>278646.04664015316</v>
      </c>
    </row>
    <row r="2875" spans="28:32" ht="20" customHeight="1" x14ac:dyDescent="0.5">
      <c r="AB2875" s="41">
        <f t="shared" si="220"/>
        <v>171</v>
      </c>
      <c r="AC2875" s="75">
        <f t="shared" si="221"/>
        <v>345.50064229249023</v>
      </c>
      <c r="AD2875" s="75">
        <f t="shared" si="222"/>
        <v>59080.609832015827</v>
      </c>
      <c r="AE2875" s="74">
        <f t="shared" si="223"/>
        <v>1629.5090446792583</v>
      </c>
      <c r="AF2875" s="74">
        <f t="shared" si="224"/>
        <v>278646.04664015316</v>
      </c>
    </row>
    <row r="2876" spans="28:32" ht="20" customHeight="1" x14ac:dyDescent="0.5">
      <c r="AB2876" s="41">
        <f t="shared" si="220"/>
        <v>171</v>
      </c>
      <c r="AC2876" s="75">
        <f t="shared" si="221"/>
        <v>345.50064229249023</v>
      </c>
      <c r="AD2876" s="75">
        <f t="shared" si="222"/>
        <v>59080.609832015827</v>
      </c>
      <c r="AE2876" s="74">
        <f t="shared" si="223"/>
        <v>1629.5090446792583</v>
      </c>
      <c r="AF2876" s="74">
        <f t="shared" si="224"/>
        <v>278646.04664015316</v>
      </c>
    </row>
    <row r="2877" spans="28:32" ht="20" customHeight="1" x14ac:dyDescent="0.5">
      <c r="AB2877" s="41">
        <f t="shared" si="220"/>
        <v>171</v>
      </c>
      <c r="AC2877" s="75">
        <f t="shared" si="221"/>
        <v>345.50064229249023</v>
      </c>
      <c r="AD2877" s="75">
        <f t="shared" si="222"/>
        <v>59080.609832015827</v>
      </c>
      <c r="AE2877" s="74">
        <f t="shared" si="223"/>
        <v>1629.5090446792583</v>
      </c>
      <c r="AF2877" s="74">
        <f t="shared" si="224"/>
        <v>278646.04664015316</v>
      </c>
    </row>
    <row r="2878" spans="28:32" ht="20" customHeight="1" x14ac:dyDescent="0.5">
      <c r="AB2878" s="41">
        <f t="shared" si="220"/>
        <v>171</v>
      </c>
      <c r="AC2878" s="75">
        <f t="shared" si="221"/>
        <v>345.50064229249023</v>
      </c>
      <c r="AD2878" s="75">
        <f t="shared" si="222"/>
        <v>59080.609832015827</v>
      </c>
      <c r="AE2878" s="74">
        <f t="shared" si="223"/>
        <v>1629.5090446792583</v>
      </c>
      <c r="AF2878" s="74">
        <f t="shared" si="224"/>
        <v>278646.04664015316</v>
      </c>
    </row>
    <row r="2879" spans="28:32" ht="20" customHeight="1" x14ac:dyDescent="0.5">
      <c r="AB2879" s="41">
        <f t="shared" si="220"/>
        <v>171</v>
      </c>
      <c r="AC2879" s="75">
        <f t="shared" si="221"/>
        <v>345.50064229249023</v>
      </c>
      <c r="AD2879" s="75">
        <f t="shared" si="222"/>
        <v>59080.609832015827</v>
      </c>
      <c r="AE2879" s="74">
        <f t="shared" si="223"/>
        <v>1629.5090446792583</v>
      </c>
      <c r="AF2879" s="74">
        <f t="shared" si="224"/>
        <v>278646.04664015316</v>
      </c>
    </row>
    <row r="2880" spans="28:32" ht="20" customHeight="1" x14ac:dyDescent="0.5">
      <c r="AB2880" s="41">
        <f t="shared" si="220"/>
        <v>171</v>
      </c>
      <c r="AC2880" s="75">
        <f t="shared" si="221"/>
        <v>345.50064229249023</v>
      </c>
      <c r="AD2880" s="75">
        <f t="shared" si="222"/>
        <v>59080.609832015827</v>
      </c>
      <c r="AE2880" s="74">
        <f t="shared" si="223"/>
        <v>1629.5090446792583</v>
      </c>
      <c r="AF2880" s="74">
        <f t="shared" si="224"/>
        <v>278646.04664015316</v>
      </c>
    </row>
    <row r="2881" spans="28:32" ht="20" customHeight="1" x14ac:dyDescent="0.5">
      <c r="AB2881" s="41">
        <f t="shared" si="220"/>
        <v>171</v>
      </c>
      <c r="AC2881" s="75">
        <f t="shared" si="221"/>
        <v>345.50064229249023</v>
      </c>
      <c r="AD2881" s="75">
        <f t="shared" si="222"/>
        <v>59080.609832015827</v>
      </c>
      <c r="AE2881" s="74">
        <f t="shared" si="223"/>
        <v>1629.5090446792583</v>
      </c>
      <c r="AF2881" s="74">
        <f t="shared" si="224"/>
        <v>278646.04664015316</v>
      </c>
    </row>
    <row r="2882" spans="28:32" ht="20" customHeight="1" x14ac:dyDescent="0.5">
      <c r="AB2882" s="41">
        <f t="shared" si="220"/>
        <v>171</v>
      </c>
      <c r="AC2882" s="75">
        <f t="shared" si="221"/>
        <v>345.50064229249023</v>
      </c>
      <c r="AD2882" s="75">
        <f t="shared" si="222"/>
        <v>59080.609832015827</v>
      </c>
      <c r="AE2882" s="74">
        <f t="shared" si="223"/>
        <v>1629.5090446792583</v>
      </c>
      <c r="AF2882" s="74">
        <f t="shared" si="224"/>
        <v>278646.04664015316</v>
      </c>
    </row>
    <row r="2883" spans="28:32" ht="20" customHeight="1" x14ac:dyDescent="0.5">
      <c r="AB2883" s="41">
        <f t="shared" si="220"/>
        <v>171</v>
      </c>
      <c r="AC2883" s="75">
        <f t="shared" si="221"/>
        <v>345.50064229249023</v>
      </c>
      <c r="AD2883" s="75">
        <f t="shared" si="222"/>
        <v>59080.609832015827</v>
      </c>
      <c r="AE2883" s="74">
        <f t="shared" si="223"/>
        <v>1629.5090446792583</v>
      </c>
      <c r="AF2883" s="74">
        <f t="shared" si="224"/>
        <v>278646.04664015316</v>
      </c>
    </row>
    <row r="2884" spans="28:32" ht="20" customHeight="1" x14ac:dyDescent="0.5">
      <c r="AB2884" s="41">
        <f t="shared" si="220"/>
        <v>171</v>
      </c>
      <c r="AC2884" s="75">
        <f t="shared" si="221"/>
        <v>345.50064229249023</v>
      </c>
      <c r="AD2884" s="75">
        <f t="shared" si="222"/>
        <v>59080.609832015827</v>
      </c>
      <c r="AE2884" s="74">
        <f t="shared" si="223"/>
        <v>1629.5090446792583</v>
      </c>
      <c r="AF2884" s="74">
        <f t="shared" si="224"/>
        <v>278646.04664015316</v>
      </c>
    </row>
    <row r="2885" spans="28:32" ht="20" customHeight="1" x14ac:dyDescent="0.5">
      <c r="AB2885" s="41">
        <f t="shared" si="220"/>
        <v>171</v>
      </c>
      <c r="AC2885" s="75">
        <f t="shared" si="221"/>
        <v>345.50064229249023</v>
      </c>
      <c r="AD2885" s="75">
        <f t="shared" si="222"/>
        <v>59080.609832015827</v>
      </c>
      <c r="AE2885" s="74">
        <f t="shared" si="223"/>
        <v>1629.5090446792583</v>
      </c>
      <c r="AF2885" s="74">
        <f t="shared" si="224"/>
        <v>278646.04664015316</v>
      </c>
    </row>
    <row r="2886" spans="28:32" ht="20" customHeight="1" x14ac:dyDescent="0.5">
      <c r="AB2886" s="41">
        <f t="shared" si="220"/>
        <v>171</v>
      </c>
      <c r="AC2886" s="75">
        <f t="shared" si="221"/>
        <v>345.50064229249023</v>
      </c>
      <c r="AD2886" s="75">
        <f t="shared" si="222"/>
        <v>59080.609832015827</v>
      </c>
      <c r="AE2886" s="74">
        <f t="shared" si="223"/>
        <v>1629.5090446792583</v>
      </c>
      <c r="AF2886" s="74">
        <f t="shared" si="224"/>
        <v>278646.04664015316</v>
      </c>
    </row>
    <row r="2887" spans="28:32" ht="20" customHeight="1" x14ac:dyDescent="0.5">
      <c r="AB2887" s="41">
        <f t="shared" ref="AB2887:AB2950" si="225">AB2886+U2887</f>
        <v>171</v>
      </c>
      <c r="AC2887" s="75">
        <f t="shared" ref="AC2887:AC2950" si="226">IF(U2887&gt;0,(W2887+AD2886)/AB2887,AC2886)</f>
        <v>345.50064229249023</v>
      </c>
      <c r="AD2887" s="75">
        <f t="shared" ref="AD2887:AD2950" si="227">AB2887*AC2887</f>
        <v>59080.609832015827</v>
      </c>
      <c r="AE2887" s="74">
        <f t="shared" ref="AE2887:AE2950" si="228">IF(U2887&gt;0,(AF2886+Z2887)/AB2887,AE2886)</f>
        <v>1629.5090446792583</v>
      </c>
      <c r="AF2887" s="74">
        <f t="shared" ref="AF2887:AF2950" si="229">AB2887*AE2887</f>
        <v>278646.04664015316</v>
      </c>
    </row>
    <row r="2888" spans="28:32" ht="20" customHeight="1" x14ac:dyDescent="0.5">
      <c r="AB2888" s="41">
        <f t="shared" si="225"/>
        <v>171</v>
      </c>
      <c r="AC2888" s="75">
        <f t="shared" si="226"/>
        <v>345.50064229249023</v>
      </c>
      <c r="AD2888" s="75">
        <f t="shared" si="227"/>
        <v>59080.609832015827</v>
      </c>
      <c r="AE2888" s="74">
        <f t="shared" si="228"/>
        <v>1629.5090446792583</v>
      </c>
      <c r="AF2888" s="74">
        <f t="shared" si="229"/>
        <v>278646.04664015316</v>
      </c>
    </row>
    <row r="2889" spans="28:32" ht="20" customHeight="1" x14ac:dyDescent="0.5">
      <c r="AB2889" s="41">
        <f t="shared" si="225"/>
        <v>171</v>
      </c>
      <c r="AC2889" s="75">
        <f t="shared" si="226"/>
        <v>345.50064229249023</v>
      </c>
      <c r="AD2889" s="75">
        <f t="shared" si="227"/>
        <v>59080.609832015827</v>
      </c>
      <c r="AE2889" s="74">
        <f t="shared" si="228"/>
        <v>1629.5090446792583</v>
      </c>
      <c r="AF2889" s="74">
        <f t="shared" si="229"/>
        <v>278646.04664015316</v>
      </c>
    </row>
    <row r="2890" spans="28:32" ht="20" customHeight="1" x14ac:dyDescent="0.5">
      <c r="AB2890" s="41">
        <f t="shared" si="225"/>
        <v>171</v>
      </c>
      <c r="AC2890" s="75">
        <f t="shared" si="226"/>
        <v>345.50064229249023</v>
      </c>
      <c r="AD2890" s="75">
        <f t="shared" si="227"/>
        <v>59080.609832015827</v>
      </c>
      <c r="AE2890" s="74">
        <f t="shared" si="228"/>
        <v>1629.5090446792583</v>
      </c>
      <c r="AF2890" s="74">
        <f t="shared" si="229"/>
        <v>278646.04664015316</v>
      </c>
    </row>
    <row r="2891" spans="28:32" ht="20" customHeight="1" x14ac:dyDescent="0.5">
      <c r="AB2891" s="41">
        <f t="shared" si="225"/>
        <v>171</v>
      </c>
      <c r="AC2891" s="75">
        <f t="shared" si="226"/>
        <v>345.50064229249023</v>
      </c>
      <c r="AD2891" s="75">
        <f t="shared" si="227"/>
        <v>59080.609832015827</v>
      </c>
      <c r="AE2891" s="74">
        <f t="shared" si="228"/>
        <v>1629.5090446792583</v>
      </c>
      <c r="AF2891" s="74">
        <f t="shared" si="229"/>
        <v>278646.04664015316</v>
      </c>
    </row>
    <row r="2892" spans="28:32" ht="20" customHeight="1" x14ac:dyDescent="0.5">
      <c r="AB2892" s="41">
        <f t="shared" si="225"/>
        <v>171</v>
      </c>
      <c r="AC2892" s="75">
        <f t="shared" si="226"/>
        <v>345.50064229249023</v>
      </c>
      <c r="AD2892" s="75">
        <f t="shared" si="227"/>
        <v>59080.609832015827</v>
      </c>
      <c r="AE2892" s="74">
        <f t="shared" si="228"/>
        <v>1629.5090446792583</v>
      </c>
      <c r="AF2892" s="74">
        <f t="shared" si="229"/>
        <v>278646.04664015316</v>
      </c>
    </row>
    <row r="2893" spans="28:32" ht="20" customHeight="1" x14ac:dyDescent="0.5">
      <c r="AB2893" s="41">
        <f t="shared" si="225"/>
        <v>171</v>
      </c>
      <c r="AC2893" s="75">
        <f t="shared" si="226"/>
        <v>345.50064229249023</v>
      </c>
      <c r="AD2893" s="75">
        <f t="shared" si="227"/>
        <v>59080.609832015827</v>
      </c>
      <c r="AE2893" s="74">
        <f t="shared" si="228"/>
        <v>1629.5090446792583</v>
      </c>
      <c r="AF2893" s="74">
        <f t="shared" si="229"/>
        <v>278646.04664015316</v>
      </c>
    </row>
    <row r="2894" spans="28:32" ht="20" customHeight="1" x14ac:dyDescent="0.5">
      <c r="AB2894" s="41">
        <f t="shared" si="225"/>
        <v>171</v>
      </c>
      <c r="AC2894" s="75">
        <f t="shared" si="226"/>
        <v>345.50064229249023</v>
      </c>
      <c r="AD2894" s="75">
        <f t="shared" si="227"/>
        <v>59080.609832015827</v>
      </c>
      <c r="AE2894" s="74">
        <f t="shared" si="228"/>
        <v>1629.5090446792583</v>
      </c>
      <c r="AF2894" s="74">
        <f t="shared" si="229"/>
        <v>278646.04664015316</v>
      </c>
    </row>
    <row r="2895" spans="28:32" ht="20" customHeight="1" x14ac:dyDescent="0.5">
      <c r="AB2895" s="41">
        <f t="shared" si="225"/>
        <v>171</v>
      </c>
      <c r="AC2895" s="75">
        <f t="shared" si="226"/>
        <v>345.50064229249023</v>
      </c>
      <c r="AD2895" s="75">
        <f t="shared" si="227"/>
        <v>59080.609832015827</v>
      </c>
      <c r="AE2895" s="74">
        <f t="shared" si="228"/>
        <v>1629.5090446792583</v>
      </c>
      <c r="AF2895" s="74">
        <f t="shared" si="229"/>
        <v>278646.04664015316</v>
      </c>
    </row>
    <row r="2896" spans="28:32" ht="20" customHeight="1" x14ac:dyDescent="0.5">
      <c r="AB2896" s="41">
        <f t="shared" si="225"/>
        <v>171</v>
      </c>
      <c r="AC2896" s="75">
        <f t="shared" si="226"/>
        <v>345.50064229249023</v>
      </c>
      <c r="AD2896" s="75">
        <f t="shared" si="227"/>
        <v>59080.609832015827</v>
      </c>
      <c r="AE2896" s="74">
        <f t="shared" si="228"/>
        <v>1629.5090446792583</v>
      </c>
      <c r="AF2896" s="74">
        <f t="shared" si="229"/>
        <v>278646.04664015316</v>
      </c>
    </row>
    <row r="2897" spans="28:32" ht="20" customHeight="1" x14ac:dyDescent="0.5">
      <c r="AB2897" s="41">
        <f t="shared" si="225"/>
        <v>171</v>
      </c>
      <c r="AC2897" s="75">
        <f t="shared" si="226"/>
        <v>345.50064229249023</v>
      </c>
      <c r="AD2897" s="75">
        <f t="shared" si="227"/>
        <v>59080.609832015827</v>
      </c>
      <c r="AE2897" s="74">
        <f t="shared" si="228"/>
        <v>1629.5090446792583</v>
      </c>
      <c r="AF2897" s="74">
        <f t="shared" si="229"/>
        <v>278646.04664015316</v>
      </c>
    </row>
    <row r="2898" spans="28:32" ht="20" customHeight="1" x14ac:dyDescent="0.5">
      <c r="AB2898" s="41">
        <f t="shared" si="225"/>
        <v>171</v>
      </c>
      <c r="AC2898" s="75">
        <f t="shared" si="226"/>
        <v>345.50064229249023</v>
      </c>
      <c r="AD2898" s="75">
        <f t="shared" si="227"/>
        <v>59080.609832015827</v>
      </c>
      <c r="AE2898" s="74">
        <f t="shared" si="228"/>
        <v>1629.5090446792583</v>
      </c>
      <c r="AF2898" s="74">
        <f t="shared" si="229"/>
        <v>278646.04664015316</v>
      </c>
    </row>
    <row r="2899" spans="28:32" ht="20" customHeight="1" x14ac:dyDescent="0.5">
      <c r="AB2899" s="41">
        <f t="shared" si="225"/>
        <v>171</v>
      </c>
      <c r="AC2899" s="75">
        <f t="shared" si="226"/>
        <v>345.50064229249023</v>
      </c>
      <c r="AD2899" s="75">
        <f t="shared" si="227"/>
        <v>59080.609832015827</v>
      </c>
      <c r="AE2899" s="74">
        <f t="shared" si="228"/>
        <v>1629.5090446792583</v>
      </c>
      <c r="AF2899" s="74">
        <f t="shared" si="229"/>
        <v>278646.04664015316</v>
      </c>
    </row>
    <row r="2900" spans="28:32" ht="20" customHeight="1" x14ac:dyDescent="0.5">
      <c r="AB2900" s="41">
        <f t="shared" si="225"/>
        <v>171</v>
      </c>
      <c r="AC2900" s="75">
        <f t="shared" si="226"/>
        <v>345.50064229249023</v>
      </c>
      <c r="AD2900" s="75">
        <f t="shared" si="227"/>
        <v>59080.609832015827</v>
      </c>
      <c r="AE2900" s="74">
        <f t="shared" si="228"/>
        <v>1629.5090446792583</v>
      </c>
      <c r="AF2900" s="74">
        <f t="shared" si="229"/>
        <v>278646.04664015316</v>
      </c>
    </row>
    <row r="2901" spans="28:32" ht="20" customHeight="1" x14ac:dyDescent="0.5">
      <c r="AB2901" s="41">
        <f t="shared" si="225"/>
        <v>171</v>
      </c>
      <c r="AC2901" s="75">
        <f t="shared" si="226"/>
        <v>345.50064229249023</v>
      </c>
      <c r="AD2901" s="75">
        <f t="shared" si="227"/>
        <v>59080.609832015827</v>
      </c>
      <c r="AE2901" s="74">
        <f t="shared" si="228"/>
        <v>1629.5090446792583</v>
      </c>
      <c r="AF2901" s="74">
        <f t="shared" si="229"/>
        <v>278646.04664015316</v>
      </c>
    </row>
    <row r="2902" spans="28:32" ht="20" customHeight="1" x14ac:dyDescent="0.5">
      <c r="AB2902" s="41">
        <f t="shared" si="225"/>
        <v>171</v>
      </c>
      <c r="AC2902" s="75">
        <f t="shared" si="226"/>
        <v>345.50064229249023</v>
      </c>
      <c r="AD2902" s="75">
        <f t="shared" si="227"/>
        <v>59080.609832015827</v>
      </c>
      <c r="AE2902" s="74">
        <f t="shared" si="228"/>
        <v>1629.5090446792583</v>
      </c>
      <c r="AF2902" s="74">
        <f t="shared" si="229"/>
        <v>278646.04664015316</v>
      </c>
    </row>
    <row r="2903" spans="28:32" ht="20" customHeight="1" x14ac:dyDescent="0.5">
      <c r="AB2903" s="41">
        <f t="shared" si="225"/>
        <v>171</v>
      </c>
      <c r="AC2903" s="75">
        <f t="shared" si="226"/>
        <v>345.50064229249023</v>
      </c>
      <c r="AD2903" s="75">
        <f t="shared" si="227"/>
        <v>59080.609832015827</v>
      </c>
      <c r="AE2903" s="74">
        <f t="shared" si="228"/>
        <v>1629.5090446792583</v>
      </c>
      <c r="AF2903" s="74">
        <f t="shared" si="229"/>
        <v>278646.04664015316</v>
      </c>
    </row>
    <row r="2904" spans="28:32" ht="20" customHeight="1" x14ac:dyDescent="0.5">
      <c r="AB2904" s="41">
        <f t="shared" si="225"/>
        <v>171</v>
      </c>
      <c r="AC2904" s="75">
        <f t="shared" si="226"/>
        <v>345.50064229249023</v>
      </c>
      <c r="AD2904" s="75">
        <f t="shared" si="227"/>
        <v>59080.609832015827</v>
      </c>
      <c r="AE2904" s="74">
        <f t="shared" si="228"/>
        <v>1629.5090446792583</v>
      </c>
      <c r="AF2904" s="74">
        <f t="shared" si="229"/>
        <v>278646.04664015316</v>
      </c>
    </row>
    <row r="2905" spans="28:32" ht="20" customHeight="1" x14ac:dyDescent="0.5">
      <c r="AB2905" s="41">
        <f t="shared" si="225"/>
        <v>171</v>
      </c>
      <c r="AC2905" s="75">
        <f t="shared" si="226"/>
        <v>345.50064229249023</v>
      </c>
      <c r="AD2905" s="75">
        <f t="shared" si="227"/>
        <v>59080.609832015827</v>
      </c>
      <c r="AE2905" s="74">
        <f t="shared" si="228"/>
        <v>1629.5090446792583</v>
      </c>
      <c r="AF2905" s="74">
        <f t="shared" si="229"/>
        <v>278646.04664015316</v>
      </c>
    </row>
    <row r="2906" spans="28:32" ht="20" customHeight="1" x14ac:dyDescent="0.5">
      <c r="AB2906" s="41">
        <f t="shared" si="225"/>
        <v>171</v>
      </c>
      <c r="AC2906" s="75">
        <f t="shared" si="226"/>
        <v>345.50064229249023</v>
      </c>
      <c r="AD2906" s="75">
        <f t="shared" si="227"/>
        <v>59080.609832015827</v>
      </c>
      <c r="AE2906" s="74">
        <f t="shared" si="228"/>
        <v>1629.5090446792583</v>
      </c>
      <c r="AF2906" s="74">
        <f t="shared" si="229"/>
        <v>278646.04664015316</v>
      </c>
    </row>
    <row r="2907" spans="28:32" ht="20" customHeight="1" x14ac:dyDescent="0.5">
      <c r="AB2907" s="41">
        <f t="shared" si="225"/>
        <v>171</v>
      </c>
      <c r="AC2907" s="75">
        <f t="shared" si="226"/>
        <v>345.50064229249023</v>
      </c>
      <c r="AD2907" s="75">
        <f t="shared" si="227"/>
        <v>59080.609832015827</v>
      </c>
      <c r="AE2907" s="74">
        <f t="shared" si="228"/>
        <v>1629.5090446792583</v>
      </c>
      <c r="AF2907" s="74">
        <f t="shared" si="229"/>
        <v>278646.04664015316</v>
      </c>
    </row>
    <row r="2908" spans="28:32" ht="20" customHeight="1" x14ac:dyDescent="0.5">
      <c r="AB2908" s="41">
        <f t="shared" si="225"/>
        <v>171</v>
      </c>
      <c r="AC2908" s="75">
        <f t="shared" si="226"/>
        <v>345.50064229249023</v>
      </c>
      <c r="AD2908" s="75">
        <f t="shared" si="227"/>
        <v>59080.609832015827</v>
      </c>
      <c r="AE2908" s="74">
        <f t="shared" si="228"/>
        <v>1629.5090446792583</v>
      </c>
      <c r="AF2908" s="74">
        <f t="shared" si="229"/>
        <v>278646.04664015316</v>
      </c>
    </row>
    <row r="2909" spans="28:32" ht="20" customHeight="1" x14ac:dyDescent="0.5">
      <c r="AB2909" s="41">
        <f t="shared" si="225"/>
        <v>171</v>
      </c>
      <c r="AC2909" s="75">
        <f t="shared" si="226"/>
        <v>345.50064229249023</v>
      </c>
      <c r="AD2909" s="75">
        <f t="shared" si="227"/>
        <v>59080.609832015827</v>
      </c>
      <c r="AE2909" s="74">
        <f t="shared" si="228"/>
        <v>1629.5090446792583</v>
      </c>
      <c r="AF2909" s="74">
        <f t="shared" si="229"/>
        <v>278646.04664015316</v>
      </c>
    </row>
    <row r="2910" spans="28:32" ht="20" customHeight="1" x14ac:dyDescent="0.5">
      <c r="AB2910" s="41">
        <f t="shared" si="225"/>
        <v>171</v>
      </c>
      <c r="AC2910" s="75">
        <f t="shared" si="226"/>
        <v>345.50064229249023</v>
      </c>
      <c r="AD2910" s="75">
        <f t="shared" si="227"/>
        <v>59080.609832015827</v>
      </c>
      <c r="AE2910" s="74">
        <f t="shared" si="228"/>
        <v>1629.5090446792583</v>
      </c>
      <c r="AF2910" s="74">
        <f t="shared" si="229"/>
        <v>278646.04664015316</v>
      </c>
    </row>
    <row r="2911" spans="28:32" ht="20" customHeight="1" x14ac:dyDescent="0.5">
      <c r="AB2911" s="41">
        <f t="shared" si="225"/>
        <v>171</v>
      </c>
      <c r="AC2911" s="75">
        <f t="shared" si="226"/>
        <v>345.50064229249023</v>
      </c>
      <c r="AD2911" s="75">
        <f t="shared" si="227"/>
        <v>59080.609832015827</v>
      </c>
      <c r="AE2911" s="74">
        <f t="shared" si="228"/>
        <v>1629.5090446792583</v>
      </c>
      <c r="AF2911" s="74">
        <f t="shared" si="229"/>
        <v>278646.04664015316</v>
      </c>
    </row>
    <row r="2912" spans="28:32" ht="20" customHeight="1" x14ac:dyDescent="0.5">
      <c r="AB2912" s="41">
        <f t="shared" si="225"/>
        <v>171</v>
      </c>
      <c r="AC2912" s="75">
        <f t="shared" si="226"/>
        <v>345.50064229249023</v>
      </c>
      <c r="AD2912" s="75">
        <f t="shared" si="227"/>
        <v>59080.609832015827</v>
      </c>
      <c r="AE2912" s="74">
        <f t="shared" si="228"/>
        <v>1629.5090446792583</v>
      </c>
      <c r="AF2912" s="74">
        <f t="shared" si="229"/>
        <v>278646.04664015316</v>
      </c>
    </row>
    <row r="2913" spans="28:32" ht="20" customHeight="1" x14ac:dyDescent="0.5">
      <c r="AB2913" s="41">
        <f t="shared" si="225"/>
        <v>171</v>
      </c>
      <c r="AC2913" s="75">
        <f t="shared" si="226"/>
        <v>345.50064229249023</v>
      </c>
      <c r="AD2913" s="75">
        <f t="shared" si="227"/>
        <v>59080.609832015827</v>
      </c>
      <c r="AE2913" s="74">
        <f t="shared" si="228"/>
        <v>1629.5090446792583</v>
      </c>
      <c r="AF2913" s="74">
        <f t="shared" si="229"/>
        <v>278646.04664015316</v>
      </c>
    </row>
    <row r="2914" spans="28:32" ht="20" customHeight="1" x14ac:dyDescent="0.5">
      <c r="AB2914" s="41">
        <f t="shared" si="225"/>
        <v>171</v>
      </c>
      <c r="AC2914" s="75">
        <f t="shared" si="226"/>
        <v>345.50064229249023</v>
      </c>
      <c r="AD2914" s="75">
        <f t="shared" si="227"/>
        <v>59080.609832015827</v>
      </c>
      <c r="AE2914" s="74">
        <f t="shared" si="228"/>
        <v>1629.5090446792583</v>
      </c>
      <c r="AF2914" s="74">
        <f t="shared" si="229"/>
        <v>278646.04664015316</v>
      </c>
    </row>
    <row r="2915" spans="28:32" ht="20" customHeight="1" x14ac:dyDescent="0.5">
      <c r="AB2915" s="41">
        <f t="shared" si="225"/>
        <v>171</v>
      </c>
      <c r="AC2915" s="75">
        <f t="shared" si="226"/>
        <v>345.50064229249023</v>
      </c>
      <c r="AD2915" s="75">
        <f t="shared" si="227"/>
        <v>59080.609832015827</v>
      </c>
      <c r="AE2915" s="74">
        <f t="shared" si="228"/>
        <v>1629.5090446792583</v>
      </c>
      <c r="AF2915" s="74">
        <f t="shared" si="229"/>
        <v>278646.04664015316</v>
      </c>
    </row>
    <row r="2916" spans="28:32" ht="20" customHeight="1" x14ac:dyDescent="0.5">
      <c r="AB2916" s="41">
        <f t="shared" si="225"/>
        <v>171</v>
      </c>
      <c r="AC2916" s="75">
        <f t="shared" si="226"/>
        <v>345.50064229249023</v>
      </c>
      <c r="AD2916" s="75">
        <f t="shared" si="227"/>
        <v>59080.609832015827</v>
      </c>
      <c r="AE2916" s="74">
        <f t="shared" si="228"/>
        <v>1629.5090446792583</v>
      </c>
      <c r="AF2916" s="74">
        <f t="shared" si="229"/>
        <v>278646.04664015316</v>
      </c>
    </row>
    <row r="2917" spans="28:32" ht="20" customHeight="1" x14ac:dyDescent="0.5">
      <c r="AB2917" s="41">
        <f t="shared" si="225"/>
        <v>171</v>
      </c>
      <c r="AC2917" s="75">
        <f t="shared" si="226"/>
        <v>345.50064229249023</v>
      </c>
      <c r="AD2917" s="75">
        <f t="shared" si="227"/>
        <v>59080.609832015827</v>
      </c>
      <c r="AE2917" s="74">
        <f t="shared" si="228"/>
        <v>1629.5090446792583</v>
      </c>
      <c r="AF2917" s="74">
        <f t="shared" si="229"/>
        <v>278646.04664015316</v>
      </c>
    </row>
    <row r="2918" spans="28:32" ht="20" customHeight="1" x14ac:dyDescent="0.5">
      <c r="AB2918" s="41">
        <f t="shared" si="225"/>
        <v>171</v>
      </c>
      <c r="AC2918" s="75">
        <f t="shared" si="226"/>
        <v>345.50064229249023</v>
      </c>
      <c r="AD2918" s="75">
        <f t="shared" si="227"/>
        <v>59080.609832015827</v>
      </c>
      <c r="AE2918" s="74">
        <f t="shared" si="228"/>
        <v>1629.5090446792583</v>
      </c>
      <c r="AF2918" s="74">
        <f t="shared" si="229"/>
        <v>278646.04664015316</v>
      </c>
    </row>
    <row r="2919" spans="28:32" ht="20" customHeight="1" x14ac:dyDescent="0.5">
      <c r="AB2919" s="41">
        <f t="shared" si="225"/>
        <v>171</v>
      </c>
      <c r="AC2919" s="75">
        <f t="shared" si="226"/>
        <v>345.50064229249023</v>
      </c>
      <c r="AD2919" s="75">
        <f t="shared" si="227"/>
        <v>59080.609832015827</v>
      </c>
      <c r="AE2919" s="74">
        <f t="shared" si="228"/>
        <v>1629.5090446792583</v>
      </c>
      <c r="AF2919" s="74">
        <f t="shared" si="229"/>
        <v>278646.04664015316</v>
      </c>
    </row>
    <row r="2920" spans="28:32" ht="20" customHeight="1" x14ac:dyDescent="0.5">
      <c r="AB2920" s="41">
        <f t="shared" si="225"/>
        <v>171</v>
      </c>
      <c r="AC2920" s="75">
        <f t="shared" si="226"/>
        <v>345.50064229249023</v>
      </c>
      <c r="AD2920" s="75">
        <f t="shared" si="227"/>
        <v>59080.609832015827</v>
      </c>
      <c r="AE2920" s="74">
        <f t="shared" si="228"/>
        <v>1629.5090446792583</v>
      </c>
      <c r="AF2920" s="74">
        <f t="shared" si="229"/>
        <v>278646.04664015316</v>
      </c>
    </row>
    <row r="2921" spans="28:32" ht="20" customHeight="1" x14ac:dyDescent="0.5">
      <c r="AB2921" s="41">
        <f t="shared" si="225"/>
        <v>171</v>
      </c>
      <c r="AC2921" s="75">
        <f t="shared" si="226"/>
        <v>345.50064229249023</v>
      </c>
      <c r="AD2921" s="75">
        <f t="shared" si="227"/>
        <v>59080.609832015827</v>
      </c>
      <c r="AE2921" s="74">
        <f t="shared" si="228"/>
        <v>1629.5090446792583</v>
      </c>
      <c r="AF2921" s="74">
        <f t="shared" si="229"/>
        <v>278646.04664015316</v>
      </c>
    </row>
    <row r="2922" spans="28:32" ht="20" customHeight="1" x14ac:dyDescent="0.5">
      <c r="AB2922" s="41">
        <f t="shared" si="225"/>
        <v>171</v>
      </c>
      <c r="AC2922" s="75">
        <f t="shared" si="226"/>
        <v>345.50064229249023</v>
      </c>
      <c r="AD2922" s="75">
        <f t="shared" si="227"/>
        <v>59080.609832015827</v>
      </c>
      <c r="AE2922" s="74">
        <f t="shared" si="228"/>
        <v>1629.5090446792583</v>
      </c>
      <c r="AF2922" s="74">
        <f t="shared" si="229"/>
        <v>278646.04664015316</v>
      </c>
    </row>
    <row r="2923" spans="28:32" ht="20" customHeight="1" x14ac:dyDescent="0.5">
      <c r="AB2923" s="41">
        <f t="shared" si="225"/>
        <v>171</v>
      </c>
      <c r="AC2923" s="75">
        <f t="shared" si="226"/>
        <v>345.50064229249023</v>
      </c>
      <c r="AD2923" s="75">
        <f t="shared" si="227"/>
        <v>59080.609832015827</v>
      </c>
      <c r="AE2923" s="74">
        <f t="shared" si="228"/>
        <v>1629.5090446792583</v>
      </c>
      <c r="AF2923" s="74">
        <f t="shared" si="229"/>
        <v>278646.04664015316</v>
      </c>
    </row>
    <row r="2924" spans="28:32" ht="20" customHeight="1" x14ac:dyDescent="0.5">
      <c r="AB2924" s="41">
        <f t="shared" si="225"/>
        <v>171</v>
      </c>
      <c r="AC2924" s="75">
        <f t="shared" si="226"/>
        <v>345.50064229249023</v>
      </c>
      <c r="AD2924" s="75">
        <f t="shared" si="227"/>
        <v>59080.609832015827</v>
      </c>
      <c r="AE2924" s="74">
        <f t="shared" si="228"/>
        <v>1629.5090446792583</v>
      </c>
      <c r="AF2924" s="74">
        <f t="shared" si="229"/>
        <v>278646.04664015316</v>
      </c>
    </row>
    <row r="2925" spans="28:32" ht="20" customHeight="1" x14ac:dyDescent="0.5">
      <c r="AB2925" s="41">
        <f t="shared" si="225"/>
        <v>171</v>
      </c>
      <c r="AC2925" s="75">
        <f t="shared" si="226"/>
        <v>345.50064229249023</v>
      </c>
      <c r="AD2925" s="75">
        <f t="shared" si="227"/>
        <v>59080.609832015827</v>
      </c>
      <c r="AE2925" s="74">
        <f t="shared" si="228"/>
        <v>1629.5090446792583</v>
      </c>
      <c r="AF2925" s="74">
        <f t="shared" si="229"/>
        <v>278646.04664015316</v>
      </c>
    </row>
    <row r="2926" spans="28:32" ht="20" customHeight="1" x14ac:dyDescent="0.5">
      <c r="AB2926" s="41">
        <f t="shared" si="225"/>
        <v>171</v>
      </c>
      <c r="AC2926" s="75">
        <f t="shared" si="226"/>
        <v>345.50064229249023</v>
      </c>
      <c r="AD2926" s="75">
        <f t="shared" si="227"/>
        <v>59080.609832015827</v>
      </c>
      <c r="AE2926" s="74">
        <f t="shared" si="228"/>
        <v>1629.5090446792583</v>
      </c>
      <c r="AF2926" s="74">
        <f t="shared" si="229"/>
        <v>278646.04664015316</v>
      </c>
    </row>
    <row r="2927" spans="28:32" ht="20" customHeight="1" x14ac:dyDescent="0.5">
      <c r="AB2927" s="41">
        <f t="shared" si="225"/>
        <v>171</v>
      </c>
      <c r="AC2927" s="75">
        <f t="shared" si="226"/>
        <v>345.50064229249023</v>
      </c>
      <c r="AD2927" s="75">
        <f t="shared" si="227"/>
        <v>59080.609832015827</v>
      </c>
      <c r="AE2927" s="74">
        <f t="shared" si="228"/>
        <v>1629.5090446792583</v>
      </c>
      <c r="AF2927" s="74">
        <f t="shared" si="229"/>
        <v>278646.04664015316</v>
      </c>
    </row>
    <row r="2928" spans="28:32" ht="20" customHeight="1" x14ac:dyDescent="0.5">
      <c r="AB2928" s="41">
        <f t="shared" si="225"/>
        <v>171</v>
      </c>
      <c r="AC2928" s="75">
        <f t="shared" si="226"/>
        <v>345.50064229249023</v>
      </c>
      <c r="AD2928" s="75">
        <f t="shared" si="227"/>
        <v>59080.609832015827</v>
      </c>
      <c r="AE2928" s="74">
        <f t="shared" si="228"/>
        <v>1629.5090446792583</v>
      </c>
      <c r="AF2928" s="74">
        <f t="shared" si="229"/>
        <v>278646.04664015316</v>
      </c>
    </row>
    <row r="2929" spans="28:32" ht="20" customHeight="1" x14ac:dyDescent="0.5">
      <c r="AB2929" s="41">
        <f t="shared" si="225"/>
        <v>171</v>
      </c>
      <c r="AC2929" s="75">
        <f t="shared" si="226"/>
        <v>345.50064229249023</v>
      </c>
      <c r="AD2929" s="75">
        <f t="shared" si="227"/>
        <v>59080.609832015827</v>
      </c>
      <c r="AE2929" s="74">
        <f t="shared" si="228"/>
        <v>1629.5090446792583</v>
      </c>
      <c r="AF2929" s="74">
        <f t="shared" si="229"/>
        <v>278646.04664015316</v>
      </c>
    </row>
    <row r="2930" spans="28:32" ht="20" customHeight="1" x14ac:dyDescent="0.5">
      <c r="AB2930" s="41">
        <f t="shared" si="225"/>
        <v>171</v>
      </c>
      <c r="AC2930" s="75">
        <f t="shared" si="226"/>
        <v>345.50064229249023</v>
      </c>
      <c r="AD2930" s="75">
        <f t="shared" si="227"/>
        <v>59080.609832015827</v>
      </c>
      <c r="AE2930" s="74">
        <f t="shared" si="228"/>
        <v>1629.5090446792583</v>
      </c>
      <c r="AF2930" s="74">
        <f t="shared" si="229"/>
        <v>278646.04664015316</v>
      </c>
    </row>
    <row r="2931" spans="28:32" ht="20" customHeight="1" x14ac:dyDescent="0.5">
      <c r="AB2931" s="41">
        <f t="shared" si="225"/>
        <v>171</v>
      </c>
      <c r="AC2931" s="75">
        <f t="shared" si="226"/>
        <v>345.50064229249023</v>
      </c>
      <c r="AD2931" s="75">
        <f t="shared" si="227"/>
        <v>59080.609832015827</v>
      </c>
      <c r="AE2931" s="74">
        <f t="shared" si="228"/>
        <v>1629.5090446792583</v>
      </c>
      <c r="AF2931" s="74">
        <f t="shared" si="229"/>
        <v>278646.04664015316</v>
      </c>
    </row>
    <row r="2932" spans="28:32" ht="20" customHeight="1" x14ac:dyDescent="0.5">
      <c r="AB2932" s="41">
        <f t="shared" si="225"/>
        <v>171</v>
      </c>
      <c r="AC2932" s="75">
        <f t="shared" si="226"/>
        <v>345.50064229249023</v>
      </c>
      <c r="AD2932" s="75">
        <f t="shared" si="227"/>
        <v>59080.609832015827</v>
      </c>
      <c r="AE2932" s="74">
        <f t="shared" si="228"/>
        <v>1629.5090446792583</v>
      </c>
      <c r="AF2932" s="74">
        <f t="shared" si="229"/>
        <v>278646.04664015316</v>
      </c>
    </row>
    <row r="2933" spans="28:32" ht="20" customHeight="1" x14ac:dyDescent="0.5">
      <c r="AB2933" s="41">
        <f t="shared" si="225"/>
        <v>171</v>
      </c>
      <c r="AC2933" s="75">
        <f t="shared" si="226"/>
        <v>345.50064229249023</v>
      </c>
      <c r="AD2933" s="75">
        <f t="shared" si="227"/>
        <v>59080.609832015827</v>
      </c>
      <c r="AE2933" s="74">
        <f t="shared" si="228"/>
        <v>1629.5090446792583</v>
      </c>
      <c r="AF2933" s="74">
        <f t="shared" si="229"/>
        <v>278646.04664015316</v>
      </c>
    </row>
    <row r="2934" spans="28:32" ht="20" customHeight="1" x14ac:dyDescent="0.5">
      <c r="AB2934" s="41">
        <f t="shared" si="225"/>
        <v>171</v>
      </c>
      <c r="AC2934" s="75">
        <f t="shared" si="226"/>
        <v>345.50064229249023</v>
      </c>
      <c r="AD2934" s="75">
        <f t="shared" si="227"/>
        <v>59080.609832015827</v>
      </c>
      <c r="AE2934" s="74">
        <f t="shared" si="228"/>
        <v>1629.5090446792583</v>
      </c>
      <c r="AF2934" s="74">
        <f t="shared" si="229"/>
        <v>278646.04664015316</v>
      </c>
    </row>
    <row r="2935" spans="28:32" ht="20" customHeight="1" x14ac:dyDescent="0.5">
      <c r="AB2935" s="41">
        <f t="shared" si="225"/>
        <v>171</v>
      </c>
      <c r="AC2935" s="75">
        <f t="shared" si="226"/>
        <v>345.50064229249023</v>
      </c>
      <c r="AD2935" s="75">
        <f t="shared" si="227"/>
        <v>59080.609832015827</v>
      </c>
      <c r="AE2935" s="74">
        <f t="shared" si="228"/>
        <v>1629.5090446792583</v>
      </c>
      <c r="AF2935" s="74">
        <f t="shared" si="229"/>
        <v>278646.04664015316</v>
      </c>
    </row>
    <row r="2936" spans="28:32" ht="20" customHeight="1" x14ac:dyDescent="0.5">
      <c r="AB2936" s="41">
        <f t="shared" si="225"/>
        <v>171</v>
      </c>
      <c r="AC2936" s="75">
        <f t="shared" si="226"/>
        <v>345.50064229249023</v>
      </c>
      <c r="AD2936" s="75">
        <f t="shared" si="227"/>
        <v>59080.609832015827</v>
      </c>
      <c r="AE2936" s="74">
        <f t="shared" si="228"/>
        <v>1629.5090446792583</v>
      </c>
      <c r="AF2936" s="74">
        <f t="shared" si="229"/>
        <v>278646.04664015316</v>
      </c>
    </row>
    <row r="2937" spans="28:32" ht="20" customHeight="1" x14ac:dyDescent="0.5">
      <c r="AB2937" s="41">
        <f t="shared" si="225"/>
        <v>171</v>
      </c>
      <c r="AC2937" s="75">
        <f t="shared" si="226"/>
        <v>345.50064229249023</v>
      </c>
      <c r="AD2937" s="75">
        <f t="shared" si="227"/>
        <v>59080.609832015827</v>
      </c>
      <c r="AE2937" s="74">
        <f t="shared" si="228"/>
        <v>1629.5090446792583</v>
      </c>
      <c r="AF2937" s="74">
        <f t="shared" si="229"/>
        <v>278646.04664015316</v>
      </c>
    </row>
    <row r="2938" spans="28:32" ht="20" customHeight="1" x14ac:dyDescent="0.5">
      <c r="AB2938" s="41">
        <f t="shared" si="225"/>
        <v>171</v>
      </c>
      <c r="AC2938" s="75">
        <f t="shared" si="226"/>
        <v>345.50064229249023</v>
      </c>
      <c r="AD2938" s="75">
        <f t="shared" si="227"/>
        <v>59080.609832015827</v>
      </c>
      <c r="AE2938" s="74">
        <f t="shared" si="228"/>
        <v>1629.5090446792583</v>
      </c>
      <c r="AF2938" s="74">
        <f t="shared" si="229"/>
        <v>278646.04664015316</v>
      </c>
    </row>
    <row r="2939" spans="28:32" ht="20" customHeight="1" x14ac:dyDescent="0.5">
      <c r="AB2939" s="41">
        <f t="shared" si="225"/>
        <v>171</v>
      </c>
      <c r="AC2939" s="75">
        <f t="shared" si="226"/>
        <v>345.50064229249023</v>
      </c>
      <c r="AD2939" s="75">
        <f t="shared" si="227"/>
        <v>59080.609832015827</v>
      </c>
      <c r="AE2939" s="74">
        <f t="shared" si="228"/>
        <v>1629.5090446792583</v>
      </c>
      <c r="AF2939" s="74">
        <f t="shared" si="229"/>
        <v>278646.04664015316</v>
      </c>
    </row>
    <row r="2940" spans="28:32" ht="20" customHeight="1" x14ac:dyDescent="0.5">
      <c r="AB2940" s="41">
        <f t="shared" si="225"/>
        <v>171</v>
      </c>
      <c r="AC2940" s="75">
        <f t="shared" si="226"/>
        <v>345.50064229249023</v>
      </c>
      <c r="AD2940" s="75">
        <f t="shared" si="227"/>
        <v>59080.609832015827</v>
      </c>
      <c r="AE2940" s="74">
        <f t="shared" si="228"/>
        <v>1629.5090446792583</v>
      </c>
      <c r="AF2940" s="74">
        <f t="shared" si="229"/>
        <v>278646.04664015316</v>
      </c>
    </row>
    <row r="2941" spans="28:32" ht="20" customHeight="1" x14ac:dyDescent="0.5">
      <c r="AB2941" s="41">
        <f t="shared" si="225"/>
        <v>171</v>
      </c>
      <c r="AC2941" s="75">
        <f t="shared" si="226"/>
        <v>345.50064229249023</v>
      </c>
      <c r="AD2941" s="75">
        <f t="shared" si="227"/>
        <v>59080.609832015827</v>
      </c>
      <c r="AE2941" s="74">
        <f t="shared" si="228"/>
        <v>1629.5090446792583</v>
      </c>
      <c r="AF2941" s="74">
        <f t="shared" si="229"/>
        <v>278646.04664015316</v>
      </c>
    </row>
    <row r="2942" spans="28:32" ht="20" customHeight="1" x14ac:dyDescent="0.5">
      <c r="AB2942" s="41">
        <f t="shared" si="225"/>
        <v>171</v>
      </c>
      <c r="AC2942" s="75">
        <f t="shared" si="226"/>
        <v>345.50064229249023</v>
      </c>
      <c r="AD2942" s="75">
        <f t="shared" si="227"/>
        <v>59080.609832015827</v>
      </c>
      <c r="AE2942" s="74">
        <f t="shared" si="228"/>
        <v>1629.5090446792583</v>
      </c>
      <c r="AF2942" s="74">
        <f t="shared" si="229"/>
        <v>278646.04664015316</v>
      </c>
    </row>
    <row r="2943" spans="28:32" ht="20" customHeight="1" x14ac:dyDescent="0.5">
      <c r="AB2943" s="41">
        <f t="shared" si="225"/>
        <v>171</v>
      </c>
      <c r="AC2943" s="75">
        <f t="shared" si="226"/>
        <v>345.50064229249023</v>
      </c>
      <c r="AD2943" s="75">
        <f t="shared" si="227"/>
        <v>59080.609832015827</v>
      </c>
      <c r="AE2943" s="74">
        <f t="shared" si="228"/>
        <v>1629.5090446792583</v>
      </c>
      <c r="AF2943" s="74">
        <f t="shared" si="229"/>
        <v>278646.04664015316</v>
      </c>
    </row>
    <row r="2944" spans="28:32" ht="20" customHeight="1" x14ac:dyDescent="0.5">
      <c r="AB2944" s="41">
        <f t="shared" si="225"/>
        <v>171</v>
      </c>
      <c r="AC2944" s="75">
        <f t="shared" si="226"/>
        <v>345.50064229249023</v>
      </c>
      <c r="AD2944" s="75">
        <f t="shared" si="227"/>
        <v>59080.609832015827</v>
      </c>
      <c r="AE2944" s="74">
        <f t="shared" si="228"/>
        <v>1629.5090446792583</v>
      </c>
      <c r="AF2944" s="74">
        <f t="shared" si="229"/>
        <v>278646.04664015316</v>
      </c>
    </row>
    <row r="2945" spans="28:32" ht="20" customHeight="1" x14ac:dyDescent="0.5">
      <c r="AB2945" s="41">
        <f t="shared" si="225"/>
        <v>171</v>
      </c>
      <c r="AC2945" s="75">
        <f t="shared" si="226"/>
        <v>345.50064229249023</v>
      </c>
      <c r="AD2945" s="75">
        <f t="shared" si="227"/>
        <v>59080.609832015827</v>
      </c>
      <c r="AE2945" s="74">
        <f t="shared" si="228"/>
        <v>1629.5090446792583</v>
      </c>
      <c r="AF2945" s="74">
        <f t="shared" si="229"/>
        <v>278646.04664015316</v>
      </c>
    </row>
    <row r="2946" spans="28:32" ht="20" customHeight="1" x14ac:dyDescent="0.5">
      <c r="AB2946" s="41">
        <f t="shared" si="225"/>
        <v>171</v>
      </c>
      <c r="AC2946" s="75">
        <f t="shared" si="226"/>
        <v>345.50064229249023</v>
      </c>
      <c r="AD2946" s="75">
        <f t="shared" si="227"/>
        <v>59080.609832015827</v>
      </c>
      <c r="AE2946" s="74">
        <f t="shared" si="228"/>
        <v>1629.5090446792583</v>
      </c>
      <c r="AF2946" s="74">
        <f t="shared" si="229"/>
        <v>278646.04664015316</v>
      </c>
    </row>
    <row r="2947" spans="28:32" ht="20" customHeight="1" x14ac:dyDescent="0.5">
      <c r="AB2947" s="41">
        <f t="shared" si="225"/>
        <v>171</v>
      </c>
      <c r="AC2947" s="75">
        <f t="shared" si="226"/>
        <v>345.50064229249023</v>
      </c>
      <c r="AD2947" s="75">
        <f t="shared" si="227"/>
        <v>59080.609832015827</v>
      </c>
      <c r="AE2947" s="74">
        <f t="shared" si="228"/>
        <v>1629.5090446792583</v>
      </c>
      <c r="AF2947" s="74">
        <f t="shared" si="229"/>
        <v>278646.04664015316</v>
      </c>
    </row>
    <row r="2948" spans="28:32" ht="20" customHeight="1" x14ac:dyDescent="0.5">
      <c r="AB2948" s="41">
        <f t="shared" si="225"/>
        <v>171</v>
      </c>
      <c r="AC2948" s="75">
        <f t="shared" si="226"/>
        <v>345.50064229249023</v>
      </c>
      <c r="AD2948" s="75">
        <f t="shared" si="227"/>
        <v>59080.609832015827</v>
      </c>
      <c r="AE2948" s="74">
        <f t="shared" si="228"/>
        <v>1629.5090446792583</v>
      </c>
      <c r="AF2948" s="74">
        <f t="shared" si="229"/>
        <v>278646.04664015316</v>
      </c>
    </row>
    <row r="2949" spans="28:32" ht="20" customHeight="1" x14ac:dyDescent="0.5">
      <c r="AB2949" s="41">
        <f t="shared" si="225"/>
        <v>171</v>
      </c>
      <c r="AC2949" s="75">
        <f t="shared" si="226"/>
        <v>345.50064229249023</v>
      </c>
      <c r="AD2949" s="75">
        <f t="shared" si="227"/>
        <v>59080.609832015827</v>
      </c>
      <c r="AE2949" s="74">
        <f t="shared" si="228"/>
        <v>1629.5090446792583</v>
      </c>
      <c r="AF2949" s="74">
        <f t="shared" si="229"/>
        <v>278646.04664015316</v>
      </c>
    </row>
    <row r="2950" spans="28:32" ht="20" customHeight="1" x14ac:dyDescent="0.5">
      <c r="AB2950" s="41">
        <f t="shared" si="225"/>
        <v>171</v>
      </c>
      <c r="AC2950" s="75">
        <f t="shared" si="226"/>
        <v>345.50064229249023</v>
      </c>
      <c r="AD2950" s="75">
        <f t="shared" si="227"/>
        <v>59080.609832015827</v>
      </c>
      <c r="AE2950" s="74">
        <f t="shared" si="228"/>
        <v>1629.5090446792583</v>
      </c>
      <c r="AF2950" s="74">
        <f t="shared" si="229"/>
        <v>278646.04664015316</v>
      </c>
    </row>
    <row r="2951" spans="28:32" ht="20" customHeight="1" x14ac:dyDescent="0.5">
      <c r="AB2951" s="41">
        <f t="shared" ref="AB2951:AB3014" si="230">AB2950+U2951</f>
        <v>171</v>
      </c>
      <c r="AC2951" s="75">
        <f t="shared" ref="AC2951:AC3014" si="231">IF(U2951&gt;0,(W2951+AD2950)/AB2951,AC2950)</f>
        <v>345.50064229249023</v>
      </c>
      <c r="AD2951" s="75">
        <f t="shared" ref="AD2951:AD3014" si="232">AB2951*AC2951</f>
        <v>59080.609832015827</v>
      </c>
      <c r="AE2951" s="74">
        <f t="shared" ref="AE2951:AE3014" si="233">IF(U2951&gt;0,(AF2950+Z2951)/AB2951,AE2950)</f>
        <v>1629.5090446792583</v>
      </c>
      <c r="AF2951" s="74">
        <f t="shared" ref="AF2951:AF3014" si="234">AB2951*AE2951</f>
        <v>278646.04664015316</v>
      </c>
    </row>
    <row r="2952" spans="28:32" ht="20" customHeight="1" x14ac:dyDescent="0.5">
      <c r="AB2952" s="41">
        <f t="shared" si="230"/>
        <v>171</v>
      </c>
      <c r="AC2952" s="75">
        <f t="shared" si="231"/>
        <v>345.50064229249023</v>
      </c>
      <c r="AD2952" s="75">
        <f t="shared" si="232"/>
        <v>59080.609832015827</v>
      </c>
      <c r="AE2952" s="74">
        <f t="shared" si="233"/>
        <v>1629.5090446792583</v>
      </c>
      <c r="AF2952" s="74">
        <f t="shared" si="234"/>
        <v>278646.04664015316</v>
      </c>
    </row>
    <row r="2953" spans="28:32" ht="20" customHeight="1" x14ac:dyDescent="0.5">
      <c r="AB2953" s="41">
        <f t="shared" si="230"/>
        <v>171</v>
      </c>
      <c r="AC2953" s="75">
        <f t="shared" si="231"/>
        <v>345.50064229249023</v>
      </c>
      <c r="AD2953" s="75">
        <f t="shared" si="232"/>
        <v>59080.609832015827</v>
      </c>
      <c r="AE2953" s="74">
        <f t="shared" si="233"/>
        <v>1629.5090446792583</v>
      </c>
      <c r="AF2953" s="74">
        <f t="shared" si="234"/>
        <v>278646.04664015316</v>
      </c>
    </row>
    <row r="2954" spans="28:32" ht="20" customHeight="1" x14ac:dyDescent="0.5">
      <c r="AB2954" s="41">
        <f t="shared" si="230"/>
        <v>171</v>
      </c>
      <c r="AC2954" s="75">
        <f t="shared" si="231"/>
        <v>345.50064229249023</v>
      </c>
      <c r="AD2954" s="75">
        <f t="shared" si="232"/>
        <v>59080.609832015827</v>
      </c>
      <c r="AE2954" s="74">
        <f t="shared" si="233"/>
        <v>1629.5090446792583</v>
      </c>
      <c r="AF2954" s="74">
        <f t="shared" si="234"/>
        <v>278646.04664015316</v>
      </c>
    </row>
    <row r="2955" spans="28:32" ht="20" customHeight="1" x14ac:dyDescent="0.5">
      <c r="AB2955" s="41">
        <f t="shared" si="230"/>
        <v>171</v>
      </c>
      <c r="AC2955" s="75">
        <f t="shared" si="231"/>
        <v>345.50064229249023</v>
      </c>
      <c r="AD2955" s="75">
        <f t="shared" si="232"/>
        <v>59080.609832015827</v>
      </c>
      <c r="AE2955" s="74">
        <f t="shared" si="233"/>
        <v>1629.5090446792583</v>
      </c>
      <c r="AF2955" s="74">
        <f t="shared" si="234"/>
        <v>278646.04664015316</v>
      </c>
    </row>
    <row r="2956" spans="28:32" ht="20" customHeight="1" x14ac:dyDescent="0.5">
      <c r="AB2956" s="41">
        <f t="shared" si="230"/>
        <v>171</v>
      </c>
      <c r="AC2956" s="75">
        <f t="shared" si="231"/>
        <v>345.50064229249023</v>
      </c>
      <c r="AD2956" s="75">
        <f t="shared" si="232"/>
        <v>59080.609832015827</v>
      </c>
      <c r="AE2956" s="74">
        <f t="shared" si="233"/>
        <v>1629.5090446792583</v>
      </c>
      <c r="AF2956" s="74">
        <f t="shared" si="234"/>
        <v>278646.04664015316</v>
      </c>
    </row>
    <row r="2957" spans="28:32" ht="20" customHeight="1" x14ac:dyDescent="0.5">
      <c r="AB2957" s="41">
        <f t="shared" si="230"/>
        <v>171</v>
      </c>
      <c r="AC2957" s="75">
        <f t="shared" si="231"/>
        <v>345.50064229249023</v>
      </c>
      <c r="AD2957" s="75">
        <f t="shared" si="232"/>
        <v>59080.609832015827</v>
      </c>
      <c r="AE2957" s="74">
        <f t="shared" si="233"/>
        <v>1629.5090446792583</v>
      </c>
      <c r="AF2957" s="74">
        <f t="shared" si="234"/>
        <v>278646.04664015316</v>
      </c>
    </row>
    <row r="2958" spans="28:32" ht="20" customHeight="1" x14ac:dyDescent="0.5">
      <c r="AB2958" s="41">
        <f t="shared" si="230"/>
        <v>171</v>
      </c>
      <c r="AC2958" s="75">
        <f t="shared" si="231"/>
        <v>345.50064229249023</v>
      </c>
      <c r="AD2958" s="75">
        <f t="shared" si="232"/>
        <v>59080.609832015827</v>
      </c>
      <c r="AE2958" s="74">
        <f t="shared" si="233"/>
        <v>1629.5090446792583</v>
      </c>
      <c r="AF2958" s="74">
        <f t="shared" si="234"/>
        <v>278646.04664015316</v>
      </c>
    </row>
    <row r="2959" spans="28:32" ht="20" customHeight="1" x14ac:dyDescent="0.5">
      <c r="AB2959" s="41">
        <f t="shared" si="230"/>
        <v>171</v>
      </c>
      <c r="AC2959" s="75">
        <f t="shared" si="231"/>
        <v>345.50064229249023</v>
      </c>
      <c r="AD2959" s="75">
        <f t="shared" si="232"/>
        <v>59080.609832015827</v>
      </c>
      <c r="AE2959" s="74">
        <f t="shared" si="233"/>
        <v>1629.5090446792583</v>
      </c>
      <c r="AF2959" s="74">
        <f t="shared" si="234"/>
        <v>278646.04664015316</v>
      </c>
    </row>
    <row r="2960" spans="28:32" ht="20" customHeight="1" x14ac:dyDescent="0.5">
      <c r="AB2960" s="41">
        <f t="shared" si="230"/>
        <v>171</v>
      </c>
      <c r="AC2960" s="75">
        <f t="shared" si="231"/>
        <v>345.50064229249023</v>
      </c>
      <c r="AD2960" s="75">
        <f t="shared" si="232"/>
        <v>59080.609832015827</v>
      </c>
      <c r="AE2960" s="74">
        <f t="shared" si="233"/>
        <v>1629.5090446792583</v>
      </c>
      <c r="AF2960" s="74">
        <f t="shared" si="234"/>
        <v>278646.04664015316</v>
      </c>
    </row>
    <row r="2961" spans="28:32" ht="20" customHeight="1" x14ac:dyDescent="0.5">
      <c r="AB2961" s="41">
        <f t="shared" si="230"/>
        <v>171</v>
      </c>
      <c r="AC2961" s="75">
        <f t="shared" si="231"/>
        <v>345.50064229249023</v>
      </c>
      <c r="AD2961" s="75">
        <f t="shared" si="232"/>
        <v>59080.609832015827</v>
      </c>
      <c r="AE2961" s="74">
        <f t="shared" si="233"/>
        <v>1629.5090446792583</v>
      </c>
      <c r="AF2961" s="74">
        <f t="shared" si="234"/>
        <v>278646.04664015316</v>
      </c>
    </row>
    <row r="2962" spans="28:32" ht="20" customHeight="1" x14ac:dyDescent="0.5">
      <c r="AB2962" s="41">
        <f t="shared" si="230"/>
        <v>171</v>
      </c>
      <c r="AC2962" s="75">
        <f t="shared" si="231"/>
        <v>345.50064229249023</v>
      </c>
      <c r="AD2962" s="75">
        <f t="shared" si="232"/>
        <v>59080.609832015827</v>
      </c>
      <c r="AE2962" s="74">
        <f t="shared" si="233"/>
        <v>1629.5090446792583</v>
      </c>
      <c r="AF2962" s="74">
        <f t="shared" si="234"/>
        <v>278646.04664015316</v>
      </c>
    </row>
    <row r="2963" spans="28:32" ht="20" customHeight="1" x14ac:dyDescent="0.5">
      <c r="AB2963" s="41">
        <f t="shared" si="230"/>
        <v>171</v>
      </c>
      <c r="AC2963" s="75">
        <f t="shared" si="231"/>
        <v>345.50064229249023</v>
      </c>
      <c r="AD2963" s="75">
        <f t="shared" si="232"/>
        <v>59080.609832015827</v>
      </c>
      <c r="AE2963" s="74">
        <f t="shared" si="233"/>
        <v>1629.5090446792583</v>
      </c>
      <c r="AF2963" s="74">
        <f t="shared" si="234"/>
        <v>278646.04664015316</v>
      </c>
    </row>
    <row r="2964" spans="28:32" ht="20" customHeight="1" x14ac:dyDescent="0.5">
      <c r="AB2964" s="41">
        <f t="shared" si="230"/>
        <v>171</v>
      </c>
      <c r="AC2964" s="75">
        <f t="shared" si="231"/>
        <v>345.50064229249023</v>
      </c>
      <c r="AD2964" s="75">
        <f t="shared" si="232"/>
        <v>59080.609832015827</v>
      </c>
      <c r="AE2964" s="74">
        <f t="shared" si="233"/>
        <v>1629.5090446792583</v>
      </c>
      <c r="AF2964" s="74">
        <f t="shared" si="234"/>
        <v>278646.04664015316</v>
      </c>
    </row>
    <row r="2965" spans="28:32" ht="20" customHeight="1" x14ac:dyDescent="0.5">
      <c r="AB2965" s="41">
        <f t="shared" si="230"/>
        <v>171</v>
      </c>
      <c r="AC2965" s="75">
        <f t="shared" si="231"/>
        <v>345.50064229249023</v>
      </c>
      <c r="AD2965" s="75">
        <f t="shared" si="232"/>
        <v>59080.609832015827</v>
      </c>
      <c r="AE2965" s="74">
        <f t="shared" si="233"/>
        <v>1629.5090446792583</v>
      </c>
      <c r="AF2965" s="74">
        <f t="shared" si="234"/>
        <v>278646.04664015316</v>
      </c>
    </row>
    <row r="2966" spans="28:32" ht="20" customHeight="1" x14ac:dyDescent="0.5">
      <c r="AB2966" s="41">
        <f t="shared" si="230"/>
        <v>171</v>
      </c>
      <c r="AC2966" s="75">
        <f t="shared" si="231"/>
        <v>345.50064229249023</v>
      </c>
      <c r="AD2966" s="75">
        <f t="shared" si="232"/>
        <v>59080.609832015827</v>
      </c>
      <c r="AE2966" s="74">
        <f t="shared" si="233"/>
        <v>1629.5090446792583</v>
      </c>
      <c r="AF2966" s="74">
        <f t="shared" si="234"/>
        <v>278646.04664015316</v>
      </c>
    </row>
    <row r="2967" spans="28:32" ht="20" customHeight="1" x14ac:dyDescent="0.5">
      <c r="AB2967" s="41">
        <f t="shared" si="230"/>
        <v>171</v>
      </c>
      <c r="AC2967" s="75">
        <f t="shared" si="231"/>
        <v>345.50064229249023</v>
      </c>
      <c r="AD2967" s="75">
        <f t="shared" si="232"/>
        <v>59080.609832015827</v>
      </c>
      <c r="AE2967" s="74">
        <f t="shared" si="233"/>
        <v>1629.5090446792583</v>
      </c>
      <c r="AF2967" s="74">
        <f t="shared" si="234"/>
        <v>278646.04664015316</v>
      </c>
    </row>
    <row r="2968" spans="28:32" ht="20" customHeight="1" x14ac:dyDescent="0.5">
      <c r="AB2968" s="41">
        <f t="shared" si="230"/>
        <v>171</v>
      </c>
      <c r="AC2968" s="75">
        <f t="shared" si="231"/>
        <v>345.50064229249023</v>
      </c>
      <c r="AD2968" s="75">
        <f t="shared" si="232"/>
        <v>59080.609832015827</v>
      </c>
      <c r="AE2968" s="74">
        <f t="shared" si="233"/>
        <v>1629.5090446792583</v>
      </c>
      <c r="AF2968" s="74">
        <f t="shared" si="234"/>
        <v>278646.04664015316</v>
      </c>
    </row>
    <row r="2969" spans="28:32" ht="20" customHeight="1" x14ac:dyDescent="0.5">
      <c r="AB2969" s="41">
        <f t="shared" si="230"/>
        <v>171</v>
      </c>
      <c r="AC2969" s="75">
        <f t="shared" si="231"/>
        <v>345.50064229249023</v>
      </c>
      <c r="AD2969" s="75">
        <f t="shared" si="232"/>
        <v>59080.609832015827</v>
      </c>
      <c r="AE2969" s="74">
        <f t="shared" si="233"/>
        <v>1629.5090446792583</v>
      </c>
      <c r="AF2969" s="74">
        <f t="shared" si="234"/>
        <v>278646.04664015316</v>
      </c>
    </row>
    <row r="2970" spans="28:32" ht="20" customHeight="1" x14ac:dyDescent="0.5">
      <c r="AB2970" s="41">
        <f t="shared" si="230"/>
        <v>171</v>
      </c>
      <c r="AC2970" s="75">
        <f t="shared" si="231"/>
        <v>345.50064229249023</v>
      </c>
      <c r="AD2970" s="75">
        <f t="shared" si="232"/>
        <v>59080.609832015827</v>
      </c>
      <c r="AE2970" s="74">
        <f t="shared" si="233"/>
        <v>1629.5090446792583</v>
      </c>
      <c r="AF2970" s="74">
        <f t="shared" si="234"/>
        <v>278646.04664015316</v>
      </c>
    </row>
    <row r="2971" spans="28:32" ht="20" customHeight="1" x14ac:dyDescent="0.5">
      <c r="AB2971" s="41">
        <f t="shared" si="230"/>
        <v>171</v>
      </c>
      <c r="AC2971" s="75">
        <f t="shared" si="231"/>
        <v>345.50064229249023</v>
      </c>
      <c r="AD2971" s="75">
        <f t="shared" si="232"/>
        <v>59080.609832015827</v>
      </c>
      <c r="AE2971" s="74">
        <f t="shared" si="233"/>
        <v>1629.5090446792583</v>
      </c>
      <c r="AF2971" s="74">
        <f t="shared" si="234"/>
        <v>278646.04664015316</v>
      </c>
    </row>
    <row r="2972" spans="28:32" ht="20" customHeight="1" x14ac:dyDescent="0.5">
      <c r="AB2972" s="41">
        <f t="shared" si="230"/>
        <v>171</v>
      </c>
      <c r="AC2972" s="75">
        <f t="shared" si="231"/>
        <v>345.50064229249023</v>
      </c>
      <c r="AD2972" s="75">
        <f t="shared" si="232"/>
        <v>59080.609832015827</v>
      </c>
      <c r="AE2972" s="74">
        <f t="shared" si="233"/>
        <v>1629.5090446792583</v>
      </c>
      <c r="AF2972" s="74">
        <f t="shared" si="234"/>
        <v>278646.04664015316</v>
      </c>
    </row>
    <row r="2973" spans="28:32" ht="20" customHeight="1" x14ac:dyDescent="0.5">
      <c r="AB2973" s="41">
        <f t="shared" si="230"/>
        <v>171</v>
      </c>
      <c r="AC2973" s="75">
        <f t="shared" si="231"/>
        <v>345.50064229249023</v>
      </c>
      <c r="AD2973" s="75">
        <f t="shared" si="232"/>
        <v>59080.609832015827</v>
      </c>
      <c r="AE2973" s="74">
        <f t="shared" si="233"/>
        <v>1629.5090446792583</v>
      </c>
      <c r="AF2973" s="74">
        <f t="shared" si="234"/>
        <v>278646.04664015316</v>
      </c>
    </row>
    <row r="2974" spans="28:32" ht="20" customHeight="1" x14ac:dyDescent="0.5">
      <c r="AB2974" s="41">
        <f t="shared" si="230"/>
        <v>171</v>
      </c>
      <c r="AC2974" s="75">
        <f t="shared" si="231"/>
        <v>345.50064229249023</v>
      </c>
      <c r="AD2974" s="75">
        <f t="shared" si="232"/>
        <v>59080.609832015827</v>
      </c>
      <c r="AE2974" s="74">
        <f t="shared" si="233"/>
        <v>1629.5090446792583</v>
      </c>
      <c r="AF2974" s="74">
        <f t="shared" si="234"/>
        <v>278646.04664015316</v>
      </c>
    </row>
    <row r="2975" spans="28:32" ht="20" customHeight="1" x14ac:dyDescent="0.5">
      <c r="AB2975" s="41">
        <f t="shared" si="230"/>
        <v>171</v>
      </c>
      <c r="AC2975" s="75">
        <f t="shared" si="231"/>
        <v>345.50064229249023</v>
      </c>
      <c r="AD2975" s="75">
        <f t="shared" si="232"/>
        <v>59080.609832015827</v>
      </c>
      <c r="AE2975" s="74">
        <f t="shared" si="233"/>
        <v>1629.5090446792583</v>
      </c>
      <c r="AF2975" s="74">
        <f t="shared" si="234"/>
        <v>278646.04664015316</v>
      </c>
    </row>
    <row r="2976" spans="28:32" ht="20" customHeight="1" x14ac:dyDescent="0.5">
      <c r="AB2976" s="41">
        <f t="shared" si="230"/>
        <v>171</v>
      </c>
      <c r="AC2976" s="75">
        <f t="shared" si="231"/>
        <v>345.50064229249023</v>
      </c>
      <c r="AD2976" s="75">
        <f t="shared" si="232"/>
        <v>59080.609832015827</v>
      </c>
      <c r="AE2976" s="74">
        <f t="shared" si="233"/>
        <v>1629.5090446792583</v>
      </c>
      <c r="AF2976" s="74">
        <f t="shared" si="234"/>
        <v>278646.04664015316</v>
      </c>
    </row>
    <row r="2977" spans="28:32" ht="20" customHeight="1" x14ac:dyDescent="0.5">
      <c r="AB2977" s="41">
        <f t="shared" si="230"/>
        <v>171</v>
      </c>
      <c r="AC2977" s="75">
        <f t="shared" si="231"/>
        <v>345.50064229249023</v>
      </c>
      <c r="AD2977" s="75">
        <f t="shared" si="232"/>
        <v>59080.609832015827</v>
      </c>
      <c r="AE2977" s="74">
        <f t="shared" si="233"/>
        <v>1629.5090446792583</v>
      </c>
      <c r="AF2977" s="74">
        <f t="shared" si="234"/>
        <v>278646.04664015316</v>
      </c>
    </row>
    <row r="2978" spans="28:32" ht="20" customHeight="1" x14ac:dyDescent="0.5">
      <c r="AB2978" s="41">
        <f t="shared" si="230"/>
        <v>171</v>
      </c>
      <c r="AC2978" s="75">
        <f t="shared" si="231"/>
        <v>345.50064229249023</v>
      </c>
      <c r="AD2978" s="75">
        <f t="shared" si="232"/>
        <v>59080.609832015827</v>
      </c>
      <c r="AE2978" s="74">
        <f t="shared" si="233"/>
        <v>1629.5090446792583</v>
      </c>
      <c r="AF2978" s="74">
        <f t="shared" si="234"/>
        <v>278646.04664015316</v>
      </c>
    </row>
    <row r="2979" spans="28:32" ht="20" customHeight="1" x14ac:dyDescent="0.5">
      <c r="AB2979" s="41">
        <f t="shared" si="230"/>
        <v>171</v>
      </c>
      <c r="AC2979" s="75">
        <f t="shared" si="231"/>
        <v>345.50064229249023</v>
      </c>
      <c r="AD2979" s="75">
        <f t="shared" si="232"/>
        <v>59080.609832015827</v>
      </c>
      <c r="AE2979" s="74">
        <f t="shared" si="233"/>
        <v>1629.5090446792583</v>
      </c>
      <c r="AF2979" s="74">
        <f t="shared" si="234"/>
        <v>278646.04664015316</v>
      </c>
    </row>
    <row r="2980" spans="28:32" ht="20" customHeight="1" x14ac:dyDescent="0.5">
      <c r="AB2980" s="41">
        <f t="shared" si="230"/>
        <v>171</v>
      </c>
      <c r="AC2980" s="75">
        <f t="shared" si="231"/>
        <v>345.50064229249023</v>
      </c>
      <c r="AD2980" s="75">
        <f t="shared" si="232"/>
        <v>59080.609832015827</v>
      </c>
      <c r="AE2980" s="74">
        <f t="shared" si="233"/>
        <v>1629.5090446792583</v>
      </c>
      <c r="AF2980" s="74">
        <f t="shared" si="234"/>
        <v>278646.04664015316</v>
      </c>
    </row>
    <row r="2981" spans="28:32" ht="20" customHeight="1" x14ac:dyDescent="0.5">
      <c r="AB2981" s="41">
        <f t="shared" si="230"/>
        <v>171</v>
      </c>
      <c r="AC2981" s="75">
        <f t="shared" si="231"/>
        <v>345.50064229249023</v>
      </c>
      <c r="AD2981" s="75">
        <f t="shared" si="232"/>
        <v>59080.609832015827</v>
      </c>
      <c r="AE2981" s="74">
        <f t="shared" si="233"/>
        <v>1629.5090446792583</v>
      </c>
      <c r="AF2981" s="74">
        <f t="shared" si="234"/>
        <v>278646.04664015316</v>
      </c>
    </row>
    <row r="2982" spans="28:32" ht="20" customHeight="1" x14ac:dyDescent="0.5">
      <c r="AB2982" s="41">
        <f t="shared" si="230"/>
        <v>171</v>
      </c>
      <c r="AC2982" s="75">
        <f t="shared" si="231"/>
        <v>345.50064229249023</v>
      </c>
      <c r="AD2982" s="75">
        <f t="shared" si="232"/>
        <v>59080.609832015827</v>
      </c>
      <c r="AE2982" s="74">
        <f t="shared" si="233"/>
        <v>1629.5090446792583</v>
      </c>
      <c r="AF2982" s="74">
        <f t="shared" si="234"/>
        <v>278646.04664015316</v>
      </c>
    </row>
    <row r="2983" spans="28:32" ht="20" customHeight="1" x14ac:dyDescent="0.5">
      <c r="AB2983" s="41">
        <f t="shared" si="230"/>
        <v>171</v>
      </c>
      <c r="AC2983" s="75">
        <f t="shared" si="231"/>
        <v>345.50064229249023</v>
      </c>
      <c r="AD2983" s="75">
        <f t="shared" si="232"/>
        <v>59080.609832015827</v>
      </c>
      <c r="AE2983" s="74">
        <f t="shared" si="233"/>
        <v>1629.5090446792583</v>
      </c>
      <c r="AF2983" s="74">
        <f t="shared" si="234"/>
        <v>278646.04664015316</v>
      </c>
    </row>
    <row r="2984" spans="28:32" ht="20" customHeight="1" x14ac:dyDescent="0.5">
      <c r="AB2984" s="41">
        <f t="shared" si="230"/>
        <v>171</v>
      </c>
      <c r="AC2984" s="75">
        <f t="shared" si="231"/>
        <v>345.50064229249023</v>
      </c>
      <c r="AD2984" s="75">
        <f t="shared" si="232"/>
        <v>59080.609832015827</v>
      </c>
      <c r="AE2984" s="74">
        <f t="shared" si="233"/>
        <v>1629.5090446792583</v>
      </c>
      <c r="AF2984" s="74">
        <f t="shared" si="234"/>
        <v>278646.04664015316</v>
      </c>
    </row>
    <row r="2985" spans="28:32" ht="20" customHeight="1" x14ac:dyDescent="0.5">
      <c r="AB2985" s="41">
        <f t="shared" si="230"/>
        <v>171</v>
      </c>
      <c r="AC2985" s="75">
        <f t="shared" si="231"/>
        <v>345.50064229249023</v>
      </c>
      <c r="AD2985" s="75">
        <f t="shared" si="232"/>
        <v>59080.609832015827</v>
      </c>
      <c r="AE2985" s="74">
        <f t="shared" si="233"/>
        <v>1629.5090446792583</v>
      </c>
      <c r="AF2985" s="74">
        <f t="shared" si="234"/>
        <v>278646.04664015316</v>
      </c>
    </row>
    <row r="2986" spans="28:32" ht="20" customHeight="1" x14ac:dyDescent="0.5">
      <c r="AB2986" s="41">
        <f t="shared" si="230"/>
        <v>171</v>
      </c>
      <c r="AC2986" s="75">
        <f t="shared" si="231"/>
        <v>345.50064229249023</v>
      </c>
      <c r="AD2986" s="75">
        <f t="shared" si="232"/>
        <v>59080.609832015827</v>
      </c>
      <c r="AE2986" s="74">
        <f t="shared" si="233"/>
        <v>1629.5090446792583</v>
      </c>
      <c r="AF2986" s="74">
        <f t="shared" si="234"/>
        <v>278646.04664015316</v>
      </c>
    </row>
    <row r="2987" spans="28:32" ht="20" customHeight="1" x14ac:dyDescent="0.5">
      <c r="AB2987" s="41">
        <f t="shared" si="230"/>
        <v>171</v>
      </c>
      <c r="AC2987" s="75">
        <f t="shared" si="231"/>
        <v>345.50064229249023</v>
      </c>
      <c r="AD2987" s="75">
        <f t="shared" si="232"/>
        <v>59080.609832015827</v>
      </c>
      <c r="AE2987" s="74">
        <f t="shared" si="233"/>
        <v>1629.5090446792583</v>
      </c>
      <c r="AF2987" s="74">
        <f t="shared" si="234"/>
        <v>278646.04664015316</v>
      </c>
    </row>
    <row r="2988" spans="28:32" ht="20" customHeight="1" x14ac:dyDescent="0.5">
      <c r="AB2988" s="41">
        <f t="shared" si="230"/>
        <v>171</v>
      </c>
      <c r="AC2988" s="75">
        <f t="shared" si="231"/>
        <v>345.50064229249023</v>
      </c>
      <c r="AD2988" s="75">
        <f t="shared" si="232"/>
        <v>59080.609832015827</v>
      </c>
      <c r="AE2988" s="74">
        <f t="shared" si="233"/>
        <v>1629.5090446792583</v>
      </c>
      <c r="AF2988" s="74">
        <f t="shared" si="234"/>
        <v>278646.04664015316</v>
      </c>
    </row>
    <row r="2989" spans="28:32" ht="20" customHeight="1" x14ac:dyDescent="0.5">
      <c r="AB2989" s="41">
        <f t="shared" si="230"/>
        <v>171</v>
      </c>
      <c r="AC2989" s="75">
        <f t="shared" si="231"/>
        <v>345.50064229249023</v>
      </c>
      <c r="AD2989" s="75">
        <f t="shared" si="232"/>
        <v>59080.609832015827</v>
      </c>
      <c r="AE2989" s="74">
        <f t="shared" si="233"/>
        <v>1629.5090446792583</v>
      </c>
      <c r="AF2989" s="74">
        <f t="shared" si="234"/>
        <v>278646.04664015316</v>
      </c>
    </row>
    <row r="2990" spans="28:32" ht="20" customHeight="1" x14ac:dyDescent="0.5">
      <c r="AB2990" s="41">
        <f t="shared" si="230"/>
        <v>171</v>
      </c>
      <c r="AC2990" s="75">
        <f t="shared" si="231"/>
        <v>345.50064229249023</v>
      </c>
      <c r="AD2990" s="75">
        <f t="shared" si="232"/>
        <v>59080.609832015827</v>
      </c>
      <c r="AE2990" s="74">
        <f t="shared" si="233"/>
        <v>1629.5090446792583</v>
      </c>
      <c r="AF2990" s="74">
        <f t="shared" si="234"/>
        <v>278646.04664015316</v>
      </c>
    </row>
    <row r="2991" spans="28:32" ht="20" customHeight="1" x14ac:dyDescent="0.5">
      <c r="AB2991" s="41">
        <f t="shared" si="230"/>
        <v>171</v>
      </c>
      <c r="AC2991" s="75">
        <f t="shared" si="231"/>
        <v>345.50064229249023</v>
      </c>
      <c r="AD2991" s="75">
        <f t="shared" si="232"/>
        <v>59080.609832015827</v>
      </c>
      <c r="AE2991" s="74">
        <f t="shared" si="233"/>
        <v>1629.5090446792583</v>
      </c>
      <c r="AF2991" s="74">
        <f t="shared" si="234"/>
        <v>278646.04664015316</v>
      </c>
    </row>
    <row r="2992" spans="28:32" ht="20" customHeight="1" x14ac:dyDescent="0.5">
      <c r="AB2992" s="41">
        <f t="shared" si="230"/>
        <v>171</v>
      </c>
      <c r="AC2992" s="75">
        <f t="shared" si="231"/>
        <v>345.50064229249023</v>
      </c>
      <c r="AD2992" s="75">
        <f t="shared" si="232"/>
        <v>59080.609832015827</v>
      </c>
      <c r="AE2992" s="74">
        <f t="shared" si="233"/>
        <v>1629.5090446792583</v>
      </c>
      <c r="AF2992" s="74">
        <f t="shared" si="234"/>
        <v>278646.04664015316</v>
      </c>
    </row>
    <row r="2993" spans="28:32" ht="20" customHeight="1" x14ac:dyDescent="0.5">
      <c r="AB2993" s="41">
        <f t="shared" si="230"/>
        <v>171</v>
      </c>
      <c r="AC2993" s="75">
        <f t="shared" si="231"/>
        <v>345.50064229249023</v>
      </c>
      <c r="AD2993" s="75">
        <f t="shared" si="232"/>
        <v>59080.609832015827</v>
      </c>
      <c r="AE2993" s="74">
        <f t="shared" si="233"/>
        <v>1629.5090446792583</v>
      </c>
      <c r="AF2993" s="74">
        <f t="shared" si="234"/>
        <v>278646.04664015316</v>
      </c>
    </row>
    <row r="2994" spans="28:32" ht="20" customHeight="1" x14ac:dyDescent="0.5">
      <c r="AB2994" s="41">
        <f t="shared" si="230"/>
        <v>171</v>
      </c>
      <c r="AC2994" s="75">
        <f t="shared" si="231"/>
        <v>345.50064229249023</v>
      </c>
      <c r="AD2994" s="75">
        <f t="shared" si="232"/>
        <v>59080.609832015827</v>
      </c>
      <c r="AE2994" s="74">
        <f t="shared" si="233"/>
        <v>1629.5090446792583</v>
      </c>
      <c r="AF2994" s="74">
        <f t="shared" si="234"/>
        <v>278646.04664015316</v>
      </c>
    </row>
    <row r="2995" spans="28:32" ht="20" customHeight="1" x14ac:dyDescent="0.5">
      <c r="AB2995" s="41">
        <f t="shared" si="230"/>
        <v>171</v>
      </c>
      <c r="AC2995" s="75">
        <f t="shared" si="231"/>
        <v>345.50064229249023</v>
      </c>
      <c r="AD2995" s="75">
        <f t="shared" si="232"/>
        <v>59080.609832015827</v>
      </c>
      <c r="AE2995" s="74">
        <f t="shared" si="233"/>
        <v>1629.5090446792583</v>
      </c>
      <c r="AF2995" s="74">
        <f t="shared" si="234"/>
        <v>278646.04664015316</v>
      </c>
    </row>
    <row r="2996" spans="28:32" ht="20" customHeight="1" x14ac:dyDescent="0.5">
      <c r="AB2996" s="41">
        <f t="shared" si="230"/>
        <v>171</v>
      </c>
      <c r="AC2996" s="75">
        <f t="shared" si="231"/>
        <v>345.50064229249023</v>
      </c>
      <c r="AD2996" s="75">
        <f t="shared" si="232"/>
        <v>59080.609832015827</v>
      </c>
      <c r="AE2996" s="74">
        <f t="shared" si="233"/>
        <v>1629.5090446792583</v>
      </c>
      <c r="AF2996" s="74">
        <f t="shared" si="234"/>
        <v>278646.04664015316</v>
      </c>
    </row>
    <row r="2997" spans="28:32" ht="20" customHeight="1" x14ac:dyDescent="0.5">
      <c r="AB2997" s="41">
        <f t="shared" si="230"/>
        <v>171</v>
      </c>
      <c r="AC2997" s="75">
        <f t="shared" si="231"/>
        <v>345.50064229249023</v>
      </c>
      <c r="AD2997" s="75">
        <f t="shared" si="232"/>
        <v>59080.609832015827</v>
      </c>
      <c r="AE2997" s="74">
        <f t="shared" si="233"/>
        <v>1629.5090446792583</v>
      </c>
      <c r="AF2997" s="74">
        <f t="shared" si="234"/>
        <v>278646.04664015316</v>
      </c>
    </row>
    <row r="2998" spans="28:32" ht="20" customHeight="1" x14ac:dyDescent="0.5">
      <c r="AB2998" s="41">
        <f t="shared" si="230"/>
        <v>171</v>
      </c>
      <c r="AC2998" s="75">
        <f t="shared" si="231"/>
        <v>345.50064229249023</v>
      </c>
      <c r="AD2998" s="75">
        <f t="shared" si="232"/>
        <v>59080.609832015827</v>
      </c>
      <c r="AE2998" s="74">
        <f t="shared" si="233"/>
        <v>1629.5090446792583</v>
      </c>
      <c r="AF2998" s="74">
        <f t="shared" si="234"/>
        <v>278646.04664015316</v>
      </c>
    </row>
    <row r="2999" spans="28:32" ht="20" customHeight="1" x14ac:dyDescent="0.5">
      <c r="AB2999" s="41">
        <f t="shared" si="230"/>
        <v>171</v>
      </c>
      <c r="AC2999" s="75">
        <f t="shared" si="231"/>
        <v>345.50064229249023</v>
      </c>
      <c r="AD2999" s="75">
        <f t="shared" si="232"/>
        <v>59080.609832015827</v>
      </c>
      <c r="AE2999" s="74">
        <f t="shared" si="233"/>
        <v>1629.5090446792583</v>
      </c>
      <c r="AF2999" s="74">
        <f t="shared" si="234"/>
        <v>278646.04664015316</v>
      </c>
    </row>
    <row r="3000" spans="28:32" ht="20" customHeight="1" x14ac:dyDescent="0.5">
      <c r="AB3000" s="41">
        <f t="shared" si="230"/>
        <v>171</v>
      </c>
      <c r="AC3000" s="75">
        <f t="shared" si="231"/>
        <v>345.50064229249023</v>
      </c>
      <c r="AD3000" s="75">
        <f t="shared" si="232"/>
        <v>59080.609832015827</v>
      </c>
      <c r="AE3000" s="74">
        <f t="shared" si="233"/>
        <v>1629.5090446792583</v>
      </c>
      <c r="AF3000" s="74">
        <f t="shared" si="234"/>
        <v>278646.04664015316</v>
      </c>
    </row>
    <row r="3001" spans="28:32" ht="20" customHeight="1" x14ac:dyDescent="0.5">
      <c r="AB3001" s="41">
        <f t="shared" si="230"/>
        <v>171</v>
      </c>
      <c r="AC3001" s="75">
        <f t="shared" si="231"/>
        <v>345.50064229249023</v>
      </c>
      <c r="AD3001" s="75">
        <f t="shared" si="232"/>
        <v>59080.609832015827</v>
      </c>
      <c r="AE3001" s="74">
        <f t="shared" si="233"/>
        <v>1629.5090446792583</v>
      </c>
      <c r="AF3001" s="74">
        <f t="shared" si="234"/>
        <v>278646.04664015316</v>
      </c>
    </row>
    <row r="3002" spans="28:32" ht="20" customHeight="1" x14ac:dyDescent="0.5">
      <c r="AB3002" s="41">
        <f t="shared" si="230"/>
        <v>171</v>
      </c>
      <c r="AC3002" s="75">
        <f t="shared" si="231"/>
        <v>345.50064229249023</v>
      </c>
      <c r="AD3002" s="75">
        <f t="shared" si="232"/>
        <v>59080.609832015827</v>
      </c>
      <c r="AE3002" s="74">
        <f t="shared" si="233"/>
        <v>1629.5090446792583</v>
      </c>
      <c r="AF3002" s="74">
        <f t="shared" si="234"/>
        <v>278646.04664015316</v>
      </c>
    </row>
    <row r="3003" spans="28:32" ht="20" customHeight="1" x14ac:dyDescent="0.5">
      <c r="AB3003" s="41">
        <f t="shared" si="230"/>
        <v>171</v>
      </c>
      <c r="AC3003" s="75">
        <f t="shared" si="231"/>
        <v>345.50064229249023</v>
      </c>
      <c r="AD3003" s="75">
        <f t="shared" si="232"/>
        <v>59080.609832015827</v>
      </c>
      <c r="AE3003" s="74">
        <f t="shared" si="233"/>
        <v>1629.5090446792583</v>
      </c>
      <c r="AF3003" s="74">
        <f t="shared" si="234"/>
        <v>278646.04664015316</v>
      </c>
    </row>
    <row r="3004" spans="28:32" ht="20" customHeight="1" x14ac:dyDescent="0.5">
      <c r="AB3004" s="41">
        <f t="shared" si="230"/>
        <v>171</v>
      </c>
      <c r="AC3004" s="75">
        <f t="shared" si="231"/>
        <v>345.50064229249023</v>
      </c>
      <c r="AD3004" s="75">
        <f t="shared" si="232"/>
        <v>59080.609832015827</v>
      </c>
      <c r="AE3004" s="74">
        <f t="shared" si="233"/>
        <v>1629.5090446792583</v>
      </c>
      <c r="AF3004" s="74">
        <f t="shared" si="234"/>
        <v>278646.04664015316</v>
      </c>
    </row>
    <row r="3005" spans="28:32" ht="20" customHeight="1" x14ac:dyDescent="0.5">
      <c r="AB3005" s="41">
        <f t="shared" si="230"/>
        <v>171</v>
      </c>
      <c r="AC3005" s="75">
        <f t="shared" si="231"/>
        <v>345.50064229249023</v>
      </c>
      <c r="AD3005" s="75">
        <f t="shared" si="232"/>
        <v>59080.609832015827</v>
      </c>
      <c r="AE3005" s="74">
        <f t="shared" si="233"/>
        <v>1629.5090446792583</v>
      </c>
      <c r="AF3005" s="74">
        <f t="shared" si="234"/>
        <v>278646.04664015316</v>
      </c>
    </row>
    <row r="3006" spans="28:32" ht="20" customHeight="1" x14ac:dyDescent="0.5">
      <c r="AB3006" s="41">
        <f t="shared" si="230"/>
        <v>171</v>
      </c>
      <c r="AC3006" s="75">
        <f t="shared" si="231"/>
        <v>345.50064229249023</v>
      </c>
      <c r="AD3006" s="75">
        <f t="shared" si="232"/>
        <v>59080.609832015827</v>
      </c>
      <c r="AE3006" s="74">
        <f t="shared" si="233"/>
        <v>1629.5090446792583</v>
      </c>
      <c r="AF3006" s="74">
        <f t="shared" si="234"/>
        <v>278646.04664015316</v>
      </c>
    </row>
    <row r="3007" spans="28:32" ht="20" customHeight="1" x14ac:dyDescent="0.5">
      <c r="AB3007" s="41">
        <f t="shared" si="230"/>
        <v>171</v>
      </c>
      <c r="AC3007" s="75">
        <f t="shared" si="231"/>
        <v>345.50064229249023</v>
      </c>
      <c r="AD3007" s="75">
        <f t="shared" si="232"/>
        <v>59080.609832015827</v>
      </c>
      <c r="AE3007" s="74">
        <f t="shared" si="233"/>
        <v>1629.5090446792583</v>
      </c>
      <c r="AF3007" s="74">
        <f t="shared" si="234"/>
        <v>278646.04664015316</v>
      </c>
    </row>
    <row r="3008" spans="28:32" ht="20" customHeight="1" x14ac:dyDescent="0.5">
      <c r="AB3008" s="41">
        <f t="shared" si="230"/>
        <v>171</v>
      </c>
      <c r="AC3008" s="75">
        <f t="shared" si="231"/>
        <v>345.50064229249023</v>
      </c>
      <c r="AD3008" s="75">
        <f t="shared" si="232"/>
        <v>59080.609832015827</v>
      </c>
      <c r="AE3008" s="74">
        <f t="shared" si="233"/>
        <v>1629.5090446792583</v>
      </c>
      <c r="AF3008" s="74">
        <f t="shared" si="234"/>
        <v>278646.04664015316</v>
      </c>
    </row>
    <row r="3009" spans="28:32" ht="20" customHeight="1" x14ac:dyDescent="0.5">
      <c r="AB3009" s="41">
        <f t="shared" si="230"/>
        <v>171</v>
      </c>
      <c r="AC3009" s="75">
        <f t="shared" si="231"/>
        <v>345.50064229249023</v>
      </c>
      <c r="AD3009" s="75">
        <f t="shared" si="232"/>
        <v>59080.609832015827</v>
      </c>
      <c r="AE3009" s="74">
        <f t="shared" si="233"/>
        <v>1629.5090446792583</v>
      </c>
      <c r="AF3009" s="74">
        <f t="shared" si="234"/>
        <v>278646.04664015316</v>
      </c>
    </row>
    <row r="3010" spans="28:32" ht="20" customHeight="1" x14ac:dyDescent="0.5">
      <c r="AB3010" s="41">
        <f t="shared" si="230"/>
        <v>171</v>
      </c>
      <c r="AC3010" s="75">
        <f t="shared" si="231"/>
        <v>345.50064229249023</v>
      </c>
      <c r="AD3010" s="75">
        <f t="shared" si="232"/>
        <v>59080.609832015827</v>
      </c>
      <c r="AE3010" s="74">
        <f t="shared" si="233"/>
        <v>1629.5090446792583</v>
      </c>
      <c r="AF3010" s="74">
        <f t="shared" si="234"/>
        <v>278646.04664015316</v>
      </c>
    </row>
    <row r="3011" spans="28:32" ht="20" customHeight="1" x14ac:dyDescent="0.5">
      <c r="AB3011" s="41">
        <f t="shared" si="230"/>
        <v>171</v>
      </c>
      <c r="AC3011" s="75">
        <f t="shared" si="231"/>
        <v>345.50064229249023</v>
      </c>
      <c r="AD3011" s="75">
        <f t="shared" si="232"/>
        <v>59080.609832015827</v>
      </c>
      <c r="AE3011" s="74">
        <f t="shared" si="233"/>
        <v>1629.5090446792583</v>
      </c>
      <c r="AF3011" s="74">
        <f t="shared" si="234"/>
        <v>278646.04664015316</v>
      </c>
    </row>
    <row r="3012" spans="28:32" ht="20" customHeight="1" x14ac:dyDescent="0.5">
      <c r="AB3012" s="41">
        <f t="shared" si="230"/>
        <v>171</v>
      </c>
      <c r="AC3012" s="75">
        <f t="shared" si="231"/>
        <v>345.50064229249023</v>
      </c>
      <c r="AD3012" s="75">
        <f t="shared" si="232"/>
        <v>59080.609832015827</v>
      </c>
      <c r="AE3012" s="74">
        <f t="shared" si="233"/>
        <v>1629.5090446792583</v>
      </c>
      <c r="AF3012" s="74">
        <f t="shared" si="234"/>
        <v>278646.04664015316</v>
      </c>
    </row>
    <row r="3013" spans="28:32" ht="20" customHeight="1" x14ac:dyDescent="0.5">
      <c r="AB3013" s="41">
        <f t="shared" si="230"/>
        <v>171</v>
      </c>
      <c r="AC3013" s="75">
        <f t="shared" si="231"/>
        <v>345.50064229249023</v>
      </c>
      <c r="AD3013" s="75">
        <f t="shared" si="232"/>
        <v>59080.609832015827</v>
      </c>
      <c r="AE3013" s="74">
        <f t="shared" si="233"/>
        <v>1629.5090446792583</v>
      </c>
      <c r="AF3013" s="74">
        <f t="shared" si="234"/>
        <v>278646.04664015316</v>
      </c>
    </row>
    <row r="3014" spans="28:32" ht="20" customHeight="1" x14ac:dyDescent="0.5">
      <c r="AB3014" s="41">
        <f t="shared" si="230"/>
        <v>171</v>
      </c>
      <c r="AC3014" s="75">
        <f t="shared" si="231"/>
        <v>345.50064229249023</v>
      </c>
      <c r="AD3014" s="75">
        <f t="shared" si="232"/>
        <v>59080.609832015827</v>
      </c>
      <c r="AE3014" s="74">
        <f t="shared" si="233"/>
        <v>1629.5090446792583</v>
      </c>
      <c r="AF3014" s="74">
        <f t="shared" si="234"/>
        <v>278646.04664015316</v>
      </c>
    </row>
    <row r="3015" spans="28:32" ht="20" customHeight="1" x14ac:dyDescent="0.5">
      <c r="AB3015" s="41">
        <f t="shared" ref="AB3015:AB3078" si="235">AB3014+U3015</f>
        <v>171</v>
      </c>
      <c r="AC3015" s="75">
        <f t="shared" ref="AC3015:AC3078" si="236">IF(U3015&gt;0,(W3015+AD3014)/AB3015,AC3014)</f>
        <v>345.50064229249023</v>
      </c>
      <c r="AD3015" s="75">
        <f t="shared" ref="AD3015:AD3078" si="237">AB3015*AC3015</f>
        <v>59080.609832015827</v>
      </c>
      <c r="AE3015" s="74">
        <f t="shared" ref="AE3015:AE3078" si="238">IF(U3015&gt;0,(AF3014+Z3015)/AB3015,AE3014)</f>
        <v>1629.5090446792583</v>
      </c>
      <c r="AF3015" s="74">
        <f t="shared" ref="AF3015:AF3078" si="239">AB3015*AE3015</f>
        <v>278646.04664015316</v>
      </c>
    </row>
    <row r="3016" spans="28:32" ht="20" customHeight="1" x14ac:dyDescent="0.5">
      <c r="AB3016" s="41">
        <f t="shared" si="235"/>
        <v>171</v>
      </c>
      <c r="AC3016" s="75">
        <f t="shared" si="236"/>
        <v>345.50064229249023</v>
      </c>
      <c r="AD3016" s="75">
        <f t="shared" si="237"/>
        <v>59080.609832015827</v>
      </c>
      <c r="AE3016" s="74">
        <f t="shared" si="238"/>
        <v>1629.5090446792583</v>
      </c>
      <c r="AF3016" s="74">
        <f t="shared" si="239"/>
        <v>278646.04664015316</v>
      </c>
    </row>
    <row r="3017" spans="28:32" ht="20" customHeight="1" x14ac:dyDescent="0.5">
      <c r="AB3017" s="41">
        <f t="shared" si="235"/>
        <v>171</v>
      </c>
      <c r="AC3017" s="75">
        <f t="shared" si="236"/>
        <v>345.50064229249023</v>
      </c>
      <c r="AD3017" s="75">
        <f t="shared" si="237"/>
        <v>59080.609832015827</v>
      </c>
      <c r="AE3017" s="74">
        <f t="shared" si="238"/>
        <v>1629.5090446792583</v>
      </c>
      <c r="AF3017" s="74">
        <f t="shared" si="239"/>
        <v>278646.04664015316</v>
      </c>
    </row>
    <row r="3018" spans="28:32" ht="20" customHeight="1" x14ac:dyDescent="0.5">
      <c r="AB3018" s="41">
        <f t="shared" si="235"/>
        <v>171</v>
      </c>
      <c r="AC3018" s="75">
        <f t="shared" si="236"/>
        <v>345.50064229249023</v>
      </c>
      <c r="AD3018" s="75">
        <f t="shared" si="237"/>
        <v>59080.609832015827</v>
      </c>
      <c r="AE3018" s="74">
        <f t="shared" si="238"/>
        <v>1629.5090446792583</v>
      </c>
      <c r="AF3018" s="74">
        <f t="shared" si="239"/>
        <v>278646.04664015316</v>
      </c>
    </row>
    <row r="3019" spans="28:32" ht="20" customHeight="1" x14ac:dyDescent="0.5">
      <c r="AB3019" s="41">
        <f t="shared" si="235"/>
        <v>171</v>
      </c>
      <c r="AC3019" s="75">
        <f t="shared" si="236"/>
        <v>345.50064229249023</v>
      </c>
      <c r="AD3019" s="75">
        <f t="shared" si="237"/>
        <v>59080.609832015827</v>
      </c>
      <c r="AE3019" s="74">
        <f t="shared" si="238"/>
        <v>1629.5090446792583</v>
      </c>
      <c r="AF3019" s="74">
        <f t="shared" si="239"/>
        <v>278646.04664015316</v>
      </c>
    </row>
    <row r="3020" spans="28:32" ht="20" customHeight="1" x14ac:dyDescent="0.5">
      <c r="AB3020" s="41">
        <f t="shared" si="235"/>
        <v>171</v>
      </c>
      <c r="AC3020" s="75">
        <f t="shared" si="236"/>
        <v>345.50064229249023</v>
      </c>
      <c r="AD3020" s="75">
        <f t="shared" si="237"/>
        <v>59080.609832015827</v>
      </c>
      <c r="AE3020" s="74">
        <f t="shared" si="238"/>
        <v>1629.5090446792583</v>
      </c>
      <c r="AF3020" s="74">
        <f t="shared" si="239"/>
        <v>278646.04664015316</v>
      </c>
    </row>
    <row r="3021" spans="28:32" ht="20" customHeight="1" x14ac:dyDescent="0.5">
      <c r="AB3021" s="41">
        <f t="shared" si="235"/>
        <v>171</v>
      </c>
      <c r="AC3021" s="75">
        <f t="shared" si="236"/>
        <v>345.50064229249023</v>
      </c>
      <c r="AD3021" s="75">
        <f t="shared" si="237"/>
        <v>59080.609832015827</v>
      </c>
      <c r="AE3021" s="74">
        <f t="shared" si="238"/>
        <v>1629.5090446792583</v>
      </c>
      <c r="AF3021" s="74">
        <f t="shared" si="239"/>
        <v>278646.04664015316</v>
      </c>
    </row>
    <row r="3022" spans="28:32" ht="20" customHeight="1" x14ac:dyDescent="0.5">
      <c r="AB3022" s="41">
        <f t="shared" si="235"/>
        <v>171</v>
      </c>
      <c r="AC3022" s="75">
        <f t="shared" si="236"/>
        <v>345.50064229249023</v>
      </c>
      <c r="AD3022" s="75">
        <f t="shared" si="237"/>
        <v>59080.609832015827</v>
      </c>
      <c r="AE3022" s="74">
        <f t="shared" si="238"/>
        <v>1629.5090446792583</v>
      </c>
      <c r="AF3022" s="74">
        <f t="shared" si="239"/>
        <v>278646.04664015316</v>
      </c>
    </row>
    <row r="3023" spans="28:32" ht="20" customHeight="1" x14ac:dyDescent="0.5">
      <c r="AB3023" s="41">
        <f t="shared" si="235"/>
        <v>171</v>
      </c>
      <c r="AC3023" s="75">
        <f t="shared" si="236"/>
        <v>345.50064229249023</v>
      </c>
      <c r="AD3023" s="75">
        <f t="shared" si="237"/>
        <v>59080.609832015827</v>
      </c>
      <c r="AE3023" s="74">
        <f t="shared" si="238"/>
        <v>1629.5090446792583</v>
      </c>
      <c r="AF3023" s="74">
        <f t="shared" si="239"/>
        <v>278646.04664015316</v>
      </c>
    </row>
    <row r="3024" spans="28:32" ht="20" customHeight="1" x14ac:dyDescent="0.5">
      <c r="AB3024" s="41">
        <f t="shared" si="235"/>
        <v>171</v>
      </c>
      <c r="AC3024" s="75">
        <f t="shared" si="236"/>
        <v>345.50064229249023</v>
      </c>
      <c r="AD3024" s="75">
        <f t="shared" si="237"/>
        <v>59080.609832015827</v>
      </c>
      <c r="AE3024" s="74">
        <f t="shared" si="238"/>
        <v>1629.5090446792583</v>
      </c>
      <c r="AF3024" s="74">
        <f t="shared" si="239"/>
        <v>278646.04664015316</v>
      </c>
    </row>
    <row r="3025" spans="28:32" ht="20" customHeight="1" x14ac:dyDescent="0.5">
      <c r="AB3025" s="41">
        <f t="shared" si="235"/>
        <v>171</v>
      </c>
      <c r="AC3025" s="75">
        <f t="shared" si="236"/>
        <v>345.50064229249023</v>
      </c>
      <c r="AD3025" s="75">
        <f t="shared" si="237"/>
        <v>59080.609832015827</v>
      </c>
      <c r="AE3025" s="74">
        <f t="shared" si="238"/>
        <v>1629.5090446792583</v>
      </c>
      <c r="AF3025" s="74">
        <f t="shared" si="239"/>
        <v>278646.04664015316</v>
      </c>
    </row>
    <row r="3026" spans="28:32" ht="20" customHeight="1" x14ac:dyDescent="0.5">
      <c r="AB3026" s="41">
        <f t="shared" si="235"/>
        <v>171</v>
      </c>
      <c r="AC3026" s="75">
        <f t="shared" si="236"/>
        <v>345.50064229249023</v>
      </c>
      <c r="AD3026" s="75">
        <f t="shared" si="237"/>
        <v>59080.609832015827</v>
      </c>
      <c r="AE3026" s="74">
        <f t="shared" si="238"/>
        <v>1629.5090446792583</v>
      </c>
      <c r="AF3026" s="74">
        <f t="shared" si="239"/>
        <v>278646.04664015316</v>
      </c>
    </row>
    <row r="3027" spans="28:32" ht="20" customHeight="1" x14ac:dyDescent="0.5">
      <c r="AB3027" s="41">
        <f t="shared" si="235"/>
        <v>171</v>
      </c>
      <c r="AC3027" s="75">
        <f t="shared" si="236"/>
        <v>345.50064229249023</v>
      </c>
      <c r="AD3027" s="75">
        <f t="shared" si="237"/>
        <v>59080.609832015827</v>
      </c>
      <c r="AE3027" s="74">
        <f t="shared" si="238"/>
        <v>1629.5090446792583</v>
      </c>
      <c r="AF3027" s="74">
        <f t="shared" si="239"/>
        <v>278646.04664015316</v>
      </c>
    </row>
    <row r="3028" spans="28:32" ht="20" customHeight="1" x14ac:dyDescent="0.5">
      <c r="AB3028" s="41">
        <f t="shared" si="235"/>
        <v>171</v>
      </c>
      <c r="AC3028" s="75">
        <f t="shared" si="236"/>
        <v>345.50064229249023</v>
      </c>
      <c r="AD3028" s="75">
        <f t="shared" si="237"/>
        <v>59080.609832015827</v>
      </c>
      <c r="AE3028" s="74">
        <f t="shared" si="238"/>
        <v>1629.5090446792583</v>
      </c>
      <c r="AF3028" s="74">
        <f t="shared" si="239"/>
        <v>278646.04664015316</v>
      </c>
    </row>
    <row r="3029" spans="28:32" ht="20" customHeight="1" x14ac:dyDescent="0.5">
      <c r="AB3029" s="41">
        <f t="shared" si="235"/>
        <v>171</v>
      </c>
      <c r="AC3029" s="75">
        <f t="shared" si="236"/>
        <v>345.50064229249023</v>
      </c>
      <c r="AD3029" s="75">
        <f t="shared" si="237"/>
        <v>59080.609832015827</v>
      </c>
      <c r="AE3029" s="74">
        <f t="shared" si="238"/>
        <v>1629.5090446792583</v>
      </c>
      <c r="AF3029" s="74">
        <f t="shared" si="239"/>
        <v>278646.04664015316</v>
      </c>
    </row>
    <row r="3030" spans="28:32" ht="20" customHeight="1" x14ac:dyDescent="0.5">
      <c r="AB3030" s="41">
        <f t="shared" si="235"/>
        <v>171</v>
      </c>
      <c r="AC3030" s="75">
        <f t="shared" si="236"/>
        <v>345.50064229249023</v>
      </c>
      <c r="AD3030" s="75">
        <f t="shared" si="237"/>
        <v>59080.609832015827</v>
      </c>
      <c r="AE3030" s="74">
        <f t="shared" si="238"/>
        <v>1629.5090446792583</v>
      </c>
      <c r="AF3030" s="74">
        <f t="shared" si="239"/>
        <v>278646.04664015316</v>
      </c>
    </row>
    <row r="3031" spans="28:32" ht="20" customHeight="1" x14ac:dyDescent="0.5">
      <c r="AB3031" s="41">
        <f t="shared" si="235"/>
        <v>171</v>
      </c>
      <c r="AC3031" s="75">
        <f t="shared" si="236"/>
        <v>345.50064229249023</v>
      </c>
      <c r="AD3031" s="75">
        <f t="shared" si="237"/>
        <v>59080.609832015827</v>
      </c>
      <c r="AE3031" s="74">
        <f t="shared" si="238"/>
        <v>1629.5090446792583</v>
      </c>
      <c r="AF3031" s="74">
        <f t="shared" si="239"/>
        <v>278646.04664015316</v>
      </c>
    </row>
    <row r="3032" spans="28:32" ht="20" customHeight="1" x14ac:dyDescent="0.5">
      <c r="AB3032" s="41">
        <f t="shared" si="235"/>
        <v>171</v>
      </c>
      <c r="AC3032" s="75">
        <f t="shared" si="236"/>
        <v>345.50064229249023</v>
      </c>
      <c r="AD3032" s="75">
        <f t="shared" si="237"/>
        <v>59080.609832015827</v>
      </c>
      <c r="AE3032" s="74">
        <f t="shared" si="238"/>
        <v>1629.5090446792583</v>
      </c>
      <c r="AF3032" s="74">
        <f t="shared" si="239"/>
        <v>278646.04664015316</v>
      </c>
    </row>
    <row r="3033" spans="28:32" ht="20" customHeight="1" x14ac:dyDescent="0.5">
      <c r="AB3033" s="41">
        <f t="shared" si="235"/>
        <v>171</v>
      </c>
      <c r="AC3033" s="75">
        <f t="shared" si="236"/>
        <v>345.50064229249023</v>
      </c>
      <c r="AD3033" s="75">
        <f t="shared" si="237"/>
        <v>59080.609832015827</v>
      </c>
      <c r="AE3033" s="74">
        <f t="shared" si="238"/>
        <v>1629.5090446792583</v>
      </c>
      <c r="AF3033" s="74">
        <f t="shared" si="239"/>
        <v>278646.04664015316</v>
      </c>
    </row>
    <row r="3034" spans="28:32" ht="20" customHeight="1" x14ac:dyDescent="0.5">
      <c r="AB3034" s="41">
        <f t="shared" si="235"/>
        <v>171</v>
      </c>
      <c r="AC3034" s="75">
        <f t="shared" si="236"/>
        <v>345.50064229249023</v>
      </c>
      <c r="AD3034" s="75">
        <f t="shared" si="237"/>
        <v>59080.609832015827</v>
      </c>
      <c r="AE3034" s="74">
        <f t="shared" si="238"/>
        <v>1629.5090446792583</v>
      </c>
      <c r="AF3034" s="74">
        <f t="shared" si="239"/>
        <v>278646.04664015316</v>
      </c>
    </row>
    <row r="3035" spans="28:32" ht="20" customHeight="1" x14ac:dyDescent="0.5">
      <c r="AB3035" s="41">
        <f t="shared" si="235"/>
        <v>171</v>
      </c>
      <c r="AC3035" s="75">
        <f t="shared" si="236"/>
        <v>345.50064229249023</v>
      </c>
      <c r="AD3035" s="75">
        <f t="shared" si="237"/>
        <v>59080.609832015827</v>
      </c>
      <c r="AE3035" s="74">
        <f t="shared" si="238"/>
        <v>1629.5090446792583</v>
      </c>
      <c r="AF3035" s="74">
        <f t="shared" si="239"/>
        <v>278646.04664015316</v>
      </c>
    </row>
    <row r="3036" spans="28:32" ht="20" customHeight="1" x14ac:dyDescent="0.5">
      <c r="AB3036" s="41">
        <f t="shared" si="235"/>
        <v>171</v>
      </c>
      <c r="AC3036" s="75">
        <f t="shared" si="236"/>
        <v>345.50064229249023</v>
      </c>
      <c r="AD3036" s="75">
        <f t="shared" si="237"/>
        <v>59080.609832015827</v>
      </c>
      <c r="AE3036" s="74">
        <f t="shared" si="238"/>
        <v>1629.5090446792583</v>
      </c>
      <c r="AF3036" s="74">
        <f t="shared" si="239"/>
        <v>278646.04664015316</v>
      </c>
    </row>
    <row r="3037" spans="28:32" ht="20" customHeight="1" x14ac:dyDescent="0.5">
      <c r="AB3037" s="41">
        <f t="shared" si="235"/>
        <v>171</v>
      </c>
      <c r="AC3037" s="75">
        <f t="shared" si="236"/>
        <v>345.50064229249023</v>
      </c>
      <c r="AD3037" s="75">
        <f t="shared" si="237"/>
        <v>59080.609832015827</v>
      </c>
      <c r="AE3037" s="74">
        <f t="shared" si="238"/>
        <v>1629.5090446792583</v>
      </c>
      <c r="AF3037" s="74">
        <f t="shared" si="239"/>
        <v>278646.04664015316</v>
      </c>
    </row>
    <row r="3038" spans="28:32" ht="20" customHeight="1" x14ac:dyDescent="0.5">
      <c r="AB3038" s="41">
        <f t="shared" si="235"/>
        <v>171</v>
      </c>
      <c r="AC3038" s="75">
        <f t="shared" si="236"/>
        <v>345.50064229249023</v>
      </c>
      <c r="AD3038" s="75">
        <f t="shared" si="237"/>
        <v>59080.609832015827</v>
      </c>
      <c r="AE3038" s="74">
        <f t="shared" si="238"/>
        <v>1629.5090446792583</v>
      </c>
      <c r="AF3038" s="74">
        <f t="shared" si="239"/>
        <v>278646.04664015316</v>
      </c>
    </row>
    <row r="3039" spans="28:32" ht="20" customHeight="1" x14ac:dyDescent="0.5">
      <c r="AB3039" s="41">
        <f t="shared" si="235"/>
        <v>171</v>
      </c>
      <c r="AC3039" s="75">
        <f t="shared" si="236"/>
        <v>345.50064229249023</v>
      </c>
      <c r="AD3039" s="75">
        <f t="shared" si="237"/>
        <v>59080.609832015827</v>
      </c>
      <c r="AE3039" s="74">
        <f t="shared" si="238"/>
        <v>1629.5090446792583</v>
      </c>
      <c r="AF3039" s="74">
        <f t="shared" si="239"/>
        <v>278646.04664015316</v>
      </c>
    </row>
    <row r="3040" spans="28:32" ht="20" customHeight="1" x14ac:dyDescent="0.5">
      <c r="AB3040" s="41">
        <f t="shared" si="235"/>
        <v>171</v>
      </c>
      <c r="AC3040" s="75">
        <f t="shared" si="236"/>
        <v>345.50064229249023</v>
      </c>
      <c r="AD3040" s="75">
        <f t="shared" si="237"/>
        <v>59080.609832015827</v>
      </c>
      <c r="AE3040" s="74">
        <f t="shared" si="238"/>
        <v>1629.5090446792583</v>
      </c>
      <c r="AF3040" s="74">
        <f t="shared" si="239"/>
        <v>278646.04664015316</v>
      </c>
    </row>
    <row r="3041" spans="28:32" ht="20" customHeight="1" x14ac:dyDescent="0.5">
      <c r="AB3041" s="41">
        <f t="shared" si="235"/>
        <v>171</v>
      </c>
      <c r="AC3041" s="75">
        <f t="shared" si="236"/>
        <v>345.50064229249023</v>
      </c>
      <c r="AD3041" s="75">
        <f t="shared" si="237"/>
        <v>59080.609832015827</v>
      </c>
      <c r="AE3041" s="74">
        <f t="shared" si="238"/>
        <v>1629.5090446792583</v>
      </c>
      <c r="AF3041" s="74">
        <f t="shared" si="239"/>
        <v>278646.04664015316</v>
      </c>
    </row>
    <row r="3042" spans="28:32" ht="20" customHeight="1" x14ac:dyDescent="0.5">
      <c r="AB3042" s="41">
        <f t="shared" si="235"/>
        <v>171</v>
      </c>
      <c r="AC3042" s="75">
        <f t="shared" si="236"/>
        <v>345.50064229249023</v>
      </c>
      <c r="AD3042" s="75">
        <f t="shared" si="237"/>
        <v>59080.609832015827</v>
      </c>
      <c r="AE3042" s="74">
        <f t="shared" si="238"/>
        <v>1629.5090446792583</v>
      </c>
      <c r="AF3042" s="74">
        <f t="shared" si="239"/>
        <v>278646.04664015316</v>
      </c>
    </row>
    <row r="3043" spans="28:32" ht="20" customHeight="1" x14ac:dyDescent="0.5">
      <c r="AB3043" s="41">
        <f t="shared" si="235"/>
        <v>171</v>
      </c>
      <c r="AC3043" s="75">
        <f t="shared" si="236"/>
        <v>345.50064229249023</v>
      </c>
      <c r="AD3043" s="75">
        <f t="shared" si="237"/>
        <v>59080.609832015827</v>
      </c>
      <c r="AE3043" s="74">
        <f t="shared" si="238"/>
        <v>1629.5090446792583</v>
      </c>
      <c r="AF3043" s="74">
        <f t="shared" si="239"/>
        <v>278646.04664015316</v>
      </c>
    </row>
    <row r="3044" spans="28:32" ht="20" customHeight="1" x14ac:dyDescent="0.5">
      <c r="AB3044" s="41">
        <f t="shared" si="235"/>
        <v>171</v>
      </c>
      <c r="AC3044" s="75">
        <f t="shared" si="236"/>
        <v>345.50064229249023</v>
      </c>
      <c r="AD3044" s="75">
        <f t="shared" si="237"/>
        <v>59080.609832015827</v>
      </c>
      <c r="AE3044" s="74">
        <f t="shared" si="238"/>
        <v>1629.5090446792583</v>
      </c>
      <c r="AF3044" s="74">
        <f t="shared" si="239"/>
        <v>278646.04664015316</v>
      </c>
    </row>
    <row r="3045" spans="28:32" ht="20" customHeight="1" x14ac:dyDescent="0.5">
      <c r="AB3045" s="41">
        <f t="shared" si="235"/>
        <v>171</v>
      </c>
      <c r="AC3045" s="75">
        <f t="shared" si="236"/>
        <v>345.50064229249023</v>
      </c>
      <c r="AD3045" s="75">
        <f t="shared" si="237"/>
        <v>59080.609832015827</v>
      </c>
      <c r="AE3045" s="74">
        <f t="shared" si="238"/>
        <v>1629.5090446792583</v>
      </c>
      <c r="AF3045" s="74">
        <f t="shared" si="239"/>
        <v>278646.04664015316</v>
      </c>
    </row>
    <row r="3046" spans="28:32" ht="20" customHeight="1" x14ac:dyDescent="0.5">
      <c r="AB3046" s="41">
        <f t="shared" si="235"/>
        <v>171</v>
      </c>
      <c r="AC3046" s="75">
        <f t="shared" si="236"/>
        <v>345.50064229249023</v>
      </c>
      <c r="AD3046" s="75">
        <f t="shared" si="237"/>
        <v>59080.609832015827</v>
      </c>
      <c r="AE3046" s="74">
        <f t="shared" si="238"/>
        <v>1629.5090446792583</v>
      </c>
      <c r="AF3046" s="74">
        <f t="shared" si="239"/>
        <v>278646.04664015316</v>
      </c>
    </row>
    <row r="3047" spans="28:32" ht="20" customHeight="1" x14ac:dyDescent="0.5">
      <c r="AB3047" s="41">
        <f t="shared" si="235"/>
        <v>171</v>
      </c>
      <c r="AC3047" s="75">
        <f t="shared" si="236"/>
        <v>345.50064229249023</v>
      </c>
      <c r="AD3047" s="75">
        <f t="shared" si="237"/>
        <v>59080.609832015827</v>
      </c>
      <c r="AE3047" s="74">
        <f t="shared" si="238"/>
        <v>1629.5090446792583</v>
      </c>
      <c r="AF3047" s="74">
        <f t="shared" si="239"/>
        <v>278646.04664015316</v>
      </c>
    </row>
    <row r="3048" spans="28:32" ht="20" customHeight="1" x14ac:dyDescent="0.5">
      <c r="AB3048" s="41">
        <f t="shared" si="235"/>
        <v>171</v>
      </c>
      <c r="AC3048" s="75">
        <f t="shared" si="236"/>
        <v>345.50064229249023</v>
      </c>
      <c r="AD3048" s="75">
        <f t="shared" si="237"/>
        <v>59080.609832015827</v>
      </c>
      <c r="AE3048" s="74">
        <f t="shared" si="238"/>
        <v>1629.5090446792583</v>
      </c>
      <c r="AF3048" s="74">
        <f t="shared" si="239"/>
        <v>278646.04664015316</v>
      </c>
    </row>
    <row r="3049" spans="28:32" ht="20" customHeight="1" x14ac:dyDescent="0.5">
      <c r="AB3049" s="41">
        <f t="shared" si="235"/>
        <v>171</v>
      </c>
      <c r="AC3049" s="75">
        <f t="shared" si="236"/>
        <v>345.50064229249023</v>
      </c>
      <c r="AD3049" s="75">
        <f t="shared" si="237"/>
        <v>59080.609832015827</v>
      </c>
      <c r="AE3049" s="74">
        <f t="shared" si="238"/>
        <v>1629.5090446792583</v>
      </c>
      <c r="AF3049" s="74">
        <f t="shared" si="239"/>
        <v>278646.04664015316</v>
      </c>
    </row>
    <row r="3050" spans="28:32" ht="20" customHeight="1" x14ac:dyDescent="0.5">
      <c r="AB3050" s="41">
        <f t="shared" si="235"/>
        <v>171</v>
      </c>
      <c r="AC3050" s="75">
        <f t="shared" si="236"/>
        <v>345.50064229249023</v>
      </c>
      <c r="AD3050" s="75">
        <f t="shared" si="237"/>
        <v>59080.609832015827</v>
      </c>
      <c r="AE3050" s="74">
        <f t="shared" si="238"/>
        <v>1629.5090446792583</v>
      </c>
      <c r="AF3050" s="74">
        <f t="shared" si="239"/>
        <v>278646.04664015316</v>
      </c>
    </row>
    <row r="3051" spans="28:32" ht="20" customHeight="1" x14ac:dyDescent="0.5">
      <c r="AB3051" s="41">
        <f t="shared" si="235"/>
        <v>171</v>
      </c>
      <c r="AC3051" s="75">
        <f t="shared" si="236"/>
        <v>345.50064229249023</v>
      </c>
      <c r="AD3051" s="75">
        <f t="shared" si="237"/>
        <v>59080.609832015827</v>
      </c>
      <c r="AE3051" s="74">
        <f t="shared" si="238"/>
        <v>1629.5090446792583</v>
      </c>
      <c r="AF3051" s="74">
        <f t="shared" si="239"/>
        <v>278646.04664015316</v>
      </c>
    </row>
    <row r="3052" spans="28:32" ht="20" customHeight="1" x14ac:dyDescent="0.5">
      <c r="AB3052" s="41">
        <f t="shared" si="235"/>
        <v>171</v>
      </c>
      <c r="AC3052" s="75">
        <f t="shared" si="236"/>
        <v>345.50064229249023</v>
      </c>
      <c r="AD3052" s="75">
        <f t="shared" si="237"/>
        <v>59080.609832015827</v>
      </c>
      <c r="AE3052" s="74">
        <f t="shared" si="238"/>
        <v>1629.5090446792583</v>
      </c>
      <c r="AF3052" s="74">
        <f t="shared" si="239"/>
        <v>278646.04664015316</v>
      </c>
    </row>
    <row r="3053" spans="28:32" ht="20" customHeight="1" x14ac:dyDescent="0.5">
      <c r="AB3053" s="41">
        <f t="shared" si="235"/>
        <v>171</v>
      </c>
      <c r="AC3053" s="75">
        <f t="shared" si="236"/>
        <v>345.50064229249023</v>
      </c>
      <c r="AD3053" s="75">
        <f t="shared" si="237"/>
        <v>59080.609832015827</v>
      </c>
      <c r="AE3053" s="74">
        <f t="shared" si="238"/>
        <v>1629.5090446792583</v>
      </c>
      <c r="AF3053" s="74">
        <f t="shared" si="239"/>
        <v>278646.04664015316</v>
      </c>
    </row>
    <row r="3054" spans="28:32" ht="20" customHeight="1" x14ac:dyDescent="0.5">
      <c r="AB3054" s="41">
        <f t="shared" si="235"/>
        <v>171</v>
      </c>
      <c r="AC3054" s="75">
        <f t="shared" si="236"/>
        <v>345.50064229249023</v>
      </c>
      <c r="AD3054" s="75">
        <f t="shared" si="237"/>
        <v>59080.609832015827</v>
      </c>
      <c r="AE3054" s="74">
        <f t="shared" si="238"/>
        <v>1629.5090446792583</v>
      </c>
      <c r="AF3054" s="74">
        <f t="shared" si="239"/>
        <v>278646.04664015316</v>
      </c>
    </row>
    <row r="3055" spans="28:32" ht="20" customHeight="1" x14ac:dyDescent="0.5">
      <c r="AB3055" s="41">
        <f t="shared" si="235"/>
        <v>171</v>
      </c>
      <c r="AC3055" s="75">
        <f t="shared" si="236"/>
        <v>345.50064229249023</v>
      </c>
      <c r="AD3055" s="75">
        <f t="shared" si="237"/>
        <v>59080.609832015827</v>
      </c>
      <c r="AE3055" s="74">
        <f t="shared" si="238"/>
        <v>1629.5090446792583</v>
      </c>
      <c r="AF3055" s="74">
        <f t="shared" si="239"/>
        <v>278646.04664015316</v>
      </c>
    </row>
    <row r="3056" spans="28:32" ht="20" customHeight="1" x14ac:dyDescent="0.5">
      <c r="AB3056" s="41">
        <f t="shared" si="235"/>
        <v>171</v>
      </c>
      <c r="AC3056" s="75">
        <f t="shared" si="236"/>
        <v>345.50064229249023</v>
      </c>
      <c r="AD3056" s="75">
        <f t="shared" si="237"/>
        <v>59080.609832015827</v>
      </c>
      <c r="AE3056" s="74">
        <f t="shared" si="238"/>
        <v>1629.5090446792583</v>
      </c>
      <c r="AF3056" s="74">
        <f t="shared" si="239"/>
        <v>278646.04664015316</v>
      </c>
    </row>
    <row r="3057" spans="28:32" ht="20" customHeight="1" x14ac:dyDescent="0.5">
      <c r="AB3057" s="41">
        <f t="shared" si="235"/>
        <v>171</v>
      </c>
      <c r="AC3057" s="75">
        <f t="shared" si="236"/>
        <v>345.50064229249023</v>
      </c>
      <c r="AD3057" s="75">
        <f t="shared" si="237"/>
        <v>59080.609832015827</v>
      </c>
      <c r="AE3057" s="74">
        <f t="shared" si="238"/>
        <v>1629.5090446792583</v>
      </c>
      <c r="AF3057" s="74">
        <f t="shared" si="239"/>
        <v>278646.04664015316</v>
      </c>
    </row>
    <row r="3058" spans="28:32" ht="20" customHeight="1" x14ac:dyDescent="0.5">
      <c r="AB3058" s="41">
        <f t="shared" si="235"/>
        <v>171</v>
      </c>
      <c r="AC3058" s="75">
        <f t="shared" si="236"/>
        <v>345.50064229249023</v>
      </c>
      <c r="AD3058" s="75">
        <f t="shared" si="237"/>
        <v>59080.609832015827</v>
      </c>
      <c r="AE3058" s="74">
        <f t="shared" si="238"/>
        <v>1629.5090446792583</v>
      </c>
      <c r="AF3058" s="74">
        <f t="shared" si="239"/>
        <v>278646.04664015316</v>
      </c>
    </row>
    <row r="3059" spans="28:32" ht="20" customHeight="1" x14ac:dyDescent="0.5">
      <c r="AB3059" s="41">
        <f t="shared" si="235"/>
        <v>171</v>
      </c>
      <c r="AC3059" s="75">
        <f t="shared" si="236"/>
        <v>345.50064229249023</v>
      </c>
      <c r="AD3059" s="75">
        <f t="shared" si="237"/>
        <v>59080.609832015827</v>
      </c>
      <c r="AE3059" s="74">
        <f t="shared" si="238"/>
        <v>1629.5090446792583</v>
      </c>
      <c r="AF3059" s="74">
        <f t="shared" si="239"/>
        <v>278646.04664015316</v>
      </c>
    </row>
    <row r="3060" spans="28:32" ht="20" customHeight="1" x14ac:dyDescent="0.5">
      <c r="AB3060" s="41">
        <f t="shared" si="235"/>
        <v>171</v>
      </c>
      <c r="AC3060" s="75">
        <f t="shared" si="236"/>
        <v>345.50064229249023</v>
      </c>
      <c r="AD3060" s="75">
        <f t="shared" si="237"/>
        <v>59080.609832015827</v>
      </c>
      <c r="AE3060" s="74">
        <f t="shared" si="238"/>
        <v>1629.5090446792583</v>
      </c>
      <c r="AF3060" s="74">
        <f t="shared" si="239"/>
        <v>278646.04664015316</v>
      </c>
    </row>
    <row r="3061" spans="28:32" ht="20" customHeight="1" x14ac:dyDescent="0.5">
      <c r="AB3061" s="41">
        <f t="shared" si="235"/>
        <v>171</v>
      </c>
      <c r="AC3061" s="75">
        <f t="shared" si="236"/>
        <v>345.50064229249023</v>
      </c>
      <c r="AD3061" s="75">
        <f t="shared" si="237"/>
        <v>59080.609832015827</v>
      </c>
      <c r="AE3061" s="74">
        <f t="shared" si="238"/>
        <v>1629.5090446792583</v>
      </c>
      <c r="AF3061" s="74">
        <f t="shared" si="239"/>
        <v>278646.04664015316</v>
      </c>
    </row>
    <row r="3062" spans="28:32" ht="20" customHeight="1" x14ac:dyDescent="0.5">
      <c r="AB3062" s="41">
        <f t="shared" si="235"/>
        <v>171</v>
      </c>
      <c r="AC3062" s="75">
        <f t="shared" si="236"/>
        <v>345.50064229249023</v>
      </c>
      <c r="AD3062" s="75">
        <f t="shared" si="237"/>
        <v>59080.609832015827</v>
      </c>
      <c r="AE3062" s="74">
        <f t="shared" si="238"/>
        <v>1629.5090446792583</v>
      </c>
      <c r="AF3062" s="74">
        <f t="shared" si="239"/>
        <v>278646.04664015316</v>
      </c>
    </row>
    <row r="3063" spans="28:32" ht="20" customHeight="1" x14ac:dyDescent="0.5">
      <c r="AB3063" s="41">
        <f t="shared" si="235"/>
        <v>171</v>
      </c>
      <c r="AC3063" s="75">
        <f t="shared" si="236"/>
        <v>345.50064229249023</v>
      </c>
      <c r="AD3063" s="75">
        <f t="shared" si="237"/>
        <v>59080.609832015827</v>
      </c>
      <c r="AE3063" s="74">
        <f t="shared" si="238"/>
        <v>1629.5090446792583</v>
      </c>
      <c r="AF3063" s="74">
        <f t="shared" si="239"/>
        <v>278646.04664015316</v>
      </c>
    </row>
    <row r="3064" spans="28:32" ht="20" customHeight="1" x14ac:dyDescent="0.5">
      <c r="AB3064" s="41">
        <f t="shared" si="235"/>
        <v>171</v>
      </c>
      <c r="AC3064" s="75">
        <f t="shared" si="236"/>
        <v>345.50064229249023</v>
      </c>
      <c r="AD3064" s="75">
        <f t="shared" si="237"/>
        <v>59080.609832015827</v>
      </c>
      <c r="AE3064" s="74">
        <f t="shared" si="238"/>
        <v>1629.5090446792583</v>
      </c>
      <c r="AF3064" s="74">
        <f t="shared" si="239"/>
        <v>278646.04664015316</v>
      </c>
    </row>
    <row r="3065" spans="28:32" ht="20" customHeight="1" x14ac:dyDescent="0.5">
      <c r="AB3065" s="41">
        <f t="shared" si="235"/>
        <v>171</v>
      </c>
      <c r="AC3065" s="75">
        <f t="shared" si="236"/>
        <v>345.50064229249023</v>
      </c>
      <c r="AD3065" s="75">
        <f t="shared" si="237"/>
        <v>59080.609832015827</v>
      </c>
      <c r="AE3065" s="74">
        <f t="shared" si="238"/>
        <v>1629.5090446792583</v>
      </c>
      <c r="AF3065" s="74">
        <f t="shared" si="239"/>
        <v>278646.04664015316</v>
      </c>
    </row>
    <row r="3066" spans="28:32" ht="20" customHeight="1" x14ac:dyDescent="0.5">
      <c r="AB3066" s="41">
        <f t="shared" si="235"/>
        <v>171</v>
      </c>
      <c r="AC3066" s="75">
        <f t="shared" si="236"/>
        <v>345.50064229249023</v>
      </c>
      <c r="AD3066" s="75">
        <f t="shared" si="237"/>
        <v>59080.609832015827</v>
      </c>
      <c r="AE3066" s="74">
        <f t="shared" si="238"/>
        <v>1629.5090446792583</v>
      </c>
      <c r="AF3066" s="74">
        <f t="shared" si="239"/>
        <v>278646.04664015316</v>
      </c>
    </row>
    <row r="3067" spans="28:32" ht="20" customHeight="1" x14ac:dyDescent="0.5">
      <c r="AB3067" s="41">
        <f t="shared" si="235"/>
        <v>171</v>
      </c>
      <c r="AC3067" s="75">
        <f t="shared" si="236"/>
        <v>345.50064229249023</v>
      </c>
      <c r="AD3067" s="75">
        <f t="shared" si="237"/>
        <v>59080.609832015827</v>
      </c>
      <c r="AE3067" s="74">
        <f t="shared" si="238"/>
        <v>1629.5090446792583</v>
      </c>
      <c r="AF3067" s="74">
        <f t="shared" si="239"/>
        <v>278646.04664015316</v>
      </c>
    </row>
    <row r="3068" spans="28:32" ht="20" customHeight="1" x14ac:dyDescent="0.5">
      <c r="AB3068" s="41">
        <f t="shared" si="235"/>
        <v>171</v>
      </c>
      <c r="AC3068" s="75">
        <f t="shared" si="236"/>
        <v>345.50064229249023</v>
      </c>
      <c r="AD3068" s="75">
        <f t="shared" si="237"/>
        <v>59080.609832015827</v>
      </c>
      <c r="AE3068" s="74">
        <f t="shared" si="238"/>
        <v>1629.5090446792583</v>
      </c>
      <c r="AF3068" s="74">
        <f t="shared" si="239"/>
        <v>278646.04664015316</v>
      </c>
    </row>
    <row r="3069" spans="28:32" ht="20" customHeight="1" x14ac:dyDescent="0.5">
      <c r="AB3069" s="41">
        <f t="shared" si="235"/>
        <v>171</v>
      </c>
      <c r="AC3069" s="75">
        <f t="shared" si="236"/>
        <v>345.50064229249023</v>
      </c>
      <c r="AD3069" s="75">
        <f t="shared" si="237"/>
        <v>59080.609832015827</v>
      </c>
      <c r="AE3069" s="74">
        <f t="shared" si="238"/>
        <v>1629.5090446792583</v>
      </c>
      <c r="AF3069" s="74">
        <f t="shared" si="239"/>
        <v>278646.04664015316</v>
      </c>
    </row>
    <row r="3070" spans="28:32" ht="20" customHeight="1" x14ac:dyDescent="0.5">
      <c r="AB3070" s="41">
        <f t="shared" si="235"/>
        <v>171</v>
      </c>
      <c r="AC3070" s="75">
        <f t="shared" si="236"/>
        <v>345.50064229249023</v>
      </c>
      <c r="AD3070" s="75">
        <f t="shared" si="237"/>
        <v>59080.609832015827</v>
      </c>
      <c r="AE3070" s="74">
        <f t="shared" si="238"/>
        <v>1629.5090446792583</v>
      </c>
      <c r="AF3070" s="74">
        <f t="shared" si="239"/>
        <v>278646.04664015316</v>
      </c>
    </row>
    <row r="3071" spans="28:32" ht="20" customHeight="1" x14ac:dyDescent="0.5">
      <c r="AB3071" s="41">
        <f t="shared" si="235"/>
        <v>171</v>
      </c>
      <c r="AC3071" s="75">
        <f t="shared" si="236"/>
        <v>345.50064229249023</v>
      </c>
      <c r="AD3071" s="75">
        <f t="shared" si="237"/>
        <v>59080.609832015827</v>
      </c>
      <c r="AE3071" s="74">
        <f t="shared" si="238"/>
        <v>1629.5090446792583</v>
      </c>
      <c r="AF3071" s="74">
        <f t="shared" si="239"/>
        <v>278646.04664015316</v>
      </c>
    </row>
    <row r="3072" spans="28:32" ht="20" customHeight="1" x14ac:dyDescent="0.5">
      <c r="AB3072" s="41">
        <f t="shared" si="235"/>
        <v>171</v>
      </c>
      <c r="AC3072" s="75">
        <f t="shared" si="236"/>
        <v>345.50064229249023</v>
      </c>
      <c r="AD3072" s="75">
        <f t="shared" si="237"/>
        <v>59080.609832015827</v>
      </c>
      <c r="AE3072" s="74">
        <f t="shared" si="238"/>
        <v>1629.5090446792583</v>
      </c>
      <c r="AF3072" s="74">
        <f t="shared" si="239"/>
        <v>278646.04664015316</v>
      </c>
    </row>
    <row r="3073" spans="28:32" ht="20" customHeight="1" x14ac:dyDescent="0.5">
      <c r="AB3073" s="41">
        <f t="shared" si="235"/>
        <v>171</v>
      </c>
      <c r="AC3073" s="75">
        <f t="shared" si="236"/>
        <v>345.50064229249023</v>
      </c>
      <c r="AD3073" s="75">
        <f t="shared" si="237"/>
        <v>59080.609832015827</v>
      </c>
      <c r="AE3073" s="74">
        <f t="shared" si="238"/>
        <v>1629.5090446792583</v>
      </c>
      <c r="AF3073" s="74">
        <f t="shared" si="239"/>
        <v>278646.04664015316</v>
      </c>
    </row>
    <row r="3074" spans="28:32" ht="20" customHeight="1" x14ac:dyDescent="0.5">
      <c r="AB3074" s="41">
        <f t="shared" si="235"/>
        <v>171</v>
      </c>
      <c r="AC3074" s="75">
        <f t="shared" si="236"/>
        <v>345.50064229249023</v>
      </c>
      <c r="AD3074" s="75">
        <f t="shared" si="237"/>
        <v>59080.609832015827</v>
      </c>
      <c r="AE3074" s="74">
        <f t="shared" si="238"/>
        <v>1629.5090446792583</v>
      </c>
      <c r="AF3074" s="74">
        <f t="shared" si="239"/>
        <v>278646.04664015316</v>
      </c>
    </row>
    <row r="3075" spans="28:32" ht="20" customHeight="1" x14ac:dyDescent="0.5">
      <c r="AB3075" s="41">
        <f t="shared" si="235"/>
        <v>171</v>
      </c>
      <c r="AC3075" s="75">
        <f t="shared" si="236"/>
        <v>345.50064229249023</v>
      </c>
      <c r="AD3075" s="75">
        <f t="shared" si="237"/>
        <v>59080.609832015827</v>
      </c>
      <c r="AE3075" s="74">
        <f t="shared" si="238"/>
        <v>1629.5090446792583</v>
      </c>
      <c r="AF3075" s="74">
        <f t="shared" si="239"/>
        <v>278646.04664015316</v>
      </c>
    </row>
    <row r="3076" spans="28:32" ht="20" customHeight="1" x14ac:dyDescent="0.5">
      <c r="AB3076" s="41">
        <f t="shared" si="235"/>
        <v>171</v>
      </c>
      <c r="AC3076" s="75">
        <f t="shared" si="236"/>
        <v>345.50064229249023</v>
      </c>
      <c r="AD3076" s="75">
        <f t="shared" si="237"/>
        <v>59080.609832015827</v>
      </c>
      <c r="AE3076" s="74">
        <f t="shared" si="238"/>
        <v>1629.5090446792583</v>
      </c>
      <c r="AF3076" s="74">
        <f t="shared" si="239"/>
        <v>278646.04664015316</v>
      </c>
    </row>
    <row r="3077" spans="28:32" ht="20" customHeight="1" x14ac:dyDescent="0.5">
      <c r="AB3077" s="41">
        <f t="shared" si="235"/>
        <v>171</v>
      </c>
      <c r="AC3077" s="75">
        <f t="shared" si="236"/>
        <v>345.50064229249023</v>
      </c>
      <c r="AD3077" s="75">
        <f t="shared" si="237"/>
        <v>59080.609832015827</v>
      </c>
      <c r="AE3077" s="74">
        <f t="shared" si="238"/>
        <v>1629.5090446792583</v>
      </c>
      <c r="AF3077" s="74">
        <f t="shared" si="239"/>
        <v>278646.04664015316</v>
      </c>
    </row>
    <row r="3078" spans="28:32" ht="20" customHeight="1" x14ac:dyDescent="0.5">
      <c r="AB3078" s="41">
        <f t="shared" si="235"/>
        <v>171</v>
      </c>
      <c r="AC3078" s="75">
        <f t="shared" si="236"/>
        <v>345.50064229249023</v>
      </c>
      <c r="AD3078" s="75">
        <f t="shared" si="237"/>
        <v>59080.609832015827</v>
      </c>
      <c r="AE3078" s="74">
        <f t="shared" si="238"/>
        <v>1629.5090446792583</v>
      </c>
      <c r="AF3078" s="74">
        <f t="shared" si="239"/>
        <v>278646.04664015316</v>
      </c>
    </row>
    <row r="3079" spans="28:32" ht="20" customHeight="1" x14ac:dyDescent="0.5">
      <c r="AB3079" s="41">
        <f t="shared" ref="AB3079:AB3142" si="240">AB3078+U3079</f>
        <v>171</v>
      </c>
      <c r="AC3079" s="75">
        <f t="shared" ref="AC3079:AC3142" si="241">IF(U3079&gt;0,(W3079+AD3078)/AB3079,AC3078)</f>
        <v>345.50064229249023</v>
      </c>
      <c r="AD3079" s="75">
        <f t="shared" ref="AD3079:AD3142" si="242">AB3079*AC3079</f>
        <v>59080.609832015827</v>
      </c>
      <c r="AE3079" s="74">
        <f t="shared" ref="AE3079:AE3142" si="243">IF(U3079&gt;0,(AF3078+Z3079)/AB3079,AE3078)</f>
        <v>1629.5090446792583</v>
      </c>
      <c r="AF3079" s="74">
        <f t="shared" ref="AF3079:AF3142" si="244">AB3079*AE3079</f>
        <v>278646.04664015316</v>
      </c>
    </row>
    <row r="3080" spans="28:32" ht="20" customHeight="1" x14ac:dyDescent="0.5">
      <c r="AB3080" s="41">
        <f t="shared" si="240"/>
        <v>171</v>
      </c>
      <c r="AC3080" s="75">
        <f t="shared" si="241"/>
        <v>345.50064229249023</v>
      </c>
      <c r="AD3080" s="75">
        <f t="shared" si="242"/>
        <v>59080.609832015827</v>
      </c>
      <c r="AE3080" s="74">
        <f t="shared" si="243"/>
        <v>1629.5090446792583</v>
      </c>
      <c r="AF3080" s="74">
        <f t="shared" si="244"/>
        <v>278646.04664015316</v>
      </c>
    </row>
    <row r="3081" spans="28:32" ht="20" customHeight="1" x14ac:dyDescent="0.5">
      <c r="AB3081" s="41">
        <f t="shared" si="240"/>
        <v>171</v>
      </c>
      <c r="AC3081" s="75">
        <f t="shared" si="241"/>
        <v>345.50064229249023</v>
      </c>
      <c r="AD3081" s="75">
        <f t="shared" si="242"/>
        <v>59080.609832015827</v>
      </c>
      <c r="AE3081" s="74">
        <f t="shared" si="243"/>
        <v>1629.5090446792583</v>
      </c>
      <c r="AF3081" s="74">
        <f t="shared" si="244"/>
        <v>278646.04664015316</v>
      </c>
    </row>
    <row r="3082" spans="28:32" ht="20" customHeight="1" x14ac:dyDescent="0.5">
      <c r="AB3082" s="41">
        <f t="shared" si="240"/>
        <v>171</v>
      </c>
      <c r="AC3082" s="75">
        <f t="shared" si="241"/>
        <v>345.50064229249023</v>
      </c>
      <c r="AD3082" s="75">
        <f t="shared" si="242"/>
        <v>59080.609832015827</v>
      </c>
      <c r="AE3082" s="74">
        <f t="shared" si="243"/>
        <v>1629.5090446792583</v>
      </c>
      <c r="AF3082" s="74">
        <f t="shared" si="244"/>
        <v>278646.04664015316</v>
      </c>
    </row>
    <row r="3083" spans="28:32" ht="20" customHeight="1" x14ac:dyDescent="0.5">
      <c r="AB3083" s="41">
        <f t="shared" si="240"/>
        <v>171</v>
      </c>
      <c r="AC3083" s="75">
        <f t="shared" si="241"/>
        <v>345.50064229249023</v>
      </c>
      <c r="AD3083" s="75">
        <f t="shared" si="242"/>
        <v>59080.609832015827</v>
      </c>
      <c r="AE3083" s="74">
        <f t="shared" si="243"/>
        <v>1629.5090446792583</v>
      </c>
      <c r="AF3083" s="74">
        <f t="shared" si="244"/>
        <v>278646.04664015316</v>
      </c>
    </row>
    <row r="3084" spans="28:32" ht="20" customHeight="1" x14ac:dyDescent="0.5">
      <c r="AB3084" s="41">
        <f t="shared" si="240"/>
        <v>171</v>
      </c>
      <c r="AC3084" s="75">
        <f t="shared" si="241"/>
        <v>345.50064229249023</v>
      </c>
      <c r="AD3084" s="75">
        <f t="shared" si="242"/>
        <v>59080.609832015827</v>
      </c>
      <c r="AE3084" s="74">
        <f t="shared" si="243"/>
        <v>1629.5090446792583</v>
      </c>
      <c r="AF3084" s="74">
        <f t="shared" si="244"/>
        <v>278646.04664015316</v>
      </c>
    </row>
    <row r="3085" spans="28:32" ht="20" customHeight="1" x14ac:dyDescent="0.5">
      <c r="AB3085" s="41">
        <f t="shared" si="240"/>
        <v>171</v>
      </c>
      <c r="AC3085" s="75">
        <f t="shared" si="241"/>
        <v>345.50064229249023</v>
      </c>
      <c r="AD3085" s="75">
        <f t="shared" si="242"/>
        <v>59080.609832015827</v>
      </c>
      <c r="AE3085" s="74">
        <f t="shared" si="243"/>
        <v>1629.5090446792583</v>
      </c>
      <c r="AF3085" s="74">
        <f t="shared" si="244"/>
        <v>278646.04664015316</v>
      </c>
    </row>
    <row r="3086" spans="28:32" ht="20" customHeight="1" x14ac:dyDescent="0.5">
      <c r="AB3086" s="41">
        <f t="shared" si="240"/>
        <v>171</v>
      </c>
      <c r="AC3086" s="75">
        <f t="shared" si="241"/>
        <v>345.50064229249023</v>
      </c>
      <c r="AD3086" s="75">
        <f t="shared" si="242"/>
        <v>59080.609832015827</v>
      </c>
      <c r="AE3086" s="74">
        <f t="shared" si="243"/>
        <v>1629.5090446792583</v>
      </c>
      <c r="AF3086" s="74">
        <f t="shared" si="244"/>
        <v>278646.04664015316</v>
      </c>
    </row>
    <row r="3087" spans="28:32" ht="20" customHeight="1" x14ac:dyDescent="0.5">
      <c r="AB3087" s="41">
        <f t="shared" si="240"/>
        <v>171</v>
      </c>
      <c r="AC3087" s="75">
        <f t="shared" si="241"/>
        <v>345.50064229249023</v>
      </c>
      <c r="AD3087" s="75">
        <f t="shared" si="242"/>
        <v>59080.609832015827</v>
      </c>
      <c r="AE3087" s="74">
        <f t="shared" si="243"/>
        <v>1629.5090446792583</v>
      </c>
      <c r="AF3087" s="74">
        <f t="shared" si="244"/>
        <v>278646.04664015316</v>
      </c>
    </row>
    <row r="3088" spans="28:32" ht="20" customHeight="1" x14ac:dyDescent="0.5">
      <c r="AB3088" s="41">
        <f t="shared" si="240"/>
        <v>171</v>
      </c>
      <c r="AC3088" s="75">
        <f t="shared" si="241"/>
        <v>345.50064229249023</v>
      </c>
      <c r="AD3088" s="75">
        <f t="shared" si="242"/>
        <v>59080.609832015827</v>
      </c>
      <c r="AE3088" s="74">
        <f t="shared" si="243"/>
        <v>1629.5090446792583</v>
      </c>
      <c r="AF3088" s="74">
        <f t="shared" si="244"/>
        <v>278646.04664015316</v>
      </c>
    </row>
    <row r="3089" spans="28:32" ht="20" customHeight="1" x14ac:dyDescent="0.5">
      <c r="AB3089" s="41">
        <f t="shared" si="240"/>
        <v>171</v>
      </c>
      <c r="AC3089" s="75">
        <f t="shared" si="241"/>
        <v>345.50064229249023</v>
      </c>
      <c r="AD3089" s="75">
        <f t="shared" si="242"/>
        <v>59080.609832015827</v>
      </c>
      <c r="AE3089" s="74">
        <f t="shared" si="243"/>
        <v>1629.5090446792583</v>
      </c>
      <c r="AF3089" s="74">
        <f t="shared" si="244"/>
        <v>278646.04664015316</v>
      </c>
    </row>
    <row r="3090" spans="28:32" ht="20" customHeight="1" x14ac:dyDescent="0.5">
      <c r="AB3090" s="41">
        <f t="shared" si="240"/>
        <v>171</v>
      </c>
      <c r="AC3090" s="75">
        <f t="shared" si="241"/>
        <v>345.50064229249023</v>
      </c>
      <c r="AD3090" s="75">
        <f t="shared" si="242"/>
        <v>59080.609832015827</v>
      </c>
      <c r="AE3090" s="74">
        <f t="shared" si="243"/>
        <v>1629.5090446792583</v>
      </c>
      <c r="AF3090" s="74">
        <f t="shared" si="244"/>
        <v>278646.04664015316</v>
      </c>
    </row>
    <row r="3091" spans="28:32" ht="20" customHeight="1" x14ac:dyDescent="0.5">
      <c r="AB3091" s="41">
        <f t="shared" si="240"/>
        <v>171</v>
      </c>
      <c r="AC3091" s="75">
        <f t="shared" si="241"/>
        <v>345.50064229249023</v>
      </c>
      <c r="AD3091" s="75">
        <f t="shared" si="242"/>
        <v>59080.609832015827</v>
      </c>
      <c r="AE3091" s="74">
        <f t="shared" si="243"/>
        <v>1629.5090446792583</v>
      </c>
      <c r="AF3091" s="74">
        <f t="shared" si="244"/>
        <v>278646.04664015316</v>
      </c>
    </row>
    <row r="3092" spans="28:32" ht="20" customHeight="1" x14ac:dyDescent="0.5">
      <c r="AB3092" s="41">
        <f t="shared" si="240"/>
        <v>171</v>
      </c>
      <c r="AC3092" s="75">
        <f t="shared" si="241"/>
        <v>345.50064229249023</v>
      </c>
      <c r="AD3092" s="75">
        <f t="shared" si="242"/>
        <v>59080.609832015827</v>
      </c>
      <c r="AE3092" s="74">
        <f t="shared" si="243"/>
        <v>1629.5090446792583</v>
      </c>
      <c r="AF3092" s="74">
        <f t="shared" si="244"/>
        <v>278646.04664015316</v>
      </c>
    </row>
    <row r="3093" spans="28:32" ht="20" customHeight="1" x14ac:dyDescent="0.5">
      <c r="AB3093" s="41">
        <f t="shared" si="240"/>
        <v>171</v>
      </c>
      <c r="AC3093" s="75">
        <f t="shared" si="241"/>
        <v>345.50064229249023</v>
      </c>
      <c r="AD3093" s="75">
        <f t="shared" si="242"/>
        <v>59080.609832015827</v>
      </c>
      <c r="AE3093" s="74">
        <f t="shared" si="243"/>
        <v>1629.5090446792583</v>
      </c>
      <c r="AF3093" s="74">
        <f t="shared" si="244"/>
        <v>278646.04664015316</v>
      </c>
    </row>
    <row r="3094" spans="28:32" ht="20" customHeight="1" x14ac:dyDescent="0.5">
      <c r="AB3094" s="41">
        <f t="shared" si="240"/>
        <v>171</v>
      </c>
      <c r="AC3094" s="75">
        <f t="shared" si="241"/>
        <v>345.50064229249023</v>
      </c>
      <c r="AD3094" s="75">
        <f t="shared" si="242"/>
        <v>59080.609832015827</v>
      </c>
      <c r="AE3094" s="74">
        <f t="shared" si="243"/>
        <v>1629.5090446792583</v>
      </c>
      <c r="AF3094" s="74">
        <f t="shared" si="244"/>
        <v>278646.04664015316</v>
      </c>
    </row>
    <row r="3095" spans="28:32" ht="20" customHeight="1" x14ac:dyDescent="0.5">
      <c r="AB3095" s="41">
        <f t="shared" si="240"/>
        <v>171</v>
      </c>
      <c r="AC3095" s="75">
        <f t="shared" si="241"/>
        <v>345.50064229249023</v>
      </c>
      <c r="AD3095" s="75">
        <f t="shared" si="242"/>
        <v>59080.609832015827</v>
      </c>
      <c r="AE3095" s="74">
        <f t="shared" si="243"/>
        <v>1629.5090446792583</v>
      </c>
      <c r="AF3095" s="74">
        <f t="shared" si="244"/>
        <v>278646.04664015316</v>
      </c>
    </row>
    <row r="3096" spans="28:32" ht="20" customHeight="1" x14ac:dyDescent="0.5">
      <c r="AB3096" s="41">
        <f t="shared" si="240"/>
        <v>171</v>
      </c>
      <c r="AC3096" s="75">
        <f t="shared" si="241"/>
        <v>345.50064229249023</v>
      </c>
      <c r="AD3096" s="75">
        <f t="shared" si="242"/>
        <v>59080.609832015827</v>
      </c>
      <c r="AE3096" s="74">
        <f t="shared" si="243"/>
        <v>1629.5090446792583</v>
      </c>
      <c r="AF3096" s="74">
        <f t="shared" si="244"/>
        <v>278646.04664015316</v>
      </c>
    </row>
    <row r="3097" spans="28:32" ht="20" customHeight="1" x14ac:dyDescent="0.5">
      <c r="AB3097" s="41">
        <f t="shared" si="240"/>
        <v>171</v>
      </c>
      <c r="AC3097" s="75">
        <f t="shared" si="241"/>
        <v>345.50064229249023</v>
      </c>
      <c r="AD3097" s="75">
        <f t="shared" si="242"/>
        <v>59080.609832015827</v>
      </c>
      <c r="AE3097" s="74">
        <f t="shared" si="243"/>
        <v>1629.5090446792583</v>
      </c>
      <c r="AF3097" s="74">
        <f t="shared" si="244"/>
        <v>278646.04664015316</v>
      </c>
    </row>
    <row r="3098" spans="28:32" ht="20" customHeight="1" x14ac:dyDescent="0.5">
      <c r="AB3098" s="41">
        <f t="shared" si="240"/>
        <v>171</v>
      </c>
      <c r="AC3098" s="75">
        <f t="shared" si="241"/>
        <v>345.50064229249023</v>
      </c>
      <c r="AD3098" s="75">
        <f t="shared" si="242"/>
        <v>59080.609832015827</v>
      </c>
      <c r="AE3098" s="74">
        <f t="shared" si="243"/>
        <v>1629.5090446792583</v>
      </c>
      <c r="AF3098" s="74">
        <f t="shared" si="244"/>
        <v>278646.04664015316</v>
      </c>
    </row>
    <row r="3099" spans="28:32" ht="20" customHeight="1" x14ac:dyDescent="0.5">
      <c r="AB3099" s="41">
        <f t="shared" si="240"/>
        <v>171</v>
      </c>
      <c r="AC3099" s="75">
        <f t="shared" si="241"/>
        <v>345.50064229249023</v>
      </c>
      <c r="AD3099" s="75">
        <f t="shared" si="242"/>
        <v>59080.609832015827</v>
      </c>
      <c r="AE3099" s="74">
        <f t="shared" si="243"/>
        <v>1629.5090446792583</v>
      </c>
      <c r="AF3099" s="74">
        <f t="shared" si="244"/>
        <v>278646.04664015316</v>
      </c>
    </row>
    <row r="3100" spans="28:32" ht="20" customHeight="1" x14ac:dyDescent="0.5">
      <c r="AB3100" s="41">
        <f t="shared" si="240"/>
        <v>171</v>
      </c>
      <c r="AC3100" s="75">
        <f t="shared" si="241"/>
        <v>345.50064229249023</v>
      </c>
      <c r="AD3100" s="75">
        <f t="shared" si="242"/>
        <v>59080.609832015827</v>
      </c>
      <c r="AE3100" s="74">
        <f t="shared" si="243"/>
        <v>1629.5090446792583</v>
      </c>
      <c r="AF3100" s="74">
        <f t="shared" si="244"/>
        <v>278646.04664015316</v>
      </c>
    </row>
    <row r="3101" spans="28:32" ht="20" customHeight="1" x14ac:dyDescent="0.5">
      <c r="AB3101" s="41">
        <f t="shared" si="240"/>
        <v>171</v>
      </c>
      <c r="AC3101" s="75">
        <f t="shared" si="241"/>
        <v>345.50064229249023</v>
      </c>
      <c r="AD3101" s="75">
        <f t="shared" si="242"/>
        <v>59080.609832015827</v>
      </c>
      <c r="AE3101" s="74">
        <f t="shared" si="243"/>
        <v>1629.5090446792583</v>
      </c>
      <c r="AF3101" s="74">
        <f t="shared" si="244"/>
        <v>278646.04664015316</v>
      </c>
    </row>
    <row r="3102" spans="28:32" ht="20" customHeight="1" x14ac:dyDescent="0.5">
      <c r="AB3102" s="41">
        <f t="shared" si="240"/>
        <v>171</v>
      </c>
      <c r="AC3102" s="75">
        <f t="shared" si="241"/>
        <v>345.50064229249023</v>
      </c>
      <c r="AD3102" s="75">
        <f t="shared" si="242"/>
        <v>59080.609832015827</v>
      </c>
      <c r="AE3102" s="74">
        <f t="shared" si="243"/>
        <v>1629.5090446792583</v>
      </c>
      <c r="AF3102" s="74">
        <f t="shared" si="244"/>
        <v>278646.04664015316</v>
      </c>
    </row>
    <row r="3103" spans="28:32" ht="20" customHeight="1" x14ac:dyDescent="0.5">
      <c r="AB3103" s="41">
        <f t="shared" si="240"/>
        <v>171</v>
      </c>
      <c r="AC3103" s="75">
        <f t="shared" si="241"/>
        <v>345.50064229249023</v>
      </c>
      <c r="AD3103" s="75">
        <f t="shared" si="242"/>
        <v>59080.609832015827</v>
      </c>
      <c r="AE3103" s="74">
        <f t="shared" si="243"/>
        <v>1629.5090446792583</v>
      </c>
      <c r="AF3103" s="74">
        <f t="shared" si="244"/>
        <v>278646.04664015316</v>
      </c>
    </row>
    <row r="3104" spans="28:32" ht="20" customHeight="1" x14ac:dyDescent="0.5">
      <c r="AB3104" s="41">
        <f t="shared" si="240"/>
        <v>171</v>
      </c>
      <c r="AC3104" s="75">
        <f t="shared" si="241"/>
        <v>345.50064229249023</v>
      </c>
      <c r="AD3104" s="75">
        <f t="shared" si="242"/>
        <v>59080.609832015827</v>
      </c>
      <c r="AE3104" s="74">
        <f t="shared" si="243"/>
        <v>1629.5090446792583</v>
      </c>
      <c r="AF3104" s="74">
        <f t="shared" si="244"/>
        <v>278646.04664015316</v>
      </c>
    </row>
    <row r="3105" spans="28:32" ht="20" customHeight="1" x14ac:dyDescent="0.5">
      <c r="AB3105" s="41">
        <f t="shared" si="240"/>
        <v>171</v>
      </c>
      <c r="AC3105" s="75">
        <f t="shared" si="241"/>
        <v>345.50064229249023</v>
      </c>
      <c r="AD3105" s="75">
        <f t="shared" si="242"/>
        <v>59080.609832015827</v>
      </c>
      <c r="AE3105" s="74">
        <f t="shared" si="243"/>
        <v>1629.5090446792583</v>
      </c>
      <c r="AF3105" s="74">
        <f t="shared" si="244"/>
        <v>278646.04664015316</v>
      </c>
    </row>
    <row r="3106" spans="28:32" ht="20" customHeight="1" x14ac:dyDescent="0.5">
      <c r="AB3106" s="41">
        <f t="shared" si="240"/>
        <v>171</v>
      </c>
      <c r="AC3106" s="75">
        <f t="shared" si="241"/>
        <v>345.50064229249023</v>
      </c>
      <c r="AD3106" s="75">
        <f t="shared" si="242"/>
        <v>59080.609832015827</v>
      </c>
      <c r="AE3106" s="74">
        <f t="shared" si="243"/>
        <v>1629.5090446792583</v>
      </c>
      <c r="AF3106" s="74">
        <f t="shared" si="244"/>
        <v>278646.04664015316</v>
      </c>
    </row>
    <row r="3107" spans="28:32" ht="20" customHeight="1" x14ac:dyDescent="0.5">
      <c r="AB3107" s="41">
        <f t="shared" si="240"/>
        <v>171</v>
      </c>
      <c r="AC3107" s="75">
        <f t="shared" si="241"/>
        <v>345.50064229249023</v>
      </c>
      <c r="AD3107" s="75">
        <f t="shared" si="242"/>
        <v>59080.609832015827</v>
      </c>
      <c r="AE3107" s="74">
        <f t="shared" si="243"/>
        <v>1629.5090446792583</v>
      </c>
      <c r="AF3107" s="74">
        <f t="shared" si="244"/>
        <v>278646.04664015316</v>
      </c>
    </row>
    <row r="3108" spans="28:32" ht="20" customHeight="1" x14ac:dyDescent="0.5">
      <c r="AB3108" s="41">
        <f t="shared" si="240"/>
        <v>171</v>
      </c>
      <c r="AC3108" s="75">
        <f t="shared" si="241"/>
        <v>345.50064229249023</v>
      </c>
      <c r="AD3108" s="75">
        <f t="shared" si="242"/>
        <v>59080.609832015827</v>
      </c>
      <c r="AE3108" s="74">
        <f t="shared" si="243"/>
        <v>1629.5090446792583</v>
      </c>
      <c r="AF3108" s="74">
        <f t="shared" si="244"/>
        <v>278646.04664015316</v>
      </c>
    </row>
    <row r="3109" spans="28:32" ht="20" customHeight="1" x14ac:dyDescent="0.5">
      <c r="AB3109" s="41">
        <f t="shared" si="240"/>
        <v>171</v>
      </c>
      <c r="AC3109" s="75">
        <f t="shared" si="241"/>
        <v>345.50064229249023</v>
      </c>
      <c r="AD3109" s="75">
        <f t="shared" si="242"/>
        <v>59080.609832015827</v>
      </c>
      <c r="AE3109" s="74">
        <f t="shared" si="243"/>
        <v>1629.5090446792583</v>
      </c>
      <c r="AF3109" s="74">
        <f t="shared" si="244"/>
        <v>278646.04664015316</v>
      </c>
    </row>
    <row r="3110" spans="28:32" ht="20" customHeight="1" x14ac:dyDescent="0.5">
      <c r="AB3110" s="41">
        <f t="shared" si="240"/>
        <v>171</v>
      </c>
      <c r="AC3110" s="75">
        <f t="shared" si="241"/>
        <v>345.50064229249023</v>
      </c>
      <c r="AD3110" s="75">
        <f t="shared" si="242"/>
        <v>59080.609832015827</v>
      </c>
      <c r="AE3110" s="74">
        <f t="shared" si="243"/>
        <v>1629.5090446792583</v>
      </c>
      <c r="AF3110" s="74">
        <f t="shared" si="244"/>
        <v>278646.04664015316</v>
      </c>
    </row>
    <row r="3111" spans="28:32" ht="20" customHeight="1" x14ac:dyDescent="0.5">
      <c r="AB3111" s="41">
        <f t="shared" si="240"/>
        <v>171</v>
      </c>
      <c r="AC3111" s="75">
        <f t="shared" si="241"/>
        <v>345.50064229249023</v>
      </c>
      <c r="AD3111" s="75">
        <f t="shared" si="242"/>
        <v>59080.609832015827</v>
      </c>
      <c r="AE3111" s="74">
        <f t="shared" si="243"/>
        <v>1629.5090446792583</v>
      </c>
      <c r="AF3111" s="74">
        <f t="shared" si="244"/>
        <v>278646.04664015316</v>
      </c>
    </row>
    <row r="3112" spans="28:32" ht="20" customHeight="1" x14ac:dyDescent="0.5">
      <c r="AB3112" s="41">
        <f t="shared" si="240"/>
        <v>171</v>
      </c>
      <c r="AC3112" s="75">
        <f t="shared" si="241"/>
        <v>345.50064229249023</v>
      </c>
      <c r="AD3112" s="75">
        <f t="shared" si="242"/>
        <v>59080.609832015827</v>
      </c>
      <c r="AE3112" s="74">
        <f t="shared" si="243"/>
        <v>1629.5090446792583</v>
      </c>
      <c r="AF3112" s="74">
        <f t="shared" si="244"/>
        <v>278646.04664015316</v>
      </c>
    </row>
    <row r="3113" spans="28:32" ht="20" customHeight="1" x14ac:dyDescent="0.5">
      <c r="AB3113" s="41">
        <f t="shared" si="240"/>
        <v>171</v>
      </c>
      <c r="AC3113" s="75">
        <f t="shared" si="241"/>
        <v>345.50064229249023</v>
      </c>
      <c r="AD3113" s="75">
        <f t="shared" si="242"/>
        <v>59080.609832015827</v>
      </c>
      <c r="AE3113" s="74">
        <f t="shared" si="243"/>
        <v>1629.5090446792583</v>
      </c>
      <c r="AF3113" s="74">
        <f t="shared" si="244"/>
        <v>278646.04664015316</v>
      </c>
    </row>
    <row r="3114" spans="28:32" ht="20" customHeight="1" x14ac:dyDescent="0.5">
      <c r="AB3114" s="41">
        <f t="shared" si="240"/>
        <v>171</v>
      </c>
      <c r="AC3114" s="75">
        <f t="shared" si="241"/>
        <v>345.50064229249023</v>
      </c>
      <c r="AD3114" s="75">
        <f t="shared" si="242"/>
        <v>59080.609832015827</v>
      </c>
      <c r="AE3114" s="74">
        <f t="shared" si="243"/>
        <v>1629.5090446792583</v>
      </c>
      <c r="AF3114" s="74">
        <f t="shared" si="244"/>
        <v>278646.04664015316</v>
      </c>
    </row>
    <row r="3115" spans="28:32" ht="20" customHeight="1" x14ac:dyDescent="0.5">
      <c r="AB3115" s="41">
        <f t="shared" si="240"/>
        <v>171</v>
      </c>
      <c r="AC3115" s="75">
        <f t="shared" si="241"/>
        <v>345.50064229249023</v>
      </c>
      <c r="AD3115" s="75">
        <f t="shared" si="242"/>
        <v>59080.609832015827</v>
      </c>
      <c r="AE3115" s="74">
        <f t="shared" si="243"/>
        <v>1629.5090446792583</v>
      </c>
      <c r="AF3115" s="74">
        <f t="shared" si="244"/>
        <v>278646.04664015316</v>
      </c>
    </row>
    <row r="3116" spans="28:32" ht="20" customHeight="1" x14ac:dyDescent="0.5">
      <c r="AB3116" s="41">
        <f t="shared" si="240"/>
        <v>171</v>
      </c>
      <c r="AC3116" s="75">
        <f t="shared" si="241"/>
        <v>345.50064229249023</v>
      </c>
      <c r="AD3116" s="75">
        <f t="shared" si="242"/>
        <v>59080.609832015827</v>
      </c>
      <c r="AE3116" s="74">
        <f t="shared" si="243"/>
        <v>1629.5090446792583</v>
      </c>
      <c r="AF3116" s="74">
        <f t="shared" si="244"/>
        <v>278646.04664015316</v>
      </c>
    </row>
    <row r="3117" spans="28:32" ht="20" customHeight="1" x14ac:dyDescent="0.5">
      <c r="AB3117" s="41">
        <f t="shared" si="240"/>
        <v>171</v>
      </c>
      <c r="AC3117" s="75">
        <f t="shared" si="241"/>
        <v>345.50064229249023</v>
      </c>
      <c r="AD3117" s="75">
        <f t="shared" si="242"/>
        <v>59080.609832015827</v>
      </c>
      <c r="AE3117" s="74">
        <f t="shared" si="243"/>
        <v>1629.5090446792583</v>
      </c>
      <c r="AF3117" s="74">
        <f t="shared" si="244"/>
        <v>278646.04664015316</v>
      </c>
    </row>
    <row r="3118" spans="28:32" ht="20" customHeight="1" x14ac:dyDescent="0.5">
      <c r="AB3118" s="41">
        <f t="shared" si="240"/>
        <v>171</v>
      </c>
      <c r="AC3118" s="75">
        <f t="shared" si="241"/>
        <v>345.50064229249023</v>
      </c>
      <c r="AD3118" s="75">
        <f t="shared" si="242"/>
        <v>59080.609832015827</v>
      </c>
      <c r="AE3118" s="74">
        <f t="shared" si="243"/>
        <v>1629.5090446792583</v>
      </c>
      <c r="AF3118" s="74">
        <f t="shared" si="244"/>
        <v>278646.04664015316</v>
      </c>
    </row>
    <row r="3119" spans="28:32" ht="20" customHeight="1" x14ac:dyDescent="0.5">
      <c r="AB3119" s="41">
        <f t="shared" si="240"/>
        <v>171</v>
      </c>
      <c r="AC3119" s="75">
        <f t="shared" si="241"/>
        <v>345.50064229249023</v>
      </c>
      <c r="AD3119" s="75">
        <f t="shared" si="242"/>
        <v>59080.609832015827</v>
      </c>
      <c r="AE3119" s="74">
        <f t="shared" si="243"/>
        <v>1629.5090446792583</v>
      </c>
      <c r="AF3119" s="74">
        <f t="shared" si="244"/>
        <v>278646.04664015316</v>
      </c>
    </row>
    <row r="3120" spans="28:32" ht="20" customHeight="1" x14ac:dyDescent="0.5">
      <c r="AB3120" s="41">
        <f t="shared" si="240"/>
        <v>171</v>
      </c>
      <c r="AC3120" s="75">
        <f t="shared" si="241"/>
        <v>345.50064229249023</v>
      </c>
      <c r="AD3120" s="75">
        <f t="shared" si="242"/>
        <v>59080.609832015827</v>
      </c>
      <c r="AE3120" s="74">
        <f t="shared" si="243"/>
        <v>1629.5090446792583</v>
      </c>
      <c r="AF3120" s="74">
        <f t="shared" si="244"/>
        <v>278646.04664015316</v>
      </c>
    </row>
    <row r="3121" spans="28:32" ht="20" customHeight="1" x14ac:dyDescent="0.5">
      <c r="AB3121" s="41">
        <f t="shared" si="240"/>
        <v>171</v>
      </c>
      <c r="AC3121" s="75">
        <f t="shared" si="241"/>
        <v>345.50064229249023</v>
      </c>
      <c r="AD3121" s="75">
        <f t="shared" si="242"/>
        <v>59080.609832015827</v>
      </c>
      <c r="AE3121" s="74">
        <f t="shared" si="243"/>
        <v>1629.5090446792583</v>
      </c>
      <c r="AF3121" s="74">
        <f t="shared" si="244"/>
        <v>278646.04664015316</v>
      </c>
    </row>
    <row r="3122" spans="28:32" ht="20" customHeight="1" x14ac:dyDescent="0.5">
      <c r="AB3122" s="41">
        <f t="shared" si="240"/>
        <v>171</v>
      </c>
      <c r="AC3122" s="75">
        <f t="shared" si="241"/>
        <v>345.50064229249023</v>
      </c>
      <c r="AD3122" s="75">
        <f t="shared" si="242"/>
        <v>59080.609832015827</v>
      </c>
      <c r="AE3122" s="74">
        <f t="shared" si="243"/>
        <v>1629.5090446792583</v>
      </c>
      <c r="AF3122" s="74">
        <f t="shared" si="244"/>
        <v>278646.04664015316</v>
      </c>
    </row>
    <row r="3123" spans="28:32" ht="20" customHeight="1" x14ac:dyDescent="0.5">
      <c r="AB3123" s="41">
        <f t="shared" si="240"/>
        <v>171</v>
      </c>
      <c r="AC3123" s="75">
        <f t="shared" si="241"/>
        <v>345.50064229249023</v>
      </c>
      <c r="AD3123" s="75">
        <f t="shared" si="242"/>
        <v>59080.609832015827</v>
      </c>
      <c r="AE3123" s="74">
        <f t="shared" si="243"/>
        <v>1629.5090446792583</v>
      </c>
      <c r="AF3123" s="74">
        <f t="shared" si="244"/>
        <v>278646.04664015316</v>
      </c>
    </row>
    <row r="3124" spans="28:32" ht="20" customHeight="1" x14ac:dyDescent="0.5">
      <c r="AB3124" s="41">
        <f t="shared" si="240"/>
        <v>171</v>
      </c>
      <c r="AC3124" s="75">
        <f t="shared" si="241"/>
        <v>345.50064229249023</v>
      </c>
      <c r="AD3124" s="75">
        <f t="shared" si="242"/>
        <v>59080.609832015827</v>
      </c>
      <c r="AE3124" s="74">
        <f t="shared" si="243"/>
        <v>1629.5090446792583</v>
      </c>
      <c r="AF3124" s="74">
        <f t="shared" si="244"/>
        <v>278646.04664015316</v>
      </c>
    </row>
    <row r="3125" spans="28:32" ht="20" customHeight="1" x14ac:dyDescent="0.5">
      <c r="AB3125" s="41">
        <f t="shared" si="240"/>
        <v>171</v>
      </c>
      <c r="AC3125" s="75">
        <f t="shared" si="241"/>
        <v>345.50064229249023</v>
      </c>
      <c r="AD3125" s="75">
        <f t="shared" si="242"/>
        <v>59080.609832015827</v>
      </c>
      <c r="AE3125" s="74">
        <f t="shared" si="243"/>
        <v>1629.5090446792583</v>
      </c>
      <c r="AF3125" s="74">
        <f t="shared" si="244"/>
        <v>278646.04664015316</v>
      </c>
    </row>
    <row r="3126" spans="28:32" ht="20" customHeight="1" x14ac:dyDescent="0.5">
      <c r="AB3126" s="41">
        <f t="shared" si="240"/>
        <v>171</v>
      </c>
      <c r="AC3126" s="75">
        <f t="shared" si="241"/>
        <v>345.50064229249023</v>
      </c>
      <c r="AD3126" s="75">
        <f t="shared" si="242"/>
        <v>59080.609832015827</v>
      </c>
      <c r="AE3126" s="74">
        <f t="shared" si="243"/>
        <v>1629.5090446792583</v>
      </c>
      <c r="AF3126" s="74">
        <f t="shared" si="244"/>
        <v>278646.04664015316</v>
      </c>
    </row>
    <row r="3127" spans="28:32" ht="20" customHeight="1" x14ac:dyDescent="0.5">
      <c r="AB3127" s="41">
        <f t="shared" si="240"/>
        <v>171</v>
      </c>
      <c r="AC3127" s="75">
        <f t="shared" si="241"/>
        <v>345.50064229249023</v>
      </c>
      <c r="AD3127" s="75">
        <f t="shared" si="242"/>
        <v>59080.609832015827</v>
      </c>
      <c r="AE3127" s="74">
        <f t="shared" si="243"/>
        <v>1629.5090446792583</v>
      </c>
      <c r="AF3127" s="74">
        <f t="shared" si="244"/>
        <v>278646.04664015316</v>
      </c>
    </row>
    <row r="3128" spans="28:32" ht="20" customHeight="1" x14ac:dyDescent="0.5">
      <c r="AB3128" s="41">
        <f t="shared" si="240"/>
        <v>171</v>
      </c>
      <c r="AC3128" s="75">
        <f t="shared" si="241"/>
        <v>345.50064229249023</v>
      </c>
      <c r="AD3128" s="75">
        <f t="shared" si="242"/>
        <v>59080.609832015827</v>
      </c>
      <c r="AE3128" s="74">
        <f t="shared" si="243"/>
        <v>1629.5090446792583</v>
      </c>
      <c r="AF3128" s="74">
        <f t="shared" si="244"/>
        <v>278646.04664015316</v>
      </c>
    </row>
    <row r="3129" spans="28:32" ht="20" customHeight="1" x14ac:dyDescent="0.5">
      <c r="AB3129" s="41">
        <f t="shared" si="240"/>
        <v>171</v>
      </c>
      <c r="AC3129" s="75">
        <f t="shared" si="241"/>
        <v>345.50064229249023</v>
      </c>
      <c r="AD3129" s="75">
        <f t="shared" si="242"/>
        <v>59080.609832015827</v>
      </c>
      <c r="AE3129" s="74">
        <f t="shared" si="243"/>
        <v>1629.5090446792583</v>
      </c>
      <c r="AF3129" s="74">
        <f t="shared" si="244"/>
        <v>278646.04664015316</v>
      </c>
    </row>
    <row r="3130" spans="28:32" ht="20" customHeight="1" x14ac:dyDescent="0.5">
      <c r="AB3130" s="41">
        <f t="shared" si="240"/>
        <v>171</v>
      </c>
      <c r="AC3130" s="75">
        <f t="shared" si="241"/>
        <v>345.50064229249023</v>
      </c>
      <c r="AD3130" s="75">
        <f t="shared" si="242"/>
        <v>59080.609832015827</v>
      </c>
      <c r="AE3130" s="74">
        <f t="shared" si="243"/>
        <v>1629.5090446792583</v>
      </c>
      <c r="AF3130" s="74">
        <f t="shared" si="244"/>
        <v>278646.04664015316</v>
      </c>
    </row>
    <row r="3131" spans="28:32" ht="20" customHeight="1" x14ac:dyDescent="0.5">
      <c r="AB3131" s="41">
        <f t="shared" si="240"/>
        <v>171</v>
      </c>
      <c r="AC3131" s="75">
        <f t="shared" si="241"/>
        <v>345.50064229249023</v>
      </c>
      <c r="AD3131" s="75">
        <f t="shared" si="242"/>
        <v>59080.609832015827</v>
      </c>
      <c r="AE3131" s="74">
        <f t="shared" si="243"/>
        <v>1629.5090446792583</v>
      </c>
      <c r="AF3131" s="74">
        <f t="shared" si="244"/>
        <v>278646.04664015316</v>
      </c>
    </row>
    <row r="3132" spans="28:32" ht="20" customHeight="1" x14ac:dyDescent="0.5">
      <c r="AB3132" s="41">
        <f t="shared" si="240"/>
        <v>171</v>
      </c>
      <c r="AC3132" s="75">
        <f t="shared" si="241"/>
        <v>345.50064229249023</v>
      </c>
      <c r="AD3132" s="75">
        <f t="shared" si="242"/>
        <v>59080.609832015827</v>
      </c>
      <c r="AE3132" s="74">
        <f t="shared" si="243"/>
        <v>1629.5090446792583</v>
      </c>
      <c r="AF3132" s="74">
        <f t="shared" si="244"/>
        <v>278646.04664015316</v>
      </c>
    </row>
    <row r="3133" spans="28:32" ht="20" customHeight="1" x14ac:dyDescent="0.5">
      <c r="AB3133" s="41">
        <f t="shared" si="240"/>
        <v>171</v>
      </c>
      <c r="AC3133" s="75">
        <f t="shared" si="241"/>
        <v>345.50064229249023</v>
      </c>
      <c r="AD3133" s="75">
        <f t="shared" si="242"/>
        <v>59080.609832015827</v>
      </c>
      <c r="AE3133" s="74">
        <f t="shared" si="243"/>
        <v>1629.5090446792583</v>
      </c>
      <c r="AF3133" s="74">
        <f t="shared" si="244"/>
        <v>278646.04664015316</v>
      </c>
    </row>
    <row r="3134" spans="28:32" ht="20" customHeight="1" x14ac:dyDescent="0.5">
      <c r="AB3134" s="41">
        <f t="shared" si="240"/>
        <v>171</v>
      </c>
      <c r="AC3134" s="75">
        <f t="shared" si="241"/>
        <v>345.50064229249023</v>
      </c>
      <c r="AD3134" s="75">
        <f t="shared" si="242"/>
        <v>59080.609832015827</v>
      </c>
      <c r="AE3134" s="74">
        <f t="shared" si="243"/>
        <v>1629.5090446792583</v>
      </c>
      <c r="AF3134" s="74">
        <f t="shared" si="244"/>
        <v>278646.04664015316</v>
      </c>
    </row>
    <row r="3135" spans="28:32" ht="20" customHeight="1" x14ac:dyDescent="0.5">
      <c r="AB3135" s="41">
        <f t="shared" si="240"/>
        <v>171</v>
      </c>
      <c r="AC3135" s="75">
        <f t="shared" si="241"/>
        <v>345.50064229249023</v>
      </c>
      <c r="AD3135" s="75">
        <f t="shared" si="242"/>
        <v>59080.609832015827</v>
      </c>
      <c r="AE3135" s="74">
        <f t="shared" si="243"/>
        <v>1629.5090446792583</v>
      </c>
      <c r="AF3135" s="74">
        <f t="shared" si="244"/>
        <v>278646.04664015316</v>
      </c>
    </row>
    <row r="3136" spans="28:32" ht="20" customHeight="1" x14ac:dyDescent="0.5">
      <c r="AB3136" s="41">
        <f t="shared" si="240"/>
        <v>171</v>
      </c>
      <c r="AC3136" s="75">
        <f t="shared" si="241"/>
        <v>345.50064229249023</v>
      </c>
      <c r="AD3136" s="75">
        <f t="shared" si="242"/>
        <v>59080.609832015827</v>
      </c>
      <c r="AE3136" s="74">
        <f t="shared" si="243"/>
        <v>1629.5090446792583</v>
      </c>
      <c r="AF3136" s="74">
        <f t="shared" si="244"/>
        <v>278646.04664015316</v>
      </c>
    </row>
    <row r="3137" spans="28:32" ht="20" customHeight="1" x14ac:dyDescent="0.5">
      <c r="AB3137" s="41">
        <f t="shared" si="240"/>
        <v>171</v>
      </c>
      <c r="AC3137" s="75">
        <f t="shared" si="241"/>
        <v>345.50064229249023</v>
      </c>
      <c r="AD3137" s="75">
        <f t="shared" si="242"/>
        <v>59080.609832015827</v>
      </c>
      <c r="AE3137" s="74">
        <f t="shared" si="243"/>
        <v>1629.5090446792583</v>
      </c>
      <c r="AF3137" s="74">
        <f t="shared" si="244"/>
        <v>278646.04664015316</v>
      </c>
    </row>
    <row r="3138" spans="28:32" ht="20" customHeight="1" x14ac:dyDescent="0.5">
      <c r="AB3138" s="41">
        <f t="shared" si="240"/>
        <v>171</v>
      </c>
      <c r="AC3138" s="75">
        <f t="shared" si="241"/>
        <v>345.50064229249023</v>
      </c>
      <c r="AD3138" s="75">
        <f t="shared" si="242"/>
        <v>59080.609832015827</v>
      </c>
      <c r="AE3138" s="74">
        <f t="shared" si="243"/>
        <v>1629.5090446792583</v>
      </c>
      <c r="AF3138" s="74">
        <f t="shared" si="244"/>
        <v>278646.04664015316</v>
      </c>
    </row>
    <row r="3139" spans="28:32" ht="20" customHeight="1" x14ac:dyDescent="0.5">
      <c r="AB3139" s="41">
        <f t="shared" si="240"/>
        <v>171</v>
      </c>
      <c r="AC3139" s="75">
        <f t="shared" si="241"/>
        <v>345.50064229249023</v>
      </c>
      <c r="AD3139" s="75">
        <f t="shared" si="242"/>
        <v>59080.609832015827</v>
      </c>
      <c r="AE3139" s="74">
        <f t="shared" si="243"/>
        <v>1629.5090446792583</v>
      </c>
      <c r="AF3139" s="74">
        <f t="shared" si="244"/>
        <v>278646.04664015316</v>
      </c>
    </row>
    <row r="3140" spans="28:32" ht="20" customHeight="1" x14ac:dyDescent="0.5">
      <c r="AB3140" s="41">
        <f t="shared" si="240"/>
        <v>171</v>
      </c>
      <c r="AC3140" s="75">
        <f t="shared" si="241"/>
        <v>345.50064229249023</v>
      </c>
      <c r="AD3140" s="75">
        <f t="shared" si="242"/>
        <v>59080.609832015827</v>
      </c>
      <c r="AE3140" s="74">
        <f t="shared" si="243"/>
        <v>1629.5090446792583</v>
      </c>
      <c r="AF3140" s="74">
        <f t="shared" si="244"/>
        <v>278646.04664015316</v>
      </c>
    </row>
    <row r="3141" spans="28:32" ht="20" customHeight="1" x14ac:dyDescent="0.5">
      <c r="AB3141" s="41">
        <f t="shared" si="240"/>
        <v>171</v>
      </c>
      <c r="AC3141" s="75">
        <f t="shared" si="241"/>
        <v>345.50064229249023</v>
      </c>
      <c r="AD3141" s="75">
        <f t="shared" si="242"/>
        <v>59080.609832015827</v>
      </c>
      <c r="AE3141" s="74">
        <f t="shared" si="243"/>
        <v>1629.5090446792583</v>
      </c>
      <c r="AF3141" s="74">
        <f t="shared" si="244"/>
        <v>278646.04664015316</v>
      </c>
    </row>
    <row r="3142" spans="28:32" ht="20" customHeight="1" x14ac:dyDescent="0.5">
      <c r="AB3142" s="41">
        <f t="shared" si="240"/>
        <v>171</v>
      </c>
      <c r="AC3142" s="75">
        <f t="shared" si="241"/>
        <v>345.50064229249023</v>
      </c>
      <c r="AD3142" s="75">
        <f t="shared" si="242"/>
        <v>59080.609832015827</v>
      </c>
      <c r="AE3142" s="74">
        <f t="shared" si="243"/>
        <v>1629.5090446792583</v>
      </c>
      <c r="AF3142" s="74">
        <f t="shared" si="244"/>
        <v>278646.04664015316</v>
      </c>
    </row>
    <row r="3143" spans="28:32" ht="20" customHeight="1" x14ac:dyDescent="0.5">
      <c r="AB3143" s="41">
        <f t="shared" ref="AB3143:AB3206" si="245">AB3142+U3143</f>
        <v>171</v>
      </c>
      <c r="AC3143" s="75">
        <f t="shared" ref="AC3143:AC3206" si="246">IF(U3143&gt;0,(W3143+AD3142)/AB3143,AC3142)</f>
        <v>345.50064229249023</v>
      </c>
      <c r="AD3143" s="75">
        <f t="shared" ref="AD3143:AD3206" si="247">AB3143*AC3143</f>
        <v>59080.609832015827</v>
      </c>
      <c r="AE3143" s="74">
        <f t="shared" ref="AE3143:AE3206" si="248">IF(U3143&gt;0,(AF3142+Z3143)/AB3143,AE3142)</f>
        <v>1629.5090446792583</v>
      </c>
      <c r="AF3143" s="74">
        <f t="shared" ref="AF3143:AF3206" si="249">AB3143*AE3143</f>
        <v>278646.04664015316</v>
      </c>
    </row>
    <row r="3144" spans="28:32" ht="20" customHeight="1" x14ac:dyDescent="0.5">
      <c r="AB3144" s="41">
        <f t="shared" si="245"/>
        <v>171</v>
      </c>
      <c r="AC3144" s="75">
        <f t="shared" si="246"/>
        <v>345.50064229249023</v>
      </c>
      <c r="AD3144" s="75">
        <f t="shared" si="247"/>
        <v>59080.609832015827</v>
      </c>
      <c r="AE3144" s="74">
        <f t="shared" si="248"/>
        <v>1629.5090446792583</v>
      </c>
      <c r="AF3144" s="74">
        <f t="shared" si="249"/>
        <v>278646.04664015316</v>
      </c>
    </row>
    <row r="3145" spans="28:32" ht="20" customHeight="1" x14ac:dyDescent="0.5">
      <c r="AB3145" s="41">
        <f t="shared" si="245"/>
        <v>171</v>
      </c>
      <c r="AC3145" s="75">
        <f t="shared" si="246"/>
        <v>345.50064229249023</v>
      </c>
      <c r="AD3145" s="75">
        <f t="shared" si="247"/>
        <v>59080.609832015827</v>
      </c>
      <c r="AE3145" s="74">
        <f t="shared" si="248"/>
        <v>1629.5090446792583</v>
      </c>
      <c r="AF3145" s="74">
        <f t="shared" si="249"/>
        <v>278646.04664015316</v>
      </c>
    </row>
    <row r="3146" spans="28:32" ht="20" customHeight="1" x14ac:dyDescent="0.5">
      <c r="AB3146" s="41">
        <f t="shared" si="245"/>
        <v>171</v>
      </c>
      <c r="AC3146" s="75">
        <f t="shared" si="246"/>
        <v>345.50064229249023</v>
      </c>
      <c r="AD3146" s="75">
        <f t="shared" si="247"/>
        <v>59080.609832015827</v>
      </c>
      <c r="AE3146" s="74">
        <f t="shared" si="248"/>
        <v>1629.5090446792583</v>
      </c>
      <c r="AF3146" s="74">
        <f t="shared" si="249"/>
        <v>278646.04664015316</v>
      </c>
    </row>
    <row r="3147" spans="28:32" ht="20" customHeight="1" x14ac:dyDescent="0.5">
      <c r="AB3147" s="41">
        <f t="shared" si="245"/>
        <v>171</v>
      </c>
      <c r="AC3147" s="75">
        <f t="shared" si="246"/>
        <v>345.50064229249023</v>
      </c>
      <c r="AD3147" s="75">
        <f t="shared" si="247"/>
        <v>59080.609832015827</v>
      </c>
      <c r="AE3147" s="74">
        <f t="shared" si="248"/>
        <v>1629.5090446792583</v>
      </c>
      <c r="AF3147" s="74">
        <f t="shared" si="249"/>
        <v>278646.04664015316</v>
      </c>
    </row>
    <row r="3148" spans="28:32" ht="20" customHeight="1" x14ac:dyDescent="0.5">
      <c r="AB3148" s="41">
        <f t="shared" si="245"/>
        <v>171</v>
      </c>
      <c r="AC3148" s="75">
        <f t="shared" si="246"/>
        <v>345.50064229249023</v>
      </c>
      <c r="AD3148" s="75">
        <f t="shared" si="247"/>
        <v>59080.609832015827</v>
      </c>
      <c r="AE3148" s="74">
        <f t="shared" si="248"/>
        <v>1629.5090446792583</v>
      </c>
      <c r="AF3148" s="74">
        <f t="shared" si="249"/>
        <v>278646.04664015316</v>
      </c>
    </row>
    <row r="3149" spans="28:32" ht="20" customHeight="1" x14ac:dyDescent="0.5">
      <c r="AB3149" s="41">
        <f t="shared" si="245"/>
        <v>171</v>
      </c>
      <c r="AC3149" s="75">
        <f t="shared" si="246"/>
        <v>345.50064229249023</v>
      </c>
      <c r="AD3149" s="75">
        <f t="shared" si="247"/>
        <v>59080.609832015827</v>
      </c>
      <c r="AE3149" s="74">
        <f t="shared" si="248"/>
        <v>1629.5090446792583</v>
      </c>
      <c r="AF3149" s="74">
        <f t="shared" si="249"/>
        <v>278646.04664015316</v>
      </c>
    </row>
    <row r="3150" spans="28:32" ht="20" customHeight="1" x14ac:dyDescent="0.5">
      <c r="AB3150" s="41">
        <f t="shared" si="245"/>
        <v>171</v>
      </c>
      <c r="AC3150" s="75">
        <f t="shared" si="246"/>
        <v>345.50064229249023</v>
      </c>
      <c r="AD3150" s="75">
        <f t="shared" si="247"/>
        <v>59080.609832015827</v>
      </c>
      <c r="AE3150" s="74">
        <f t="shared" si="248"/>
        <v>1629.5090446792583</v>
      </c>
      <c r="AF3150" s="74">
        <f t="shared" si="249"/>
        <v>278646.04664015316</v>
      </c>
    </row>
    <row r="3151" spans="28:32" ht="20" customHeight="1" x14ac:dyDescent="0.5">
      <c r="AB3151" s="41">
        <f t="shared" si="245"/>
        <v>171</v>
      </c>
      <c r="AC3151" s="75">
        <f t="shared" si="246"/>
        <v>345.50064229249023</v>
      </c>
      <c r="AD3151" s="75">
        <f t="shared" si="247"/>
        <v>59080.609832015827</v>
      </c>
      <c r="AE3151" s="74">
        <f t="shared" si="248"/>
        <v>1629.5090446792583</v>
      </c>
      <c r="AF3151" s="74">
        <f t="shared" si="249"/>
        <v>278646.04664015316</v>
      </c>
    </row>
    <row r="3152" spans="28:32" ht="20" customHeight="1" x14ac:dyDescent="0.5">
      <c r="AB3152" s="41">
        <f t="shared" si="245"/>
        <v>171</v>
      </c>
      <c r="AC3152" s="75">
        <f t="shared" si="246"/>
        <v>345.50064229249023</v>
      </c>
      <c r="AD3152" s="75">
        <f t="shared" si="247"/>
        <v>59080.609832015827</v>
      </c>
      <c r="AE3152" s="74">
        <f t="shared" si="248"/>
        <v>1629.5090446792583</v>
      </c>
      <c r="AF3152" s="74">
        <f t="shared" si="249"/>
        <v>278646.04664015316</v>
      </c>
    </row>
    <row r="3153" spans="28:32" ht="20" customHeight="1" x14ac:dyDescent="0.5">
      <c r="AB3153" s="41">
        <f t="shared" si="245"/>
        <v>171</v>
      </c>
      <c r="AC3153" s="75">
        <f t="shared" si="246"/>
        <v>345.50064229249023</v>
      </c>
      <c r="AD3153" s="75">
        <f t="shared" si="247"/>
        <v>59080.609832015827</v>
      </c>
      <c r="AE3153" s="74">
        <f t="shared" si="248"/>
        <v>1629.5090446792583</v>
      </c>
      <c r="AF3153" s="74">
        <f t="shared" si="249"/>
        <v>278646.04664015316</v>
      </c>
    </row>
    <row r="3154" spans="28:32" ht="20" customHeight="1" x14ac:dyDescent="0.5">
      <c r="AB3154" s="41">
        <f t="shared" si="245"/>
        <v>171</v>
      </c>
      <c r="AC3154" s="75">
        <f t="shared" si="246"/>
        <v>345.50064229249023</v>
      </c>
      <c r="AD3154" s="75">
        <f t="shared" si="247"/>
        <v>59080.609832015827</v>
      </c>
      <c r="AE3154" s="74">
        <f t="shared" si="248"/>
        <v>1629.5090446792583</v>
      </c>
      <c r="AF3154" s="74">
        <f t="shared" si="249"/>
        <v>278646.04664015316</v>
      </c>
    </row>
    <row r="3155" spans="28:32" ht="20" customHeight="1" x14ac:dyDescent="0.5">
      <c r="AB3155" s="41">
        <f t="shared" si="245"/>
        <v>171</v>
      </c>
      <c r="AC3155" s="75">
        <f t="shared" si="246"/>
        <v>345.50064229249023</v>
      </c>
      <c r="AD3155" s="75">
        <f t="shared" si="247"/>
        <v>59080.609832015827</v>
      </c>
      <c r="AE3155" s="74">
        <f t="shared" si="248"/>
        <v>1629.5090446792583</v>
      </c>
      <c r="AF3155" s="74">
        <f t="shared" si="249"/>
        <v>278646.04664015316</v>
      </c>
    </row>
    <row r="3156" spans="28:32" ht="20" customHeight="1" x14ac:dyDescent="0.5">
      <c r="AB3156" s="41">
        <f t="shared" si="245"/>
        <v>171</v>
      </c>
      <c r="AC3156" s="75">
        <f t="shared" si="246"/>
        <v>345.50064229249023</v>
      </c>
      <c r="AD3156" s="75">
        <f t="shared" si="247"/>
        <v>59080.609832015827</v>
      </c>
      <c r="AE3156" s="74">
        <f t="shared" si="248"/>
        <v>1629.5090446792583</v>
      </c>
      <c r="AF3156" s="74">
        <f t="shared" si="249"/>
        <v>278646.04664015316</v>
      </c>
    </row>
    <row r="3157" spans="28:32" ht="20" customHeight="1" x14ac:dyDescent="0.5">
      <c r="AB3157" s="41">
        <f t="shared" si="245"/>
        <v>171</v>
      </c>
      <c r="AC3157" s="75">
        <f t="shared" si="246"/>
        <v>345.50064229249023</v>
      </c>
      <c r="AD3157" s="75">
        <f t="shared" si="247"/>
        <v>59080.609832015827</v>
      </c>
      <c r="AE3157" s="74">
        <f t="shared" si="248"/>
        <v>1629.5090446792583</v>
      </c>
      <c r="AF3157" s="74">
        <f t="shared" si="249"/>
        <v>278646.04664015316</v>
      </c>
    </row>
    <row r="3158" spans="28:32" ht="20" customHeight="1" x14ac:dyDescent="0.5">
      <c r="AB3158" s="41">
        <f t="shared" si="245"/>
        <v>171</v>
      </c>
      <c r="AC3158" s="75">
        <f t="shared" si="246"/>
        <v>345.50064229249023</v>
      </c>
      <c r="AD3158" s="75">
        <f t="shared" si="247"/>
        <v>59080.609832015827</v>
      </c>
      <c r="AE3158" s="74">
        <f t="shared" si="248"/>
        <v>1629.5090446792583</v>
      </c>
      <c r="AF3158" s="74">
        <f t="shared" si="249"/>
        <v>278646.04664015316</v>
      </c>
    </row>
    <row r="3159" spans="28:32" ht="20" customHeight="1" x14ac:dyDescent="0.5">
      <c r="AB3159" s="41">
        <f t="shared" si="245"/>
        <v>171</v>
      </c>
      <c r="AC3159" s="75">
        <f t="shared" si="246"/>
        <v>345.50064229249023</v>
      </c>
      <c r="AD3159" s="75">
        <f t="shared" si="247"/>
        <v>59080.609832015827</v>
      </c>
      <c r="AE3159" s="74">
        <f t="shared" si="248"/>
        <v>1629.5090446792583</v>
      </c>
      <c r="AF3159" s="74">
        <f t="shared" si="249"/>
        <v>278646.04664015316</v>
      </c>
    </row>
    <row r="3160" spans="28:32" ht="20" customHeight="1" x14ac:dyDescent="0.5">
      <c r="AB3160" s="41">
        <f t="shared" si="245"/>
        <v>171</v>
      </c>
      <c r="AC3160" s="75">
        <f t="shared" si="246"/>
        <v>345.50064229249023</v>
      </c>
      <c r="AD3160" s="75">
        <f t="shared" si="247"/>
        <v>59080.609832015827</v>
      </c>
      <c r="AE3160" s="74">
        <f t="shared" si="248"/>
        <v>1629.5090446792583</v>
      </c>
      <c r="AF3160" s="74">
        <f t="shared" si="249"/>
        <v>278646.04664015316</v>
      </c>
    </row>
    <row r="3161" spans="28:32" ht="20" customHeight="1" x14ac:dyDescent="0.5">
      <c r="AB3161" s="41">
        <f t="shared" si="245"/>
        <v>171</v>
      </c>
      <c r="AC3161" s="75">
        <f t="shared" si="246"/>
        <v>345.50064229249023</v>
      </c>
      <c r="AD3161" s="75">
        <f t="shared" si="247"/>
        <v>59080.609832015827</v>
      </c>
      <c r="AE3161" s="74">
        <f t="shared" si="248"/>
        <v>1629.5090446792583</v>
      </c>
      <c r="AF3161" s="74">
        <f t="shared" si="249"/>
        <v>278646.04664015316</v>
      </c>
    </row>
    <row r="3162" spans="28:32" ht="20" customHeight="1" x14ac:dyDescent="0.5">
      <c r="AB3162" s="41">
        <f t="shared" si="245"/>
        <v>171</v>
      </c>
      <c r="AC3162" s="75">
        <f t="shared" si="246"/>
        <v>345.50064229249023</v>
      </c>
      <c r="AD3162" s="75">
        <f t="shared" si="247"/>
        <v>59080.609832015827</v>
      </c>
      <c r="AE3162" s="74">
        <f t="shared" si="248"/>
        <v>1629.5090446792583</v>
      </c>
      <c r="AF3162" s="74">
        <f t="shared" si="249"/>
        <v>278646.04664015316</v>
      </c>
    </row>
    <row r="3163" spans="28:32" ht="20" customHeight="1" x14ac:dyDescent="0.5">
      <c r="AB3163" s="41">
        <f t="shared" si="245"/>
        <v>171</v>
      </c>
      <c r="AC3163" s="75">
        <f t="shared" si="246"/>
        <v>345.50064229249023</v>
      </c>
      <c r="AD3163" s="75">
        <f t="shared" si="247"/>
        <v>59080.609832015827</v>
      </c>
      <c r="AE3163" s="74">
        <f t="shared" si="248"/>
        <v>1629.5090446792583</v>
      </c>
      <c r="AF3163" s="74">
        <f t="shared" si="249"/>
        <v>278646.04664015316</v>
      </c>
    </row>
    <row r="3164" spans="28:32" ht="20" customHeight="1" x14ac:dyDescent="0.5">
      <c r="AB3164" s="41">
        <f t="shared" si="245"/>
        <v>171</v>
      </c>
      <c r="AC3164" s="75">
        <f t="shared" si="246"/>
        <v>345.50064229249023</v>
      </c>
      <c r="AD3164" s="75">
        <f t="shared" si="247"/>
        <v>59080.609832015827</v>
      </c>
      <c r="AE3164" s="74">
        <f t="shared" si="248"/>
        <v>1629.5090446792583</v>
      </c>
      <c r="AF3164" s="74">
        <f t="shared" si="249"/>
        <v>278646.04664015316</v>
      </c>
    </row>
    <row r="3165" spans="28:32" ht="20" customHeight="1" x14ac:dyDescent="0.5">
      <c r="AB3165" s="41">
        <f t="shared" si="245"/>
        <v>171</v>
      </c>
      <c r="AC3165" s="75">
        <f t="shared" si="246"/>
        <v>345.50064229249023</v>
      </c>
      <c r="AD3165" s="75">
        <f t="shared" si="247"/>
        <v>59080.609832015827</v>
      </c>
      <c r="AE3165" s="74">
        <f t="shared" si="248"/>
        <v>1629.5090446792583</v>
      </c>
      <c r="AF3165" s="74">
        <f t="shared" si="249"/>
        <v>278646.04664015316</v>
      </c>
    </row>
    <row r="3166" spans="28:32" ht="20" customHeight="1" x14ac:dyDescent="0.5">
      <c r="AB3166" s="41">
        <f t="shared" si="245"/>
        <v>171</v>
      </c>
      <c r="AC3166" s="75">
        <f t="shared" si="246"/>
        <v>345.50064229249023</v>
      </c>
      <c r="AD3166" s="75">
        <f t="shared" si="247"/>
        <v>59080.609832015827</v>
      </c>
      <c r="AE3166" s="74">
        <f t="shared" si="248"/>
        <v>1629.5090446792583</v>
      </c>
      <c r="AF3166" s="74">
        <f t="shared" si="249"/>
        <v>278646.04664015316</v>
      </c>
    </row>
    <row r="3167" spans="28:32" ht="20" customHeight="1" x14ac:dyDescent="0.5">
      <c r="AB3167" s="41">
        <f t="shared" si="245"/>
        <v>171</v>
      </c>
      <c r="AC3167" s="75">
        <f t="shared" si="246"/>
        <v>345.50064229249023</v>
      </c>
      <c r="AD3167" s="75">
        <f t="shared" si="247"/>
        <v>59080.609832015827</v>
      </c>
      <c r="AE3167" s="74">
        <f t="shared" si="248"/>
        <v>1629.5090446792583</v>
      </c>
      <c r="AF3167" s="74">
        <f t="shared" si="249"/>
        <v>278646.04664015316</v>
      </c>
    </row>
    <row r="3168" spans="28:32" ht="20" customHeight="1" x14ac:dyDescent="0.5">
      <c r="AB3168" s="41">
        <f t="shared" si="245"/>
        <v>171</v>
      </c>
      <c r="AC3168" s="75">
        <f t="shared" si="246"/>
        <v>345.50064229249023</v>
      </c>
      <c r="AD3168" s="75">
        <f t="shared" si="247"/>
        <v>59080.609832015827</v>
      </c>
      <c r="AE3168" s="74">
        <f t="shared" si="248"/>
        <v>1629.5090446792583</v>
      </c>
      <c r="AF3168" s="74">
        <f t="shared" si="249"/>
        <v>278646.04664015316</v>
      </c>
    </row>
    <row r="3169" spans="28:32" ht="20" customHeight="1" x14ac:dyDescent="0.5">
      <c r="AB3169" s="41">
        <f t="shared" si="245"/>
        <v>171</v>
      </c>
      <c r="AC3169" s="75">
        <f t="shared" si="246"/>
        <v>345.50064229249023</v>
      </c>
      <c r="AD3169" s="75">
        <f t="shared" si="247"/>
        <v>59080.609832015827</v>
      </c>
      <c r="AE3169" s="74">
        <f t="shared" si="248"/>
        <v>1629.5090446792583</v>
      </c>
      <c r="AF3169" s="74">
        <f t="shared" si="249"/>
        <v>278646.04664015316</v>
      </c>
    </row>
    <row r="3170" spans="28:32" ht="20" customHeight="1" x14ac:dyDescent="0.5">
      <c r="AB3170" s="41">
        <f t="shared" si="245"/>
        <v>171</v>
      </c>
      <c r="AC3170" s="75">
        <f t="shared" si="246"/>
        <v>345.50064229249023</v>
      </c>
      <c r="AD3170" s="75">
        <f t="shared" si="247"/>
        <v>59080.609832015827</v>
      </c>
      <c r="AE3170" s="74">
        <f t="shared" si="248"/>
        <v>1629.5090446792583</v>
      </c>
      <c r="AF3170" s="74">
        <f t="shared" si="249"/>
        <v>278646.04664015316</v>
      </c>
    </row>
    <row r="3171" spans="28:32" ht="20" customHeight="1" x14ac:dyDescent="0.5">
      <c r="AB3171" s="41">
        <f t="shared" si="245"/>
        <v>171</v>
      </c>
      <c r="AC3171" s="75">
        <f t="shared" si="246"/>
        <v>345.50064229249023</v>
      </c>
      <c r="AD3171" s="75">
        <f t="shared" si="247"/>
        <v>59080.609832015827</v>
      </c>
      <c r="AE3171" s="74">
        <f t="shared" si="248"/>
        <v>1629.5090446792583</v>
      </c>
      <c r="AF3171" s="74">
        <f t="shared" si="249"/>
        <v>278646.04664015316</v>
      </c>
    </row>
    <row r="3172" spans="28:32" ht="20" customHeight="1" x14ac:dyDescent="0.5">
      <c r="AB3172" s="41">
        <f t="shared" si="245"/>
        <v>171</v>
      </c>
      <c r="AC3172" s="75">
        <f t="shared" si="246"/>
        <v>345.50064229249023</v>
      </c>
      <c r="AD3172" s="75">
        <f t="shared" si="247"/>
        <v>59080.609832015827</v>
      </c>
      <c r="AE3172" s="74">
        <f t="shared" si="248"/>
        <v>1629.5090446792583</v>
      </c>
      <c r="AF3172" s="74">
        <f t="shared" si="249"/>
        <v>278646.04664015316</v>
      </c>
    </row>
    <row r="3173" spans="28:32" ht="20" customHeight="1" x14ac:dyDescent="0.5">
      <c r="AB3173" s="41">
        <f t="shared" si="245"/>
        <v>171</v>
      </c>
      <c r="AC3173" s="75">
        <f t="shared" si="246"/>
        <v>345.50064229249023</v>
      </c>
      <c r="AD3173" s="75">
        <f t="shared" si="247"/>
        <v>59080.609832015827</v>
      </c>
      <c r="AE3173" s="74">
        <f t="shared" si="248"/>
        <v>1629.5090446792583</v>
      </c>
      <c r="AF3173" s="74">
        <f t="shared" si="249"/>
        <v>278646.04664015316</v>
      </c>
    </row>
    <row r="3174" spans="28:32" ht="20" customHeight="1" x14ac:dyDescent="0.5">
      <c r="AB3174" s="41">
        <f t="shared" si="245"/>
        <v>171</v>
      </c>
      <c r="AC3174" s="75">
        <f t="shared" si="246"/>
        <v>345.50064229249023</v>
      </c>
      <c r="AD3174" s="75">
        <f t="shared" si="247"/>
        <v>59080.609832015827</v>
      </c>
      <c r="AE3174" s="74">
        <f t="shared" si="248"/>
        <v>1629.5090446792583</v>
      </c>
      <c r="AF3174" s="74">
        <f t="shared" si="249"/>
        <v>278646.04664015316</v>
      </c>
    </row>
    <row r="3175" spans="28:32" ht="20" customHeight="1" x14ac:dyDescent="0.5">
      <c r="AB3175" s="41">
        <f t="shared" si="245"/>
        <v>171</v>
      </c>
      <c r="AC3175" s="75">
        <f t="shared" si="246"/>
        <v>345.50064229249023</v>
      </c>
      <c r="AD3175" s="75">
        <f t="shared" si="247"/>
        <v>59080.609832015827</v>
      </c>
      <c r="AE3175" s="74">
        <f t="shared" si="248"/>
        <v>1629.5090446792583</v>
      </c>
      <c r="AF3175" s="74">
        <f t="shared" si="249"/>
        <v>278646.04664015316</v>
      </c>
    </row>
    <row r="3176" spans="28:32" ht="20" customHeight="1" x14ac:dyDescent="0.5">
      <c r="AB3176" s="41">
        <f t="shared" si="245"/>
        <v>171</v>
      </c>
      <c r="AC3176" s="75">
        <f t="shared" si="246"/>
        <v>345.50064229249023</v>
      </c>
      <c r="AD3176" s="75">
        <f t="shared" si="247"/>
        <v>59080.609832015827</v>
      </c>
      <c r="AE3176" s="74">
        <f t="shared" si="248"/>
        <v>1629.5090446792583</v>
      </c>
      <c r="AF3176" s="74">
        <f t="shared" si="249"/>
        <v>278646.04664015316</v>
      </c>
    </row>
    <row r="3177" spans="28:32" ht="20" customHeight="1" x14ac:dyDescent="0.5">
      <c r="AB3177" s="41">
        <f t="shared" si="245"/>
        <v>171</v>
      </c>
      <c r="AC3177" s="75">
        <f t="shared" si="246"/>
        <v>345.50064229249023</v>
      </c>
      <c r="AD3177" s="75">
        <f t="shared" si="247"/>
        <v>59080.609832015827</v>
      </c>
      <c r="AE3177" s="74">
        <f t="shared" si="248"/>
        <v>1629.5090446792583</v>
      </c>
      <c r="AF3177" s="74">
        <f t="shared" si="249"/>
        <v>278646.04664015316</v>
      </c>
    </row>
    <row r="3178" spans="28:32" ht="20" customHeight="1" x14ac:dyDescent="0.5">
      <c r="AB3178" s="41">
        <f t="shared" si="245"/>
        <v>171</v>
      </c>
      <c r="AC3178" s="75">
        <f t="shared" si="246"/>
        <v>345.50064229249023</v>
      </c>
      <c r="AD3178" s="75">
        <f t="shared" si="247"/>
        <v>59080.609832015827</v>
      </c>
      <c r="AE3178" s="74">
        <f t="shared" si="248"/>
        <v>1629.5090446792583</v>
      </c>
      <c r="AF3178" s="74">
        <f t="shared" si="249"/>
        <v>278646.04664015316</v>
      </c>
    </row>
    <row r="3179" spans="28:32" ht="20" customHeight="1" x14ac:dyDescent="0.5">
      <c r="AB3179" s="41">
        <f t="shared" si="245"/>
        <v>171</v>
      </c>
      <c r="AC3179" s="75">
        <f t="shared" si="246"/>
        <v>345.50064229249023</v>
      </c>
      <c r="AD3179" s="75">
        <f t="shared" si="247"/>
        <v>59080.609832015827</v>
      </c>
      <c r="AE3179" s="74">
        <f t="shared" si="248"/>
        <v>1629.5090446792583</v>
      </c>
      <c r="AF3179" s="74">
        <f t="shared" si="249"/>
        <v>278646.04664015316</v>
      </c>
    </row>
    <row r="3180" spans="28:32" ht="20" customHeight="1" x14ac:dyDescent="0.5">
      <c r="AB3180" s="41">
        <f t="shared" si="245"/>
        <v>171</v>
      </c>
      <c r="AC3180" s="75">
        <f t="shared" si="246"/>
        <v>345.50064229249023</v>
      </c>
      <c r="AD3180" s="75">
        <f t="shared" si="247"/>
        <v>59080.609832015827</v>
      </c>
      <c r="AE3180" s="74">
        <f t="shared" si="248"/>
        <v>1629.5090446792583</v>
      </c>
      <c r="AF3180" s="74">
        <f t="shared" si="249"/>
        <v>278646.04664015316</v>
      </c>
    </row>
    <row r="3181" spans="28:32" ht="20" customHeight="1" x14ac:dyDescent="0.5">
      <c r="AB3181" s="41">
        <f t="shared" si="245"/>
        <v>171</v>
      </c>
      <c r="AC3181" s="75">
        <f t="shared" si="246"/>
        <v>345.50064229249023</v>
      </c>
      <c r="AD3181" s="75">
        <f t="shared" si="247"/>
        <v>59080.609832015827</v>
      </c>
      <c r="AE3181" s="74">
        <f t="shared" si="248"/>
        <v>1629.5090446792583</v>
      </c>
      <c r="AF3181" s="74">
        <f t="shared" si="249"/>
        <v>278646.04664015316</v>
      </c>
    </row>
    <row r="3182" spans="28:32" ht="20" customHeight="1" x14ac:dyDescent="0.5">
      <c r="AB3182" s="41">
        <f t="shared" si="245"/>
        <v>171</v>
      </c>
      <c r="AC3182" s="75">
        <f t="shared" si="246"/>
        <v>345.50064229249023</v>
      </c>
      <c r="AD3182" s="75">
        <f t="shared" si="247"/>
        <v>59080.609832015827</v>
      </c>
      <c r="AE3182" s="74">
        <f t="shared" si="248"/>
        <v>1629.5090446792583</v>
      </c>
      <c r="AF3182" s="74">
        <f t="shared" si="249"/>
        <v>278646.04664015316</v>
      </c>
    </row>
    <row r="3183" spans="28:32" ht="20" customHeight="1" x14ac:dyDescent="0.5">
      <c r="AB3183" s="41">
        <f t="shared" si="245"/>
        <v>171</v>
      </c>
      <c r="AC3183" s="75">
        <f t="shared" si="246"/>
        <v>345.50064229249023</v>
      </c>
      <c r="AD3183" s="75">
        <f t="shared" si="247"/>
        <v>59080.609832015827</v>
      </c>
      <c r="AE3183" s="74">
        <f t="shared" si="248"/>
        <v>1629.5090446792583</v>
      </c>
      <c r="AF3183" s="74">
        <f t="shared" si="249"/>
        <v>278646.04664015316</v>
      </c>
    </row>
    <row r="3184" spans="28:32" ht="20" customHeight="1" x14ac:dyDescent="0.5">
      <c r="AB3184" s="41">
        <f t="shared" si="245"/>
        <v>171</v>
      </c>
      <c r="AC3184" s="75">
        <f t="shared" si="246"/>
        <v>345.50064229249023</v>
      </c>
      <c r="AD3184" s="75">
        <f t="shared" si="247"/>
        <v>59080.609832015827</v>
      </c>
      <c r="AE3184" s="74">
        <f t="shared" si="248"/>
        <v>1629.5090446792583</v>
      </c>
      <c r="AF3184" s="74">
        <f t="shared" si="249"/>
        <v>278646.04664015316</v>
      </c>
    </row>
    <row r="3185" spans="28:32" ht="20" customHeight="1" x14ac:dyDescent="0.5">
      <c r="AB3185" s="41">
        <f t="shared" si="245"/>
        <v>171</v>
      </c>
      <c r="AC3185" s="75">
        <f t="shared" si="246"/>
        <v>345.50064229249023</v>
      </c>
      <c r="AD3185" s="75">
        <f t="shared" si="247"/>
        <v>59080.609832015827</v>
      </c>
      <c r="AE3185" s="74">
        <f t="shared" si="248"/>
        <v>1629.5090446792583</v>
      </c>
      <c r="AF3185" s="74">
        <f t="shared" si="249"/>
        <v>278646.04664015316</v>
      </c>
    </row>
    <row r="3186" spans="28:32" ht="20" customHeight="1" x14ac:dyDescent="0.5">
      <c r="AB3186" s="41">
        <f t="shared" si="245"/>
        <v>171</v>
      </c>
      <c r="AC3186" s="75">
        <f t="shared" si="246"/>
        <v>345.50064229249023</v>
      </c>
      <c r="AD3186" s="75">
        <f t="shared" si="247"/>
        <v>59080.609832015827</v>
      </c>
      <c r="AE3186" s="74">
        <f t="shared" si="248"/>
        <v>1629.5090446792583</v>
      </c>
      <c r="AF3186" s="74">
        <f t="shared" si="249"/>
        <v>278646.04664015316</v>
      </c>
    </row>
    <row r="3187" spans="28:32" ht="20" customHeight="1" x14ac:dyDescent="0.5">
      <c r="AB3187" s="41">
        <f t="shared" si="245"/>
        <v>171</v>
      </c>
      <c r="AC3187" s="75">
        <f t="shared" si="246"/>
        <v>345.50064229249023</v>
      </c>
      <c r="AD3187" s="75">
        <f t="shared" si="247"/>
        <v>59080.609832015827</v>
      </c>
      <c r="AE3187" s="74">
        <f t="shared" si="248"/>
        <v>1629.5090446792583</v>
      </c>
      <c r="AF3187" s="74">
        <f t="shared" si="249"/>
        <v>278646.04664015316</v>
      </c>
    </row>
    <row r="3188" spans="28:32" ht="20" customHeight="1" x14ac:dyDescent="0.5">
      <c r="AB3188" s="41">
        <f t="shared" si="245"/>
        <v>171</v>
      </c>
      <c r="AC3188" s="75">
        <f t="shared" si="246"/>
        <v>345.50064229249023</v>
      </c>
      <c r="AD3188" s="75">
        <f t="shared" si="247"/>
        <v>59080.609832015827</v>
      </c>
      <c r="AE3188" s="74">
        <f t="shared" si="248"/>
        <v>1629.5090446792583</v>
      </c>
      <c r="AF3188" s="74">
        <f t="shared" si="249"/>
        <v>278646.04664015316</v>
      </c>
    </row>
    <row r="3189" spans="28:32" ht="20" customHeight="1" x14ac:dyDescent="0.5">
      <c r="AB3189" s="41">
        <f t="shared" si="245"/>
        <v>171</v>
      </c>
      <c r="AC3189" s="75">
        <f t="shared" si="246"/>
        <v>345.50064229249023</v>
      </c>
      <c r="AD3189" s="75">
        <f t="shared" si="247"/>
        <v>59080.609832015827</v>
      </c>
      <c r="AE3189" s="74">
        <f t="shared" si="248"/>
        <v>1629.5090446792583</v>
      </c>
      <c r="AF3189" s="74">
        <f t="shared" si="249"/>
        <v>278646.04664015316</v>
      </c>
    </row>
    <row r="3190" spans="28:32" ht="20" customHeight="1" x14ac:dyDescent="0.5">
      <c r="AB3190" s="41">
        <f t="shared" si="245"/>
        <v>171</v>
      </c>
      <c r="AC3190" s="75">
        <f t="shared" si="246"/>
        <v>345.50064229249023</v>
      </c>
      <c r="AD3190" s="75">
        <f t="shared" si="247"/>
        <v>59080.609832015827</v>
      </c>
      <c r="AE3190" s="74">
        <f t="shared" si="248"/>
        <v>1629.5090446792583</v>
      </c>
      <c r="AF3190" s="74">
        <f t="shared" si="249"/>
        <v>278646.04664015316</v>
      </c>
    </row>
    <row r="3191" spans="28:32" ht="20" customHeight="1" x14ac:dyDescent="0.5">
      <c r="AB3191" s="41">
        <f t="shared" si="245"/>
        <v>171</v>
      </c>
      <c r="AC3191" s="75">
        <f t="shared" si="246"/>
        <v>345.50064229249023</v>
      </c>
      <c r="AD3191" s="75">
        <f t="shared" si="247"/>
        <v>59080.609832015827</v>
      </c>
      <c r="AE3191" s="74">
        <f t="shared" si="248"/>
        <v>1629.5090446792583</v>
      </c>
      <c r="AF3191" s="74">
        <f t="shared" si="249"/>
        <v>278646.04664015316</v>
      </c>
    </row>
    <row r="3192" spans="28:32" ht="20" customHeight="1" x14ac:dyDescent="0.5">
      <c r="AB3192" s="41">
        <f t="shared" si="245"/>
        <v>171</v>
      </c>
      <c r="AC3192" s="75">
        <f t="shared" si="246"/>
        <v>345.50064229249023</v>
      </c>
      <c r="AD3192" s="75">
        <f t="shared" si="247"/>
        <v>59080.609832015827</v>
      </c>
      <c r="AE3192" s="74">
        <f t="shared" si="248"/>
        <v>1629.5090446792583</v>
      </c>
      <c r="AF3192" s="74">
        <f t="shared" si="249"/>
        <v>278646.04664015316</v>
      </c>
    </row>
    <row r="3193" spans="28:32" ht="20" customHeight="1" x14ac:dyDescent="0.5">
      <c r="AB3193" s="41">
        <f t="shared" si="245"/>
        <v>171</v>
      </c>
      <c r="AC3193" s="75">
        <f t="shared" si="246"/>
        <v>345.50064229249023</v>
      </c>
      <c r="AD3193" s="75">
        <f t="shared" si="247"/>
        <v>59080.609832015827</v>
      </c>
      <c r="AE3193" s="74">
        <f t="shared" si="248"/>
        <v>1629.5090446792583</v>
      </c>
      <c r="AF3193" s="74">
        <f t="shared" si="249"/>
        <v>278646.04664015316</v>
      </c>
    </row>
    <row r="3194" spans="28:32" ht="20" customHeight="1" x14ac:dyDescent="0.5">
      <c r="AB3194" s="41">
        <f t="shared" si="245"/>
        <v>171</v>
      </c>
      <c r="AC3194" s="75">
        <f t="shared" si="246"/>
        <v>345.50064229249023</v>
      </c>
      <c r="AD3194" s="75">
        <f t="shared" si="247"/>
        <v>59080.609832015827</v>
      </c>
      <c r="AE3194" s="74">
        <f t="shared" si="248"/>
        <v>1629.5090446792583</v>
      </c>
      <c r="AF3194" s="74">
        <f t="shared" si="249"/>
        <v>278646.04664015316</v>
      </c>
    </row>
    <row r="3195" spans="28:32" ht="20" customHeight="1" x14ac:dyDescent="0.5">
      <c r="AB3195" s="41">
        <f t="shared" si="245"/>
        <v>171</v>
      </c>
      <c r="AC3195" s="75">
        <f t="shared" si="246"/>
        <v>345.50064229249023</v>
      </c>
      <c r="AD3195" s="75">
        <f t="shared" si="247"/>
        <v>59080.609832015827</v>
      </c>
      <c r="AE3195" s="74">
        <f t="shared" si="248"/>
        <v>1629.5090446792583</v>
      </c>
      <c r="AF3195" s="74">
        <f t="shared" si="249"/>
        <v>278646.04664015316</v>
      </c>
    </row>
    <row r="3196" spans="28:32" ht="20" customHeight="1" x14ac:dyDescent="0.5">
      <c r="AB3196" s="41">
        <f t="shared" si="245"/>
        <v>171</v>
      </c>
      <c r="AC3196" s="75">
        <f t="shared" si="246"/>
        <v>345.50064229249023</v>
      </c>
      <c r="AD3196" s="75">
        <f t="shared" si="247"/>
        <v>59080.609832015827</v>
      </c>
      <c r="AE3196" s="74">
        <f t="shared" si="248"/>
        <v>1629.5090446792583</v>
      </c>
      <c r="AF3196" s="74">
        <f t="shared" si="249"/>
        <v>278646.04664015316</v>
      </c>
    </row>
    <row r="3197" spans="28:32" ht="20" customHeight="1" x14ac:dyDescent="0.5">
      <c r="AB3197" s="41">
        <f t="shared" si="245"/>
        <v>171</v>
      </c>
      <c r="AC3197" s="75">
        <f t="shared" si="246"/>
        <v>345.50064229249023</v>
      </c>
      <c r="AD3197" s="75">
        <f t="shared" si="247"/>
        <v>59080.609832015827</v>
      </c>
      <c r="AE3197" s="74">
        <f t="shared" si="248"/>
        <v>1629.5090446792583</v>
      </c>
      <c r="AF3197" s="74">
        <f t="shared" si="249"/>
        <v>278646.04664015316</v>
      </c>
    </row>
    <row r="3198" spans="28:32" ht="20" customHeight="1" x14ac:dyDescent="0.5">
      <c r="AB3198" s="41">
        <f t="shared" si="245"/>
        <v>171</v>
      </c>
      <c r="AC3198" s="75">
        <f t="shared" si="246"/>
        <v>345.50064229249023</v>
      </c>
      <c r="AD3198" s="75">
        <f t="shared" si="247"/>
        <v>59080.609832015827</v>
      </c>
      <c r="AE3198" s="74">
        <f t="shared" si="248"/>
        <v>1629.5090446792583</v>
      </c>
      <c r="AF3198" s="74">
        <f t="shared" si="249"/>
        <v>278646.04664015316</v>
      </c>
    </row>
    <row r="3199" spans="28:32" ht="20" customHeight="1" x14ac:dyDescent="0.5">
      <c r="AB3199" s="41">
        <f t="shared" si="245"/>
        <v>171</v>
      </c>
      <c r="AC3199" s="75">
        <f t="shared" si="246"/>
        <v>345.50064229249023</v>
      </c>
      <c r="AD3199" s="75">
        <f t="shared" si="247"/>
        <v>59080.609832015827</v>
      </c>
      <c r="AE3199" s="74">
        <f t="shared" si="248"/>
        <v>1629.5090446792583</v>
      </c>
      <c r="AF3199" s="74">
        <f t="shared" si="249"/>
        <v>278646.04664015316</v>
      </c>
    </row>
    <row r="3200" spans="28:32" ht="20" customHeight="1" x14ac:dyDescent="0.5">
      <c r="AB3200" s="41">
        <f t="shared" si="245"/>
        <v>171</v>
      </c>
      <c r="AC3200" s="75">
        <f t="shared" si="246"/>
        <v>345.50064229249023</v>
      </c>
      <c r="AD3200" s="75">
        <f t="shared" si="247"/>
        <v>59080.609832015827</v>
      </c>
      <c r="AE3200" s="74">
        <f t="shared" si="248"/>
        <v>1629.5090446792583</v>
      </c>
      <c r="AF3200" s="74">
        <f t="shared" si="249"/>
        <v>278646.04664015316</v>
      </c>
    </row>
    <row r="3201" spans="28:32" ht="20" customHeight="1" x14ac:dyDescent="0.5">
      <c r="AB3201" s="41">
        <f t="shared" si="245"/>
        <v>171</v>
      </c>
      <c r="AC3201" s="75">
        <f t="shared" si="246"/>
        <v>345.50064229249023</v>
      </c>
      <c r="AD3201" s="75">
        <f t="shared" si="247"/>
        <v>59080.609832015827</v>
      </c>
      <c r="AE3201" s="74">
        <f t="shared" si="248"/>
        <v>1629.5090446792583</v>
      </c>
      <c r="AF3201" s="74">
        <f t="shared" si="249"/>
        <v>278646.04664015316</v>
      </c>
    </row>
    <row r="3202" spans="28:32" ht="20" customHeight="1" x14ac:dyDescent="0.5">
      <c r="AB3202" s="41">
        <f t="shared" si="245"/>
        <v>171</v>
      </c>
      <c r="AC3202" s="75">
        <f t="shared" si="246"/>
        <v>345.50064229249023</v>
      </c>
      <c r="AD3202" s="75">
        <f t="shared" si="247"/>
        <v>59080.609832015827</v>
      </c>
      <c r="AE3202" s="74">
        <f t="shared" si="248"/>
        <v>1629.5090446792583</v>
      </c>
      <c r="AF3202" s="74">
        <f t="shared" si="249"/>
        <v>278646.04664015316</v>
      </c>
    </row>
    <row r="3203" spans="28:32" ht="20" customHeight="1" x14ac:dyDescent="0.5">
      <c r="AB3203" s="41">
        <f t="shared" si="245"/>
        <v>171</v>
      </c>
      <c r="AC3203" s="75">
        <f t="shared" si="246"/>
        <v>345.50064229249023</v>
      </c>
      <c r="AD3203" s="75">
        <f t="shared" si="247"/>
        <v>59080.609832015827</v>
      </c>
      <c r="AE3203" s="74">
        <f t="shared" si="248"/>
        <v>1629.5090446792583</v>
      </c>
      <c r="AF3203" s="74">
        <f t="shared" si="249"/>
        <v>278646.04664015316</v>
      </c>
    </row>
    <row r="3204" spans="28:32" ht="20" customHeight="1" x14ac:dyDescent="0.5">
      <c r="AB3204" s="41">
        <f t="shared" si="245"/>
        <v>171</v>
      </c>
      <c r="AC3204" s="75">
        <f t="shared" si="246"/>
        <v>345.50064229249023</v>
      </c>
      <c r="AD3204" s="75">
        <f t="shared" si="247"/>
        <v>59080.609832015827</v>
      </c>
      <c r="AE3204" s="74">
        <f t="shared" si="248"/>
        <v>1629.5090446792583</v>
      </c>
      <c r="AF3204" s="74">
        <f t="shared" si="249"/>
        <v>278646.04664015316</v>
      </c>
    </row>
    <row r="3205" spans="28:32" ht="20" customHeight="1" x14ac:dyDescent="0.5">
      <c r="AB3205" s="41">
        <f t="shared" si="245"/>
        <v>171</v>
      </c>
      <c r="AC3205" s="75">
        <f t="shared" si="246"/>
        <v>345.50064229249023</v>
      </c>
      <c r="AD3205" s="75">
        <f t="shared" si="247"/>
        <v>59080.609832015827</v>
      </c>
      <c r="AE3205" s="74">
        <f t="shared" si="248"/>
        <v>1629.5090446792583</v>
      </c>
      <c r="AF3205" s="74">
        <f t="shared" si="249"/>
        <v>278646.04664015316</v>
      </c>
    </row>
    <row r="3206" spans="28:32" ht="20" customHeight="1" x14ac:dyDescent="0.5">
      <c r="AB3206" s="41">
        <f t="shared" si="245"/>
        <v>171</v>
      </c>
      <c r="AC3206" s="75">
        <f t="shared" si="246"/>
        <v>345.50064229249023</v>
      </c>
      <c r="AD3206" s="75">
        <f t="shared" si="247"/>
        <v>59080.609832015827</v>
      </c>
      <c r="AE3206" s="74">
        <f t="shared" si="248"/>
        <v>1629.5090446792583</v>
      </c>
      <c r="AF3206" s="74">
        <f t="shared" si="249"/>
        <v>278646.04664015316</v>
      </c>
    </row>
    <row r="3207" spans="28:32" ht="20" customHeight="1" x14ac:dyDescent="0.5">
      <c r="AB3207" s="41">
        <f t="shared" ref="AB3207:AB3270" si="250">AB3206+U3207</f>
        <v>171</v>
      </c>
      <c r="AC3207" s="75">
        <f t="shared" ref="AC3207:AC3270" si="251">IF(U3207&gt;0,(W3207+AD3206)/AB3207,AC3206)</f>
        <v>345.50064229249023</v>
      </c>
      <c r="AD3207" s="75">
        <f t="shared" ref="AD3207:AD3270" si="252">AB3207*AC3207</f>
        <v>59080.609832015827</v>
      </c>
      <c r="AE3207" s="74">
        <f t="shared" ref="AE3207:AE3270" si="253">IF(U3207&gt;0,(AF3206+Z3207)/AB3207,AE3206)</f>
        <v>1629.5090446792583</v>
      </c>
      <c r="AF3207" s="74">
        <f t="shared" ref="AF3207:AF3270" si="254">AB3207*AE3207</f>
        <v>278646.04664015316</v>
      </c>
    </row>
    <row r="3208" spans="28:32" ht="20" customHeight="1" x14ac:dyDescent="0.5">
      <c r="AB3208" s="41">
        <f t="shared" si="250"/>
        <v>171</v>
      </c>
      <c r="AC3208" s="75">
        <f t="shared" si="251"/>
        <v>345.50064229249023</v>
      </c>
      <c r="AD3208" s="75">
        <f t="shared" si="252"/>
        <v>59080.609832015827</v>
      </c>
      <c r="AE3208" s="74">
        <f t="shared" si="253"/>
        <v>1629.5090446792583</v>
      </c>
      <c r="AF3208" s="74">
        <f t="shared" si="254"/>
        <v>278646.04664015316</v>
      </c>
    </row>
    <row r="3209" spans="28:32" ht="20" customHeight="1" x14ac:dyDescent="0.5">
      <c r="AB3209" s="41">
        <f t="shared" si="250"/>
        <v>171</v>
      </c>
      <c r="AC3209" s="75">
        <f t="shared" si="251"/>
        <v>345.50064229249023</v>
      </c>
      <c r="AD3209" s="75">
        <f t="shared" si="252"/>
        <v>59080.609832015827</v>
      </c>
      <c r="AE3209" s="74">
        <f t="shared" si="253"/>
        <v>1629.5090446792583</v>
      </c>
      <c r="AF3209" s="74">
        <f t="shared" si="254"/>
        <v>278646.04664015316</v>
      </c>
    </row>
    <row r="3210" spans="28:32" ht="20" customHeight="1" x14ac:dyDescent="0.5">
      <c r="AB3210" s="41">
        <f t="shared" si="250"/>
        <v>171</v>
      </c>
      <c r="AC3210" s="75">
        <f t="shared" si="251"/>
        <v>345.50064229249023</v>
      </c>
      <c r="AD3210" s="75">
        <f t="shared" si="252"/>
        <v>59080.609832015827</v>
      </c>
      <c r="AE3210" s="74">
        <f t="shared" si="253"/>
        <v>1629.5090446792583</v>
      </c>
      <c r="AF3210" s="74">
        <f t="shared" si="254"/>
        <v>278646.04664015316</v>
      </c>
    </row>
    <row r="3211" spans="28:32" ht="20" customHeight="1" x14ac:dyDescent="0.5">
      <c r="AB3211" s="41">
        <f t="shared" si="250"/>
        <v>171</v>
      </c>
      <c r="AC3211" s="75">
        <f t="shared" si="251"/>
        <v>345.50064229249023</v>
      </c>
      <c r="AD3211" s="75">
        <f t="shared" si="252"/>
        <v>59080.609832015827</v>
      </c>
      <c r="AE3211" s="74">
        <f t="shared" si="253"/>
        <v>1629.5090446792583</v>
      </c>
      <c r="AF3211" s="74">
        <f t="shared" si="254"/>
        <v>278646.04664015316</v>
      </c>
    </row>
    <row r="3212" spans="28:32" ht="20" customHeight="1" x14ac:dyDescent="0.5">
      <c r="AB3212" s="41">
        <f t="shared" si="250"/>
        <v>171</v>
      </c>
      <c r="AC3212" s="75">
        <f t="shared" si="251"/>
        <v>345.50064229249023</v>
      </c>
      <c r="AD3212" s="75">
        <f t="shared" si="252"/>
        <v>59080.609832015827</v>
      </c>
      <c r="AE3212" s="74">
        <f t="shared" si="253"/>
        <v>1629.5090446792583</v>
      </c>
      <c r="AF3212" s="74">
        <f t="shared" si="254"/>
        <v>278646.04664015316</v>
      </c>
    </row>
    <row r="3213" spans="28:32" ht="20" customHeight="1" x14ac:dyDescent="0.5">
      <c r="AB3213" s="41">
        <f t="shared" si="250"/>
        <v>171</v>
      </c>
      <c r="AC3213" s="75">
        <f t="shared" si="251"/>
        <v>345.50064229249023</v>
      </c>
      <c r="AD3213" s="75">
        <f t="shared" si="252"/>
        <v>59080.609832015827</v>
      </c>
      <c r="AE3213" s="74">
        <f t="shared" si="253"/>
        <v>1629.5090446792583</v>
      </c>
      <c r="AF3213" s="74">
        <f t="shared" si="254"/>
        <v>278646.04664015316</v>
      </c>
    </row>
    <row r="3214" spans="28:32" ht="20" customHeight="1" x14ac:dyDescent="0.5">
      <c r="AB3214" s="41">
        <f t="shared" si="250"/>
        <v>171</v>
      </c>
      <c r="AC3214" s="75">
        <f t="shared" si="251"/>
        <v>345.50064229249023</v>
      </c>
      <c r="AD3214" s="75">
        <f t="shared" si="252"/>
        <v>59080.609832015827</v>
      </c>
      <c r="AE3214" s="74">
        <f t="shared" si="253"/>
        <v>1629.5090446792583</v>
      </c>
      <c r="AF3214" s="74">
        <f t="shared" si="254"/>
        <v>278646.04664015316</v>
      </c>
    </row>
    <row r="3215" spans="28:32" ht="20" customHeight="1" x14ac:dyDescent="0.5">
      <c r="AB3215" s="41">
        <f t="shared" si="250"/>
        <v>171</v>
      </c>
      <c r="AC3215" s="75">
        <f t="shared" si="251"/>
        <v>345.50064229249023</v>
      </c>
      <c r="AD3215" s="75">
        <f t="shared" si="252"/>
        <v>59080.609832015827</v>
      </c>
      <c r="AE3215" s="74">
        <f t="shared" si="253"/>
        <v>1629.5090446792583</v>
      </c>
      <c r="AF3215" s="74">
        <f t="shared" si="254"/>
        <v>278646.04664015316</v>
      </c>
    </row>
    <row r="3216" spans="28:32" ht="20" customHeight="1" x14ac:dyDescent="0.5">
      <c r="AB3216" s="41">
        <f t="shared" si="250"/>
        <v>171</v>
      </c>
      <c r="AC3216" s="75">
        <f t="shared" si="251"/>
        <v>345.50064229249023</v>
      </c>
      <c r="AD3216" s="75">
        <f t="shared" si="252"/>
        <v>59080.609832015827</v>
      </c>
      <c r="AE3216" s="74">
        <f t="shared" si="253"/>
        <v>1629.5090446792583</v>
      </c>
      <c r="AF3216" s="74">
        <f t="shared" si="254"/>
        <v>278646.04664015316</v>
      </c>
    </row>
    <row r="3217" spans="28:32" ht="20" customHeight="1" x14ac:dyDescent="0.5">
      <c r="AB3217" s="41">
        <f t="shared" si="250"/>
        <v>171</v>
      </c>
      <c r="AC3217" s="75">
        <f t="shared" si="251"/>
        <v>345.50064229249023</v>
      </c>
      <c r="AD3217" s="75">
        <f t="shared" si="252"/>
        <v>59080.609832015827</v>
      </c>
      <c r="AE3217" s="74">
        <f t="shared" si="253"/>
        <v>1629.5090446792583</v>
      </c>
      <c r="AF3217" s="74">
        <f t="shared" si="254"/>
        <v>278646.04664015316</v>
      </c>
    </row>
    <row r="3218" spans="28:32" ht="20" customHeight="1" x14ac:dyDescent="0.5">
      <c r="AB3218" s="41">
        <f t="shared" si="250"/>
        <v>171</v>
      </c>
      <c r="AC3218" s="75">
        <f t="shared" si="251"/>
        <v>345.50064229249023</v>
      </c>
      <c r="AD3218" s="75">
        <f t="shared" si="252"/>
        <v>59080.609832015827</v>
      </c>
      <c r="AE3218" s="74">
        <f t="shared" si="253"/>
        <v>1629.5090446792583</v>
      </c>
      <c r="AF3218" s="74">
        <f t="shared" si="254"/>
        <v>278646.04664015316</v>
      </c>
    </row>
    <row r="3219" spans="28:32" ht="20" customHeight="1" x14ac:dyDescent="0.5">
      <c r="AB3219" s="41">
        <f t="shared" si="250"/>
        <v>171</v>
      </c>
      <c r="AC3219" s="75">
        <f t="shared" si="251"/>
        <v>345.50064229249023</v>
      </c>
      <c r="AD3219" s="75">
        <f t="shared" si="252"/>
        <v>59080.609832015827</v>
      </c>
      <c r="AE3219" s="74">
        <f t="shared" si="253"/>
        <v>1629.5090446792583</v>
      </c>
      <c r="AF3219" s="74">
        <f t="shared" si="254"/>
        <v>278646.04664015316</v>
      </c>
    </row>
    <row r="3220" spans="28:32" ht="20" customHeight="1" x14ac:dyDescent="0.5">
      <c r="AB3220" s="41">
        <f t="shared" si="250"/>
        <v>171</v>
      </c>
      <c r="AC3220" s="75">
        <f t="shared" si="251"/>
        <v>345.50064229249023</v>
      </c>
      <c r="AD3220" s="75">
        <f t="shared" si="252"/>
        <v>59080.609832015827</v>
      </c>
      <c r="AE3220" s="74">
        <f t="shared" si="253"/>
        <v>1629.5090446792583</v>
      </c>
      <c r="AF3220" s="74">
        <f t="shared" si="254"/>
        <v>278646.04664015316</v>
      </c>
    </row>
    <row r="3221" spans="28:32" ht="20" customHeight="1" x14ac:dyDescent="0.5">
      <c r="AB3221" s="41">
        <f t="shared" si="250"/>
        <v>171</v>
      </c>
      <c r="AC3221" s="75">
        <f t="shared" si="251"/>
        <v>345.50064229249023</v>
      </c>
      <c r="AD3221" s="75">
        <f t="shared" si="252"/>
        <v>59080.609832015827</v>
      </c>
      <c r="AE3221" s="74">
        <f t="shared" si="253"/>
        <v>1629.5090446792583</v>
      </c>
      <c r="AF3221" s="74">
        <f t="shared" si="254"/>
        <v>278646.04664015316</v>
      </c>
    </row>
    <row r="3222" spans="28:32" ht="20" customHeight="1" x14ac:dyDescent="0.5">
      <c r="AB3222" s="41">
        <f t="shared" si="250"/>
        <v>171</v>
      </c>
      <c r="AC3222" s="75">
        <f t="shared" si="251"/>
        <v>345.50064229249023</v>
      </c>
      <c r="AD3222" s="75">
        <f t="shared" si="252"/>
        <v>59080.609832015827</v>
      </c>
      <c r="AE3222" s="74">
        <f t="shared" si="253"/>
        <v>1629.5090446792583</v>
      </c>
      <c r="AF3222" s="74">
        <f t="shared" si="254"/>
        <v>278646.04664015316</v>
      </c>
    </row>
    <row r="3223" spans="28:32" ht="20" customHeight="1" x14ac:dyDescent="0.5">
      <c r="AB3223" s="41">
        <f t="shared" si="250"/>
        <v>171</v>
      </c>
      <c r="AC3223" s="75">
        <f t="shared" si="251"/>
        <v>345.50064229249023</v>
      </c>
      <c r="AD3223" s="75">
        <f t="shared" si="252"/>
        <v>59080.609832015827</v>
      </c>
      <c r="AE3223" s="74">
        <f t="shared" si="253"/>
        <v>1629.5090446792583</v>
      </c>
      <c r="AF3223" s="74">
        <f t="shared" si="254"/>
        <v>278646.04664015316</v>
      </c>
    </row>
    <row r="3224" spans="28:32" ht="20" customHeight="1" x14ac:dyDescent="0.5">
      <c r="AB3224" s="41">
        <f t="shared" si="250"/>
        <v>171</v>
      </c>
      <c r="AC3224" s="75">
        <f t="shared" si="251"/>
        <v>345.50064229249023</v>
      </c>
      <c r="AD3224" s="75">
        <f t="shared" si="252"/>
        <v>59080.609832015827</v>
      </c>
      <c r="AE3224" s="74">
        <f t="shared" si="253"/>
        <v>1629.5090446792583</v>
      </c>
      <c r="AF3224" s="74">
        <f t="shared" si="254"/>
        <v>278646.04664015316</v>
      </c>
    </row>
    <row r="3225" spans="28:32" ht="20" customHeight="1" x14ac:dyDescent="0.5">
      <c r="AB3225" s="41">
        <f t="shared" si="250"/>
        <v>171</v>
      </c>
      <c r="AC3225" s="75">
        <f t="shared" si="251"/>
        <v>345.50064229249023</v>
      </c>
      <c r="AD3225" s="75">
        <f t="shared" si="252"/>
        <v>59080.609832015827</v>
      </c>
      <c r="AE3225" s="74">
        <f t="shared" si="253"/>
        <v>1629.5090446792583</v>
      </c>
      <c r="AF3225" s="74">
        <f t="shared" si="254"/>
        <v>278646.04664015316</v>
      </c>
    </row>
    <row r="3226" spans="28:32" ht="20" customHeight="1" x14ac:dyDescent="0.5">
      <c r="AB3226" s="41">
        <f t="shared" si="250"/>
        <v>171</v>
      </c>
      <c r="AC3226" s="75">
        <f t="shared" si="251"/>
        <v>345.50064229249023</v>
      </c>
      <c r="AD3226" s="75">
        <f t="shared" si="252"/>
        <v>59080.609832015827</v>
      </c>
      <c r="AE3226" s="74">
        <f t="shared" si="253"/>
        <v>1629.5090446792583</v>
      </c>
      <c r="AF3226" s="74">
        <f t="shared" si="254"/>
        <v>278646.04664015316</v>
      </c>
    </row>
    <row r="3227" spans="28:32" ht="20" customHeight="1" x14ac:dyDescent="0.5">
      <c r="AB3227" s="41">
        <f t="shared" si="250"/>
        <v>171</v>
      </c>
      <c r="AC3227" s="75">
        <f t="shared" si="251"/>
        <v>345.50064229249023</v>
      </c>
      <c r="AD3227" s="75">
        <f t="shared" si="252"/>
        <v>59080.609832015827</v>
      </c>
      <c r="AE3227" s="74">
        <f t="shared" si="253"/>
        <v>1629.5090446792583</v>
      </c>
      <c r="AF3227" s="74">
        <f t="shared" si="254"/>
        <v>278646.04664015316</v>
      </c>
    </row>
    <row r="3228" spans="28:32" ht="20" customHeight="1" x14ac:dyDescent="0.5">
      <c r="AB3228" s="41">
        <f t="shared" si="250"/>
        <v>171</v>
      </c>
      <c r="AC3228" s="75">
        <f t="shared" si="251"/>
        <v>345.50064229249023</v>
      </c>
      <c r="AD3228" s="75">
        <f t="shared" si="252"/>
        <v>59080.609832015827</v>
      </c>
      <c r="AE3228" s="74">
        <f t="shared" si="253"/>
        <v>1629.5090446792583</v>
      </c>
      <c r="AF3228" s="74">
        <f t="shared" si="254"/>
        <v>278646.04664015316</v>
      </c>
    </row>
    <row r="3229" spans="28:32" ht="20" customHeight="1" x14ac:dyDescent="0.5">
      <c r="AB3229" s="41">
        <f t="shared" si="250"/>
        <v>171</v>
      </c>
      <c r="AC3229" s="75">
        <f t="shared" si="251"/>
        <v>345.50064229249023</v>
      </c>
      <c r="AD3229" s="75">
        <f t="shared" si="252"/>
        <v>59080.609832015827</v>
      </c>
      <c r="AE3229" s="74">
        <f t="shared" si="253"/>
        <v>1629.5090446792583</v>
      </c>
      <c r="AF3229" s="74">
        <f t="shared" si="254"/>
        <v>278646.04664015316</v>
      </c>
    </row>
    <row r="3230" spans="28:32" ht="20" customHeight="1" x14ac:dyDescent="0.5">
      <c r="AB3230" s="41">
        <f t="shared" si="250"/>
        <v>171</v>
      </c>
      <c r="AC3230" s="75">
        <f t="shared" si="251"/>
        <v>345.50064229249023</v>
      </c>
      <c r="AD3230" s="75">
        <f t="shared" si="252"/>
        <v>59080.609832015827</v>
      </c>
      <c r="AE3230" s="74">
        <f t="shared" si="253"/>
        <v>1629.5090446792583</v>
      </c>
      <c r="AF3230" s="74">
        <f t="shared" si="254"/>
        <v>278646.04664015316</v>
      </c>
    </row>
    <row r="3231" spans="28:32" ht="20" customHeight="1" x14ac:dyDescent="0.5">
      <c r="AB3231" s="41">
        <f t="shared" si="250"/>
        <v>171</v>
      </c>
      <c r="AC3231" s="75">
        <f t="shared" si="251"/>
        <v>345.50064229249023</v>
      </c>
      <c r="AD3231" s="75">
        <f t="shared" si="252"/>
        <v>59080.609832015827</v>
      </c>
      <c r="AE3231" s="74">
        <f t="shared" si="253"/>
        <v>1629.5090446792583</v>
      </c>
      <c r="AF3231" s="74">
        <f t="shared" si="254"/>
        <v>278646.04664015316</v>
      </c>
    </row>
    <row r="3232" spans="28:32" ht="20" customHeight="1" x14ac:dyDescent="0.5">
      <c r="AB3232" s="41">
        <f t="shared" si="250"/>
        <v>171</v>
      </c>
      <c r="AC3232" s="75">
        <f t="shared" si="251"/>
        <v>345.50064229249023</v>
      </c>
      <c r="AD3232" s="75">
        <f t="shared" si="252"/>
        <v>59080.609832015827</v>
      </c>
      <c r="AE3232" s="74">
        <f t="shared" si="253"/>
        <v>1629.5090446792583</v>
      </c>
      <c r="AF3232" s="74">
        <f t="shared" si="254"/>
        <v>278646.04664015316</v>
      </c>
    </row>
    <row r="3233" spans="28:32" ht="20" customHeight="1" x14ac:dyDescent="0.5">
      <c r="AB3233" s="41">
        <f t="shared" si="250"/>
        <v>171</v>
      </c>
      <c r="AC3233" s="75">
        <f t="shared" si="251"/>
        <v>345.50064229249023</v>
      </c>
      <c r="AD3233" s="75">
        <f t="shared" si="252"/>
        <v>59080.609832015827</v>
      </c>
      <c r="AE3233" s="74">
        <f t="shared" si="253"/>
        <v>1629.5090446792583</v>
      </c>
      <c r="AF3233" s="74">
        <f t="shared" si="254"/>
        <v>278646.04664015316</v>
      </c>
    </row>
    <row r="3234" spans="28:32" ht="20" customHeight="1" x14ac:dyDescent="0.5">
      <c r="AB3234" s="41">
        <f t="shared" si="250"/>
        <v>171</v>
      </c>
      <c r="AC3234" s="75">
        <f t="shared" si="251"/>
        <v>345.50064229249023</v>
      </c>
      <c r="AD3234" s="75">
        <f t="shared" si="252"/>
        <v>59080.609832015827</v>
      </c>
      <c r="AE3234" s="74">
        <f t="shared" si="253"/>
        <v>1629.5090446792583</v>
      </c>
      <c r="AF3234" s="74">
        <f t="shared" si="254"/>
        <v>278646.04664015316</v>
      </c>
    </row>
    <row r="3235" spans="28:32" ht="20" customHeight="1" x14ac:dyDescent="0.5">
      <c r="AB3235" s="41">
        <f t="shared" si="250"/>
        <v>171</v>
      </c>
      <c r="AC3235" s="75">
        <f t="shared" si="251"/>
        <v>345.50064229249023</v>
      </c>
      <c r="AD3235" s="75">
        <f t="shared" si="252"/>
        <v>59080.609832015827</v>
      </c>
      <c r="AE3235" s="74">
        <f t="shared" si="253"/>
        <v>1629.5090446792583</v>
      </c>
      <c r="AF3235" s="74">
        <f t="shared" si="254"/>
        <v>278646.04664015316</v>
      </c>
    </row>
    <row r="3236" spans="28:32" ht="20" customHeight="1" x14ac:dyDescent="0.5">
      <c r="AB3236" s="41">
        <f t="shared" si="250"/>
        <v>171</v>
      </c>
      <c r="AC3236" s="75">
        <f t="shared" si="251"/>
        <v>345.50064229249023</v>
      </c>
      <c r="AD3236" s="75">
        <f t="shared" si="252"/>
        <v>59080.609832015827</v>
      </c>
      <c r="AE3236" s="74">
        <f t="shared" si="253"/>
        <v>1629.5090446792583</v>
      </c>
      <c r="AF3236" s="74">
        <f t="shared" si="254"/>
        <v>278646.04664015316</v>
      </c>
    </row>
    <row r="3237" spans="28:32" ht="20" customHeight="1" x14ac:dyDescent="0.5">
      <c r="AB3237" s="41">
        <f t="shared" si="250"/>
        <v>171</v>
      </c>
      <c r="AC3237" s="75">
        <f t="shared" si="251"/>
        <v>345.50064229249023</v>
      </c>
      <c r="AD3237" s="75">
        <f t="shared" si="252"/>
        <v>59080.609832015827</v>
      </c>
      <c r="AE3237" s="74">
        <f t="shared" si="253"/>
        <v>1629.5090446792583</v>
      </c>
      <c r="AF3237" s="74">
        <f t="shared" si="254"/>
        <v>278646.04664015316</v>
      </c>
    </row>
    <row r="3238" spans="28:32" ht="20" customHeight="1" x14ac:dyDescent="0.5">
      <c r="AB3238" s="41">
        <f t="shared" si="250"/>
        <v>171</v>
      </c>
      <c r="AC3238" s="75">
        <f t="shared" si="251"/>
        <v>345.50064229249023</v>
      </c>
      <c r="AD3238" s="75">
        <f t="shared" si="252"/>
        <v>59080.609832015827</v>
      </c>
      <c r="AE3238" s="74">
        <f t="shared" si="253"/>
        <v>1629.5090446792583</v>
      </c>
      <c r="AF3238" s="74">
        <f t="shared" si="254"/>
        <v>278646.04664015316</v>
      </c>
    </row>
    <row r="3239" spans="28:32" ht="20" customHeight="1" x14ac:dyDescent="0.5">
      <c r="AB3239" s="41">
        <f t="shared" si="250"/>
        <v>171</v>
      </c>
      <c r="AC3239" s="75">
        <f t="shared" si="251"/>
        <v>345.50064229249023</v>
      </c>
      <c r="AD3239" s="75">
        <f t="shared" si="252"/>
        <v>59080.609832015827</v>
      </c>
      <c r="AE3239" s="74">
        <f t="shared" si="253"/>
        <v>1629.5090446792583</v>
      </c>
      <c r="AF3239" s="74">
        <f t="shared" si="254"/>
        <v>278646.04664015316</v>
      </c>
    </row>
    <row r="3240" spans="28:32" ht="20" customHeight="1" x14ac:dyDescent="0.5">
      <c r="AB3240" s="41">
        <f t="shared" si="250"/>
        <v>171</v>
      </c>
      <c r="AC3240" s="75">
        <f t="shared" si="251"/>
        <v>345.50064229249023</v>
      </c>
      <c r="AD3240" s="75">
        <f t="shared" si="252"/>
        <v>59080.609832015827</v>
      </c>
      <c r="AE3240" s="74">
        <f t="shared" si="253"/>
        <v>1629.5090446792583</v>
      </c>
      <c r="AF3240" s="74">
        <f t="shared" si="254"/>
        <v>278646.04664015316</v>
      </c>
    </row>
    <row r="3241" spans="28:32" ht="20" customHeight="1" x14ac:dyDescent="0.5">
      <c r="AB3241" s="41">
        <f t="shared" si="250"/>
        <v>171</v>
      </c>
      <c r="AC3241" s="75">
        <f t="shared" si="251"/>
        <v>345.50064229249023</v>
      </c>
      <c r="AD3241" s="75">
        <f t="shared" si="252"/>
        <v>59080.609832015827</v>
      </c>
      <c r="AE3241" s="74">
        <f t="shared" si="253"/>
        <v>1629.5090446792583</v>
      </c>
      <c r="AF3241" s="74">
        <f t="shared" si="254"/>
        <v>278646.04664015316</v>
      </c>
    </row>
    <row r="3242" spans="28:32" ht="20" customHeight="1" x14ac:dyDescent="0.5">
      <c r="AB3242" s="41">
        <f t="shared" si="250"/>
        <v>171</v>
      </c>
      <c r="AC3242" s="75">
        <f t="shared" si="251"/>
        <v>345.50064229249023</v>
      </c>
      <c r="AD3242" s="75">
        <f t="shared" si="252"/>
        <v>59080.609832015827</v>
      </c>
      <c r="AE3242" s="74">
        <f t="shared" si="253"/>
        <v>1629.5090446792583</v>
      </c>
      <c r="AF3242" s="74">
        <f t="shared" si="254"/>
        <v>278646.04664015316</v>
      </c>
    </row>
    <row r="3243" spans="28:32" ht="20" customHeight="1" x14ac:dyDescent="0.5">
      <c r="AB3243" s="41">
        <f t="shared" si="250"/>
        <v>171</v>
      </c>
      <c r="AC3243" s="75">
        <f t="shared" si="251"/>
        <v>345.50064229249023</v>
      </c>
      <c r="AD3243" s="75">
        <f t="shared" si="252"/>
        <v>59080.609832015827</v>
      </c>
      <c r="AE3243" s="74">
        <f t="shared" si="253"/>
        <v>1629.5090446792583</v>
      </c>
      <c r="AF3243" s="74">
        <f t="shared" si="254"/>
        <v>278646.04664015316</v>
      </c>
    </row>
    <row r="3244" spans="28:32" ht="20" customHeight="1" x14ac:dyDescent="0.5">
      <c r="AB3244" s="41">
        <f t="shared" si="250"/>
        <v>171</v>
      </c>
      <c r="AC3244" s="75">
        <f t="shared" si="251"/>
        <v>345.50064229249023</v>
      </c>
      <c r="AD3244" s="75">
        <f t="shared" si="252"/>
        <v>59080.609832015827</v>
      </c>
      <c r="AE3244" s="74">
        <f t="shared" si="253"/>
        <v>1629.5090446792583</v>
      </c>
      <c r="AF3244" s="74">
        <f t="shared" si="254"/>
        <v>278646.04664015316</v>
      </c>
    </row>
    <row r="3245" spans="28:32" ht="20" customHeight="1" x14ac:dyDescent="0.5">
      <c r="AB3245" s="41">
        <f t="shared" si="250"/>
        <v>171</v>
      </c>
      <c r="AC3245" s="75">
        <f t="shared" si="251"/>
        <v>345.50064229249023</v>
      </c>
      <c r="AD3245" s="75">
        <f t="shared" si="252"/>
        <v>59080.609832015827</v>
      </c>
      <c r="AE3245" s="74">
        <f t="shared" si="253"/>
        <v>1629.5090446792583</v>
      </c>
      <c r="AF3245" s="74">
        <f t="shared" si="254"/>
        <v>278646.04664015316</v>
      </c>
    </row>
    <row r="3246" spans="28:32" ht="20" customHeight="1" x14ac:dyDescent="0.5">
      <c r="AB3246" s="41">
        <f t="shared" si="250"/>
        <v>171</v>
      </c>
      <c r="AC3246" s="75">
        <f t="shared" si="251"/>
        <v>345.50064229249023</v>
      </c>
      <c r="AD3246" s="75">
        <f t="shared" si="252"/>
        <v>59080.609832015827</v>
      </c>
      <c r="AE3246" s="74">
        <f t="shared" si="253"/>
        <v>1629.5090446792583</v>
      </c>
      <c r="AF3246" s="74">
        <f t="shared" si="254"/>
        <v>278646.04664015316</v>
      </c>
    </row>
    <row r="3247" spans="28:32" ht="20" customHeight="1" x14ac:dyDescent="0.5">
      <c r="AB3247" s="41">
        <f t="shared" si="250"/>
        <v>171</v>
      </c>
      <c r="AC3247" s="75">
        <f t="shared" si="251"/>
        <v>345.50064229249023</v>
      </c>
      <c r="AD3247" s="75">
        <f t="shared" si="252"/>
        <v>59080.609832015827</v>
      </c>
      <c r="AE3247" s="74">
        <f t="shared" si="253"/>
        <v>1629.5090446792583</v>
      </c>
      <c r="AF3247" s="74">
        <f t="shared" si="254"/>
        <v>278646.04664015316</v>
      </c>
    </row>
    <row r="3248" spans="28:32" ht="20" customHeight="1" x14ac:dyDescent="0.5">
      <c r="AB3248" s="41">
        <f t="shared" si="250"/>
        <v>171</v>
      </c>
      <c r="AC3248" s="75">
        <f t="shared" si="251"/>
        <v>345.50064229249023</v>
      </c>
      <c r="AD3248" s="75">
        <f t="shared" si="252"/>
        <v>59080.609832015827</v>
      </c>
      <c r="AE3248" s="74">
        <f t="shared" si="253"/>
        <v>1629.5090446792583</v>
      </c>
      <c r="AF3248" s="74">
        <f t="shared" si="254"/>
        <v>278646.04664015316</v>
      </c>
    </row>
    <row r="3249" spans="28:32" ht="20" customHeight="1" x14ac:dyDescent="0.5">
      <c r="AB3249" s="41">
        <f t="shared" si="250"/>
        <v>171</v>
      </c>
      <c r="AC3249" s="75">
        <f t="shared" si="251"/>
        <v>345.50064229249023</v>
      </c>
      <c r="AD3249" s="75">
        <f t="shared" si="252"/>
        <v>59080.609832015827</v>
      </c>
      <c r="AE3249" s="74">
        <f t="shared" si="253"/>
        <v>1629.5090446792583</v>
      </c>
      <c r="AF3249" s="74">
        <f t="shared" si="254"/>
        <v>278646.04664015316</v>
      </c>
    </row>
    <row r="3250" spans="28:32" ht="20" customHeight="1" x14ac:dyDescent="0.5">
      <c r="AB3250" s="41">
        <f t="shared" si="250"/>
        <v>171</v>
      </c>
      <c r="AC3250" s="75">
        <f t="shared" si="251"/>
        <v>345.50064229249023</v>
      </c>
      <c r="AD3250" s="75">
        <f t="shared" si="252"/>
        <v>59080.609832015827</v>
      </c>
      <c r="AE3250" s="74">
        <f t="shared" si="253"/>
        <v>1629.5090446792583</v>
      </c>
      <c r="AF3250" s="74">
        <f t="shared" si="254"/>
        <v>278646.04664015316</v>
      </c>
    </row>
    <row r="3251" spans="28:32" ht="20" customHeight="1" x14ac:dyDescent="0.5">
      <c r="AB3251" s="41">
        <f t="shared" si="250"/>
        <v>171</v>
      </c>
      <c r="AC3251" s="75">
        <f t="shared" si="251"/>
        <v>345.50064229249023</v>
      </c>
      <c r="AD3251" s="75">
        <f t="shared" si="252"/>
        <v>59080.609832015827</v>
      </c>
      <c r="AE3251" s="74">
        <f t="shared" si="253"/>
        <v>1629.5090446792583</v>
      </c>
      <c r="AF3251" s="74">
        <f t="shared" si="254"/>
        <v>278646.04664015316</v>
      </c>
    </row>
    <row r="3252" spans="28:32" ht="20" customHeight="1" x14ac:dyDescent="0.5">
      <c r="AB3252" s="41">
        <f t="shared" si="250"/>
        <v>171</v>
      </c>
      <c r="AC3252" s="75">
        <f t="shared" si="251"/>
        <v>345.50064229249023</v>
      </c>
      <c r="AD3252" s="75">
        <f t="shared" si="252"/>
        <v>59080.609832015827</v>
      </c>
      <c r="AE3252" s="74">
        <f t="shared" si="253"/>
        <v>1629.5090446792583</v>
      </c>
      <c r="AF3252" s="74">
        <f t="shared" si="254"/>
        <v>278646.04664015316</v>
      </c>
    </row>
    <row r="3253" spans="28:32" ht="20" customHeight="1" x14ac:dyDescent="0.5">
      <c r="AB3253" s="41">
        <f t="shared" si="250"/>
        <v>171</v>
      </c>
      <c r="AC3253" s="75">
        <f t="shared" si="251"/>
        <v>345.50064229249023</v>
      </c>
      <c r="AD3253" s="75">
        <f t="shared" si="252"/>
        <v>59080.609832015827</v>
      </c>
      <c r="AE3253" s="74">
        <f t="shared" si="253"/>
        <v>1629.5090446792583</v>
      </c>
      <c r="AF3253" s="74">
        <f t="shared" si="254"/>
        <v>278646.04664015316</v>
      </c>
    </row>
    <row r="3254" spans="28:32" ht="20" customHeight="1" x14ac:dyDescent="0.5">
      <c r="AB3254" s="41">
        <f t="shared" si="250"/>
        <v>171</v>
      </c>
      <c r="AC3254" s="75">
        <f t="shared" si="251"/>
        <v>345.50064229249023</v>
      </c>
      <c r="AD3254" s="75">
        <f t="shared" si="252"/>
        <v>59080.609832015827</v>
      </c>
      <c r="AE3254" s="74">
        <f t="shared" si="253"/>
        <v>1629.5090446792583</v>
      </c>
      <c r="AF3254" s="74">
        <f t="shared" si="254"/>
        <v>278646.04664015316</v>
      </c>
    </row>
    <row r="3255" spans="28:32" ht="20" customHeight="1" x14ac:dyDescent="0.5">
      <c r="AB3255" s="41">
        <f t="shared" si="250"/>
        <v>171</v>
      </c>
      <c r="AC3255" s="75">
        <f t="shared" si="251"/>
        <v>345.50064229249023</v>
      </c>
      <c r="AD3255" s="75">
        <f t="shared" si="252"/>
        <v>59080.609832015827</v>
      </c>
      <c r="AE3255" s="74">
        <f t="shared" si="253"/>
        <v>1629.5090446792583</v>
      </c>
      <c r="AF3255" s="74">
        <f t="shared" si="254"/>
        <v>278646.04664015316</v>
      </c>
    </row>
    <row r="3256" spans="28:32" ht="20" customHeight="1" x14ac:dyDescent="0.5">
      <c r="AB3256" s="41">
        <f t="shared" si="250"/>
        <v>171</v>
      </c>
      <c r="AC3256" s="75">
        <f t="shared" si="251"/>
        <v>345.50064229249023</v>
      </c>
      <c r="AD3256" s="75">
        <f t="shared" si="252"/>
        <v>59080.609832015827</v>
      </c>
      <c r="AE3256" s="74">
        <f t="shared" si="253"/>
        <v>1629.5090446792583</v>
      </c>
      <c r="AF3256" s="74">
        <f t="shared" si="254"/>
        <v>278646.04664015316</v>
      </c>
    </row>
    <row r="3257" spans="28:32" ht="20" customHeight="1" x14ac:dyDescent="0.5">
      <c r="AB3257" s="41">
        <f t="shared" si="250"/>
        <v>171</v>
      </c>
      <c r="AC3257" s="75">
        <f t="shared" si="251"/>
        <v>345.50064229249023</v>
      </c>
      <c r="AD3257" s="75">
        <f t="shared" si="252"/>
        <v>59080.609832015827</v>
      </c>
      <c r="AE3257" s="74">
        <f t="shared" si="253"/>
        <v>1629.5090446792583</v>
      </c>
      <c r="AF3257" s="74">
        <f t="shared" si="254"/>
        <v>278646.04664015316</v>
      </c>
    </row>
    <row r="3258" spans="28:32" ht="20" customHeight="1" x14ac:dyDescent="0.5">
      <c r="AB3258" s="41">
        <f t="shared" si="250"/>
        <v>171</v>
      </c>
      <c r="AC3258" s="75">
        <f t="shared" si="251"/>
        <v>345.50064229249023</v>
      </c>
      <c r="AD3258" s="75">
        <f t="shared" si="252"/>
        <v>59080.609832015827</v>
      </c>
      <c r="AE3258" s="74">
        <f t="shared" si="253"/>
        <v>1629.5090446792583</v>
      </c>
      <c r="AF3258" s="74">
        <f t="shared" si="254"/>
        <v>278646.04664015316</v>
      </c>
    </row>
    <row r="3259" spans="28:32" ht="20" customHeight="1" x14ac:dyDescent="0.5">
      <c r="AB3259" s="41">
        <f t="shared" si="250"/>
        <v>171</v>
      </c>
      <c r="AC3259" s="75">
        <f t="shared" si="251"/>
        <v>345.50064229249023</v>
      </c>
      <c r="AD3259" s="75">
        <f t="shared" si="252"/>
        <v>59080.609832015827</v>
      </c>
      <c r="AE3259" s="74">
        <f t="shared" si="253"/>
        <v>1629.5090446792583</v>
      </c>
      <c r="AF3259" s="74">
        <f t="shared" si="254"/>
        <v>278646.04664015316</v>
      </c>
    </row>
    <row r="3260" spans="28:32" ht="20" customHeight="1" x14ac:dyDescent="0.5">
      <c r="AB3260" s="41">
        <f t="shared" si="250"/>
        <v>171</v>
      </c>
      <c r="AC3260" s="75">
        <f t="shared" si="251"/>
        <v>345.50064229249023</v>
      </c>
      <c r="AD3260" s="75">
        <f t="shared" si="252"/>
        <v>59080.609832015827</v>
      </c>
      <c r="AE3260" s="74">
        <f t="shared" si="253"/>
        <v>1629.5090446792583</v>
      </c>
      <c r="AF3260" s="74">
        <f t="shared" si="254"/>
        <v>278646.04664015316</v>
      </c>
    </row>
    <row r="3261" spans="28:32" ht="20" customHeight="1" x14ac:dyDescent="0.5">
      <c r="AB3261" s="41">
        <f t="shared" si="250"/>
        <v>171</v>
      </c>
      <c r="AC3261" s="75">
        <f t="shared" si="251"/>
        <v>345.50064229249023</v>
      </c>
      <c r="AD3261" s="75">
        <f t="shared" si="252"/>
        <v>59080.609832015827</v>
      </c>
      <c r="AE3261" s="74">
        <f t="shared" si="253"/>
        <v>1629.5090446792583</v>
      </c>
      <c r="AF3261" s="74">
        <f t="shared" si="254"/>
        <v>278646.04664015316</v>
      </c>
    </row>
    <row r="3262" spans="28:32" ht="20" customHeight="1" x14ac:dyDescent="0.5">
      <c r="AB3262" s="41">
        <f t="shared" si="250"/>
        <v>171</v>
      </c>
      <c r="AC3262" s="75">
        <f t="shared" si="251"/>
        <v>345.50064229249023</v>
      </c>
      <c r="AD3262" s="75">
        <f t="shared" si="252"/>
        <v>59080.609832015827</v>
      </c>
      <c r="AE3262" s="74">
        <f t="shared" si="253"/>
        <v>1629.5090446792583</v>
      </c>
      <c r="AF3262" s="74">
        <f t="shared" si="254"/>
        <v>278646.04664015316</v>
      </c>
    </row>
    <row r="3263" spans="28:32" ht="20" customHeight="1" x14ac:dyDescent="0.5">
      <c r="AB3263" s="41">
        <f t="shared" si="250"/>
        <v>171</v>
      </c>
      <c r="AC3263" s="75">
        <f t="shared" si="251"/>
        <v>345.50064229249023</v>
      </c>
      <c r="AD3263" s="75">
        <f t="shared" si="252"/>
        <v>59080.609832015827</v>
      </c>
      <c r="AE3263" s="74">
        <f t="shared" si="253"/>
        <v>1629.5090446792583</v>
      </c>
      <c r="AF3263" s="74">
        <f t="shared" si="254"/>
        <v>278646.04664015316</v>
      </c>
    </row>
    <row r="3264" spans="28:32" ht="20" customHeight="1" x14ac:dyDescent="0.5">
      <c r="AB3264" s="41">
        <f t="shared" si="250"/>
        <v>171</v>
      </c>
      <c r="AC3264" s="75">
        <f t="shared" si="251"/>
        <v>345.50064229249023</v>
      </c>
      <c r="AD3264" s="75">
        <f t="shared" si="252"/>
        <v>59080.609832015827</v>
      </c>
      <c r="AE3264" s="74">
        <f t="shared" si="253"/>
        <v>1629.5090446792583</v>
      </c>
      <c r="AF3264" s="74">
        <f t="shared" si="254"/>
        <v>278646.04664015316</v>
      </c>
    </row>
    <row r="3265" spans="28:32" ht="20" customHeight="1" x14ac:dyDescent="0.5">
      <c r="AB3265" s="41">
        <f t="shared" si="250"/>
        <v>171</v>
      </c>
      <c r="AC3265" s="75">
        <f t="shared" si="251"/>
        <v>345.50064229249023</v>
      </c>
      <c r="AD3265" s="75">
        <f t="shared" si="252"/>
        <v>59080.609832015827</v>
      </c>
      <c r="AE3265" s="74">
        <f t="shared" si="253"/>
        <v>1629.5090446792583</v>
      </c>
      <c r="AF3265" s="74">
        <f t="shared" si="254"/>
        <v>278646.04664015316</v>
      </c>
    </row>
    <row r="3266" spans="28:32" ht="20" customHeight="1" x14ac:dyDescent="0.5">
      <c r="AB3266" s="41">
        <f t="shared" si="250"/>
        <v>171</v>
      </c>
      <c r="AC3266" s="75">
        <f t="shared" si="251"/>
        <v>345.50064229249023</v>
      </c>
      <c r="AD3266" s="75">
        <f t="shared" si="252"/>
        <v>59080.609832015827</v>
      </c>
      <c r="AE3266" s="74">
        <f t="shared" si="253"/>
        <v>1629.5090446792583</v>
      </c>
      <c r="AF3266" s="74">
        <f t="shared" si="254"/>
        <v>278646.04664015316</v>
      </c>
    </row>
    <row r="3267" spans="28:32" ht="20" customHeight="1" x14ac:dyDescent="0.5">
      <c r="AB3267" s="41">
        <f t="shared" si="250"/>
        <v>171</v>
      </c>
      <c r="AC3267" s="75">
        <f t="shared" si="251"/>
        <v>345.50064229249023</v>
      </c>
      <c r="AD3267" s="75">
        <f t="shared" si="252"/>
        <v>59080.609832015827</v>
      </c>
      <c r="AE3267" s="74">
        <f t="shared" si="253"/>
        <v>1629.5090446792583</v>
      </c>
      <c r="AF3267" s="74">
        <f t="shared" si="254"/>
        <v>278646.04664015316</v>
      </c>
    </row>
    <row r="3268" spans="28:32" ht="20" customHeight="1" x14ac:dyDescent="0.5">
      <c r="AB3268" s="41">
        <f t="shared" si="250"/>
        <v>171</v>
      </c>
      <c r="AC3268" s="75">
        <f t="shared" si="251"/>
        <v>345.50064229249023</v>
      </c>
      <c r="AD3268" s="75">
        <f t="shared" si="252"/>
        <v>59080.609832015827</v>
      </c>
      <c r="AE3268" s="74">
        <f t="shared" si="253"/>
        <v>1629.5090446792583</v>
      </c>
      <c r="AF3268" s="74">
        <f t="shared" si="254"/>
        <v>278646.04664015316</v>
      </c>
    </row>
    <row r="3269" spans="28:32" ht="20" customHeight="1" x14ac:dyDescent="0.5">
      <c r="AB3269" s="41">
        <f t="shared" si="250"/>
        <v>171</v>
      </c>
      <c r="AC3269" s="75">
        <f t="shared" si="251"/>
        <v>345.50064229249023</v>
      </c>
      <c r="AD3269" s="75">
        <f t="shared" si="252"/>
        <v>59080.609832015827</v>
      </c>
      <c r="AE3269" s="74">
        <f t="shared" si="253"/>
        <v>1629.5090446792583</v>
      </c>
      <c r="AF3269" s="74">
        <f t="shared" si="254"/>
        <v>278646.04664015316</v>
      </c>
    </row>
    <row r="3270" spans="28:32" ht="20" customHeight="1" x14ac:dyDescent="0.5">
      <c r="AB3270" s="41">
        <f t="shared" si="250"/>
        <v>171</v>
      </c>
      <c r="AC3270" s="75">
        <f t="shared" si="251"/>
        <v>345.50064229249023</v>
      </c>
      <c r="AD3270" s="75">
        <f t="shared" si="252"/>
        <v>59080.609832015827</v>
      </c>
      <c r="AE3270" s="74">
        <f t="shared" si="253"/>
        <v>1629.5090446792583</v>
      </c>
      <c r="AF3270" s="74">
        <f t="shared" si="254"/>
        <v>278646.04664015316</v>
      </c>
    </row>
    <row r="3271" spans="28:32" ht="20" customHeight="1" x14ac:dyDescent="0.5">
      <c r="AB3271" s="41">
        <f t="shared" ref="AB3271:AB3334" si="255">AB3270+U3271</f>
        <v>171</v>
      </c>
      <c r="AC3271" s="75">
        <f t="shared" ref="AC3271:AC3334" si="256">IF(U3271&gt;0,(W3271+AD3270)/AB3271,AC3270)</f>
        <v>345.50064229249023</v>
      </c>
      <c r="AD3271" s="75">
        <f t="shared" ref="AD3271:AD3334" si="257">AB3271*AC3271</f>
        <v>59080.609832015827</v>
      </c>
      <c r="AE3271" s="74">
        <f t="shared" ref="AE3271:AE3334" si="258">IF(U3271&gt;0,(AF3270+Z3271)/AB3271,AE3270)</f>
        <v>1629.5090446792583</v>
      </c>
      <c r="AF3271" s="74">
        <f t="shared" ref="AF3271:AF3334" si="259">AB3271*AE3271</f>
        <v>278646.04664015316</v>
      </c>
    </row>
    <row r="3272" spans="28:32" ht="20" customHeight="1" x14ac:dyDescent="0.5">
      <c r="AB3272" s="41">
        <f t="shared" si="255"/>
        <v>171</v>
      </c>
      <c r="AC3272" s="75">
        <f t="shared" si="256"/>
        <v>345.50064229249023</v>
      </c>
      <c r="AD3272" s="75">
        <f t="shared" si="257"/>
        <v>59080.609832015827</v>
      </c>
      <c r="AE3272" s="74">
        <f t="shared" si="258"/>
        <v>1629.5090446792583</v>
      </c>
      <c r="AF3272" s="74">
        <f t="shared" si="259"/>
        <v>278646.04664015316</v>
      </c>
    </row>
    <row r="3273" spans="28:32" ht="20" customHeight="1" x14ac:dyDescent="0.5">
      <c r="AB3273" s="41">
        <f t="shared" si="255"/>
        <v>171</v>
      </c>
      <c r="AC3273" s="75">
        <f t="shared" si="256"/>
        <v>345.50064229249023</v>
      </c>
      <c r="AD3273" s="75">
        <f t="shared" si="257"/>
        <v>59080.609832015827</v>
      </c>
      <c r="AE3273" s="74">
        <f t="shared" si="258"/>
        <v>1629.5090446792583</v>
      </c>
      <c r="AF3273" s="74">
        <f t="shared" si="259"/>
        <v>278646.04664015316</v>
      </c>
    </row>
    <row r="3274" spans="28:32" ht="20" customHeight="1" x14ac:dyDescent="0.5">
      <c r="AB3274" s="41">
        <f t="shared" si="255"/>
        <v>171</v>
      </c>
      <c r="AC3274" s="75">
        <f t="shared" si="256"/>
        <v>345.50064229249023</v>
      </c>
      <c r="AD3274" s="75">
        <f t="shared" si="257"/>
        <v>59080.609832015827</v>
      </c>
      <c r="AE3274" s="74">
        <f t="shared" si="258"/>
        <v>1629.5090446792583</v>
      </c>
      <c r="AF3274" s="74">
        <f t="shared" si="259"/>
        <v>278646.04664015316</v>
      </c>
    </row>
    <row r="3275" spans="28:32" ht="20" customHeight="1" x14ac:dyDescent="0.5">
      <c r="AB3275" s="41">
        <f t="shared" si="255"/>
        <v>171</v>
      </c>
      <c r="AC3275" s="75">
        <f t="shared" si="256"/>
        <v>345.50064229249023</v>
      </c>
      <c r="AD3275" s="75">
        <f t="shared" si="257"/>
        <v>59080.609832015827</v>
      </c>
      <c r="AE3275" s="74">
        <f t="shared" si="258"/>
        <v>1629.5090446792583</v>
      </c>
      <c r="AF3275" s="74">
        <f t="shared" si="259"/>
        <v>278646.04664015316</v>
      </c>
    </row>
    <row r="3276" spans="28:32" ht="20" customHeight="1" x14ac:dyDescent="0.5">
      <c r="AB3276" s="41">
        <f t="shared" si="255"/>
        <v>171</v>
      </c>
      <c r="AC3276" s="75">
        <f t="shared" si="256"/>
        <v>345.50064229249023</v>
      </c>
      <c r="AD3276" s="75">
        <f t="shared" si="257"/>
        <v>59080.609832015827</v>
      </c>
      <c r="AE3276" s="74">
        <f t="shared" si="258"/>
        <v>1629.5090446792583</v>
      </c>
      <c r="AF3276" s="74">
        <f t="shared" si="259"/>
        <v>278646.04664015316</v>
      </c>
    </row>
    <row r="3277" spans="28:32" ht="20" customHeight="1" x14ac:dyDescent="0.5">
      <c r="AB3277" s="41">
        <f t="shared" si="255"/>
        <v>171</v>
      </c>
      <c r="AC3277" s="75">
        <f t="shared" si="256"/>
        <v>345.50064229249023</v>
      </c>
      <c r="AD3277" s="75">
        <f t="shared" si="257"/>
        <v>59080.609832015827</v>
      </c>
      <c r="AE3277" s="74">
        <f t="shared" si="258"/>
        <v>1629.5090446792583</v>
      </c>
      <c r="AF3277" s="74">
        <f t="shared" si="259"/>
        <v>278646.04664015316</v>
      </c>
    </row>
    <row r="3278" spans="28:32" ht="20" customHeight="1" x14ac:dyDescent="0.5">
      <c r="AB3278" s="41">
        <f t="shared" si="255"/>
        <v>171</v>
      </c>
      <c r="AC3278" s="75">
        <f t="shared" si="256"/>
        <v>345.50064229249023</v>
      </c>
      <c r="AD3278" s="75">
        <f t="shared" si="257"/>
        <v>59080.609832015827</v>
      </c>
      <c r="AE3278" s="74">
        <f t="shared" si="258"/>
        <v>1629.5090446792583</v>
      </c>
      <c r="AF3278" s="74">
        <f t="shared" si="259"/>
        <v>278646.04664015316</v>
      </c>
    </row>
    <row r="3279" spans="28:32" ht="20" customHeight="1" x14ac:dyDescent="0.5">
      <c r="AB3279" s="41">
        <f t="shared" si="255"/>
        <v>171</v>
      </c>
      <c r="AC3279" s="75">
        <f t="shared" si="256"/>
        <v>345.50064229249023</v>
      </c>
      <c r="AD3279" s="75">
        <f t="shared" si="257"/>
        <v>59080.609832015827</v>
      </c>
      <c r="AE3279" s="74">
        <f t="shared" si="258"/>
        <v>1629.5090446792583</v>
      </c>
      <c r="AF3279" s="74">
        <f t="shared" si="259"/>
        <v>278646.04664015316</v>
      </c>
    </row>
    <row r="3280" spans="28:32" ht="20" customHeight="1" x14ac:dyDescent="0.5">
      <c r="AB3280" s="41">
        <f t="shared" si="255"/>
        <v>171</v>
      </c>
      <c r="AC3280" s="75">
        <f t="shared" si="256"/>
        <v>345.50064229249023</v>
      </c>
      <c r="AD3280" s="75">
        <f t="shared" si="257"/>
        <v>59080.609832015827</v>
      </c>
      <c r="AE3280" s="74">
        <f t="shared" si="258"/>
        <v>1629.5090446792583</v>
      </c>
      <c r="AF3280" s="74">
        <f t="shared" si="259"/>
        <v>278646.04664015316</v>
      </c>
    </row>
    <row r="3281" spans="28:32" ht="20" customHeight="1" x14ac:dyDescent="0.5">
      <c r="AB3281" s="41">
        <f t="shared" si="255"/>
        <v>171</v>
      </c>
      <c r="AC3281" s="75">
        <f t="shared" si="256"/>
        <v>345.50064229249023</v>
      </c>
      <c r="AD3281" s="75">
        <f t="shared" si="257"/>
        <v>59080.609832015827</v>
      </c>
      <c r="AE3281" s="74">
        <f t="shared" si="258"/>
        <v>1629.5090446792583</v>
      </c>
      <c r="AF3281" s="74">
        <f t="shared" si="259"/>
        <v>278646.04664015316</v>
      </c>
    </row>
    <row r="3282" spans="28:32" ht="20" customHeight="1" x14ac:dyDescent="0.5">
      <c r="AB3282" s="41">
        <f t="shared" si="255"/>
        <v>171</v>
      </c>
      <c r="AC3282" s="75">
        <f t="shared" si="256"/>
        <v>345.50064229249023</v>
      </c>
      <c r="AD3282" s="75">
        <f t="shared" si="257"/>
        <v>59080.609832015827</v>
      </c>
      <c r="AE3282" s="74">
        <f t="shared" si="258"/>
        <v>1629.5090446792583</v>
      </c>
      <c r="AF3282" s="74">
        <f t="shared" si="259"/>
        <v>278646.04664015316</v>
      </c>
    </row>
    <row r="3283" spans="28:32" ht="20" customHeight="1" x14ac:dyDescent="0.5">
      <c r="AB3283" s="41">
        <f t="shared" si="255"/>
        <v>171</v>
      </c>
      <c r="AC3283" s="75">
        <f t="shared" si="256"/>
        <v>345.50064229249023</v>
      </c>
      <c r="AD3283" s="75">
        <f t="shared" si="257"/>
        <v>59080.609832015827</v>
      </c>
      <c r="AE3283" s="74">
        <f t="shared" si="258"/>
        <v>1629.5090446792583</v>
      </c>
      <c r="AF3283" s="74">
        <f t="shared" si="259"/>
        <v>278646.04664015316</v>
      </c>
    </row>
    <row r="3284" spans="28:32" ht="20" customHeight="1" x14ac:dyDescent="0.5">
      <c r="AB3284" s="41">
        <f t="shared" si="255"/>
        <v>171</v>
      </c>
      <c r="AC3284" s="75">
        <f t="shared" si="256"/>
        <v>345.50064229249023</v>
      </c>
      <c r="AD3284" s="75">
        <f t="shared" si="257"/>
        <v>59080.609832015827</v>
      </c>
      <c r="AE3284" s="74">
        <f t="shared" si="258"/>
        <v>1629.5090446792583</v>
      </c>
      <c r="AF3284" s="74">
        <f t="shared" si="259"/>
        <v>278646.04664015316</v>
      </c>
    </row>
    <row r="3285" spans="28:32" ht="20" customHeight="1" x14ac:dyDescent="0.5">
      <c r="AB3285" s="41">
        <f t="shared" si="255"/>
        <v>171</v>
      </c>
      <c r="AC3285" s="75">
        <f t="shared" si="256"/>
        <v>345.50064229249023</v>
      </c>
      <c r="AD3285" s="75">
        <f t="shared" si="257"/>
        <v>59080.609832015827</v>
      </c>
      <c r="AE3285" s="74">
        <f t="shared" si="258"/>
        <v>1629.5090446792583</v>
      </c>
      <c r="AF3285" s="74">
        <f t="shared" si="259"/>
        <v>278646.04664015316</v>
      </c>
    </row>
    <row r="3286" spans="28:32" ht="20" customHeight="1" x14ac:dyDescent="0.5">
      <c r="AB3286" s="41">
        <f t="shared" si="255"/>
        <v>171</v>
      </c>
      <c r="AC3286" s="75">
        <f t="shared" si="256"/>
        <v>345.50064229249023</v>
      </c>
      <c r="AD3286" s="75">
        <f t="shared" si="257"/>
        <v>59080.609832015827</v>
      </c>
      <c r="AE3286" s="74">
        <f t="shared" si="258"/>
        <v>1629.5090446792583</v>
      </c>
      <c r="AF3286" s="74">
        <f t="shared" si="259"/>
        <v>278646.04664015316</v>
      </c>
    </row>
    <row r="3287" spans="28:32" ht="20" customHeight="1" x14ac:dyDescent="0.5">
      <c r="AB3287" s="41">
        <f t="shared" si="255"/>
        <v>171</v>
      </c>
      <c r="AC3287" s="75">
        <f t="shared" si="256"/>
        <v>345.50064229249023</v>
      </c>
      <c r="AD3287" s="75">
        <f t="shared" si="257"/>
        <v>59080.609832015827</v>
      </c>
      <c r="AE3287" s="74">
        <f t="shared" si="258"/>
        <v>1629.5090446792583</v>
      </c>
      <c r="AF3287" s="74">
        <f t="shared" si="259"/>
        <v>278646.04664015316</v>
      </c>
    </row>
    <row r="3288" spans="28:32" ht="20" customHeight="1" x14ac:dyDescent="0.5">
      <c r="AB3288" s="41">
        <f t="shared" si="255"/>
        <v>171</v>
      </c>
      <c r="AC3288" s="75">
        <f t="shared" si="256"/>
        <v>345.50064229249023</v>
      </c>
      <c r="AD3288" s="75">
        <f t="shared" si="257"/>
        <v>59080.609832015827</v>
      </c>
      <c r="AE3288" s="74">
        <f t="shared" si="258"/>
        <v>1629.5090446792583</v>
      </c>
      <c r="AF3288" s="74">
        <f t="shared" si="259"/>
        <v>278646.04664015316</v>
      </c>
    </row>
    <row r="3289" spans="28:32" ht="20" customHeight="1" x14ac:dyDescent="0.5">
      <c r="AB3289" s="41">
        <f t="shared" si="255"/>
        <v>171</v>
      </c>
      <c r="AC3289" s="75">
        <f t="shared" si="256"/>
        <v>345.50064229249023</v>
      </c>
      <c r="AD3289" s="75">
        <f t="shared" si="257"/>
        <v>59080.609832015827</v>
      </c>
      <c r="AE3289" s="74">
        <f t="shared" si="258"/>
        <v>1629.5090446792583</v>
      </c>
      <c r="AF3289" s="74">
        <f t="shared" si="259"/>
        <v>278646.04664015316</v>
      </c>
    </row>
    <row r="3290" spans="28:32" ht="20" customHeight="1" x14ac:dyDescent="0.5">
      <c r="AB3290" s="41">
        <f t="shared" si="255"/>
        <v>171</v>
      </c>
      <c r="AC3290" s="75">
        <f t="shared" si="256"/>
        <v>345.50064229249023</v>
      </c>
      <c r="AD3290" s="75">
        <f t="shared" si="257"/>
        <v>59080.609832015827</v>
      </c>
      <c r="AE3290" s="74">
        <f t="shared" si="258"/>
        <v>1629.5090446792583</v>
      </c>
      <c r="AF3290" s="74">
        <f t="shared" si="259"/>
        <v>278646.04664015316</v>
      </c>
    </row>
    <row r="3291" spans="28:32" ht="20" customHeight="1" x14ac:dyDescent="0.5">
      <c r="AB3291" s="41">
        <f t="shared" si="255"/>
        <v>171</v>
      </c>
      <c r="AC3291" s="75">
        <f t="shared" si="256"/>
        <v>345.50064229249023</v>
      </c>
      <c r="AD3291" s="75">
        <f t="shared" si="257"/>
        <v>59080.609832015827</v>
      </c>
      <c r="AE3291" s="74">
        <f t="shared" si="258"/>
        <v>1629.5090446792583</v>
      </c>
      <c r="AF3291" s="74">
        <f t="shared" si="259"/>
        <v>278646.04664015316</v>
      </c>
    </row>
    <row r="3292" spans="28:32" ht="20" customHeight="1" x14ac:dyDescent="0.5">
      <c r="AB3292" s="41">
        <f t="shared" si="255"/>
        <v>171</v>
      </c>
      <c r="AC3292" s="75">
        <f t="shared" si="256"/>
        <v>345.50064229249023</v>
      </c>
      <c r="AD3292" s="75">
        <f t="shared" si="257"/>
        <v>59080.609832015827</v>
      </c>
      <c r="AE3292" s="74">
        <f t="shared" si="258"/>
        <v>1629.5090446792583</v>
      </c>
      <c r="AF3292" s="74">
        <f t="shared" si="259"/>
        <v>278646.04664015316</v>
      </c>
    </row>
    <row r="3293" spans="28:32" ht="20" customHeight="1" x14ac:dyDescent="0.5">
      <c r="AB3293" s="41">
        <f t="shared" si="255"/>
        <v>171</v>
      </c>
      <c r="AC3293" s="75">
        <f t="shared" si="256"/>
        <v>345.50064229249023</v>
      </c>
      <c r="AD3293" s="75">
        <f t="shared" si="257"/>
        <v>59080.609832015827</v>
      </c>
      <c r="AE3293" s="74">
        <f t="shared" si="258"/>
        <v>1629.5090446792583</v>
      </c>
      <c r="AF3293" s="74">
        <f t="shared" si="259"/>
        <v>278646.04664015316</v>
      </c>
    </row>
    <row r="3294" spans="28:32" ht="20" customHeight="1" x14ac:dyDescent="0.5">
      <c r="AB3294" s="41">
        <f t="shared" si="255"/>
        <v>171</v>
      </c>
      <c r="AC3294" s="75">
        <f t="shared" si="256"/>
        <v>345.50064229249023</v>
      </c>
      <c r="AD3294" s="75">
        <f t="shared" si="257"/>
        <v>59080.609832015827</v>
      </c>
      <c r="AE3294" s="74">
        <f t="shared" si="258"/>
        <v>1629.5090446792583</v>
      </c>
      <c r="AF3294" s="74">
        <f t="shared" si="259"/>
        <v>278646.04664015316</v>
      </c>
    </row>
    <row r="3295" spans="28:32" ht="20" customHeight="1" x14ac:dyDescent="0.5">
      <c r="AB3295" s="41">
        <f t="shared" si="255"/>
        <v>171</v>
      </c>
      <c r="AC3295" s="75">
        <f t="shared" si="256"/>
        <v>345.50064229249023</v>
      </c>
      <c r="AD3295" s="75">
        <f t="shared" si="257"/>
        <v>59080.609832015827</v>
      </c>
      <c r="AE3295" s="74">
        <f t="shared" si="258"/>
        <v>1629.5090446792583</v>
      </c>
      <c r="AF3295" s="74">
        <f t="shared" si="259"/>
        <v>278646.04664015316</v>
      </c>
    </row>
    <row r="3296" spans="28:32" ht="20" customHeight="1" x14ac:dyDescent="0.5">
      <c r="AB3296" s="41">
        <f t="shared" si="255"/>
        <v>171</v>
      </c>
      <c r="AC3296" s="75">
        <f t="shared" si="256"/>
        <v>345.50064229249023</v>
      </c>
      <c r="AD3296" s="75">
        <f t="shared" si="257"/>
        <v>59080.609832015827</v>
      </c>
      <c r="AE3296" s="74">
        <f t="shared" si="258"/>
        <v>1629.5090446792583</v>
      </c>
      <c r="AF3296" s="74">
        <f t="shared" si="259"/>
        <v>278646.04664015316</v>
      </c>
    </row>
    <row r="3297" spans="28:32" ht="20" customHeight="1" x14ac:dyDescent="0.5">
      <c r="AB3297" s="41">
        <f t="shared" si="255"/>
        <v>171</v>
      </c>
      <c r="AC3297" s="75">
        <f t="shared" si="256"/>
        <v>345.50064229249023</v>
      </c>
      <c r="AD3297" s="75">
        <f t="shared" si="257"/>
        <v>59080.609832015827</v>
      </c>
      <c r="AE3297" s="74">
        <f t="shared" si="258"/>
        <v>1629.5090446792583</v>
      </c>
      <c r="AF3297" s="74">
        <f t="shared" si="259"/>
        <v>278646.04664015316</v>
      </c>
    </row>
    <row r="3298" spans="28:32" ht="20" customHeight="1" x14ac:dyDescent="0.5">
      <c r="AB3298" s="41">
        <f t="shared" si="255"/>
        <v>171</v>
      </c>
      <c r="AC3298" s="75">
        <f t="shared" si="256"/>
        <v>345.50064229249023</v>
      </c>
      <c r="AD3298" s="75">
        <f t="shared" si="257"/>
        <v>59080.609832015827</v>
      </c>
      <c r="AE3298" s="74">
        <f t="shared" si="258"/>
        <v>1629.5090446792583</v>
      </c>
      <c r="AF3298" s="74">
        <f t="shared" si="259"/>
        <v>278646.04664015316</v>
      </c>
    </row>
    <row r="3299" spans="28:32" ht="20" customHeight="1" x14ac:dyDescent="0.5">
      <c r="AB3299" s="41">
        <f t="shared" si="255"/>
        <v>171</v>
      </c>
      <c r="AC3299" s="75">
        <f t="shared" si="256"/>
        <v>345.50064229249023</v>
      </c>
      <c r="AD3299" s="75">
        <f t="shared" si="257"/>
        <v>59080.609832015827</v>
      </c>
      <c r="AE3299" s="74">
        <f t="shared" si="258"/>
        <v>1629.5090446792583</v>
      </c>
      <c r="AF3299" s="74">
        <f t="shared" si="259"/>
        <v>278646.04664015316</v>
      </c>
    </row>
    <row r="3300" spans="28:32" ht="20" customHeight="1" x14ac:dyDescent="0.5">
      <c r="AB3300" s="41">
        <f t="shared" si="255"/>
        <v>171</v>
      </c>
      <c r="AC3300" s="75">
        <f t="shared" si="256"/>
        <v>345.50064229249023</v>
      </c>
      <c r="AD3300" s="75">
        <f t="shared" si="257"/>
        <v>59080.609832015827</v>
      </c>
      <c r="AE3300" s="74">
        <f t="shared" si="258"/>
        <v>1629.5090446792583</v>
      </c>
      <c r="AF3300" s="74">
        <f t="shared" si="259"/>
        <v>278646.04664015316</v>
      </c>
    </row>
    <row r="3301" spans="28:32" ht="20" customHeight="1" x14ac:dyDescent="0.5">
      <c r="AB3301" s="41">
        <f t="shared" si="255"/>
        <v>171</v>
      </c>
      <c r="AC3301" s="75">
        <f t="shared" si="256"/>
        <v>345.50064229249023</v>
      </c>
      <c r="AD3301" s="75">
        <f t="shared" si="257"/>
        <v>59080.609832015827</v>
      </c>
      <c r="AE3301" s="74">
        <f t="shared" si="258"/>
        <v>1629.5090446792583</v>
      </c>
      <c r="AF3301" s="74">
        <f t="shared" si="259"/>
        <v>278646.04664015316</v>
      </c>
    </row>
    <row r="3302" spans="28:32" ht="20" customHeight="1" x14ac:dyDescent="0.5">
      <c r="AB3302" s="41">
        <f t="shared" si="255"/>
        <v>171</v>
      </c>
      <c r="AC3302" s="75">
        <f t="shared" si="256"/>
        <v>345.50064229249023</v>
      </c>
      <c r="AD3302" s="75">
        <f t="shared" si="257"/>
        <v>59080.609832015827</v>
      </c>
      <c r="AE3302" s="74">
        <f t="shared" si="258"/>
        <v>1629.5090446792583</v>
      </c>
      <c r="AF3302" s="74">
        <f t="shared" si="259"/>
        <v>278646.04664015316</v>
      </c>
    </row>
    <row r="3303" spans="28:32" ht="20" customHeight="1" x14ac:dyDescent="0.5">
      <c r="AB3303" s="41">
        <f t="shared" si="255"/>
        <v>171</v>
      </c>
      <c r="AC3303" s="75">
        <f t="shared" si="256"/>
        <v>345.50064229249023</v>
      </c>
      <c r="AD3303" s="75">
        <f t="shared" si="257"/>
        <v>59080.609832015827</v>
      </c>
      <c r="AE3303" s="74">
        <f t="shared" si="258"/>
        <v>1629.5090446792583</v>
      </c>
      <c r="AF3303" s="74">
        <f t="shared" si="259"/>
        <v>278646.04664015316</v>
      </c>
    </row>
    <row r="3304" spans="28:32" ht="20" customHeight="1" x14ac:dyDescent="0.5">
      <c r="AB3304" s="41">
        <f t="shared" si="255"/>
        <v>171</v>
      </c>
      <c r="AC3304" s="75">
        <f t="shared" si="256"/>
        <v>345.50064229249023</v>
      </c>
      <c r="AD3304" s="75">
        <f t="shared" si="257"/>
        <v>59080.609832015827</v>
      </c>
      <c r="AE3304" s="74">
        <f t="shared" si="258"/>
        <v>1629.5090446792583</v>
      </c>
      <c r="AF3304" s="74">
        <f t="shared" si="259"/>
        <v>278646.04664015316</v>
      </c>
    </row>
    <row r="3305" spans="28:32" ht="20" customHeight="1" x14ac:dyDescent="0.5">
      <c r="AB3305" s="41">
        <f t="shared" si="255"/>
        <v>171</v>
      </c>
      <c r="AC3305" s="75">
        <f t="shared" si="256"/>
        <v>345.50064229249023</v>
      </c>
      <c r="AD3305" s="75">
        <f t="shared" si="257"/>
        <v>59080.609832015827</v>
      </c>
      <c r="AE3305" s="74">
        <f t="shared" si="258"/>
        <v>1629.5090446792583</v>
      </c>
      <c r="AF3305" s="74">
        <f t="shared" si="259"/>
        <v>278646.04664015316</v>
      </c>
    </row>
    <row r="3306" spans="28:32" ht="20" customHeight="1" x14ac:dyDescent="0.5">
      <c r="AB3306" s="41">
        <f t="shared" si="255"/>
        <v>171</v>
      </c>
      <c r="AC3306" s="75">
        <f t="shared" si="256"/>
        <v>345.50064229249023</v>
      </c>
      <c r="AD3306" s="75">
        <f t="shared" si="257"/>
        <v>59080.609832015827</v>
      </c>
      <c r="AE3306" s="74">
        <f t="shared" si="258"/>
        <v>1629.5090446792583</v>
      </c>
      <c r="AF3306" s="74">
        <f t="shared" si="259"/>
        <v>278646.04664015316</v>
      </c>
    </row>
    <row r="3307" spans="28:32" ht="20" customHeight="1" x14ac:dyDescent="0.5">
      <c r="AB3307" s="41">
        <f t="shared" si="255"/>
        <v>171</v>
      </c>
      <c r="AC3307" s="75">
        <f t="shared" si="256"/>
        <v>345.50064229249023</v>
      </c>
      <c r="AD3307" s="75">
        <f t="shared" si="257"/>
        <v>59080.609832015827</v>
      </c>
      <c r="AE3307" s="74">
        <f t="shared" si="258"/>
        <v>1629.5090446792583</v>
      </c>
      <c r="AF3307" s="74">
        <f t="shared" si="259"/>
        <v>278646.04664015316</v>
      </c>
    </row>
    <row r="3308" spans="28:32" ht="20" customHeight="1" x14ac:dyDescent="0.5">
      <c r="AB3308" s="41">
        <f t="shared" si="255"/>
        <v>171</v>
      </c>
      <c r="AC3308" s="75">
        <f t="shared" si="256"/>
        <v>345.50064229249023</v>
      </c>
      <c r="AD3308" s="75">
        <f t="shared" si="257"/>
        <v>59080.609832015827</v>
      </c>
      <c r="AE3308" s="74">
        <f t="shared" si="258"/>
        <v>1629.5090446792583</v>
      </c>
      <c r="AF3308" s="74">
        <f t="shared" si="259"/>
        <v>278646.04664015316</v>
      </c>
    </row>
    <row r="3309" spans="28:32" ht="20" customHeight="1" x14ac:dyDescent="0.5">
      <c r="AB3309" s="41">
        <f t="shared" si="255"/>
        <v>171</v>
      </c>
      <c r="AC3309" s="75">
        <f t="shared" si="256"/>
        <v>345.50064229249023</v>
      </c>
      <c r="AD3309" s="75">
        <f t="shared" si="257"/>
        <v>59080.609832015827</v>
      </c>
      <c r="AE3309" s="74">
        <f t="shared" si="258"/>
        <v>1629.5090446792583</v>
      </c>
      <c r="AF3309" s="74">
        <f t="shared" si="259"/>
        <v>278646.04664015316</v>
      </c>
    </row>
    <row r="3310" spans="28:32" ht="20" customHeight="1" x14ac:dyDescent="0.5">
      <c r="AB3310" s="41">
        <f t="shared" si="255"/>
        <v>171</v>
      </c>
      <c r="AC3310" s="75">
        <f t="shared" si="256"/>
        <v>345.50064229249023</v>
      </c>
      <c r="AD3310" s="75">
        <f t="shared" si="257"/>
        <v>59080.609832015827</v>
      </c>
      <c r="AE3310" s="74">
        <f t="shared" si="258"/>
        <v>1629.5090446792583</v>
      </c>
      <c r="AF3310" s="74">
        <f t="shared" si="259"/>
        <v>278646.04664015316</v>
      </c>
    </row>
    <row r="3311" spans="28:32" ht="20" customHeight="1" x14ac:dyDescent="0.5">
      <c r="AB3311" s="41">
        <f t="shared" si="255"/>
        <v>171</v>
      </c>
      <c r="AC3311" s="75">
        <f t="shared" si="256"/>
        <v>345.50064229249023</v>
      </c>
      <c r="AD3311" s="75">
        <f t="shared" si="257"/>
        <v>59080.609832015827</v>
      </c>
      <c r="AE3311" s="74">
        <f t="shared" si="258"/>
        <v>1629.5090446792583</v>
      </c>
      <c r="AF3311" s="74">
        <f t="shared" si="259"/>
        <v>278646.04664015316</v>
      </c>
    </row>
    <row r="3312" spans="28:32" ht="20" customHeight="1" x14ac:dyDescent="0.5">
      <c r="AB3312" s="41">
        <f t="shared" si="255"/>
        <v>171</v>
      </c>
      <c r="AC3312" s="75">
        <f t="shared" si="256"/>
        <v>345.50064229249023</v>
      </c>
      <c r="AD3312" s="75">
        <f t="shared" si="257"/>
        <v>59080.609832015827</v>
      </c>
      <c r="AE3312" s="74">
        <f t="shared" si="258"/>
        <v>1629.5090446792583</v>
      </c>
      <c r="AF3312" s="74">
        <f t="shared" si="259"/>
        <v>278646.04664015316</v>
      </c>
    </row>
    <row r="3313" spans="28:32" ht="20" customHeight="1" x14ac:dyDescent="0.5">
      <c r="AB3313" s="41">
        <f t="shared" si="255"/>
        <v>171</v>
      </c>
      <c r="AC3313" s="75">
        <f t="shared" si="256"/>
        <v>345.50064229249023</v>
      </c>
      <c r="AD3313" s="75">
        <f t="shared" si="257"/>
        <v>59080.609832015827</v>
      </c>
      <c r="AE3313" s="74">
        <f t="shared" si="258"/>
        <v>1629.5090446792583</v>
      </c>
      <c r="AF3313" s="74">
        <f t="shared" si="259"/>
        <v>278646.04664015316</v>
      </c>
    </row>
    <row r="3314" spans="28:32" ht="20" customHeight="1" x14ac:dyDescent="0.5">
      <c r="AB3314" s="41">
        <f t="shared" si="255"/>
        <v>171</v>
      </c>
      <c r="AC3314" s="75">
        <f t="shared" si="256"/>
        <v>345.50064229249023</v>
      </c>
      <c r="AD3314" s="75">
        <f t="shared" si="257"/>
        <v>59080.609832015827</v>
      </c>
      <c r="AE3314" s="74">
        <f t="shared" si="258"/>
        <v>1629.5090446792583</v>
      </c>
      <c r="AF3314" s="74">
        <f t="shared" si="259"/>
        <v>278646.04664015316</v>
      </c>
    </row>
    <row r="3315" spans="28:32" ht="20" customHeight="1" x14ac:dyDescent="0.5">
      <c r="AB3315" s="41">
        <f t="shared" si="255"/>
        <v>171</v>
      </c>
      <c r="AC3315" s="75">
        <f t="shared" si="256"/>
        <v>345.50064229249023</v>
      </c>
      <c r="AD3315" s="75">
        <f t="shared" si="257"/>
        <v>59080.609832015827</v>
      </c>
      <c r="AE3315" s="74">
        <f t="shared" si="258"/>
        <v>1629.5090446792583</v>
      </c>
      <c r="AF3315" s="74">
        <f t="shared" si="259"/>
        <v>278646.04664015316</v>
      </c>
    </row>
    <row r="3316" spans="28:32" ht="20" customHeight="1" x14ac:dyDescent="0.5">
      <c r="AB3316" s="41">
        <f t="shared" si="255"/>
        <v>171</v>
      </c>
      <c r="AC3316" s="75">
        <f t="shared" si="256"/>
        <v>345.50064229249023</v>
      </c>
      <c r="AD3316" s="75">
        <f t="shared" si="257"/>
        <v>59080.609832015827</v>
      </c>
      <c r="AE3316" s="74">
        <f t="shared" si="258"/>
        <v>1629.5090446792583</v>
      </c>
      <c r="AF3316" s="74">
        <f t="shared" si="259"/>
        <v>278646.04664015316</v>
      </c>
    </row>
    <row r="3317" spans="28:32" ht="20" customHeight="1" x14ac:dyDescent="0.5">
      <c r="AB3317" s="41">
        <f t="shared" si="255"/>
        <v>171</v>
      </c>
      <c r="AC3317" s="75">
        <f t="shared" si="256"/>
        <v>345.50064229249023</v>
      </c>
      <c r="AD3317" s="75">
        <f t="shared" si="257"/>
        <v>59080.609832015827</v>
      </c>
      <c r="AE3317" s="74">
        <f t="shared" si="258"/>
        <v>1629.5090446792583</v>
      </c>
      <c r="AF3317" s="74">
        <f t="shared" si="259"/>
        <v>278646.04664015316</v>
      </c>
    </row>
    <row r="3318" spans="28:32" ht="20" customHeight="1" x14ac:dyDescent="0.5">
      <c r="AB3318" s="41">
        <f t="shared" si="255"/>
        <v>171</v>
      </c>
      <c r="AC3318" s="75">
        <f t="shared" si="256"/>
        <v>345.50064229249023</v>
      </c>
      <c r="AD3318" s="75">
        <f t="shared" si="257"/>
        <v>59080.609832015827</v>
      </c>
      <c r="AE3318" s="74">
        <f t="shared" si="258"/>
        <v>1629.5090446792583</v>
      </c>
      <c r="AF3318" s="74">
        <f t="shared" si="259"/>
        <v>278646.04664015316</v>
      </c>
    </row>
    <row r="3319" spans="28:32" ht="20" customHeight="1" x14ac:dyDescent="0.5">
      <c r="AB3319" s="41">
        <f t="shared" si="255"/>
        <v>171</v>
      </c>
      <c r="AC3319" s="75">
        <f t="shared" si="256"/>
        <v>345.50064229249023</v>
      </c>
      <c r="AD3319" s="75">
        <f t="shared" si="257"/>
        <v>59080.609832015827</v>
      </c>
      <c r="AE3319" s="74">
        <f t="shared" si="258"/>
        <v>1629.5090446792583</v>
      </c>
      <c r="AF3319" s="74">
        <f t="shared" si="259"/>
        <v>278646.04664015316</v>
      </c>
    </row>
    <row r="3320" spans="28:32" ht="20" customHeight="1" x14ac:dyDescent="0.5">
      <c r="AB3320" s="41">
        <f t="shared" si="255"/>
        <v>171</v>
      </c>
      <c r="AC3320" s="75">
        <f t="shared" si="256"/>
        <v>345.50064229249023</v>
      </c>
      <c r="AD3320" s="75">
        <f t="shared" si="257"/>
        <v>59080.609832015827</v>
      </c>
      <c r="AE3320" s="74">
        <f t="shared" si="258"/>
        <v>1629.5090446792583</v>
      </c>
      <c r="AF3320" s="74">
        <f t="shared" si="259"/>
        <v>278646.04664015316</v>
      </c>
    </row>
    <row r="3321" spans="28:32" ht="20" customHeight="1" x14ac:dyDescent="0.5">
      <c r="AB3321" s="41">
        <f t="shared" si="255"/>
        <v>171</v>
      </c>
      <c r="AC3321" s="75">
        <f t="shared" si="256"/>
        <v>345.50064229249023</v>
      </c>
      <c r="AD3321" s="75">
        <f t="shared" si="257"/>
        <v>59080.609832015827</v>
      </c>
      <c r="AE3321" s="74">
        <f t="shared" si="258"/>
        <v>1629.5090446792583</v>
      </c>
      <c r="AF3321" s="74">
        <f t="shared" si="259"/>
        <v>278646.04664015316</v>
      </c>
    </row>
    <row r="3322" spans="28:32" ht="20" customHeight="1" x14ac:dyDescent="0.5">
      <c r="AB3322" s="41">
        <f t="shared" si="255"/>
        <v>171</v>
      </c>
      <c r="AC3322" s="75">
        <f t="shared" si="256"/>
        <v>345.50064229249023</v>
      </c>
      <c r="AD3322" s="75">
        <f t="shared" si="257"/>
        <v>59080.609832015827</v>
      </c>
      <c r="AE3322" s="74">
        <f t="shared" si="258"/>
        <v>1629.5090446792583</v>
      </c>
      <c r="AF3322" s="74">
        <f t="shared" si="259"/>
        <v>278646.04664015316</v>
      </c>
    </row>
    <row r="3323" spans="28:32" ht="20" customHeight="1" x14ac:dyDescent="0.5">
      <c r="AB3323" s="41">
        <f t="shared" si="255"/>
        <v>171</v>
      </c>
      <c r="AC3323" s="75">
        <f t="shared" si="256"/>
        <v>345.50064229249023</v>
      </c>
      <c r="AD3323" s="75">
        <f t="shared" si="257"/>
        <v>59080.609832015827</v>
      </c>
      <c r="AE3323" s="74">
        <f t="shared" si="258"/>
        <v>1629.5090446792583</v>
      </c>
      <c r="AF3323" s="74">
        <f t="shared" si="259"/>
        <v>278646.04664015316</v>
      </c>
    </row>
    <row r="3324" spans="28:32" ht="20" customHeight="1" x14ac:dyDescent="0.5">
      <c r="AB3324" s="41">
        <f t="shared" si="255"/>
        <v>171</v>
      </c>
      <c r="AC3324" s="75">
        <f t="shared" si="256"/>
        <v>345.50064229249023</v>
      </c>
      <c r="AD3324" s="75">
        <f t="shared" si="257"/>
        <v>59080.609832015827</v>
      </c>
      <c r="AE3324" s="74">
        <f t="shared" si="258"/>
        <v>1629.5090446792583</v>
      </c>
      <c r="AF3324" s="74">
        <f t="shared" si="259"/>
        <v>278646.04664015316</v>
      </c>
    </row>
    <row r="3325" spans="28:32" ht="20" customHeight="1" x14ac:dyDescent="0.5">
      <c r="AB3325" s="41">
        <f t="shared" si="255"/>
        <v>171</v>
      </c>
      <c r="AC3325" s="75">
        <f t="shared" si="256"/>
        <v>345.50064229249023</v>
      </c>
      <c r="AD3325" s="75">
        <f t="shared" si="257"/>
        <v>59080.609832015827</v>
      </c>
      <c r="AE3325" s="74">
        <f t="shared" si="258"/>
        <v>1629.5090446792583</v>
      </c>
      <c r="AF3325" s="74">
        <f t="shared" si="259"/>
        <v>278646.04664015316</v>
      </c>
    </row>
    <row r="3326" spans="28:32" ht="20" customHeight="1" x14ac:dyDescent="0.5">
      <c r="AB3326" s="41">
        <f t="shared" si="255"/>
        <v>171</v>
      </c>
      <c r="AC3326" s="75">
        <f t="shared" si="256"/>
        <v>345.50064229249023</v>
      </c>
      <c r="AD3326" s="75">
        <f t="shared" si="257"/>
        <v>59080.609832015827</v>
      </c>
      <c r="AE3326" s="74">
        <f t="shared" si="258"/>
        <v>1629.5090446792583</v>
      </c>
      <c r="AF3326" s="74">
        <f t="shared" si="259"/>
        <v>278646.04664015316</v>
      </c>
    </row>
    <row r="3327" spans="28:32" ht="20" customHeight="1" x14ac:dyDescent="0.5">
      <c r="AB3327" s="41">
        <f t="shared" si="255"/>
        <v>171</v>
      </c>
      <c r="AC3327" s="75">
        <f t="shared" si="256"/>
        <v>345.50064229249023</v>
      </c>
      <c r="AD3327" s="75">
        <f t="shared" si="257"/>
        <v>59080.609832015827</v>
      </c>
      <c r="AE3327" s="74">
        <f t="shared" si="258"/>
        <v>1629.5090446792583</v>
      </c>
      <c r="AF3327" s="74">
        <f t="shared" si="259"/>
        <v>278646.04664015316</v>
      </c>
    </row>
    <row r="3328" spans="28:32" ht="20" customHeight="1" x14ac:dyDescent="0.5">
      <c r="AB3328" s="41">
        <f t="shared" si="255"/>
        <v>171</v>
      </c>
      <c r="AC3328" s="75">
        <f t="shared" si="256"/>
        <v>345.50064229249023</v>
      </c>
      <c r="AD3328" s="75">
        <f t="shared" si="257"/>
        <v>59080.609832015827</v>
      </c>
      <c r="AE3328" s="74">
        <f t="shared" si="258"/>
        <v>1629.5090446792583</v>
      </c>
      <c r="AF3328" s="74">
        <f t="shared" si="259"/>
        <v>278646.04664015316</v>
      </c>
    </row>
    <row r="3329" spans="28:32" ht="20" customHeight="1" x14ac:dyDescent="0.5">
      <c r="AB3329" s="41">
        <f t="shared" si="255"/>
        <v>171</v>
      </c>
      <c r="AC3329" s="75">
        <f t="shared" si="256"/>
        <v>345.50064229249023</v>
      </c>
      <c r="AD3329" s="75">
        <f t="shared" si="257"/>
        <v>59080.609832015827</v>
      </c>
      <c r="AE3329" s="74">
        <f t="shared" si="258"/>
        <v>1629.5090446792583</v>
      </c>
      <c r="AF3329" s="74">
        <f t="shared" si="259"/>
        <v>278646.04664015316</v>
      </c>
    </row>
    <row r="3330" spans="28:32" ht="20" customHeight="1" x14ac:dyDescent="0.5">
      <c r="AB3330" s="41">
        <f t="shared" si="255"/>
        <v>171</v>
      </c>
      <c r="AC3330" s="75">
        <f t="shared" si="256"/>
        <v>345.50064229249023</v>
      </c>
      <c r="AD3330" s="75">
        <f t="shared" si="257"/>
        <v>59080.609832015827</v>
      </c>
      <c r="AE3330" s="74">
        <f t="shared" si="258"/>
        <v>1629.5090446792583</v>
      </c>
      <c r="AF3330" s="74">
        <f t="shared" si="259"/>
        <v>278646.04664015316</v>
      </c>
    </row>
    <row r="3331" spans="28:32" ht="20" customHeight="1" x14ac:dyDescent="0.5">
      <c r="AB3331" s="41">
        <f t="shared" si="255"/>
        <v>171</v>
      </c>
      <c r="AC3331" s="75">
        <f t="shared" si="256"/>
        <v>345.50064229249023</v>
      </c>
      <c r="AD3331" s="75">
        <f t="shared" si="257"/>
        <v>59080.609832015827</v>
      </c>
      <c r="AE3331" s="74">
        <f t="shared" si="258"/>
        <v>1629.5090446792583</v>
      </c>
      <c r="AF3331" s="74">
        <f t="shared" si="259"/>
        <v>278646.04664015316</v>
      </c>
    </row>
    <row r="3332" spans="28:32" ht="20" customHeight="1" x14ac:dyDescent="0.5">
      <c r="AB3332" s="41">
        <f t="shared" si="255"/>
        <v>171</v>
      </c>
      <c r="AC3332" s="75">
        <f t="shared" si="256"/>
        <v>345.50064229249023</v>
      </c>
      <c r="AD3332" s="75">
        <f t="shared" si="257"/>
        <v>59080.609832015827</v>
      </c>
      <c r="AE3332" s="74">
        <f t="shared" si="258"/>
        <v>1629.5090446792583</v>
      </c>
      <c r="AF3332" s="74">
        <f t="shared" si="259"/>
        <v>278646.04664015316</v>
      </c>
    </row>
    <row r="3333" spans="28:32" ht="20" customHeight="1" x14ac:dyDescent="0.5">
      <c r="AB3333" s="41">
        <f t="shared" si="255"/>
        <v>171</v>
      </c>
      <c r="AC3333" s="75">
        <f t="shared" si="256"/>
        <v>345.50064229249023</v>
      </c>
      <c r="AD3333" s="75">
        <f t="shared" si="257"/>
        <v>59080.609832015827</v>
      </c>
      <c r="AE3333" s="74">
        <f t="shared" si="258"/>
        <v>1629.5090446792583</v>
      </c>
      <c r="AF3333" s="74">
        <f t="shared" si="259"/>
        <v>278646.04664015316</v>
      </c>
    </row>
    <row r="3334" spans="28:32" ht="20" customHeight="1" x14ac:dyDescent="0.5">
      <c r="AB3334" s="41">
        <f t="shared" si="255"/>
        <v>171</v>
      </c>
      <c r="AC3334" s="75">
        <f t="shared" si="256"/>
        <v>345.50064229249023</v>
      </c>
      <c r="AD3334" s="75">
        <f t="shared" si="257"/>
        <v>59080.609832015827</v>
      </c>
      <c r="AE3334" s="74">
        <f t="shared" si="258"/>
        <v>1629.5090446792583</v>
      </c>
      <c r="AF3334" s="74">
        <f t="shared" si="259"/>
        <v>278646.04664015316</v>
      </c>
    </row>
    <row r="3335" spans="28:32" ht="20" customHeight="1" x14ac:dyDescent="0.5">
      <c r="AB3335" s="41">
        <f t="shared" ref="AB3335:AB3398" si="260">AB3334+U3335</f>
        <v>171</v>
      </c>
      <c r="AC3335" s="75">
        <f t="shared" ref="AC3335:AC3398" si="261">IF(U3335&gt;0,(W3335+AD3334)/AB3335,AC3334)</f>
        <v>345.50064229249023</v>
      </c>
      <c r="AD3335" s="75">
        <f t="shared" ref="AD3335:AD3398" si="262">AB3335*AC3335</f>
        <v>59080.609832015827</v>
      </c>
      <c r="AE3335" s="74">
        <f t="shared" ref="AE3335:AE3398" si="263">IF(U3335&gt;0,(AF3334+Z3335)/AB3335,AE3334)</f>
        <v>1629.5090446792583</v>
      </c>
      <c r="AF3335" s="74">
        <f t="shared" ref="AF3335:AF3398" si="264">AB3335*AE3335</f>
        <v>278646.04664015316</v>
      </c>
    </row>
    <row r="3336" spans="28:32" ht="20" customHeight="1" x14ac:dyDescent="0.5">
      <c r="AB3336" s="41">
        <f t="shared" si="260"/>
        <v>171</v>
      </c>
      <c r="AC3336" s="75">
        <f t="shared" si="261"/>
        <v>345.50064229249023</v>
      </c>
      <c r="AD3336" s="75">
        <f t="shared" si="262"/>
        <v>59080.609832015827</v>
      </c>
      <c r="AE3336" s="74">
        <f t="shared" si="263"/>
        <v>1629.5090446792583</v>
      </c>
      <c r="AF3336" s="74">
        <f t="shared" si="264"/>
        <v>278646.04664015316</v>
      </c>
    </row>
    <row r="3337" spans="28:32" ht="20" customHeight="1" x14ac:dyDescent="0.5">
      <c r="AB3337" s="41">
        <f t="shared" si="260"/>
        <v>171</v>
      </c>
      <c r="AC3337" s="75">
        <f t="shared" si="261"/>
        <v>345.50064229249023</v>
      </c>
      <c r="AD3337" s="75">
        <f t="shared" si="262"/>
        <v>59080.609832015827</v>
      </c>
      <c r="AE3337" s="74">
        <f t="shared" si="263"/>
        <v>1629.5090446792583</v>
      </c>
      <c r="AF3337" s="74">
        <f t="shared" si="264"/>
        <v>278646.04664015316</v>
      </c>
    </row>
    <row r="3338" spans="28:32" ht="20" customHeight="1" x14ac:dyDescent="0.5">
      <c r="AB3338" s="41">
        <f t="shared" si="260"/>
        <v>171</v>
      </c>
      <c r="AC3338" s="75">
        <f t="shared" si="261"/>
        <v>345.50064229249023</v>
      </c>
      <c r="AD3338" s="75">
        <f t="shared" si="262"/>
        <v>59080.609832015827</v>
      </c>
      <c r="AE3338" s="74">
        <f t="shared" si="263"/>
        <v>1629.5090446792583</v>
      </c>
      <c r="AF3338" s="74">
        <f t="shared" si="264"/>
        <v>278646.04664015316</v>
      </c>
    </row>
    <row r="3339" spans="28:32" ht="20" customHeight="1" x14ac:dyDescent="0.5">
      <c r="AB3339" s="41">
        <f t="shared" si="260"/>
        <v>171</v>
      </c>
      <c r="AC3339" s="75">
        <f t="shared" si="261"/>
        <v>345.50064229249023</v>
      </c>
      <c r="AD3339" s="75">
        <f t="shared" si="262"/>
        <v>59080.609832015827</v>
      </c>
      <c r="AE3339" s="74">
        <f t="shared" si="263"/>
        <v>1629.5090446792583</v>
      </c>
      <c r="AF3339" s="74">
        <f t="shared" si="264"/>
        <v>278646.04664015316</v>
      </c>
    </row>
    <row r="3340" spans="28:32" ht="20" customHeight="1" x14ac:dyDescent="0.5">
      <c r="AB3340" s="41">
        <f t="shared" si="260"/>
        <v>171</v>
      </c>
      <c r="AC3340" s="75">
        <f t="shared" si="261"/>
        <v>345.50064229249023</v>
      </c>
      <c r="AD3340" s="75">
        <f t="shared" si="262"/>
        <v>59080.609832015827</v>
      </c>
      <c r="AE3340" s="74">
        <f t="shared" si="263"/>
        <v>1629.5090446792583</v>
      </c>
      <c r="AF3340" s="74">
        <f t="shared" si="264"/>
        <v>278646.04664015316</v>
      </c>
    </row>
    <row r="3341" spans="28:32" ht="20" customHeight="1" x14ac:dyDescent="0.5">
      <c r="AB3341" s="41">
        <f t="shared" si="260"/>
        <v>171</v>
      </c>
      <c r="AC3341" s="75">
        <f t="shared" si="261"/>
        <v>345.50064229249023</v>
      </c>
      <c r="AD3341" s="75">
        <f t="shared" si="262"/>
        <v>59080.609832015827</v>
      </c>
      <c r="AE3341" s="74">
        <f t="shared" si="263"/>
        <v>1629.5090446792583</v>
      </c>
      <c r="AF3341" s="74">
        <f t="shared" si="264"/>
        <v>278646.04664015316</v>
      </c>
    </row>
    <row r="3342" spans="28:32" ht="20" customHeight="1" x14ac:dyDescent="0.5">
      <c r="AB3342" s="41">
        <f t="shared" si="260"/>
        <v>171</v>
      </c>
      <c r="AC3342" s="75">
        <f t="shared" si="261"/>
        <v>345.50064229249023</v>
      </c>
      <c r="AD3342" s="75">
        <f t="shared" si="262"/>
        <v>59080.609832015827</v>
      </c>
      <c r="AE3342" s="74">
        <f t="shared" si="263"/>
        <v>1629.5090446792583</v>
      </c>
      <c r="AF3342" s="74">
        <f t="shared" si="264"/>
        <v>278646.04664015316</v>
      </c>
    </row>
    <row r="3343" spans="28:32" ht="20" customHeight="1" x14ac:dyDescent="0.5">
      <c r="AB3343" s="41">
        <f t="shared" si="260"/>
        <v>171</v>
      </c>
      <c r="AC3343" s="75">
        <f t="shared" si="261"/>
        <v>345.50064229249023</v>
      </c>
      <c r="AD3343" s="75">
        <f t="shared" si="262"/>
        <v>59080.609832015827</v>
      </c>
      <c r="AE3343" s="74">
        <f t="shared" si="263"/>
        <v>1629.5090446792583</v>
      </c>
      <c r="AF3343" s="74">
        <f t="shared" si="264"/>
        <v>278646.04664015316</v>
      </c>
    </row>
    <row r="3344" spans="28:32" ht="20" customHeight="1" x14ac:dyDescent="0.5">
      <c r="AB3344" s="41">
        <f t="shared" si="260"/>
        <v>171</v>
      </c>
      <c r="AC3344" s="75">
        <f t="shared" si="261"/>
        <v>345.50064229249023</v>
      </c>
      <c r="AD3344" s="75">
        <f t="shared" si="262"/>
        <v>59080.609832015827</v>
      </c>
      <c r="AE3344" s="74">
        <f t="shared" si="263"/>
        <v>1629.5090446792583</v>
      </c>
      <c r="AF3344" s="74">
        <f t="shared" si="264"/>
        <v>278646.04664015316</v>
      </c>
    </row>
    <row r="3345" spans="28:32" ht="20" customHeight="1" x14ac:dyDescent="0.5">
      <c r="AB3345" s="41">
        <f t="shared" si="260"/>
        <v>171</v>
      </c>
      <c r="AC3345" s="75">
        <f t="shared" si="261"/>
        <v>345.50064229249023</v>
      </c>
      <c r="AD3345" s="75">
        <f t="shared" si="262"/>
        <v>59080.609832015827</v>
      </c>
      <c r="AE3345" s="74">
        <f t="shared" si="263"/>
        <v>1629.5090446792583</v>
      </c>
      <c r="AF3345" s="74">
        <f t="shared" si="264"/>
        <v>278646.04664015316</v>
      </c>
    </row>
    <row r="3346" spans="28:32" ht="20" customHeight="1" x14ac:dyDescent="0.5">
      <c r="AB3346" s="41">
        <f t="shared" si="260"/>
        <v>171</v>
      </c>
      <c r="AC3346" s="75">
        <f t="shared" si="261"/>
        <v>345.50064229249023</v>
      </c>
      <c r="AD3346" s="75">
        <f t="shared" si="262"/>
        <v>59080.609832015827</v>
      </c>
      <c r="AE3346" s="74">
        <f t="shared" si="263"/>
        <v>1629.5090446792583</v>
      </c>
      <c r="AF3346" s="74">
        <f t="shared" si="264"/>
        <v>278646.04664015316</v>
      </c>
    </row>
    <row r="3347" spans="28:32" ht="20" customHeight="1" x14ac:dyDescent="0.5">
      <c r="AB3347" s="41">
        <f t="shared" si="260"/>
        <v>171</v>
      </c>
      <c r="AC3347" s="75">
        <f t="shared" si="261"/>
        <v>345.50064229249023</v>
      </c>
      <c r="AD3347" s="75">
        <f t="shared" si="262"/>
        <v>59080.609832015827</v>
      </c>
      <c r="AE3347" s="74">
        <f t="shared" si="263"/>
        <v>1629.5090446792583</v>
      </c>
      <c r="AF3347" s="74">
        <f t="shared" si="264"/>
        <v>278646.04664015316</v>
      </c>
    </row>
    <row r="3348" spans="28:32" ht="20" customHeight="1" x14ac:dyDescent="0.5">
      <c r="AB3348" s="41">
        <f t="shared" si="260"/>
        <v>171</v>
      </c>
      <c r="AC3348" s="75">
        <f t="shared" si="261"/>
        <v>345.50064229249023</v>
      </c>
      <c r="AD3348" s="75">
        <f t="shared" si="262"/>
        <v>59080.609832015827</v>
      </c>
      <c r="AE3348" s="74">
        <f t="shared" si="263"/>
        <v>1629.5090446792583</v>
      </c>
      <c r="AF3348" s="74">
        <f t="shared" si="264"/>
        <v>278646.04664015316</v>
      </c>
    </row>
    <row r="3349" spans="28:32" ht="20" customHeight="1" x14ac:dyDescent="0.5">
      <c r="AB3349" s="41">
        <f t="shared" si="260"/>
        <v>171</v>
      </c>
      <c r="AC3349" s="75">
        <f t="shared" si="261"/>
        <v>345.50064229249023</v>
      </c>
      <c r="AD3349" s="75">
        <f t="shared" si="262"/>
        <v>59080.609832015827</v>
      </c>
      <c r="AE3349" s="74">
        <f t="shared" si="263"/>
        <v>1629.5090446792583</v>
      </c>
      <c r="AF3349" s="74">
        <f t="shared" si="264"/>
        <v>278646.04664015316</v>
      </c>
    </row>
    <row r="3350" spans="28:32" ht="20" customHeight="1" x14ac:dyDescent="0.5">
      <c r="AB3350" s="41">
        <f t="shared" si="260"/>
        <v>171</v>
      </c>
      <c r="AC3350" s="75">
        <f t="shared" si="261"/>
        <v>345.50064229249023</v>
      </c>
      <c r="AD3350" s="75">
        <f t="shared" si="262"/>
        <v>59080.609832015827</v>
      </c>
      <c r="AE3350" s="74">
        <f t="shared" si="263"/>
        <v>1629.5090446792583</v>
      </c>
      <c r="AF3350" s="74">
        <f t="shared" si="264"/>
        <v>278646.04664015316</v>
      </c>
    </row>
    <row r="3351" spans="28:32" ht="20" customHeight="1" x14ac:dyDescent="0.5">
      <c r="AB3351" s="41">
        <f t="shared" si="260"/>
        <v>171</v>
      </c>
      <c r="AC3351" s="75">
        <f t="shared" si="261"/>
        <v>345.50064229249023</v>
      </c>
      <c r="AD3351" s="75">
        <f t="shared" si="262"/>
        <v>59080.609832015827</v>
      </c>
      <c r="AE3351" s="74">
        <f t="shared" si="263"/>
        <v>1629.5090446792583</v>
      </c>
      <c r="AF3351" s="74">
        <f t="shared" si="264"/>
        <v>278646.04664015316</v>
      </c>
    </row>
    <row r="3352" spans="28:32" ht="20" customHeight="1" x14ac:dyDescent="0.5">
      <c r="AB3352" s="41">
        <f t="shared" si="260"/>
        <v>171</v>
      </c>
      <c r="AC3352" s="75">
        <f t="shared" si="261"/>
        <v>345.50064229249023</v>
      </c>
      <c r="AD3352" s="75">
        <f t="shared" si="262"/>
        <v>59080.609832015827</v>
      </c>
      <c r="AE3352" s="74">
        <f t="shared" si="263"/>
        <v>1629.5090446792583</v>
      </c>
      <c r="AF3352" s="74">
        <f t="shared" si="264"/>
        <v>278646.04664015316</v>
      </c>
    </row>
    <row r="3353" spans="28:32" ht="20" customHeight="1" x14ac:dyDescent="0.5">
      <c r="AB3353" s="41">
        <f t="shared" si="260"/>
        <v>171</v>
      </c>
      <c r="AC3353" s="75">
        <f t="shared" si="261"/>
        <v>345.50064229249023</v>
      </c>
      <c r="AD3353" s="75">
        <f t="shared" si="262"/>
        <v>59080.609832015827</v>
      </c>
      <c r="AE3353" s="74">
        <f t="shared" si="263"/>
        <v>1629.5090446792583</v>
      </c>
      <c r="AF3353" s="74">
        <f t="shared" si="264"/>
        <v>278646.04664015316</v>
      </c>
    </row>
    <row r="3354" spans="28:32" ht="20" customHeight="1" x14ac:dyDescent="0.5">
      <c r="AB3354" s="41">
        <f t="shared" si="260"/>
        <v>171</v>
      </c>
      <c r="AC3354" s="75">
        <f t="shared" si="261"/>
        <v>345.50064229249023</v>
      </c>
      <c r="AD3354" s="75">
        <f t="shared" si="262"/>
        <v>59080.609832015827</v>
      </c>
      <c r="AE3354" s="74">
        <f t="shared" si="263"/>
        <v>1629.5090446792583</v>
      </c>
      <c r="AF3354" s="74">
        <f t="shared" si="264"/>
        <v>278646.04664015316</v>
      </c>
    </row>
    <row r="3355" spans="28:32" ht="20" customHeight="1" x14ac:dyDescent="0.5">
      <c r="AB3355" s="41">
        <f t="shared" si="260"/>
        <v>171</v>
      </c>
      <c r="AC3355" s="75">
        <f t="shared" si="261"/>
        <v>345.50064229249023</v>
      </c>
      <c r="AD3355" s="75">
        <f t="shared" si="262"/>
        <v>59080.609832015827</v>
      </c>
      <c r="AE3355" s="74">
        <f t="shared" si="263"/>
        <v>1629.5090446792583</v>
      </c>
      <c r="AF3355" s="74">
        <f t="shared" si="264"/>
        <v>278646.04664015316</v>
      </c>
    </row>
    <row r="3356" spans="28:32" ht="20" customHeight="1" x14ac:dyDescent="0.5">
      <c r="AB3356" s="41">
        <f t="shared" si="260"/>
        <v>171</v>
      </c>
      <c r="AC3356" s="75">
        <f t="shared" si="261"/>
        <v>345.50064229249023</v>
      </c>
      <c r="AD3356" s="75">
        <f t="shared" si="262"/>
        <v>59080.609832015827</v>
      </c>
      <c r="AE3356" s="74">
        <f t="shared" si="263"/>
        <v>1629.5090446792583</v>
      </c>
      <c r="AF3356" s="74">
        <f t="shared" si="264"/>
        <v>278646.04664015316</v>
      </c>
    </row>
    <row r="3357" spans="28:32" ht="20" customHeight="1" x14ac:dyDescent="0.5">
      <c r="AB3357" s="41">
        <f t="shared" si="260"/>
        <v>171</v>
      </c>
      <c r="AC3357" s="75">
        <f t="shared" si="261"/>
        <v>345.50064229249023</v>
      </c>
      <c r="AD3357" s="75">
        <f t="shared" si="262"/>
        <v>59080.609832015827</v>
      </c>
      <c r="AE3357" s="74">
        <f t="shared" si="263"/>
        <v>1629.5090446792583</v>
      </c>
      <c r="AF3357" s="74">
        <f t="shared" si="264"/>
        <v>278646.04664015316</v>
      </c>
    </row>
    <row r="3358" spans="28:32" ht="20" customHeight="1" x14ac:dyDescent="0.5">
      <c r="AB3358" s="41">
        <f t="shared" si="260"/>
        <v>171</v>
      </c>
      <c r="AC3358" s="75">
        <f t="shared" si="261"/>
        <v>345.50064229249023</v>
      </c>
      <c r="AD3358" s="75">
        <f t="shared" si="262"/>
        <v>59080.609832015827</v>
      </c>
      <c r="AE3358" s="74">
        <f t="shared" si="263"/>
        <v>1629.5090446792583</v>
      </c>
      <c r="AF3358" s="74">
        <f t="shared" si="264"/>
        <v>278646.04664015316</v>
      </c>
    </row>
    <row r="3359" spans="28:32" ht="20" customHeight="1" x14ac:dyDescent="0.5">
      <c r="AB3359" s="41">
        <f t="shared" si="260"/>
        <v>171</v>
      </c>
      <c r="AC3359" s="75">
        <f t="shared" si="261"/>
        <v>345.50064229249023</v>
      </c>
      <c r="AD3359" s="75">
        <f t="shared" si="262"/>
        <v>59080.609832015827</v>
      </c>
      <c r="AE3359" s="74">
        <f t="shared" si="263"/>
        <v>1629.5090446792583</v>
      </c>
      <c r="AF3359" s="74">
        <f t="shared" si="264"/>
        <v>278646.04664015316</v>
      </c>
    </row>
    <row r="3360" spans="28:32" ht="20" customHeight="1" x14ac:dyDescent="0.5">
      <c r="AB3360" s="41">
        <f t="shared" si="260"/>
        <v>171</v>
      </c>
      <c r="AC3360" s="75">
        <f t="shared" si="261"/>
        <v>345.50064229249023</v>
      </c>
      <c r="AD3360" s="75">
        <f t="shared" si="262"/>
        <v>59080.609832015827</v>
      </c>
      <c r="AE3360" s="74">
        <f t="shared" si="263"/>
        <v>1629.5090446792583</v>
      </c>
      <c r="AF3360" s="74">
        <f t="shared" si="264"/>
        <v>278646.04664015316</v>
      </c>
    </row>
    <row r="3361" spans="28:32" ht="20" customHeight="1" x14ac:dyDescent="0.5">
      <c r="AB3361" s="41">
        <f t="shared" si="260"/>
        <v>171</v>
      </c>
      <c r="AC3361" s="75">
        <f t="shared" si="261"/>
        <v>345.50064229249023</v>
      </c>
      <c r="AD3361" s="75">
        <f t="shared" si="262"/>
        <v>59080.609832015827</v>
      </c>
      <c r="AE3361" s="74">
        <f t="shared" si="263"/>
        <v>1629.5090446792583</v>
      </c>
      <c r="AF3361" s="74">
        <f t="shared" si="264"/>
        <v>278646.04664015316</v>
      </c>
    </row>
    <row r="3362" spans="28:32" ht="20" customHeight="1" x14ac:dyDescent="0.5">
      <c r="AB3362" s="41">
        <f t="shared" si="260"/>
        <v>171</v>
      </c>
      <c r="AC3362" s="75">
        <f t="shared" si="261"/>
        <v>345.50064229249023</v>
      </c>
      <c r="AD3362" s="75">
        <f t="shared" si="262"/>
        <v>59080.609832015827</v>
      </c>
      <c r="AE3362" s="74">
        <f t="shared" si="263"/>
        <v>1629.5090446792583</v>
      </c>
      <c r="AF3362" s="74">
        <f t="shared" si="264"/>
        <v>278646.04664015316</v>
      </c>
    </row>
    <row r="3363" spans="28:32" ht="20" customHeight="1" x14ac:dyDescent="0.5">
      <c r="AB3363" s="41">
        <f t="shared" si="260"/>
        <v>171</v>
      </c>
      <c r="AC3363" s="75">
        <f t="shared" si="261"/>
        <v>345.50064229249023</v>
      </c>
      <c r="AD3363" s="75">
        <f t="shared" si="262"/>
        <v>59080.609832015827</v>
      </c>
      <c r="AE3363" s="74">
        <f t="shared" si="263"/>
        <v>1629.5090446792583</v>
      </c>
      <c r="AF3363" s="74">
        <f t="shared" si="264"/>
        <v>278646.04664015316</v>
      </c>
    </row>
    <row r="3364" spans="28:32" ht="20" customHeight="1" x14ac:dyDescent="0.5">
      <c r="AB3364" s="41">
        <f t="shared" si="260"/>
        <v>171</v>
      </c>
      <c r="AC3364" s="75">
        <f t="shared" si="261"/>
        <v>345.50064229249023</v>
      </c>
      <c r="AD3364" s="75">
        <f t="shared" si="262"/>
        <v>59080.609832015827</v>
      </c>
      <c r="AE3364" s="74">
        <f t="shared" si="263"/>
        <v>1629.5090446792583</v>
      </c>
      <c r="AF3364" s="74">
        <f t="shared" si="264"/>
        <v>278646.04664015316</v>
      </c>
    </row>
    <row r="3365" spans="28:32" ht="20" customHeight="1" x14ac:dyDescent="0.5">
      <c r="AB3365" s="41">
        <f t="shared" si="260"/>
        <v>171</v>
      </c>
      <c r="AC3365" s="75">
        <f t="shared" si="261"/>
        <v>345.50064229249023</v>
      </c>
      <c r="AD3365" s="75">
        <f t="shared" si="262"/>
        <v>59080.609832015827</v>
      </c>
      <c r="AE3365" s="74">
        <f t="shared" si="263"/>
        <v>1629.5090446792583</v>
      </c>
      <c r="AF3365" s="74">
        <f t="shared" si="264"/>
        <v>278646.04664015316</v>
      </c>
    </row>
    <row r="3366" spans="28:32" ht="20" customHeight="1" x14ac:dyDescent="0.5">
      <c r="AB3366" s="41">
        <f t="shared" si="260"/>
        <v>171</v>
      </c>
      <c r="AC3366" s="75">
        <f t="shared" si="261"/>
        <v>345.50064229249023</v>
      </c>
      <c r="AD3366" s="75">
        <f t="shared" si="262"/>
        <v>59080.609832015827</v>
      </c>
      <c r="AE3366" s="74">
        <f t="shared" si="263"/>
        <v>1629.5090446792583</v>
      </c>
      <c r="AF3366" s="74">
        <f t="shared" si="264"/>
        <v>278646.04664015316</v>
      </c>
    </row>
    <row r="3367" spans="28:32" ht="20" customHeight="1" x14ac:dyDescent="0.5">
      <c r="AB3367" s="41">
        <f t="shared" si="260"/>
        <v>171</v>
      </c>
      <c r="AC3367" s="75">
        <f t="shared" si="261"/>
        <v>345.50064229249023</v>
      </c>
      <c r="AD3367" s="75">
        <f t="shared" si="262"/>
        <v>59080.609832015827</v>
      </c>
      <c r="AE3367" s="74">
        <f t="shared" si="263"/>
        <v>1629.5090446792583</v>
      </c>
      <c r="AF3367" s="74">
        <f t="shared" si="264"/>
        <v>278646.04664015316</v>
      </c>
    </row>
    <row r="3368" spans="28:32" ht="20" customHeight="1" x14ac:dyDescent="0.5">
      <c r="AB3368" s="41">
        <f t="shared" si="260"/>
        <v>171</v>
      </c>
      <c r="AC3368" s="75">
        <f t="shared" si="261"/>
        <v>345.50064229249023</v>
      </c>
      <c r="AD3368" s="75">
        <f t="shared" si="262"/>
        <v>59080.609832015827</v>
      </c>
      <c r="AE3368" s="74">
        <f t="shared" si="263"/>
        <v>1629.5090446792583</v>
      </c>
      <c r="AF3368" s="74">
        <f t="shared" si="264"/>
        <v>278646.04664015316</v>
      </c>
    </row>
    <row r="3369" spans="28:32" ht="20" customHeight="1" x14ac:dyDescent="0.5">
      <c r="AB3369" s="41">
        <f t="shared" si="260"/>
        <v>171</v>
      </c>
      <c r="AC3369" s="75">
        <f t="shared" si="261"/>
        <v>345.50064229249023</v>
      </c>
      <c r="AD3369" s="75">
        <f t="shared" si="262"/>
        <v>59080.609832015827</v>
      </c>
      <c r="AE3369" s="74">
        <f t="shared" si="263"/>
        <v>1629.5090446792583</v>
      </c>
      <c r="AF3369" s="74">
        <f t="shared" si="264"/>
        <v>278646.04664015316</v>
      </c>
    </row>
    <row r="3370" spans="28:32" ht="20" customHeight="1" x14ac:dyDescent="0.5">
      <c r="AB3370" s="41">
        <f t="shared" si="260"/>
        <v>171</v>
      </c>
      <c r="AC3370" s="75">
        <f t="shared" si="261"/>
        <v>345.50064229249023</v>
      </c>
      <c r="AD3370" s="75">
        <f t="shared" si="262"/>
        <v>59080.609832015827</v>
      </c>
      <c r="AE3370" s="74">
        <f t="shared" si="263"/>
        <v>1629.5090446792583</v>
      </c>
      <c r="AF3370" s="74">
        <f t="shared" si="264"/>
        <v>278646.04664015316</v>
      </c>
    </row>
    <row r="3371" spans="28:32" ht="20" customHeight="1" x14ac:dyDescent="0.5">
      <c r="AB3371" s="41">
        <f t="shared" si="260"/>
        <v>171</v>
      </c>
      <c r="AC3371" s="75">
        <f t="shared" si="261"/>
        <v>345.50064229249023</v>
      </c>
      <c r="AD3371" s="75">
        <f t="shared" si="262"/>
        <v>59080.609832015827</v>
      </c>
      <c r="AE3371" s="74">
        <f t="shared" si="263"/>
        <v>1629.5090446792583</v>
      </c>
      <c r="AF3371" s="74">
        <f t="shared" si="264"/>
        <v>278646.04664015316</v>
      </c>
    </row>
    <row r="3372" spans="28:32" ht="20" customHeight="1" x14ac:dyDescent="0.5">
      <c r="AB3372" s="41">
        <f t="shared" si="260"/>
        <v>171</v>
      </c>
      <c r="AC3372" s="75">
        <f t="shared" si="261"/>
        <v>345.50064229249023</v>
      </c>
      <c r="AD3372" s="75">
        <f t="shared" si="262"/>
        <v>59080.609832015827</v>
      </c>
      <c r="AE3372" s="74">
        <f t="shared" si="263"/>
        <v>1629.5090446792583</v>
      </c>
      <c r="AF3372" s="74">
        <f t="shared" si="264"/>
        <v>278646.04664015316</v>
      </c>
    </row>
    <row r="3373" spans="28:32" ht="20" customHeight="1" x14ac:dyDescent="0.5">
      <c r="AB3373" s="41">
        <f t="shared" si="260"/>
        <v>171</v>
      </c>
      <c r="AC3373" s="75">
        <f t="shared" si="261"/>
        <v>345.50064229249023</v>
      </c>
      <c r="AD3373" s="75">
        <f t="shared" si="262"/>
        <v>59080.609832015827</v>
      </c>
      <c r="AE3373" s="74">
        <f t="shared" si="263"/>
        <v>1629.5090446792583</v>
      </c>
      <c r="AF3373" s="74">
        <f t="shared" si="264"/>
        <v>278646.04664015316</v>
      </c>
    </row>
    <row r="3374" spans="28:32" ht="20" customHeight="1" x14ac:dyDescent="0.5">
      <c r="AB3374" s="41">
        <f t="shared" si="260"/>
        <v>171</v>
      </c>
      <c r="AC3374" s="75">
        <f t="shared" si="261"/>
        <v>345.50064229249023</v>
      </c>
      <c r="AD3374" s="75">
        <f t="shared" si="262"/>
        <v>59080.609832015827</v>
      </c>
      <c r="AE3374" s="74">
        <f t="shared" si="263"/>
        <v>1629.5090446792583</v>
      </c>
      <c r="AF3374" s="74">
        <f t="shared" si="264"/>
        <v>278646.04664015316</v>
      </c>
    </row>
    <row r="3375" spans="28:32" ht="20" customHeight="1" x14ac:dyDescent="0.5">
      <c r="AB3375" s="41">
        <f t="shared" si="260"/>
        <v>171</v>
      </c>
      <c r="AC3375" s="75">
        <f t="shared" si="261"/>
        <v>345.50064229249023</v>
      </c>
      <c r="AD3375" s="75">
        <f t="shared" si="262"/>
        <v>59080.609832015827</v>
      </c>
      <c r="AE3375" s="74">
        <f t="shared" si="263"/>
        <v>1629.5090446792583</v>
      </c>
      <c r="AF3375" s="74">
        <f t="shared" si="264"/>
        <v>278646.04664015316</v>
      </c>
    </row>
    <row r="3376" spans="28:32" ht="20" customHeight="1" x14ac:dyDescent="0.5">
      <c r="AB3376" s="41">
        <f t="shared" si="260"/>
        <v>171</v>
      </c>
      <c r="AC3376" s="75">
        <f t="shared" si="261"/>
        <v>345.50064229249023</v>
      </c>
      <c r="AD3376" s="75">
        <f t="shared" si="262"/>
        <v>59080.609832015827</v>
      </c>
      <c r="AE3376" s="74">
        <f t="shared" si="263"/>
        <v>1629.5090446792583</v>
      </c>
      <c r="AF3376" s="74">
        <f t="shared" si="264"/>
        <v>278646.04664015316</v>
      </c>
    </row>
    <row r="3377" spans="28:32" ht="20" customHeight="1" x14ac:dyDescent="0.5">
      <c r="AB3377" s="41">
        <f t="shared" si="260"/>
        <v>171</v>
      </c>
      <c r="AC3377" s="75">
        <f t="shared" si="261"/>
        <v>345.50064229249023</v>
      </c>
      <c r="AD3377" s="75">
        <f t="shared" si="262"/>
        <v>59080.609832015827</v>
      </c>
      <c r="AE3377" s="74">
        <f t="shared" si="263"/>
        <v>1629.5090446792583</v>
      </c>
      <c r="AF3377" s="74">
        <f t="shared" si="264"/>
        <v>278646.04664015316</v>
      </c>
    </row>
    <row r="3378" spans="28:32" ht="20" customHeight="1" x14ac:dyDescent="0.5">
      <c r="AB3378" s="41">
        <f t="shared" si="260"/>
        <v>171</v>
      </c>
      <c r="AC3378" s="75">
        <f t="shared" si="261"/>
        <v>345.50064229249023</v>
      </c>
      <c r="AD3378" s="75">
        <f t="shared" si="262"/>
        <v>59080.609832015827</v>
      </c>
      <c r="AE3378" s="74">
        <f t="shared" si="263"/>
        <v>1629.5090446792583</v>
      </c>
      <c r="AF3378" s="74">
        <f t="shared" si="264"/>
        <v>278646.04664015316</v>
      </c>
    </row>
    <row r="3379" spans="28:32" ht="20" customHeight="1" x14ac:dyDescent="0.5">
      <c r="AB3379" s="41">
        <f t="shared" si="260"/>
        <v>171</v>
      </c>
      <c r="AC3379" s="75">
        <f t="shared" si="261"/>
        <v>345.50064229249023</v>
      </c>
      <c r="AD3379" s="75">
        <f t="shared" si="262"/>
        <v>59080.609832015827</v>
      </c>
      <c r="AE3379" s="74">
        <f t="shared" si="263"/>
        <v>1629.5090446792583</v>
      </c>
      <c r="AF3379" s="74">
        <f t="shared" si="264"/>
        <v>278646.04664015316</v>
      </c>
    </row>
    <row r="3380" spans="28:32" ht="20" customHeight="1" x14ac:dyDescent="0.5">
      <c r="AB3380" s="41">
        <f t="shared" si="260"/>
        <v>171</v>
      </c>
      <c r="AC3380" s="75">
        <f t="shared" si="261"/>
        <v>345.50064229249023</v>
      </c>
      <c r="AD3380" s="75">
        <f t="shared" si="262"/>
        <v>59080.609832015827</v>
      </c>
      <c r="AE3380" s="74">
        <f t="shared" si="263"/>
        <v>1629.5090446792583</v>
      </c>
      <c r="AF3380" s="74">
        <f t="shared" si="264"/>
        <v>278646.04664015316</v>
      </c>
    </row>
    <row r="3381" spans="28:32" ht="20" customHeight="1" x14ac:dyDescent="0.5">
      <c r="AB3381" s="41">
        <f t="shared" si="260"/>
        <v>171</v>
      </c>
      <c r="AC3381" s="75">
        <f t="shared" si="261"/>
        <v>345.50064229249023</v>
      </c>
      <c r="AD3381" s="75">
        <f t="shared" si="262"/>
        <v>59080.609832015827</v>
      </c>
      <c r="AE3381" s="74">
        <f t="shared" si="263"/>
        <v>1629.5090446792583</v>
      </c>
      <c r="AF3381" s="74">
        <f t="shared" si="264"/>
        <v>278646.04664015316</v>
      </c>
    </row>
    <row r="3382" spans="28:32" ht="20" customHeight="1" x14ac:dyDescent="0.5">
      <c r="AB3382" s="41">
        <f t="shared" si="260"/>
        <v>171</v>
      </c>
      <c r="AC3382" s="75">
        <f t="shared" si="261"/>
        <v>345.50064229249023</v>
      </c>
      <c r="AD3382" s="75">
        <f t="shared" si="262"/>
        <v>59080.609832015827</v>
      </c>
      <c r="AE3382" s="74">
        <f t="shared" si="263"/>
        <v>1629.5090446792583</v>
      </c>
      <c r="AF3382" s="74">
        <f t="shared" si="264"/>
        <v>278646.04664015316</v>
      </c>
    </row>
    <row r="3383" spans="28:32" ht="20" customHeight="1" x14ac:dyDescent="0.5">
      <c r="AB3383" s="41">
        <f t="shared" si="260"/>
        <v>171</v>
      </c>
      <c r="AC3383" s="75">
        <f t="shared" si="261"/>
        <v>345.50064229249023</v>
      </c>
      <c r="AD3383" s="75">
        <f t="shared" si="262"/>
        <v>59080.609832015827</v>
      </c>
      <c r="AE3383" s="74">
        <f t="shared" si="263"/>
        <v>1629.5090446792583</v>
      </c>
      <c r="AF3383" s="74">
        <f t="shared" si="264"/>
        <v>278646.04664015316</v>
      </c>
    </row>
    <row r="3384" spans="28:32" ht="20" customHeight="1" x14ac:dyDescent="0.5">
      <c r="AB3384" s="41">
        <f t="shared" si="260"/>
        <v>171</v>
      </c>
      <c r="AC3384" s="75">
        <f t="shared" si="261"/>
        <v>345.50064229249023</v>
      </c>
      <c r="AD3384" s="75">
        <f t="shared" si="262"/>
        <v>59080.609832015827</v>
      </c>
      <c r="AE3384" s="74">
        <f t="shared" si="263"/>
        <v>1629.5090446792583</v>
      </c>
      <c r="AF3384" s="74">
        <f t="shared" si="264"/>
        <v>278646.04664015316</v>
      </c>
    </row>
    <row r="3385" spans="28:32" ht="20" customHeight="1" x14ac:dyDescent="0.5">
      <c r="AB3385" s="41">
        <f t="shared" si="260"/>
        <v>171</v>
      </c>
      <c r="AC3385" s="75">
        <f t="shared" si="261"/>
        <v>345.50064229249023</v>
      </c>
      <c r="AD3385" s="75">
        <f t="shared" si="262"/>
        <v>59080.609832015827</v>
      </c>
      <c r="AE3385" s="74">
        <f t="shared" si="263"/>
        <v>1629.5090446792583</v>
      </c>
      <c r="AF3385" s="74">
        <f t="shared" si="264"/>
        <v>278646.04664015316</v>
      </c>
    </row>
    <row r="3386" spans="28:32" ht="20" customHeight="1" x14ac:dyDescent="0.5">
      <c r="AB3386" s="41">
        <f t="shared" si="260"/>
        <v>171</v>
      </c>
      <c r="AC3386" s="75">
        <f t="shared" si="261"/>
        <v>345.50064229249023</v>
      </c>
      <c r="AD3386" s="75">
        <f t="shared" si="262"/>
        <v>59080.609832015827</v>
      </c>
      <c r="AE3386" s="74">
        <f t="shared" si="263"/>
        <v>1629.5090446792583</v>
      </c>
      <c r="AF3386" s="74">
        <f t="shared" si="264"/>
        <v>278646.04664015316</v>
      </c>
    </row>
    <row r="3387" spans="28:32" ht="20" customHeight="1" x14ac:dyDescent="0.5">
      <c r="AB3387" s="41">
        <f t="shared" si="260"/>
        <v>171</v>
      </c>
      <c r="AC3387" s="75">
        <f t="shared" si="261"/>
        <v>345.50064229249023</v>
      </c>
      <c r="AD3387" s="75">
        <f t="shared" si="262"/>
        <v>59080.609832015827</v>
      </c>
      <c r="AE3387" s="74">
        <f t="shared" si="263"/>
        <v>1629.5090446792583</v>
      </c>
      <c r="AF3387" s="74">
        <f t="shared" si="264"/>
        <v>278646.04664015316</v>
      </c>
    </row>
    <row r="3388" spans="28:32" ht="20" customHeight="1" x14ac:dyDescent="0.5">
      <c r="AB3388" s="41">
        <f t="shared" si="260"/>
        <v>171</v>
      </c>
      <c r="AC3388" s="75">
        <f t="shared" si="261"/>
        <v>345.50064229249023</v>
      </c>
      <c r="AD3388" s="75">
        <f t="shared" si="262"/>
        <v>59080.609832015827</v>
      </c>
      <c r="AE3388" s="74">
        <f t="shared" si="263"/>
        <v>1629.5090446792583</v>
      </c>
      <c r="AF3388" s="74">
        <f t="shared" si="264"/>
        <v>278646.04664015316</v>
      </c>
    </row>
    <row r="3389" spans="28:32" ht="20" customHeight="1" x14ac:dyDescent="0.5">
      <c r="AB3389" s="41">
        <f t="shared" si="260"/>
        <v>171</v>
      </c>
      <c r="AC3389" s="75">
        <f t="shared" si="261"/>
        <v>345.50064229249023</v>
      </c>
      <c r="AD3389" s="75">
        <f t="shared" si="262"/>
        <v>59080.609832015827</v>
      </c>
      <c r="AE3389" s="74">
        <f t="shared" si="263"/>
        <v>1629.5090446792583</v>
      </c>
      <c r="AF3389" s="74">
        <f t="shared" si="264"/>
        <v>278646.04664015316</v>
      </c>
    </row>
    <row r="3390" spans="28:32" ht="20" customHeight="1" x14ac:dyDescent="0.5">
      <c r="AB3390" s="41">
        <f t="shared" si="260"/>
        <v>171</v>
      </c>
      <c r="AC3390" s="75">
        <f t="shared" si="261"/>
        <v>345.50064229249023</v>
      </c>
      <c r="AD3390" s="75">
        <f t="shared" si="262"/>
        <v>59080.609832015827</v>
      </c>
      <c r="AE3390" s="74">
        <f t="shared" si="263"/>
        <v>1629.5090446792583</v>
      </c>
      <c r="AF3390" s="74">
        <f t="shared" si="264"/>
        <v>278646.04664015316</v>
      </c>
    </row>
    <row r="3391" spans="28:32" ht="20" customHeight="1" x14ac:dyDescent="0.5">
      <c r="AB3391" s="41">
        <f t="shared" si="260"/>
        <v>171</v>
      </c>
      <c r="AC3391" s="75">
        <f t="shared" si="261"/>
        <v>345.50064229249023</v>
      </c>
      <c r="AD3391" s="75">
        <f t="shared" si="262"/>
        <v>59080.609832015827</v>
      </c>
      <c r="AE3391" s="74">
        <f t="shared" si="263"/>
        <v>1629.5090446792583</v>
      </c>
      <c r="AF3391" s="74">
        <f t="shared" si="264"/>
        <v>278646.04664015316</v>
      </c>
    </row>
    <row r="3392" spans="28:32" ht="20" customHeight="1" x14ac:dyDescent="0.5">
      <c r="AB3392" s="41">
        <f t="shared" si="260"/>
        <v>171</v>
      </c>
      <c r="AC3392" s="75">
        <f t="shared" si="261"/>
        <v>345.50064229249023</v>
      </c>
      <c r="AD3392" s="75">
        <f t="shared" si="262"/>
        <v>59080.609832015827</v>
      </c>
      <c r="AE3392" s="74">
        <f t="shared" si="263"/>
        <v>1629.5090446792583</v>
      </c>
      <c r="AF3392" s="74">
        <f t="shared" si="264"/>
        <v>278646.04664015316</v>
      </c>
    </row>
    <row r="3393" spans="28:32" ht="20" customHeight="1" x14ac:dyDescent="0.5">
      <c r="AB3393" s="41">
        <f t="shared" si="260"/>
        <v>171</v>
      </c>
      <c r="AC3393" s="75">
        <f t="shared" si="261"/>
        <v>345.50064229249023</v>
      </c>
      <c r="AD3393" s="75">
        <f t="shared" si="262"/>
        <v>59080.609832015827</v>
      </c>
      <c r="AE3393" s="74">
        <f t="shared" si="263"/>
        <v>1629.5090446792583</v>
      </c>
      <c r="AF3393" s="74">
        <f t="shared" si="264"/>
        <v>278646.04664015316</v>
      </c>
    </row>
    <row r="3394" spans="28:32" ht="20" customHeight="1" x14ac:dyDescent="0.5">
      <c r="AB3394" s="41">
        <f t="shared" si="260"/>
        <v>171</v>
      </c>
      <c r="AC3394" s="75">
        <f t="shared" si="261"/>
        <v>345.50064229249023</v>
      </c>
      <c r="AD3394" s="75">
        <f t="shared" si="262"/>
        <v>59080.609832015827</v>
      </c>
      <c r="AE3394" s="74">
        <f t="shared" si="263"/>
        <v>1629.5090446792583</v>
      </c>
      <c r="AF3394" s="74">
        <f t="shared" si="264"/>
        <v>278646.04664015316</v>
      </c>
    </row>
    <row r="3395" spans="28:32" ht="20" customHeight="1" x14ac:dyDescent="0.5">
      <c r="AB3395" s="41">
        <f t="shared" si="260"/>
        <v>171</v>
      </c>
      <c r="AC3395" s="75">
        <f t="shared" si="261"/>
        <v>345.50064229249023</v>
      </c>
      <c r="AD3395" s="75">
        <f t="shared" si="262"/>
        <v>59080.609832015827</v>
      </c>
      <c r="AE3395" s="74">
        <f t="shared" si="263"/>
        <v>1629.5090446792583</v>
      </c>
      <c r="AF3395" s="74">
        <f t="shared" si="264"/>
        <v>278646.04664015316</v>
      </c>
    </row>
    <row r="3396" spans="28:32" ht="20" customHeight="1" x14ac:dyDescent="0.5">
      <c r="AB3396" s="41">
        <f t="shared" si="260"/>
        <v>171</v>
      </c>
      <c r="AC3396" s="75">
        <f t="shared" si="261"/>
        <v>345.50064229249023</v>
      </c>
      <c r="AD3396" s="75">
        <f t="shared" si="262"/>
        <v>59080.609832015827</v>
      </c>
      <c r="AE3396" s="74">
        <f t="shared" si="263"/>
        <v>1629.5090446792583</v>
      </c>
      <c r="AF3396" s="74">
        <f t="shared" si="264"/>
        <v>278646.04664015316</v>
      </c>
    </row>
    <row r="3397" spans="28:32" ht="20" customHeight="1" x14ac:dyDescent="0.5">
      <c r="AB3397" s="41">
        <f t="shared" si="260"/>
        <v>171</v>
      </c>
      <c r="AC3397" s="75">
        <f t="shared" si="261"/>
        <v>345.50064229249023</v>
      </c>
      <c r="AD3397" s="75">
        <f t="shared" si="262"/>
        <v>59080.609832015827</v>
      </c>
      <c r="AE3397" s="74">
        <f t="shared" si="263"/>
        <v>1629.5090446792583</v>
      </c>
      <c r="AF3397" s="74">
        <f t="shared" si="264"/>
        <v>278646.04664015316</v>
      </c>
    </row>
    <row r="3398" spans="28:32" ht="20" customHeight="1" x14ac:dyDescent="0.5">
      <c r="AB3398" s="41">
        <f t="shared" si="260"/>
        <v>171</v>
      </c>
      <c r="AC3398" s="75">
        <f t="shared" si="261"/>
        <v>345.50064229249023</v>
      </c>
      <c r="AD3398" s="75">
        <f t="shared" si="262"/>
        <v>59080.609832015827</v>
      </c>
      <c r="AE3398" s="74">
        <f t="shared" si="263"/>
        <v>1629.5090446792583</v>
      </c>
      <c r="AF3398" s="74">
        <f t="shared" si="264"/>
        <v>278646.04664015316</v>
      </c>
    </row>
    <row r="3399" spans="28:32" ht="20" customHeight="1" x14ac:dyDescent="0.5">
      <c r="AB3399" s="41">
        <f t="shared" ref="AB3399:AB3462" si="265">AB3398+U3399</f>
        <v>171</v>
      </c>
      <c r="AC3399" s="75">
        <f t="shared" ref="AC3399:AC3462" si="266">IF(U3399&gt;0,(W3399+AD3398)/AB3399,AC3398)</f>
        <v>345.50064229249023</v>
      </c>
      <c r="AD3399" s="75">
        <f t="shared" ref="AD3399:AD3462" si="267">AB3399*AC3399</f>
        <v>59080.609832015827</v>
      </c>
      <c r="AE3399" s="74">
        <f t="shared" ref="AE3399:AE3462" si="268">IF(U3399&gt;0,(AF3398+Z3399)/AB3399,AE3398)</f>
        <v>1629.5090446792583</v>
      </c>
      <c r="AF3399" s="74">
        <f t="shared" ref="AF3399:AF3462" si="269">AB3399*AE3399</f>
        <v>278646.04664015316</v>
      </c>
    </row>
    <row r="3400" spans="28:32" ht="20" customHeight="1" x14ac:dyDescent="0.5">
      <c r="AB3400" s="41">
        <f t="shared" si="265"/>
        <v>171</v>
      </c>
      <c r="AC3400" s="75">
        <f t="shared" si="266"/>
        <v>345.50064229249023</v>
      </c>
      <c r="AD3400" s="75">
        <f t="shared" si="267"/>
        <v>59080.609832015827</v>
      </c>
      <c r="AE3400" s="74">
        <f t="shared" si="268"/>
        <v>1629.5090446792583</v>
      </c>
      <c r="AF3400" s="74">
        <f t="shared" si="269"/>
        <v>278646.04664015316</v>
      </c>
    </row>
    <row r="3401" spans="28:32" ht="20" customHeight="1" x14ac:dyDescent="0.5">
      <c r="AB3401" s="41">
        <f t="shared" si="265"/>
        <v>171</v>
      </c>
      <c r="AC3401" s="75">
        <f t="shared" si="266"/>
        <v>345.50064229249023</v>
      </c>
      <c r="AD3401" s="75">
        <f t="shared" si="267"/>
        <v>59080.609832015827</v>
      </c>
      <c r="AE3401" s="74">
        <f t="shared" si="268"/>
        <v>1629.5090446792583</v>
      </c>
      <c r="AF3401" s="74">
        <f t="shared" si="269"/>
        <v>278646.04664015316</v>
      </c>
    </row>
    <row r="3402" spans="28:32" ht="20" customHeight="1" x14ac:dyDescent="0.5">
      <c r="AB3402" s="41">
        <f t="shared" si="265"/>
        <v>171</v>
      </c>
      <c r="AC3402" s="75">
        <f t="shared" si="266"/>
        <v>345.50064229249023</v>
      </c>
      <c r="AD3402" s="75">
        <f t="shared" si="267"/>
        <v>59080.609832015827</v>
      </c>
      <c r="AE3402" s="74">
        <f t="shared" si="268"/>
        <v>1629.5090446792583</v>
      </c>
      <c r="AF3402" s="74">
        <f t="shared" si="269"/>
        <v>278646.04664015316</v>
      </c>
    </row>
    <row r="3403" spans="28:32" ht="20" customHeight="1" x14ac:dyDescent="0.5">
      <c r="AB3403" s="41">
        <f t="shared" si="265"/>
        <v>171</v>
      </c>
      <c r="AC3403" s="75">
        <f t="shared" si="266"/>
        <v>345.50064229249023</v>
      </c>
      <c r="AD3403" s="75">
        <f t="shared" si="267"/>
        <v>59080.609832015827</v>
      </c>
      <c r="AE3403" s="74">
        <f t="shared" si="268"/>
        <v>1629.5090446792583</v>
      </c>
      <c r="AF3403" s="74">
        <f t="shared" si="269"/>
        <v>278646.04664015316</v>
      </c>
    </row>
    <row r="3404" spans="28:32" ht="20" customHeight="1" x14ac:dyDescent="0.5">
      <c r="AB3404" s="41">
        <f t="shared" si="265"/>
        <v>171</v>
      </c>
      <c r="AC3404" s="75">
        <f t="shared" si="266"/>
        <v>345.50064229249023</v>
      </c>
      <c r="AD3404" s="75">
        <f t="shared" si="267"/>
        <v>59080.609832015827</v>
      </c>
      <c r="AE3404" s="74">
        <f t="shared" si="268"/>
        <v>1629.5090446792583</v>
      </c>
      <c r="AF3404" s="74">
        <f t="shared" si="269"/>
        <v>278646.04664015316</v>
      </c>
    </row>
    <row r="3405" spans="28:32" ht="20" customHeight="1" x14ac:dyDescent="0.5">
      <c r="AB3405" s="41">
        <f t="shared" si="265"/>
        <v>171</v>
      </c>
      <c r="AC3405" s="75">
        <f t="shared" si="266"/>
        <v>345.50064229249023</v>
      </c>
      <c r="AD3405" s="75">
        <f t="shared" si="267"/>
        <v>59080.609832015827</v>
      </c>
      <c r="AE3405" s="74">
        <f t="shared" si="268"/>
        <v>1629.5090446792583</v>
      </c>
      <c r="AF3405" s="74">
        <f t="shared" si="269"/>
        <v>278646.04664015316</v>
      </c>
    </row>
    <row r="3406" spans="28:32" ht="20" customHeight="1" x14ac:dyDescent="0.5">
      <c r="AB3406" s="41">
        <f t="shared" si="265"/>
        <v>171</v>
      </c>
      <c r="AC3406" s="75">
        <f t="shared" si="266"/>
        <v>345.50064229249023</v>
      </c>
      <c r="AD3406" s="75">
        <f t="shared" si="267"/>
        <v>59080.609832015827</v>
      </c>
      <c r="AE3406" s="74">
        <f t="shared" si="268"/>
        <v>1629.5090446792583</v>
      </c>
      <c r="AF3406" s="74">
        <f t="shared" si="269"/>
        <v>278646.04664015316</v>
      </c>
    </row>
    <row r="3407" spans="28:32" ht="20" customHeight="1" x14ac:dyDescent="0.5">
      <c r="AB3407" s="41">
        <f t="shared" si="265"/>
        <v>171</v>
      </c>
      <c r="AC3407" s="75">
        <f t="shared" si="266"/>
        <v>345.50064229249023</v>
      </c>
      <c r="AD3407" s="75">
        <f t="shared" si="267"/>
        <v>59080.609832015827</v>
      </c>
      <c r="AE3407" s="74">
        <f t="shared" si="268"/>
        <v>1629.5090446792583</v>
      </c>
      <c r="AF3407" s="74">
        <f t="shared" si="269"/>
        <v>278646.04664015316</v>
      </c>
    </row>
    <row r="3408" spans="28:32" ht="20" customHeight="1" x14ac:dyDescent="0.5">
      <c r="AB3408" s="41">
        <f t="shared" si="265"/>
        <v>171</v>
      </c>
      <c r="AC3408" s="75">
        <f t="shared" si="266"/>
        <v>345.50064229249023</v>
      </c>
      <c r="AD3408" s="75">
        <f t="shared" si="267"/>
        <v>59080.609832015827</v>
      </c>
      <c r="AE3408" s="74">
        <f t="shared" si="268"/>
        <v>1629.5090446792583</v>
      </c>
      <c r="AF3408" s="74">
        <f t="shared" si="269"/>
        <v>278646.04664015316</v>
      </c>
    </row>
    <row r="3409" spans="28:32" ht="20" customHeight="1" x14ac:dyDescent="0.5">
      <c r="AB3409" s="41">
        <f t="shared" si="265"/>
        <v>171</v>
      </c>
      <c r="AC3409" s="75">
        <f t="shared" si="266"/>
        <v>345.50064229249023</v>
      </c>
      <c r="AD3409" s="75">
        <f t="shared" si="267"/>
        <v>59080.609832015827</v>
      </c>
      <c r="AE3409" s="74">
        <f t="shared" si="268"/>
        <v>1629.5090446792583</v>
      </c>
      <c r="AF3409" s="74">
        <f t="shared" si="269"/>
        <v>278646.04664015316</v>
      </c>
    </row>
    <row r="3410" spans="28:32" ht="20" customHeight="1" x14ac:dyDescent="0.5">
      <c r="AB3410" s="41">
        <f t="shared" si="265"/>
        <v>171</v>
      </c>
      <c r="AC3410" s="75">
        <f t="shared" si="266"/>
        <v>345.50064229249023</v>
      </c>
      <c r="AD3410" s="75">
        <f t="shared" si="267"/>
        <v>59080.609832015827</v>
      </c>
      <c r="AE3410" s="74">
        <f t="shared" si="268"/>
        <v>1629.5090446792583</v>
      </c>
      <c r="AF3410" s="74">
        <f t="shared" si="269"/>
        <v>278646.04664015316</v>
      </c>
    </row>
    <row r="3411" spans="28:32" ht="20" customHeight="1" x14ac:dyDescent="0.5">
      <c r="AB3411" s="41">
        <f t="shared" si="265"/>
        <v>171</v>
      </c>
      <c r="AC3411" s="75">
        <f t="shared" si="266"/>
        <v>345.50064229249023</v>
      </c>
      <c r="AD3411" s="75">
        <f t="shared" si="267"/>
        <v>59080.609832015827</v>
      </c>
      <c r="AE3411" s="74">
        <f t="shared" si="268"/>
        <v>1629.5090446792583</v>
      </c>
      <c r="AF3411" s="74">
        <f t="shared" si="269"/>
        <v>278646.04664015316</v>
      </c>
    </row>
    <row r="3412" spans="28:32" ht="20" customHeight="1" x14ac:dyDescent="0.5">
      <c r="AB3412" s="41">
        <f t="shared" si="265"/>
        <v>171</v>
      </c>
      <c r="AC3412" s="75">
        <f t="shared" si="266"/>
        <v>345.50064229249023</v>
      </c>
      <c r="AD3412" s="75">
        <f t="shared" si="267"/>
        <v>59080.609832015827</v>
      </c>
      <c r="AE3412" s="74">
        <f t="shared" si="268"/>
        <v>1629.5090446792583</v>
      </c>
      <c r="AF3412" s="74">
        <f t="shared" si="269"/>
        <v>278646.04664015316</v>
      </c>
    </row>
    <row r="3413" spans="28:32" ht="20" customHeight="1" x14ac:dyDescent="0.5">
      <c r="AB3413" s="41">
        <f t="shared" si="265"/>
        <v>171</v>
      </c>
      <c r="AC3413" s="75">
        <f t="shared" si="266"/>
        <v>345.50064229249023</v>
      </c>
      <c r="AD3413" s="75">
        <f t="shared" si="267"/>
        <v>59080.609832015827</v>
      </c>
      <c r="AE3413" s="74">
        <f t="shared" si="268"/>
        <v>1629.5090446792583</v>
      </c>
      <c r="AF3413" s="74">
        <f t="shared" si="269"/>
        <v>278646.04664015316</v>
      </c>
    </row>
    <row r="3414" spans="28:32" ht="20" customHeight="1" x14ac:dyDescent="0.5">
      <c r="AB3414" s="41">
        <f t="shared" si="265"/>
        <v>171</v>
      </c>
      <c r="AC3414" s="75">
        <f t="shared" si="266"/>
        <v>345.50064229249023</v>
      </c>
      <c r="AD3414" s="75">
        <f t="shared" si="267"/>
        <v>59080.609832015827</v>
      </c>
      <c r="AE3414" s="74">
        <f t="shared" si="268"/>
        <v>1629.5090446792583</v>
      </c>
      <c r="AF3414" s="74">
        <f t="shared" si="269"/>
        <v>278646.04664015316</v>
      </c>
    </row>
    <row r="3415" spans="28:32" ht="20" customHeight="1" x14ac:dyDescent="0.5">
      <c r="AB3415" s="41">
        <f t="shared" si="265"/>
        <v>171</v>
      </c>
      <c r="AC3415" s="75">
        <f t="shared" si="266"/>
        <v>345.50064229249023</v>
      </c>
      <c r="AD3415" s="75">
        <f t="shared" si="267"/>
        <v>59080.609832015827</v>
      </c>
      <c r="AE3415" s="74">
        <f t="shared" si="268"/>
        <v>1629.5090446792583</v>
      </c>
      <c r="AF3415" s="74">
        <f t="shared" si="269"/>
        <v>278646.04664015316</v>
      </c>
    </row>
    <row r="3416" spans="28:32" ht="20" customHeight="1" x14ac:dyDescent="0.5">
      <c r="AB3416" s="41">
        <f t="shared" si="265"/>
        <v>171</v>
      </c>
      <c r="AC3416" s="75">
        <f t="shared" si="266"/>
        <v>345.50064229249023</v>
      </c>
      <c r="AD3416" s="75">
        <f t="shared" si="267"/>
        <v>59080.609832015827</v>
      </c>
      <c r="AE3416" s="74">
        <f t="shared" si="268"/>
        <v>1629.5090446792583</v>
      </c>
      <c r="AF3416" s="74">
        <f t="shared" si="269"/>
        <v>278646.04664015316</v>
      </c>
    </row>
    <row r="3417" spans="28:32" ht="20" customHeight="1" x14ac:dyDescent="0.5">
      <c r="AB3417" s="41">
        <f t="shared" si="265"/>
        <v>171</v>
      </c>
      <c r="AC3417" s="75">
        <f t="shared" si="266"/>
        <v>345.50064229249023</v>
      </c>
      <c r="AD3417" s="75">
        <f t="shared" si="267"/>
        <v>59080.609832015827</v>
      </c>
      <c r="AE3417" s="74">
        <f t="shared" si="268"/>
        <v>1629.5090446792583</v>
      </c>
      <c r="AF3417" s="74">
        <f t="shared" si="269"/>
        <v>278646.04664015316</v>
      </c>
    </row>
    <row r="3418" spans="28:32" ht="20" customHeight="1" x14ac:dyDescent="0.5">
      <c r="AB3418" s="41">
        <f t="shared" si="265"/>
        <v>171</v>
      </c>
      <c r="AC3418" s="75">
        <f t="shared" si="266"/>
        <v>345.50064229249023</v>
      </c>
      <c r="AD3418" s="75">
        <f t="shared" si="267"/>
        <v>59080.609832015827</v>
      </c>
      <c r="AE3418" s="74">
        <f t="shared" si="268"/>
        <v>1629.5090446792583</v>
      </c>
      <c r="AF3418" s="74">
        <f t="shared" si="269"/>
        <v>278646.04664015316</v>
      </c>
    </row>
    <row r="3419" spans="28:32" ht="20" customHeight="1" x14ac:dyDescent="0.5">
      <c r="AB3419" s="41">
        <f t="shared" si="265"/>
        <v>171</v>
      </c>
      <c r="AC3419" s="75">
        <f t="shared" si="266"/>
        <v>345.50064229249023</v>
      </c>
      <c r="AD3419" s="75">
        <f t="shared" si="267"/>
        <v>59080.609832015827</v>
      </c>
      <c r="AE3419" s="74">
        <f t="shared" si="268"/>
        <v>1629.5090446792583</v>
      </c>
      <c r="AF3419" s="74">
        <f t="shared" si="269"/>
        <v>278646.04664015316</v>
      </c>
    </row>
    <row r="3420" spans="28:32" ht="20" customHeight="1" x14ac:dyDescent="0.5">
      <c r="AB3420" s="41">
        <f t="shared" si="265"/>
        <v>171</v>
      </c>
      <c r="AC3420" s="75">
        <f t="shared" si="266"/>
        <v>345.50064229249023</v>
      </c>
      <c r="AD3420" s="75">
        <f t="shared" si="267"/>
        <v>59080.609832015827</v>
      </c>
      <c r="AE3420" s="74">
        <f t="shared" si="268"/>
        <v>1629.5090446792583</v>
      </c>
      <c r="AF3420" s="74">
        <f t="shared" si="269"/>
        <v>278646.04664015316</v>
      </c>
    </row>
    <row r="3421" spans="28:32" ht="20" customHeight="1" x14ac:dyDescent="0.5">
      <c r="AB3421" s="41">
        <f t="shared" si="265"/>
        <v>171</v>
      </c>
      <c r="AC3421" s="75">
        <f t="shared" si="266"/>
        <v>345.50064229249023</v>
      </c>
      <c r="AD3421" s="75">
        <f t="shared" si="267"/>
        <v>59080.609832015827</v>
      </c>
      <c r="AE3421" s="74">
        <f t="shared" si="268"/>
        <v>1629.5090446792583</v>
      </c>
      <c r="AF3421" s="74">
        <f t="shared" si="269"/>
        <v>278646.04664015316</v>
      </c>
    </row>
    <row r="3422" spans="28:32" ht="20" customHeight="1" x14ac:dyDescent="0.5">
      <c r="AB3422" s="41">
        <f t="shared" si="265"/>
        <v>171</v>
      </c>
      <c r="AC3422" s="75">
        <f t="shared" si="266"/>
        <v>345.50064229249023</v>
      </c>
      <c r="AD3422" s="75">
        <f t="shared" si="267"/>
        <v>59080.609832015827</v>
      </c>
      <c r="AE3422" s="74">
        <f t="shared" si="268"/>
        <v>1629.5090446792583</v>
      </c>
      <c r="AF3422" s="74">
        <f t="shared" si="269"/>
        <v>278646.04664015316</v>
      </c>
    </row>
    <row r="3423" spans="28:32" ht="20" customHeight="1" x14ac:dyDescent="0.5">
      <c r="AB3423" s="41">
        <f t="shared" si="265"/>
        <v>171</v>
      </c>
      <c r="AC3423" s="75">
        <f t="shared" si="266"/>
        <v>345.50064229249023</v>
      </c>
      <c r="AD3423" s="75">
        <f t="shared" si="267"/>
        <v>59080.609832015827</v>
      </c>
      <c r="AE3423" s="74">
        <f t="shared" si="268"/>
        <v>1629.5090446792583</v>
      </c>
      <c r="AF3423" s="74">
        <f t="shared" si="269"/>
        <v>278646.04664015316</v>
      </c>
    </row>
    <row r="3424" spans="28:32" ht="20" customHeight="1" x14ac:dyDescent="0.5">
      <c r="AB3424" s="41">
        <f t="shared" si="265"/>
        <v>171</v>
      </c>
      <c r="AC3424" s="75">
        <f t="shared" si="266"/>
        <v>345.50064229249023</v>
      </c>
      <c r="AD3424" s="75">
        <f t="shared" si="267"/>
        <v>59080.609832015827</v>
      </c>
      <c r="AE3424" s="74">
        <f t="shared" si="268"/>
        <v>1629.5090446792583</v>
      </c>
      <c r="AF3424" s="74">
        <f t="shared" si="269"/>
        <v>278646.04664015316</v>
      </c>
    </row>
    <row r="3425" spans="28:32" ht="20" customHeight="1" x14ac:dyDescent="0.5">
      <c r="AB3425" s="41">
        <f t="shared" si="265"/>
        <v>171</v>
      </c>
      <c r="AC3425" s="75">
        <f t="shared" si="266"/>
        <v>345.50064229249023</v>
      </c>
      <c r="AD3425" s="75">
        <f t="shared" si="267"/>
        <v>59080.609832015827</v>
      </c>
      <c r="AE3425" s="74">
        <f t="shared" si="268"/>
        <v>1629.5090446792583</v>
      </c>
      <c r="AF3425" s="74">
        <f t="shared" si="269"/>
        <v>278646.04664015316</v>
      </c>
    </row>
    <row r="3426" spans="28:32" ht="20" customHeight="1" x14ac:dyDescent="0.5">
      <c r="AB3426" s="41">
        <f t="shared" si="265"/>
        <v>171</v>
      </c>
      <c r="AC3426" s="75">
        <f t="shared" si="266"/>
        <v>345.50064229249023</v>
      </c>
      <c r="AD3426" s="75">
        <f t="shared" si="267"/>
        <v>59080.609832015827</v>
      </c>
      <c r="AE3426" s="74">
        <f t="shared" si="268"/>
        <v>1629.5090446792583</v>
      </c>
      <c r="AF3426" s="74">
        <f t="shared" si="269"/>
        <v>278646.04664015316</v>
      </c>
    </row>
    <row r="3427" spans="28:32" ht="20" customHeight="1" x14ac:dyDescent="0.5">
      <c r="AB3427" s="41">
        <f t="shared" si="265"/>
        <v>171</v>
      </c>
      <c r="AC3427" s="75">
        <f t="shared" si="266"/>
        <v>345.50064229249023</v>
      </c>
      <c r="AD3427" s="75">
        <f t="shared" si="267"/>
        <v>59080.609832015827</v>
      </c>
      <c r="AE3427" s="74">
        <f t="shared" si="268"/>
        <v>1629.5090446792583</v>
      </c>
      <c r="AF3427" s="74">
        <f t="shared" si="269"/>
        <v>278646.04664015316</v>
      </c>
    </row>
    <row r="3428" spans="28:32" ht="20" customHeight="1" x14ac:dyDescent="0.5">
      <c r="AB3428" s="41">
        <f t="shared" si="265"/>
        <v>171</v>
      </c>
      <c r="AC3428" s="75">
        <f t="shared" si="266"/>
        <v>345.50064229249023</v>
      </c>
      <c r="AD3428" s="75">
        <f t="shared" si="267"/>
        <v>59080.609832015827</v>
      </c>
      <c r="AE3428" s="74">
        <f t="shared" si="268"/>
        <v>1629.5090446792583</v>
      </c>
      <c r="AF3428" s="74">
        <f t="shared" si="269"/>
        <v>278646.04664015316</v>
      </c>
    </row>
    <row r="3429" spans="28:32" ht="20" customHeight="1" x14ac:dyDescent="0.5">
      <c r="AB3429" s="41">
        <f t="shared" si="265"/>
        <v>171</v>
      </c>
      <c r="AC3429" s="75">
        <f t="shared" si="266"/>
        <v>345.50064229249023</v>
      </c>
      <c r="AD3429" s="75">
        <f t="shared" si="267"/>
        <v>59080.609832015827</v>
      </c>
      <c r="AE3429" s="74">
        <f t="shared" si="268"/>
        <v>1629.5090446792583</v>
      </c>
      <c r="AF3429" s="74">
        <f t="shared" si="269"/>
        <v>278646.04664015316</v>
      </c>
    </row>
    <row r="3430" spans="28:32" ht="20" customHeight="1" x14ac:dyDescent="0.5">
      <c r="AB3430" s="41">
        <f t="shared" si="265"/>
        <v>171</v>
      </c>
      <c r="AC3430" s="75">
        <f t="shared" si="266"/>
        <v>345.50064229249023</v>
      </c>
      <c r="AD3430" s="75">
        <f t="shared" si="267"/>
        <v>59080.609832015827</v>
      </c>
      <c r="AE3430" s="74">
        <f t="shared" si="268"/>
        <v>1629.5090446792583</v>
      </c>
      <c r="AF3430" s="74">
        <f t="shared" si="269"/>
        <v>278646.04664015316</v>
      </c>
    </row>
    <row r="3431" spans="28:32" ht="20" customHeight="1" x14ac:dyDescent="0.5">
      <c r="AB3431" s="41">
        <f t="shared" si="265"/>
        <v>171</v>
      </c>
      <c r="AC3431" s="75">
        <f t="shared" si="266"/>
        <v>345.50064229249023</v>
      </c>
      <c r="AD3431" s="75">
        <f t="shared" si="267"/>
        <v>59080.609832015827</v>
      </c>
      <c r="AE3431" s="74">
        <f t="shared" si="268"/>
        <v>1629.5090446792583</v>
      </c>
      <c r="AF3431" s="74">
        <f t="shared" si="269"/>
        <v>278646.04664015316</v>
      </c>
    </row>
    <row r="3432" spans="28:32" ht="20" customHeight="1" x14ac:dyDescent="0.5">
      <c r="AB3432" s="41">
        <f t="shared" si="265"/>
        <v>171</v>
      </c>
      <c r="AC3432" s="75">
        <f t="shared" si="266"/>
        <v>345.50064229249023</v>
      </c>
      <c r="AD3432" s="75">
        <f t="shared" si="267"/>
        <v>59080.609832015827</v>
      </c>
      <c r="AE3432" s="74">
        <f t="shared" si="268"/>
        <v>1629.5090446792583</v>
      </c>
      <c r="AF3432" s="74">
        <f t="shared" si="269"/>
        <v>278646.04664015316</v>
      </c>
    </row>
    <row r="3433" spans="28:32" ht="20" customHeight="1" x14ac:dyDescent="0.5">
      <c r="AB3433" s="41">
        <f t="shared" si="265"/>
        <v>171</v>
      </c>
      <c r="AC3433" s="75">
        <f t="shared" si="266"/>
        <v>345.50064229249023</v>
      </c>
      <c r="AD3433" s="75">
        <f t="shared" si="267"/>
        <v>59080.609832015827</v>
      </c>
      <c r="AE3433" s="74">
        <f t="shared" si="268"/>
        <v>1629.5090446792583</v>
      </c>
      <c r="AF3433" s="74">
        <f t="shared" si="269"/>
        <v>278646.04664015316</v>
      </c>
    </row>
    <row r="3434" spans="28:32" ht="20" customHeight="1" x14ac:dyDescent="0.5">
      <c r="AB3434" s="41">
        <f t="shared" si="265"/>
        <v>171</v>
      </c>
      <c r="AC3434" s="75">
        <f t="shared" si="266"/>
        <v>345.50064229249023</v>
      </c>
      <c r="AD3434" s="75">
        <f t="shared" si="267"/>
        <v>59080.609832015827</v>
      </c>
      <c r="AE3434" s="74">
        <f t="shared" si="268"/>
        <v>1629.5090446792583</v>
      </c>
      <c r="AF3434" s="74">
        <f t="shared" si="269"/>
        <v>278646.04664015316</v>
      </c>
    </row>
    <row r="3435" spans="28:32" ht="20" customHeight="1" x14ac:dyDescent="0.5">
      <c r="AB3435" s="41">
        <f t="shared" si="265"/>
        <v>171</v>
      </c>
      <c r="AC3435" s="75">
        <f t="shared" si="266"/>
        <v>345.50064229249023</v>
      </c>
      <c r="AD3435" s="75">
        <f t="shared" si="267"/>
        <v>59080.609832015827</v>
      </c>
      <c r="AE3435" s="74">
        <f t="shared" si="268"/>
        <v>1629.5090446792583</v>
      </c>
      <c r="AF3435" s="74">
        <f t="shared" si="269"/>
        <v>278646.04664015316</v>
      </c>
    </row>
    <row r="3436" spans="28:32" ht="20" customHeight="1" x14ac:dyDescent="0.5">
      <c r="AB3436" s="41">
        <f t="shared" si="265"/>
        <v>171</v>
      </c>
      <c r="AC3436" s="75">
        <f t="shared" si="266"/>
        <v>345.50064229249023</v>
      </c>
      <c r="AD3436" s="75">
        <f t="shared" si="267"/>
        <v>59080.609832015827</v>
      </c>
      <c r="AE3436" s="74">
        <f t="shared" si="268"/>
        <v>1629.5090446792583</v>
      </c>
      <c r="AF3436" s="74">
        <f t="shared" si="269"/>
        <v>278646.04664015316</v>
      </c>
    </row>
    <row r="3437" spans="28:32" ht="20" customHeight="1" x14ac:dyDescent="0.5">
      <c r="AB3437" s="41">
        <f t="shared" si="265"/>
        <v>171</v>
      </c>
      <c r="AC3437" s="75">
        <f t="shared" si="266"/>
        <v>345.50064229249023</v>
      </c>
      <c r="AD3437" s="75">
        <f t="shared" si="267"/>
        <v>59080.609832015827</v>
      </c>
      <c r="AE3437" s="74">
        <f t="shared" si="268"/>
        <v>1629.5090446792583</v>
      </c>
      <c r="AF3437" s="74">
        <f t="shared" si="269"/>
        <v>278646.04664015316</v>
      </c>
    </row>
    <row r="3438" spans="28:32" ht="20" customHeight="1" x14ac:dyDescent="0.5">
      <c r="AB3438" s="41">
        <f t="shared" si="265"/>
        <v>171</v>
      </c>
      <c r="AC3438" s="75">
        <f t="shared" si="266"/>
        <v>345.50064229249023</v>
      </c>
      <c r="AD3438" s="75">
        <f t="shared" si="267"/>
        <v>59080.609832015827</v>
      </c>
      <c r="AE3438" s="74">
        <f t="shared" si="268"/>
        <v>1629.5090446792583</v>
      </c>
      <c r="AF3438" s="74">
        <f t="shared" si="269"/>
        <v>278646.04664015316</v>
      </c>
    </row>
    <row r="3439" spans="28:32" ht="20" customHeight="1" x14ac:dyDescent="0.5">
      <c r="AB3439" s="41">
        <f t="shared" si="265"/>
        <v>171</v>
      </c>
      <c r="AC3439" s="75">
        <f t="shared" si="266"/>
        <v>345.50064229249023</v>
      </c>
      <c r="AD3439" s="75">
        <f t="shared" si="267"/>
        <v>59080.609832015827</v>
      </c>
      <c r="AE3439" s="74">
        <f t="shared" si="268"/>
        <v>1629.5090446792583</v>
      </c>
      <c r="AF3439" s="74">
        <f t="shared" si="269"/>
        <v>278646.04664015316</v>
      </c>
    </row>
    <row r="3440" spans="28:32" ht="20" customHeight="1" x14ac:dyDescent="0.5">
      <c r="AB3440" s="41">
        <f t="shared" si="265"/>
        <v>171</v>
      </c>
      <c r="AC3440" s="75">
        <f t="shared" si="266"/>
        <v>345.50064229249023</v>
      </c>
      <c r="AD3440" s="75">
        <f t="shared" si="267"/>
        <v>59080.609832015827</v>
      </c>
      <c r="AE3440" s="74">
        <f t="shared" si="268"/>
        <v>1629.5090446792583</v>
      </c>
      <c r="AF3440" s="74">
        <f t="shared" si="269"/>
        <v>278646.04664015316</v>
      </c>
    </row>
    <row r="3441" spans="28:32" ht="20" customHeight="1" x14ac:dyDescent="0.5">
      <c r="AB3441" s="41">
        <f t="shared" si="265"/>
        <v>171</v>
      </c>
      <c r="AC3441" s="75">
        <f t="shared" si="266"/>
        <v>345.50064229249023</v>
      </c>
      <c r="AD3441" s="75">
        <f t="shared" si="267"/>
        <v>59080.609832015827</v>
      </c>
      <c r="AE3441" s="74">
        <f t="shared" si="268"/>
        <v>1629.5090446792583</v>
      </c>
      <c r="AF3441" s="74">
        <f t="shared" si="269"/>
        <v>278646.04664015316</v>
      </c>
    </row>
    <row r="3442" spans="28:32" ht="20" customHeight="1" x14ac:dyDescent="0.5">
      <c r="AB3442" s="41">
        <f t="shared" si="265"/>
        <v>171</v>
      </c>
      <c r="AC3442" s="75">
        <f t="shared" si="266"/>
        <v>345.50064229249023</v>
      </c>
      <c r="AD3442" s="75">
        <f t="shared" si="267"/>
        <v>59080.609832015827</v>
      </c>
      <c r="AE3442" s="74">
        <f t="shared" si="268"/>
        <v>1629.5090446792583</v>
      </c>
      <c r="AF3442" s="74">
        <f t="shared" si="269"/>
        <v>278646.04664015316</v>
      </c>
    </row>
    <row r="3443" spans="28:32" ht="20" customHeight="1" x14ac:dyDescent="0.5">
      <c r="AB3443" s="41">
        <f t="shared" si="265"/>
        <v>171</v>
      </c>
      <c r="AC3443" s="75">
        <f t="shared" si="266"/>
        <v>345.50064229249023</v>
      </c>
      <c r="AD3443" s="75">
        <f t="shared" si="267"/>
        <v>59080.609832015827</v>
      </c>
      <c r="AE3443" s="74">
        <f t="shared" si="268"/>
        <v>1629.5090446792583</v>
      </c>
      <c r="AF3443" s="74">
        <f t="shared" si="269"/>
        <v>278646.04664015316</v>
      </c>
    </row>
    <row r="3444" spans="28:32" ht="20" customHeight="1" x14ac:dyDescent="0.5">
      <c r="AB3444" s="41">
        <f t="shared" si="265"/>
        <v>171</v>
      </c>
      <c r="AC3444" s="75">
        <f t="shared" si="266"/>
        <v>345.50064229249023</v>
      </c>
      <c r="AD3444" s="75">
        <f t="shared" si="267"/>
        <v>59080.609832015827</v>
      </c>
      <c r="AE3444" s="74">
        <f t="shared" si="268"/>
        <v>1629.5090446792583</v>
      </c>
      <c r="AF3444" s="74">
        <f t="shared" si="269"/>
        <v>278646.04664015316</v>
      </c>
    </row>
    <row r="3445" spans="28:32" ht="20" customHeight="1" x14ac:dyDescent="0.5">
      <c r="AB3445" s="41">
        <f t="shared" si="265"/>
        <v>171</v>
      </c>
      <c r="AC3445" s="75">
        <f t="shared" si="266"/>
        <v>345.50064229249023</v>
      </c>
      <c r="AD3445" s="75">
        <f t="shared" si="267"/>
        <v>59080.609832015827</v>
      </c>
      <c r="AE3445" s="74">
        <f t="shared" si="268"/>
        <v>1629.5090446792583</v>
      </c>
      <c r="AF3445" s="74">
        <f t="shared" si="269"/>
        <v>278646.04664015316</v>
      </c>
    </row>
    <row r="3446" spans="28:32" ht="20" customHeight="1" x14ac:dyDescent="0.5">
      <c r="AB3446" s="41">
        <f t="shared" si="265"/>
        <v>171</v>
      </c>
      <c r="AC3446" s="75">
        <f t="shared" si="266"/>
        <v>345.50064229249023</v>
      </c>
      <c r="AD3446" s="75">
        <f t="shared" si="267"/>
        <v>59080.609832015827</v>
      </c>
      <c r="AE3446" s="74">
        <f t="shared" si="268"/>
        <v>1629.5090446792583</v>
      </c>
      <c r="AF3446" s="74">
        <f t="shared" si="269"/>
        <v>278646.04664015316</v>
      </c>
    </row>
    <row r="3447" spans="28:32" ht="20" customHeight="1" x14ac:dyDescent="0.5">
      <c r="AB3447" s="41">
        <f t="shared" si="265"/>
        <v>171</v>
      </c>
      <c r="AC3447" s="75">
        <f t="shared" si="266"/>
        <v>345.50064229249023</v>
      </c>
      <c r="AD3447" s="75">
        <f t="shared" si="267"/>
        <v>59080.609832015827</v>
      </c>
      <c r="AE3447" s="74">
        <f t="shared" si="268"/>
        <v>1629.5090446792583</v>
      </c>
      <c r="AF3447" s="74">
        <f t="shared" si="269"/>
        <v>278646.04664015316</v>
      </c>
    </row>
    <row r="3448" spans="28:32" ht="20" customHeight="1" x14ac:dyDescent="0.5">
      <c r="AB3448" s="41">
        <f t="shared" si="265"/>
        <v>171</v>
      </c>
      <c r="AC3448" s="75">
        <f t="shared" si="266"/>
        <v>345.50064229249023</v>
      </c>
      <c r="AD3448" s="75">
        <f t="shared" si="267"/>
        <v>59080.609832015827</v>
      </c>
      <c r="AE3448" s="74">
        <f t="shared" si="268"/>
        <v>1629.5090446792583</v>
      </c>
      <c r="AF3448" s="74">
        <f t="shared" si="269"/>
        <v>278646.04664015316</v>
      </c>
    </row>
    <row r="3449" spans="28:32" ht="20" customHeight="1" x14ac:dyDescent="0.5">
      <c r="AB3449" s="41">
        <f t="shared" si="265"/>
        <v>171</v>
      </c>
      <c r="AC3449" s="75">
        <f t="shared" si="266"/>
        <v>345.50064229249023</v>
      </c>
      <c r="AD3449" s="75">
        <f t="shared" si="267"/>
        <v>59080.609832015827</v>
      </c>
      <c r="AE3449" s="74">
        <f t="shared" si="268"/>
        <v>1629.5090446792583</v>
      </c>
      <c r="AF3449" s="74">
        <f t="shared" si="269"/>
        <v>278646.04664015316</v>
      </c>
    </row>
    <row r="3450" spans="28:32" ht="20" customHeight="1" x14ac:dyDescent="0.5">
      <c r="AB3450" s="41">
        <f t="shared" si="265"/>
        <v>171</v>
      </c>
      <c r="AC3450" s="75">
        <f t="shared" si="266"/>
        <v>345.50064229249023</v>
      </c>
      <c r="AD3450" s="75">
        <f t="shared" si="267"/>
        <v>59080.609832015827</v>
      </c>
      <c r="AE3450" s="74">
        <f t="shared" si="268"/>
        <v>1629.5090446792583</v>
      </c>
      <c r="AF3450" s="74">
        <f t="shared" si="269"/>
        <v>278646.04664015316</v>
      </c>
    </row>
    <row r="3451" spans="28:32" ht="20" customHeight="1" x14ac:dyDescent="0.5">
      <c r="AB3451" s="41">
        <f t="shared" si="265"/>
        <v>171</v>
      </c>
      <c r="AC3451" s="75">
        <f t="shared" si="266"/>
        <v>345.50064229249023</v>
      </c>
      <c r="AD3451" s="75">
        <f t="shared" si="267"/>
        <v>59080.609832015827</v>
      </c>
      <c r="AE3451" s="74">
        <f t="shared" si="268"/>
        <v>1629.5090446792583</v>
      </c>
      <c r="AF3451" s="74">
        <f t="shared" si="269"/>
        <v>278646.04664015316</v>
      </c>
    </row>
    <row r="3452" spans="28:32" ht="20" customHeight="1" x14ac:dyDescent="0.5">
      <c r="AB3452" s="41">
        <f t="shared" si="265"/>
        <v>171</v>
      </c>
      <c r="AC3452" s="75">
        <f t="shared" si="266"/>
        <v>345.50064229249023</v>
      </c>
      <c r="AD3452" s="75">
        <f t="shared" si="267"/>
        <v>59080.609832015827</v>
      </c>
      <c r="AE3452" s="74">
        <f t="shared" si="268"/>
        <v>1629.5090446792583</v>
      </c>
      <c r="AF3452" s="74">
        <f t="shared" si="269"/>
        <v>278646.04664015316</v>
      </c>
    </row>
    <row r="3453" spans="28:32" ht="20" customHeight="1" x14ac:dyDescent="0.5">
      <c r="AB3453" s="41">
        <f t="shared" si="265"/>
        <v>171</v>
      </c>
      <c r="AC3453" s="75">
        <f t="shared" si="266"/>
        <v>345.50064229249023</v>
      </c>
      <c r="AD3453" s="75">
        <f t="shared" si="267"/>
        <v>59080.609832015827</v>
      </c>
      <c r="AE3453" s="74">
        <f t="shared" si="268"/>
        <v>1629.5090446792583</v>
      </c>
      <c r="AF3453" s="74">
        <f t="shared" si="269"/>
        <v>278646.04664015316</v>
      </c>
    </row>
    <row r="3454" spans="28:32" ht="20" customHeight="1" x14ac:dyDescent="0.5">
      <c r="AB3454" s="41">
        <f t="shared" si="265"/>
        <v>171</v>
      </c>
      <c r="AC3454" s="75">
        <f t="shared" si="266"/>
        <v>345.50064229249023</v>
      </c>
      <c r="AD3454" s="75">
        <f t="shared" si="267"/>
        <v>59080.609832015827</v>
      </c>
      <c r="AE3454" s="74">
        <f t="shared" si="268"/>
        <v>1629.5090446792583</v>
      </c>
      <c r="AF3454" s="74">
        <f t="shared" si="269"/>
        <v>278646.04664015316</v>
      </c>
    </row>
    <row r="3455" spans="28:32" ht="20" customHeight="1" x14ac:dyDescent="0.5">
      <c r="AB3455" s="41">
        <f t="shared" si="265"/>
        <v>171</v>
      </c>
      <c r="AC3455" s="75">
        <f t="shared" si="266"/>
        <v>345.50064229249023</v>
      </c>
      <c r="AD3455" s="75">
        <f t="shared" si="267"/>
        <v>59080.609832015827</v>
      </c>
      <c r="AE3455" s="74">
        <f t="shared" si="268"/>
        <v>1629.5090446792583</v>
      </c>
      <c r="AF3455" s="74">
        <f t="shared" si="269"/>
        <v>278646.04664015316</v>
      </c>
    </row>
    <row r="3456" spans="28:32" ht="20" customHeight="1" x14ac:dyDescent="0.5">
      <c r="AB3456" s="41">
        <f t="shared" si="265"/>
        <v>171</v>
      </c>
      <c r="AC3456" s="75">
        <f t="shared" si="266"/>
        <v>345.50064229249023</v>
      </c>
      <c r="AD3456" s="75">
        <f t="shared" si="267"/>
        <v>59080.609832015827</v>
      </c>
      <c r="AE3456" s="74">
        <f t="shared" si="268"/>
        <v>1629.5090446792583</v>
      </c>
      <c r="AF3456" s="74">
        <f t="shared" si="269"/>
        <v>278646.04664015316</v>
      </c>
    </row>
    <row r="3457" spans="28:32" ht="20" customHeight="1" x14ac:dyDescent="0.5">
      <c r="AB3457" s="41">
        <f t="shared" si="265"/>
        <v>171</v>
      </c>
      <c r="AC3457" s="75">
        <f t="shared" si="266"/>
        <v>345.50064229249023</v>
      </c>
      <c r="AD3457" s="75">
        <f t="shared" si="267"/>
        <v>59080.609832015827</v>
      </c>
      <c r="AE3457" s="74">
        <f t="shared" si="268"/>
        <v>1629.5090446792583</v>
      </c>
      <c r="AF3457" s="74">
        <f t="shared" si="269"/>
        <v>278646.04664015316</v>
      </c>
    </row>
    <row r="3458" spans="28:32" ht="20" customHeight="1" x14ac:dyDescent="0.5">
      <c r="AB3458" s="41">
        <f t="shared" si="265"/>
        <v>171</v>
      </c>
      <c r="AC3458" s="75">
        <f t="shared" si="266"/>
        <v>345.50064229249023</v>
      </c>
      <c r="AD3458" s="75">
        <f t="shared" si="267"/>
        <v>59080.609832015827</v>
      </c>
      <c r="AE3458" s="74">
        <f t="shared" si="268"/>
        <v>1629.5090446792583</v>
      </c>
      <c r="AF3458" s="74">
        <f t="shared" si="269"/>
        <v>278646.04664015316</v>
      </c>
    </row>
    <row r="3459" spans="28:32" ht="20" customHeight="1" x14ac:dyDescent="0.5">
      <c r="AB3459" s="41">
        <f t="shared" si="265"/>
        <v>171</v>
      </c>
      <c r="AC3459" s="75">
        <f t="shared" si="266"/>
        <v>345.50064229249023</v>
      </c>
      <c r="AD3459" s="75">
        <f t="shared" si="267"/>
        <v>59080.609832015827</v>
      </c>
      <c r="AE3459" s="74">
        <f t="shared" si="268"/>
        <v>1629.5090446792583</v>
      </c>
      <c r="AF3459" s="74">
        <f t="shared" si="269"/>
        <v>278646.04664015316</v>
      </c>
    </row>
    <row r="3460" spans="28:32" ht="20" customHeight="1" x14ac:dyDescent="0.5">
      <c r="AB3460" s="41">
        <f t="shared" si="265"/>
        <v>171</v>
      </c>
      <c r="AC3460" s="75">
        <f t="shared" si="266"/>
        <v>345.50064229249023</v>
      </c>
      <c r="AD3460" s="75">
        <f t="shared" si="267"/>
        <v>59080.609832015827</v>
      </c>
      <c r="AE3460" s="74">
        <f t="shared" si="268"/>
        <v>1629.5090446792583</v>
      </c>
      <c r="AF3460" s="74">
        <f t="shared" si="269"/>
        <v>278646.04664015316</v>
      </c>
    </row>
    <row r="3461" spans="28:32" ht="20" customHeight="1" x14ac:dyDescent="0.5">
      <c r="AB3461" s="41">
        <f t="shared" si="265"/>
        <v>171</v>
      </c>
      <c r="AC3461" s="75">
        <f t="shared" si="266"/>
        <v>345.50064229249023</v>
      </c>
      <c r="AD3461" s="75">
        <f t="shared" si="267"/>
        <v>59080.609832015827</v>
      </c>
      <c r="AE3461" s="74">
        <f t="shared" si="268"/>
        <v>1629.5090446792583</v>
      </c>
      <c r="AF3461" s="74">
        <f t="shared" si="269"/>
        <v>278646.04664015316</v>
      </c>
    </row>
    <row r="3462" spans="28:32" ht="20" customHeight="1" x14ac:dyDescent="0.5">
      <c r="AB3462" s="41">
        <f t="shared" si="265"/>
        <v>171</v>
      </c>
      <c r="AC3462" s="75">
        <f t="shared" si="266"/>
        <v>345.50064229249023</v>
      </c>
      <c r="AD3462" s="75">
        <f t="shared" si="267"/>
        <v>59080.609832015827</v>
      </c>
      <c r="AE3462" s="74">
        <f t="shared" si="268"/>
        <v>1629.5090446792583</v>
      </c>
      <c r="AF3462" s="74">
        <f t="shared" si="269"/>
        <v>278646.04664015316</v>
      </c>
    </row>
    <row r="3463" spans="28:32" ht="20" customHeight="1" x14ac:dyDescent="0.5">
      <c r="AB3463" s="41">
        <f t="shared" ref="AB3463:AB3526" si="270">AB3462+U3463</f>
        <v>171</v>
      </c>
      <c r="AC3463" s="75">
        <f t="shared" ref="AC3463:AC3526" si="271">IF(U3463&gt;0,(W3463+AD3462)/AB3463,AC3462)</f>
        <v>345.50064229249023</v>
      </c>
      <c r="AD3463" s="75">
        <f t="shared" ref="AD3463:AD3526" si="272">AB3463*AC3463</f>
        <v>59080.609832015827</v>
      </c>
      <c r="AE3463" s="74">
        <f t="shared" ref="AE3463:AE3526" si="273">IF(U3463&gt;0,(AF3462+Z3463)/AB3463,AE3462)</f>
        <v>1629.5090446792583</v>
      </c>
      <c r="AF3463" s="74">
        <f t="shared" ref="AF3463:AF3526" si="274">AB3463*AE3463</f>
        <v>278646.04664015316</v>
      </c>
    </row>
    <row r="3464" spans="28:32" ht="20" customHeight="1" x14ac:dyDescent="0.5">
      <c r="AB3464" s="41">
        <f t="shared" si="270"/>
        <v>171</v>
      </c>
      <c r="AC3464" s="75">
        <f t="shared" si="271"/>
        <v>345.50064229249023</v>
      </c>
      <c r="AD3464" s="75">
        <f t="shared" si="272"/>
        <v>59080.609832015827</v>
      </c>
      <c r="AE3464" s="74">
        <f t="shared" si="273"/>
        <v>1629.5090446792583</v>
      </c>
      <c r="AF3464" s="74">
        <f t="shared" si="274"/>
        <v>278646.04664015316</v>
      </c>
    </row>
    <row r="3465" spans="28:32" ht="20" customHeight="1" x14ac:dyDescent="0.5">
      <c r="AB3465" s="41">
        <f t="shared" si="270"/>
        <v>171</v>
      </c>
      <c r="AC3465" s="75">
        <f t="shared" si="271"/>
        <v>345.50064229249023</v>
      </c>
      <c r="AD3465" s="75">
        <f t="shared" si="272"/>
        <v>59080.609832015827</v>
      </c>
      <c r="AE3465" s="74">
        <f t="shared" si="273"/>
        <v>1629.5090446792583</v>
      </c>
      <c r="AF3465" s="74">
        <f t="shared" si="274"/>
        <v>278646.04664015316</v>
      </c>
    </row>
    <row r="3466" spans="28:32" ht="20" customHeight="1" x14ac:dyDescent="0.5">
      <c r="AB3466" s="41">
        <f t="shared" si="270"/>
        <v>171</v>
      </c>
      <c r="AC3466" s="75">
        <f t="shared" si="271"/>
        <v>345.50064229249023</v>
      </c>
      <c r="AD3466" s="75">
        <f t="shared" si="272"/>
        <v>59080.609832015827</v>
      </c>
      <c r="AE3466" s="74">
        <f t="shared" si="273"/>
        <v>1629.5090446792583</v>
      </c>
      <c r="AF3466" s="74">
        <f t="shared" si="274"/>
        <v>278646.04664015316</v>
      </c>
    </row>
    <row r="3467" spans="28:32" ht="20" customHeight="1" x14ac:dyDescent="0.5">
      <c r="AB3467" s="41">
        <f t="shared" si="270"/>
        <v>171</v>
      </c>
      <c r="AC3467" s="75">
        <f t="shared" si="271"/>
        <v>345.50064229249023</v>
      </c>
      <c r="AD3467" s="75">
        <f t="shared" si="272"/>
        <v>59080.609832015827</v>
      </c>
      <c r="AE3467" s="74">
        <f t="shared" si="273"/>
        <v>1629.5090446792583</v>
      </c>
      <c r="AF3467" s="74">
        <f t="shared" si="274"/>
        <v>278646.04664015316</v>
      </c>
    </row>
    <row r="3468" spans="28:32" ht="20" customHeight="1" x14ac:dyDescent="0.5">
      <c r="AB3468" s="41">
        <f t="shared" si="270"/>
        <v>171</v>
      </c>
      <c r="AC3468" s="75">
        <f t="shared" si="271"/>
        <v>345.50064229249023</v>
      </c>
      <c r="AD3468" s="75">
        <f t="shared" si="272"/>
        <v>59080.609832015827</v>
      </c>
      <c r="AE3468" s="74">
        <f t="shared" si="273"/>
        <v>1629.5090446792583</v>
      </c>
      <c r="AF3468" s="74">
        <f t="shared" si="274"/>
        <v>278646.04664015316</v>
      </c>
    </row>
    <row r="3469" spans="28:32" ht="20" customHeight="1" x14ac:dyDescent="0.5">
      <c r="AB3469" s="41">
        <f t="shared" si="270"/>
        <v>171</v>
      </c>
      <c r="AC3469" s="75">
        <f t="shared" si="271"/>
        <v>345.50064229249023</v>
      </c>
      <c r="AD3469" s="75">
        <f t="shared" si="272"/>
        <v>59080.609832015827</v>
      </c>
      <c r="AE3469" s="74">
        <f t="shared" si="273"/>
        <v>1629.5090446792583</v>
      </c>
      <c r="AF3469" s="74">
        <f t="shared" si="274"/>
        <v>278646.04664015316</v>
      </c>
    </row>
    <row r="3470" spans="28:32" ht="20" customHeight="1" x14ac:dyDescent="0.5">
      <c r="AB3470" s="41">
        <f t="shared" si="270"/>
        <v>171</v>
      </c>
      <c r="AC3470" s="75">
        <f t="shared" si="271"/>
        <v>345.50064229249023</v>
      </c>
      <c r="AD3470" s="75">
        <f t="shared" si="272"/>
        <v>59080.609832015827</v>
      </c>
      <c r="AE3470" s="74">
        <f t="shared" si="273"/>
        <v>1629.5090446792583</v>
      </c>
      <c r="AF3470" s="74">
        <f t="shared" si="274"/>
        <v>278646.04664015316</v>
      </c>
    </row>
    <row r="3471" spans="28:32" ht="20" customHeight="1" x14ac:dyDescent="0.5">
      <c r="AB3471" s="41">
        <f t="shared" si="270"/>
        <v>171</v>
      </c>
      <c r="AC3471" s="75">
        <f t="shared" si="271"/>
        <v>345.50064229249023</v>
      </c>
      <c r="AD3471" s="75">
        <f t="shared" si="272"/>
        <v>59080.609832015827</v>
      </c>
      <c r="AE3471" s="74">
        <f t="shared" si="273"/>
        <v>1629.5090446792583</v>
      </c>
      <c r="AF3471" s="74">
        <f t="shared" si="274"/>
        <v>278646.04664015316</v>
      </c>
    </row>
    <row r="3472" spans="28:32" ht="20" customHeight="1" x14ac:dyDescent="0.5">
      <c r="AB3472" s="41">
        <f t="shared" si="270"/>
        <v>171</v>
      </c>
      <c r="AC3472" s="75">
        <f t="shared" si="271"/>
        <v>345.50064229249023</v>
      </c>
      <c r="AD3472" s="75">
        <f t="shared" si="272"/>
        <v>59080.609832015827</v>
      </c>
      <c r="AE3472" s="74">
        <f t="shared" si="273"/>
        <v>1629.5090446792583</v>
      </c>
      <c r="AF3472" s="74">
        <f t="shared" si="274"/>
        <v>278646.04664015316</v>
      </c>
    </row>
    <row r="3473" spans="28:32" ht="20" customHeight="1" x14ac:dyDescent="0.5">
      <c r="AB3473" s="41">
        <f t="shared" si="270"/>
        <v>171</v>
      </c>
      <c r="AC3473" s="75">
        <f t="shared" si="271"/>
        <v>345.50064229249023</v>
      </c>
      <c r="AD3473" s="75">
        <f t="shared" si="272"/>
        <v>59080.609832015827</v>
      </c>
      <c r="AE3473" s="74">
        <f t="shared" si="273"/>
        <v>1629.5090446792583</v>
      </c>
      <c r="AF3473" s="74">
        <f t="shared" si="274"/>
        <v>278646.04664015316</v>
      </c>
    </row>
    <row r="3474" spans="28:32" ht="20" customHeight="1" x14ac:dyDescent="0.5">
      <c r="AB3474" s="41">
        <f t="shared" si="270"/>
        <v>171</v>
      </c>
      <c r="AC3474" s="75">
        <f t="shared" si="271"/>
        <v>345.50064229249023</v>
      </c>
      <c r="AD3474" s="75">
        <f t="shared" si="272"/>
        <v>59080.609832015827</v>
      </c>
      <c r="AE3474" s="74">
        <f t="shared" si="273"/>
        <v>1629.5090446792583</v>
      </c>
      <c r="AF3474" s="74">
        <f t="shared" si="274"/>
        <v>278646.04664015316</v>
      </c>
    </row>
    <row r="3475" spans="28:32" ht="20" customHeight="1" x14ac:dyDescent="0.5">
      <c r="AB3475" s="41">
        <f t="shared" si="270"/>
        <v>171</v>
      </c>
      <c r="AC3475" s="75">
        <f t="shared" si="271"/>
        <v>345.50064229249023</v>
      </c>
      <c r="AD3475" s="75">
        <f t="shared" si="272"/>
        <v>59080.609832015827</v>
      </c>
      <c r="AE3475" s="74">
        <f t="shared" si="273"/>
        <v>1629.5090446792583</v>
      </c>
      <c r="AF3475" s="74">
        <f t="shared" si="274"/>
        <v>278646.04664015316</v>
      </c>
    </row>
    <row r="3476" spans="28:32" ht="20" customHeight="1" x14ac:dyDescent="0.5">
      <c r="AB3476" s="41">
        <f t="shared" si="270"/>
        <v>171</v>
      </c>
      <c r="AC3476" s="75">
        <f t="shared" si="271"/>
        <v>345.50064229249023</v>
      </c>
      <c r="AD3476" s="75">
        <f t="shared" si="272"/>
        <v>59080.609832015827</v>
      </c>
      <c r="AE3476" s="74">
        <f t="shared" si="273"/>
        <v>1629.5090446792583</v>
      </c>
      <c r="AF3476" s="74">
        <f t="shared" si="274"/>
        <v>278646.04664015316</v>
      </c>
    </row>
    <row r="3477" spans="28:32" ht="20" customHeight="1" x14ac:dyDescent="0.5">
      <c r="AB3477" s="41">
        <f t="shared" si="270"/>
        <v>171</v>
      </c>
      <c r="AC3477" s="75">
        <f t="shared" si="271"/>
        <v>345.50064229249023</v>
      </c>
      <c r="AD3477" s="75">
        <f t="shared" si="272"/>
        <v>59080.609832015827</v>
      </c>
      <c r="AE3477" s="74">
        <f t="shared" si="273"/>
        <v>1629.5090446792583</v>
      </c>
      <c r="AF3477" s="74">
        <f t="shared" si="274"/>
        <v>278646.04664015316</v>
      </c>
    </row>
    <row r="3478" spans="28:32" ht="20" customHeight="1" x14ac:dyDescent="0.5">
      <c r="AB3478" s="41">
        <f t="shared" si="270"/>
        <v>171</v>
      </c>
      <c r="AC3478" s="75">
        <f t="shared" si="271"/>
        <v>345.50064229249023</v>
      </c>
      <c r="AD3478" s="75">
        <f t="shared" si="272"/>
        <v>59080.609832015827</v>
      </c>
      <c r="AE3478" s="74">
        <f t="shared" si="273"/>
        <v>1629.5090446792583</v>
      </c>
      <c r="AF3478" s="74">
        <f t="shared" si="274"/>
        <v>278646.04664015316</v>
      </c>
    </row>
    <row r="3479" spans="28:32" ht="20" customHeight="1" x14ac:dyDescent="0.5">
      <c r="AB3479" s="41">
        <f t="shared" si="270"/>
        <v>171</v>
      </c>
      <c r="AC3479" s="75">
        <f t="shared" si="271"/>
        <v>345.50064229249023</v>
      </c>
      <c r="AD3479" s="75">
        <f t="shared" si="272"/>
        <v>59080.609832015827</v>
      </c>
      <c r="AE3479" s="74">
        <f t="shared" si="273"/>
        <v>1629.5090446792583</v>
      </c>
      <c r="AF3479" s="74">
        <f t="shared" si="274"/>
        <v>278646.04664015316</v>
      </c>
    </row>
    <row r="3480" spans="28:32" ht="20" customHeight="1" x14ac:dyDescent="0.5">
      <c r="AB3480" s="41">
        <f t="shared" si="270"/>
        <v>171</v>
      </c>
      <c r="AC3480" s="75">
        <f t="shared" si="271"/>
        <v>345.50064229249023</v>
      </c>
      <c r="AD3480" s="75">
        <f t="shared" si="272"/>
        <v>59080.609832015827</v>
      </c>
      <c r="AE3480" s="74">
        <f t="shared" si="273"/>
        <v>1629.5090446792583</v>
      </c>
      <c r="AF3480" s="74">
        <f t="shared" si="274"/>
        <v>278646.04664015316</v>
      </c>
    </row>
    <row r="3481" spans="28:32" ht="20" customHeight="1" x14ac:dyDescent="0.5">
      <c r="AB3481" s="41">
        <f t="shared" si="270"/>
        <v>171</v>
      </c>
      <c r="AC3481" s="75">
        <f t="shared" si="271"/>
        <v>345.50064229249023</v>
      </c>
      <c r="AD3481" s="75">
        <f t="shared" si="272"/>
        <v>59080.609832015827</v>
      </c>
      <c r="AE3481" s="74">
        <f t="shared" si="273"/>
        <v>1629.5090446792583</v>
      </c>
      <c r="AF3481" s="74">
        <f t="shared" si="274"/>
        <v>278646.04664015316</v>
      </c>
    </row>
    <row r="3482" spans="28:32" ht="20" customHeight="1" x14ac:dyDescent="0.5">
      <c r="AB3482" s="41">
        <f t="shared" si="270"/>
        <v>171</v>
      </c>
      <c r="AC3482" s="75">
        <f t="shared" si="271"/>
        <v>345.50064229249023</v>
      </c>
      <c r="AD3482" s="75">
        <f t="shared" si="272"/>
        <v>59080.609832015827</v>
      </c>
      <c r="AE3482" s="74">
        <f t="shared" si="273"/>
        <v>1629.5090446792583</v>
      </c>
      <c r="AF3482" s="74">
        <f t="shared" si="274"/>
        <v>278646.04664015316</v>
      </c>
    </row>
    <row r="3483" spans="28:32" ht="20" customHeight="1" x14ac:dyDescent="0.5">
      <c r="AB3483" s="41">
        <f t="shared" si="270"/>
        <v>171</v>
      </c>
      <c r="AC3483" s="75">
        <f t="shared" si="271"/>
        <v>345.50064229249023</v>
      </c>
      <c r="AD3483" s="75">
        <f t="shared" si="272"/>
        <v>59080.609832015827</v>
      </c>
      <c r="AE3483" s="74">
        <f t="shared" si="273"/>
        <v>1629.5090446792583</v>
      </c>
      <c r="AF3483" s="74">
        <f t="shared" si="274"/>
        <v>278646.04664015316</v>
      </c>
    </row>
    <row r="3484" spans="28:32" ht="20" customHeight="1" x14ac:dyDescent="0.5">
      <c r="AB3484" s="41">
        <f t="shared" si="270"/>
        <v>171</v>
      </c>
      <c r="AC3484" s="75">
        <f t="shared" si="271"/>
        <v>345.50064229249023</v>
      </c>
      <c r="AD3484" s="75">
        <f t="shared" si="272"/>
        <v>59080.609832015827</v>
      </c>
      <c r="AE3484" s="74">
        <f t="shared" si="273"/>
        <v>1629.5090446792583</v>
      </c>
      <c r="AF3484" s="74">
        <f t="shared" si="274"/>
        <v>278646.04664015316</v>
      </c>
    </row>
    <row r="3485" spans="28:32" ht="20" customHeight="1" x14ac:dyDescent="0.5">
      <c r="AB3485" s="41">
        <f t="shared" si="270"/>
        <v>171</v>
      </c>
      <c r="AC3485" s="75">
        <f t="shared" si="271"/>
        <v>345.50064229249023</v>
      </c>
      <c r="AD3485" s="75">
        <f t="shared" si="272"/>
        <v>59080.609832015827</v>
      </c>
      <c r="AE3485" s="74">
        <f t="shared" si="273"/>
        <v>1629.5090446792583</v>
      </c>
      <c r="AF3485" s="74">
        <f t="shared" si="274"/>
        <v>278646.04664015316</v>
      </c>
    </row>
    <row r="3486" spans="28:32" ht="20" customHeight="1" x14ac:dyDescent="0.5">
      <c r="AB3486" s="41">
        <f t="shared" si="270"/>
        <v>171</v>
      </c>
      <c r="AC3486" s="75">
        <f t="shared" si="271"/>
        <v>345.50064229249023</v>
      </c>
      <c r="AD3486" s="75">
        <f t="shared" si="272"/>
        <v>59080.609832015827</v>
      </c>
      <c r="AE3486" s="74">
        <f t="shared" si="273"/>
        <v>1629.5090446792583</v>
      </c>
      <c r="AF3486" s="74">
        <f t="shared" si="274"/>
        <v>278646.04664015316</v>
      </c>
    </row>
    <row r="3487" spans="28:32" ht="20" customHeight="1" x14ac:dyDescent="0.5">
      <c r="AB3487" s="41">
        <f t="shared" si="270"/>
        <v>171</v>
      </c>
      <c r="AC3487" s="75">
        <f t="shared" si="271"/>
        <v>345.50064229249023</v>
      </c>
      <c r="AD3487" s="75">
        <f t="shared" si="272"/>
        <v>59080.609832015827</v>
      </c>
      <c r="AE3487" s="74">
        <f t="shared" si="273"/>
        <v>1629.5090446792583</v>
      </c>
      <c r="AF3487" s="74">
        <f t="shared" si="274"/>
        <v>278646.04664015316</v>
      </c>
    </row>
    <row r="3488" spans="28:32" ht="20" customHeight="1" x14ac:dyDescent="0.5">
      <c r="AB3488" s="41">
        <f t="shared" si="270"/>
        <v>171</v>
      </c>
      <c r="AC3488" s="75">
        <f t="shared" si="271"/>
        <v>345.50064229249023</v>
      </c>
      <c r="AD3488" s="75">
        <f t="shared" si="272"/>
        <v>59080.609832015827</v>
      </c>
      <c r="AE3488" s="74">
        <f t="shared" si="273"/>
        <v>1629.5090446792583</v>
      </c>
      <c r="AF3488" s="74">
        <f t="shared" si="274"/>
        <v>278646.04664015316</v>
      </c>
    </row>
    <row r="3489" spans="28:32" ht="20" customHeight="1" x14ac:dyDescent="0.5">
      <c r="AB3489" s="41">
        <f t="shared" si="270"/>
        <v>171</v>
      </c>
      <c r="AC3489" s="75">
        <f t="shared" si="271"/>
        <v>345.50064229249023</v>
      </c>
      <c r="AD3489" s="75">
        <f t="shared" si="272"/>
        <v>59080.609832015827</v>
      </c>
      <c r="AE3489" s="74">
        <f t="shared" si="273"/>
        <v>1629.5090446792583</v>
      </c>
      <c r="AF3489" s="74">
        <f t="shared" si="274"/>
        <v>278646.04664015316</v>
      </c>
    </row>
    <row r="3490" spans="28:32" ht="20" customHeight="1" x14ac:dyDescent="0.5">
      <c r="AB3490" s="41">
        <f t="shared" si="270"/>
        <v>171</v>
      </c>
      <c r="AC3490" s="75">
        <f t="shared" si="271"/>
        <v>345.50064229249023</v>
      </c>
      <c r="AD3490" s="75">
        <f t="shared" si="272"/>
        <v>59080.609832015827</v>
      </c>
      <c r="AE3490" s="74">
        <f t="shared" si="273"/>
        <v>1629.5090446792583</v>
      </c>
      <c r="AF3490" s="74">
        <f t="shared" si="274"/>
        <v>278646.04664015316</v>
      </c>
    </row>
    <row r="3491" spans="28:32" ht="20" customHeight="1" x14ac:dyDescent="0.5">
      <c r="AB3491" s="41">
        <f t="shared" si="270"/>
        <v>171</v>
      </c>
      <c r="AC3491" s="75">
        <f t="shared" si="271"/>
        <v>345.50064229249023</v>
      </c>
      <c r="AD3491" s="75">
        <f t="shared" si="272"/>
        <v>59080.609832015827</v>
      </c>
      <c r="AE3491" s="74">
        <f t="shared" si="273"/>
        <v>1629.5090446792583</v>
      </c>
      <c r="AF3491" s="74">
        <f t="shared" si="274"/>
        <v>278646.04664015316</v>
      </c>
    </row>
    <row r="3492" spans="28:32" ht="20" customHeight="1" x14ac:dyDescent="0.5">
      <c r="AB3492" s="41">
        <f t="shared" si="270"/>
        <v>171</v>
      </c>
      <c r="AC3492" s="75">
        <f t="shared" si="271"/>
        <v>345.50064229249023</v>
      </c>
      <c r="AD3492" s="75">
        <f t="shared" si="272"/>
        <v>59080.609832015827</v>
      </c>
      <c r="AE3492" s="74">
        <f t="shared" si="273"/>
        <v>1629.5090446792583</v>
      </c>
      <c r="AF3492" s="74">
        <f t="shared" si="274"/>
        <v>278646.04664015316</v>
      </c>
    </row>
    <row r="3493" spans="28:32" ht="20" customHeight="1" x14ac:dyDescent="0.5">
      <c r="AB3493" s="41">
        <f t="shared" si="270"/>
        <v>171</v>
      </c>
      <c r="AC3493" s="75">
        <f t="shared" si="271"/>
        <v>345.50064229249023</v>
      </c>
      <c r="AD3493" s="75">
        <f t="shared" si="272"/>
        <v>59080.609832015827</v>
      </c>
      <c r="AE3493" s="74">
        <f t="shared" si="273"/>
        <v>1629.5090446792583</v>
      </c>
      <c r="AF3493" s="74">
        <f t="shared" si="274"/>
        <v>278646.04664015316</v>
      </c>
    </row>
    <row r="3494" spans="28:32" ht="20" customHeight="1" x14ac:dyDescent="0.5">
      <c r="AB3494" s="41">
        <f t="shared" si="270"/>
        <v>171</v>
      </c>
      <c r="AC3494" s="75">
        <f t="shared" si="271"/>
        <v>345.50064229249023</v>
      </c>
      <c r="AD3494" s="75">
        <f t="shared" si="272"/>
        <v>59080.609832015827</v>
      </c>
      <c r="AE3494" s="74">
        <f t="shared" si="273"/>
        <v>1629.5090446792583</v>
      </c>
      <c r="AF3494" s="74">
        <f t="shared" si="274"/>
        <v>278646.04664015316</v>
      </c>
    </row>
    <row r="3495" spans="28:32" ht="20" customHeight="1" x14ac:dyDescent="0.5">
      <c r="AB3495" s="41">
        <f t="shared" si="270"/>
        <v>171</v>
      </c>
      <c r="AC3495" s="75">
        <f t="shared" si="271"/>
        <v>345.50064229249023</v>
      </c>
      <c r="AD3495" s="75">
        <f t="shared" si="272"/>
        <v>59080.609832015827</v>
      </c>
      <c r="AE3495" s="74">
        <f t="shared" si="273"/>
        <v>1629.5090446792583</v>
      </c>
      <c r="AF3495" s="74">
        <f t="shared" si="274"/>
        <v>278646.04664015316</v>
      </c>
    </row>
    <row r="3496" spans="28:32" ht="20" customHeight="1" x14ac:dyDescent="0.5">
      <c r="AB3496" s="41">
        <f t="shared" si="270"/>
        <v>171</v>
      </c>
      <c r="AC3496" s="75">
        <f t="shared" si="271"/>
        <v>345.50064229249023</v>
      </c>
      <c r="AD3496" s="75">
        <f t="shared" si="272"/>
        <v>59080.609832015827</v>
      </c>
      <c r="AE3496" s="74">
        <f t="shared" si="273"/>
        <v>1629.5090446792583</v>
      </c>
      <c r="AF3496" s="74">
        <f t="shared" si="274"/>
        <v>278646.04664015316</v>
      </c>
    </row>
    <row r="3497" spans="28:32" ht="20" customHeight="1" x14ac:dyDescent="0.5">
      <c r="AB3497" s="41">
        <f t="shared" si="270"/>
        <v>171</v>
      </c>
      <c r="AC3497" s="75">
        <f t="shared" si="271"/>
        <v>345.50064229249023</v>
      </c>
      <c r="AD3497" s="75">
        <f t="shared" si="272"/>
        <v>59080.609832015827</v>
      </c>
      <c r="AE3497" s="74">
        <f t="shared" si="273"/>
        <v>1629.5090446792583</v>
      </c>
      <c r="AF3497" s="74">
        <f t="shared" si="274"/>
        <v>278646.04664015316</v>
      </c>
    </row>
    <row r="3498" spans="28:32" ht="20" customHeight="1" x14ac:dyDescent="0.5">
      <c r="AB3498" s="41">
        <f t="shared" si="270"/>
        <v>171</v>
      </c>
      <c r="AC3498" s="75">
        <f t="shared" si="271"/>
        <v>345.50064229249023</v>
      </c>
      <c r="AD3498" s="75">
        <f t="shared" si="272"/>
        <v>59080.609832015827</v>
      </c>
      <c r="AE3498" s="74">
        <f t="shared" si="273"/>
        <v>1629.5090446792583</v>
      </c>
      <c r="AF3498" s="74">
        <f t="shared" si="274"/>
        <v>278646.04664015316</v>
      </c>
    </row>
    <row r="3499" spans="28:32" ht="20" customHeight="1" x14ac:dyDescent="0.5">
      <c r="AB3499" s="41">
        <f t="shared" si="270"/>
        <v>171</v>
      </c>
      <c r="AC3499" s="75">
        <f t="shared" si="271"/>
        <v>345.50064229249023</v>
      </c>
      <c r="AD3499" s="75">
        <f t="shared" si="272"/>
        <v>59080.609832015827</v>
      </c>
      <c r="AE3499" s="74">
        <f t="shared" si="273"/>
        <v>1629.5090446792583</v>
      </c>
      <c r="AF3499" s="74">
        <f t="shared" si="274"/>
        <v>278646.04664015316</v>
      </c>
    </row>
    <row r="3500" spans="28:32" ht="20" customHeight="1" x14ac:dyDescent="0.5">
      <c r="AB3500" s="41">
        <f t="shared" si="270"/>
        <v>171</v>
      </c>
      <c r="AC3500" s="75">
        <f t="shared" si="271"/>
        <v>345.50064229249023</v>
      </c>
      <c r="AD3500" s="75">
        <f t="shared" si="272"/>
        <v>59080.609832015827</v>
      </c>
      <c r="AE3500" s="74">
        <f t="shared" si="273"/>
        <v>1629.5090446792583</v>
      </c>
      <c r="AF3500" s="74">
        <f t="shared" si="274"/>
        <v>278646.04664015316</v>
      </c>
    </row>
    <row r="3501" spans="28:32" ht="20" customHeight="1" x14ac:dyDescent="0.5">
      <c r="AB3501" s="41">
        <f t="shared" si="270"/>
        <v>171</v>
      </c>
      <c r="AC3501" s="75">
        <f t="shared" si="271"/>
        <v>345.50064229249023</v>
      </c>
      <c r="AD3501" s="75">
        <f t="shared" si="272"/>
        <v>59080.609832015827</v>
      </c>
      <c r="AE3501" s="74">
        <f t="shared" si="273"/>
        <v>1629.5090446792583</v>
      </c>
      <c r="AF3501" s="74">
        <f t="shared" si="274"/>
        <v>278646.04664015316</v>
      </c>
    </row>
    <row r="3502" spans="28:32" ht="20" customHeight="1" x14ac:dyDescent="0.5">
      <c r="AB3502" s="41">
        <f t="shared" si="270"/>
        <v>171</v>
      </c>
      <c r="AC3502" s="75">
        <f t="shared" si="271"/>
        <v>345.50064229249023</v>
      </c>
      <c r="AD3502" s="75">
        <f t="shared" si="272"/>
        <v>59080.609832015827</v>
      </c>
      <c r="AE3502" s="74">
        <f t="shared" si="273"/>
        <v>1629.5090446792583</v>
      </c>
      <c r="AF3502" s="74">
        <f t="shared" si="274"/>
        <v>278646.04664015316</v>
      </c>
    </row>
    <row r="3503" spans="28:32" ht="20" customHeight="1" x14ac:dyDescent="0.5">
      <c r="AB3503" s="41">
        <f t="shared" si="270"/>
        <v>171</v>
      </c>
      <c r="AC3503" s="75">
        <f t="shared" si="271"/>
        <v>345.50064229249023</v>
      </c>
      <c r="AD3503" s="75">
        <f t="shared" si="272"/>
        <v>59080.609832015827</v>
      </c>
      <c r="AE3503" s="74">
        <f t="shared" si="273"/>
        <v>1629.5090446792583</v>
      </c>
      <c r="AF3503" s="74">
        <f t="shared" si="274"/>
        <v>278646.04664015316</v>
      </c>
    </row>
    <row r="3504" spans="28:32" ht="20" customHeight="1" x14ac:dyDescent="0.5">
      <c r="AB3504" s="41">
        <f t="shared" si="270"/>
        <v>171</v>
      </c>
      <c r="AC3504" s="75">
        <f t="shared" si="271"/>
        <v>345.50064229249023</v>
      </c>
      <c r="AD3504" s="75">
        <f t="shared" si="272"/>
        <v>59080.609832015827</v>
      </c>
      <c r="AE3504" s="74">
        <f t="shared" si="273"/>
        <v>1629.5090446792583</v>
      </c>
      <c r="AF3504" s="74">
        <f t="shared" si="274"/>
        <v>278646.04664015316</v>
      </c>
    </row>
    <row r="3505" spans="28:32" ht="20" customHeight="1" x14ac:dyDescent="0.5">
      <c r="AB3505" s="41">
        <f t="shared" si="270"/>
        <v>171</v>
      </c>
      <c r="AC3505" s="75">
        <f t="shared" si="271"/>
        <v>345.50064229249023</v>
      </c>
      <c r="AD3505" s="75">
        <f t="shared" si="272"/>
        <v>59080.609832015827</v>
      </c>
      <c r="AE3505" s="74">
        <f t="shared" si="273"/>
        <v>1629.5090446792583</v>
      </c>
      <c r="AF3505" s="74">
        <f t="shared" si="274"/>
        <v>278646.04664015316</v>
      </c>
    </row>
    <row r="3506" spans="28:32" ht="20" customHeight="1" x14ac:dyDescent="0.5">
      <c r="AB3506" s="41">
        <f t="shared" si="270"/>
        <v>171</v>
      </c>
      <c r="AC3506" s="75">
        <f t="shared" si="271"/>
        <v>345.50064229249023</v>
      </c>
      <c r="AD3506" s="75">
        <f t="shared" si="272"/>
        <v>59080.609832015827</v>
      </c>
      <c r="AE3506" s="74">
        <f t="shared" si="273"/>
        <v>1629.5090446792583</v>
      </c>
      <c r="AF3506" s="74">
        <f t="shared" si="274"/>
        <v>278646.04664015316</v>
      </c>
    </row>
    <row r="3507" spans="28:32" ht="20" customHeight="1" x14ac:dyDescent="0.5">
      <c r="AB3507" s="41">
        <f t="shared" si="270"/>
        <v>171</v>
      </c>
      <c r="AC3507" s="75">
        <f t="shared" si="271"/>
        <v>345.50064229249023</v>
      </c>
      <c r="AD3507" s="75">
        <f t="shared" si="272"/>
        <v>59080.609832015827</v>
      </c>
      <c r="AE3507" s="74">
        <f t="shared" si="273"/>
        <v>1629.5090446792583</v>
      </c>
      <c r="AF3507" s="74">
        <f t="shared" si="274"/>
        <v>278646.04664015316</v>
      </c>
    </row>
    <row r="3508" spans="28:32" ht="20" customHeight="1" x14ac:dyDescent="0.5">
      <c r="AB3508" s="41">
        <f t="shared" si="270"/>
        <v>171</v>
      </c>
      <c r="AC3508" s="75">
        <f t="shared" si="271"/>
        <v>345.50064229249023</v>
      </c>
      <c r="AD3508" s="75">
        <f t="shared" si="272"/>
        <v>59080.609832015827</v>
      </c>
      <c r="AE3508" s="74">
        <f t="shared" si="273"/>
        <v>1629.5090446792583</v>
      </c>
      <c r="AF3508" s="74">
        <f t="shared" si="274"/>
        <v>278646.04664015316</v>
      </c>
    </row>
    <row r="3509" spans="28:32" ht="20" customHeight="1" x14ac:dyDescent="0.5">
      <c r="AB3509" s="41">
        <f t="shared" si="270"/>
        <v>171</v>
      </c>
      <c r="AC3509" s="75">
        <f t="shared" si="271"/>
        <v>345.50064229249023</v>
      </c>
      <c r="AD3509" s="75">
        <f t="shared" si="272"/>
        <v>59080.609832015827</v>
      </c>
      <c r="AE3509" s="74">
        <f t="shared" si="273"/>
        <v>1629.5090446792583</v>
      </c>
      <c r="AF3509" s="74">
        <f t="shared" si="274"/>
        <v>278646.04664015316</v>
      </c>
    </row>
    <row r="3510" spans="28:32" ht="20" customHeight="1" x14ac:dyDescent="0.5">
      <c r="AB3510" s="41">
        <f t="shared" si="270"/>
        <v>171</v>
      </c>
      <c r="AC3510" s="75">
        <f t="shared" si="271"/>
        <v>345.50064229249023</v>
      </c>
      <c r="AD3510" s="75">
        <f t="shared" si="272"/>
        <v>59080.609832015827</v>
      </c>
      <c r="AE3510" s="74">
        <f t="shared" si="273"/>
        <v>1629.5090446792583</v>
      </c>
      <c r="AF3510" s="74">
        <f t="shared" si="274"/>
        <v>278646.04664015316</v>
      </c>
    </row>
    <row r="3511" spans="28:32" ht="20" customHeight="1" x14ac:dyDescent="0.5">
      <c r="AB3511" s="41">
        <f t="shared" si="270"/>
        <v>171</v>
      </c>
      <c r="AC3511" s="75">
        <f t="shared" si="271"/>
        <v>345.50064229249023</v>
      </c>
      <c r="AD3511" s="75">
        <f t="shared" si="272"/>
        <v>59080.609832015827</v>
      </c>
      <c r="AE3511" s="74">
        <f t="shared" si="273"/>
        <v>1629.5090446792583</v>
      </c>
      <c r="AF3511" s="74">
        <f t="shared" si="274"/>
        <v>278646.04664015316</v>
      </c>
    </row>
    <row r="3512" spans="28:32" ht="20" customHeight="1" x14ac:dyDescent="0.5">
      <c r="AB3512" s="41">
        <f t="shared" si="270"/>
        <v>171</v>
      </c>
      <c r="AC3512" s="75">
        <f t="shared" si="271"/>
        <v>345.50064229249023</v>
      </c>
      <c r="AD3512" s="75">
        <f t="shared" si="272"/>
        <v>59080.609832015827</v>
      </c>
      <c r="AE3512" s="74">
        <f t="shared" si="273"/>
        <v>1629.5090446792583</v>
      </c>
      <c r="AF3512" s="74">
        <f t="shared" si="274"/>
        <v>278646.04664015316</v>
      </c>
    </row>
    <row r="3513" spans="28:32" ht="20" customHeight="1" x14ac:dyDescent="0.5">
      <c r="AB3513" s="41">
        <f t="shared" si="270"/>
        <v>171</v>
      </c>
      <c r="AC3513" s="75">
        <f t="shared" si="271"/>
        <v>345.50064229249023</v>
      </c>
      <c r="AD3513" s="75">
        <f t="shared" si="272"/>
        <v>59080.609832015827</v>
      </c>
      <c r="AE3513" s="74">
        <f t="shared" si="273"/>
        <v>1629.5090446792583</v>
      </c>
      <c r="AF3513" s="74">
        <f t="shared" si="274"/>
        <v>278646.04664015316</v>
      </c>
    </row>
    <row r="3514" spans="28:32" ht="20" customHeight="1" x14ac:dyDescent="0.5">
      <c r="AB3514" s="41">
        <f t="shared" si="270"/>
        <v>171</v>
      </c>
      <c r="AC3514" s="75">
        <f t="shared" si="271"/>
        <v>345.50064229249023</v>
      </c>
      <c r="AD3514" s="75">
        <f t="shared" si="272"/>
        <v>59080.609832015827</v>
      </c>
      <c r="AE3514" s="74">
        <f t="shared" si="273"/>
        <v>1629.5090446792583</v>
      </c>
      <c r="AF3514" s="74">
        <f t="shared" si="274"/>
        <v>278646.04664015316</v>
      </c>
    </row>
    <row r="3515" spans="28:32" ht="20" customHeight="1" x14ac:dyDescent="0.5">
      <c r="AB3515" s="41">
        <f t="shared" si="270"/>
        <v>171</v>
      </c>
      <c r="AC3515" s="75">
        <f t="shared" si="271"/>
        <v>345.50064229249023</v>
      </c>
      <c r="AD3515" s="75">
        <f t="shared" si="272"/>
        <v>59080.609832015827</v>
      </c>
      <c r="AE3515" s="74">
        <f t="shared" si="273"/>
        <v>1629.5090446792583</v>
      </c>
      <c r="AF3515" s="74">
        <f t="shared" si="274"/>
        <v>278646.04664015316</v>
      </c>
    </row>
    <row r="3516" spans="28:32" ht="20" customHeight="1" x14ac:dyDescent="0.5">
      <c r="AB3516" s="41">
        <f t="shared" si="270"/>
        <v>171</v>
      </c>
      <c r="AC3516" s="75">
        <f t="shared" si="271"/>
        <v>345.50064229249023</v>
      </c>
      <c r="AD3516" s="75">
        <f t="shared" si="272"/>
        <v>59080.609832015827</v>
      </c>
      <c r="AE3516" s="74">
        <f t="shared" si="273"/>
        <v>1629.5090446792583</v>
      </c>
      <c r="AF3516" s="74">
        <f t="shared" si="274"/>
        <v>278646.04664015316</v>
      </c>
    </row>
    <row r="3517" spans="28:32" ht="20" customHeight="1" x14ac:dyDescent="0.5">
      <c r="AB3517" s="41">
        <f t="shared" si="270"/>
        <v>171</v>
      </c>
      <c r="AC3517" s="75">
        <f t="shared" si="271"/>
        <v>345.50064229249023</v>
      </c>
      <c r="AD3517" s="75">
        <f t="shared" si="272"/>
        <v>59080.609832015827</v>
      </c>
      <c r="AE3517" s="74">
        <f t="shared" si="273"/>
        <v>1629.5090446792583</v>
      </c>
      <c r="AF3517" s="74">
        <f t="shared" si="274"/>
        <v>278646.04664015316</v>
      </c>
    </row>
    <row r="3518" spans="28:32" ht="20" customHeight="1" x14ac:dyDescent="0.5">
      <c r="AB3518" s="41">
        <f t="shared" si="270"/>
        <v>171</v>
      </c>
      <c r="AC3518" s="75">
        <f t="shared" si="271"/>
        <v>345.50064229249023</v>
      </c>
      <c r="AD3518" s="75">
        <f t="shared" si="272"/>
        <v>59080.609832015827</v>
      </c>
      <c r="AE3518" s="74">
        <f t="shared" si="273"/>
        <v>1629.5090446792583</v>
      </c>
      <c r="AF3518" s="74">
        <f t="shared" si="274"/>
        <v>278646.04664015316</v>
      </c>
    </row>
    <row r="3519" spans="28:32" ht="20" customHeight="1" x14ac:dyDescent="0.5">
      <c r="AB3519" s="41">
        <f t="shared" si="270"/>
        <v>171</v>
      </c>
      <c r="AC3519" s="75">
        <f t="shared" si="271"/>
        <v>345.50064229249023</v>
      </c>
      <c r="AD3519" s="75">
        <f t="shared" si="272"/>
        <v>59080.609832015827</v>
      </c>
      <c r="AE3519" s="74">
        <f t="shared" si="273"/>
        <v>1629.5090446792583</v>
      </c>
      <c r="AF3519" s="74">
        <f t="shared" si="274"/>
        <v>278646.04664015316</v>
      </c>
    </row>
    <row r="3520" spans="28:32" ht="20" customHeight="1" x14ac:dyDescent="0.5">
      <c r="AB3520" s="41">
        <f t="shared" si="270"/>
        <v>171</v>
      </c>
      <c r="AC3520" s="75">
        <f t="shared" si="271"/>
        <v>345.50064229249023</v>
      </c>
      <c r="AD3520" s="75">
        <f t="shared" si="272"/>
        <v>59080.609832015827</v>
      </c>
      <c r="AE3520" s="74">
        <f t="shared" si="273"/>
        <v>1629.5090446792583</v>
      </c>
      <c r="AF3520" s="74">
        <f t="shared" si="274"/>
        <v>278646.04664015316</v>
      </c>
    </row>
    <row r="3521" spans="28:32" ht="20" customHeight="1" x14ac:dyDescent="0.5">
      <c r="AB3521" s="41">
        <f t="shared" si="270"/>
        <v>171</v>
      </c>
      <c r="AC3521" s="75">
        <f t="shared" si="271"/>
        <v>345.50064229249023</v>
      </c>
      <c r="AD3521" s="75">
        <f t="shared" si="272"/>
        <v>59080.609832015827</v>
      </c>
      <c r="AE3521" s="74">
        <f t="shared" si="273"/>
        <v>1629.5090446792583</v>
      </c>
      <c r="AF3521" s="74">
        <f t="shared" si="274"/>
        <v>278646.04664015316</v>
      </c>
    </row>
    <row r="3522" spans="28:32" ht="20" customHeight="1" x14ac:dyDescent="0.5">
      <c r="AB3522" s="41">
        <f t="shared" si="270"/>
        <v>171</v>
      </c>
      <c r="AC3522" s="75">
        <f t="shared" si="271"/>
        <v>345.50064229249023</v>
      </c>
      <c r="AD3522" s="75">
        <f t="shared" si="272"/>
        <v>59080.609832015827</v>
      </c>
      <c r="AE3522" s="74">
        <f t="shared" si="273"/>
        <v>1629.5090446792583</v>
      </c>
      <c r="AF3522" s="74">
        <f t="shared" si="274"/>
        <v>278646.04664015316</v>
      </c>
    </row>
    <row r="3523" spans="28:32" ht="20" customHeight="1" x14ac:dyDescent="0.5">
      <c r="AB3523" s="41">
        <f t="shared" si="270"/>
        <v>171</v>
      </c>
      <c r="AC3523" s="75">
        <f t="shared" si="271"/>
        <v>345.50064229249023</v>
      </c>
      <c r="AD3523" s="75">
        <f t="shared" si="272"/>
        <v>59080.609832015827</v>
      </c>
      <c r="AE3523" s="74">
        <f t="shared" si="273"/>
        <v>1629.5090446792583</v>
      </c>
      <c r="AF3523" s="74">
        <f t="shared" si="274"/>
        <v>278646.04664015316</v>
      </c>
    </row>
    <row r="3524" spans="28:32" ht="20" customHeight="1" x14ac:dyDescent="0.5">
      <c r="AB3524" s="41">
        <f t="shared" si="270"/>
        <v>171</v>
      </c>
      <c r="AC3524" s="75">
        <f t="shared" si="271"/>
        <v>345.50064229249023</v>
      </c>
      <c r="AD3524" s="75">
        <f t="shared" si="272"/>
        <v>59080.609832015827</v>
      </c>
      <c r="AE3524" s="74">
        <f t="shared" si="273"/>
        <v>1629.5090446792583</v>
      </c>
      <c r="AF3524" s="74">
        <f t="shared" si="274"/>
        <v>278646.04664015316</v>
      </c>
    </row>
    <row r="3525" spans="28:32" ht="20" customHeight="1" x14ac:dyDescent="0.5">
      <c r="AB3525" s="41">
        <f t="shared" si="270"/>
        <v>171</v>
      </c>
      <c r="AC3525" s="75">
        <f t="shared" si="271"/>
        <v>345.50064229249023</v>
      </c>
      <c r="AD3525" s="75">
        <f t="shared" si="272"/>
        <v>59080.609832015827</v>
      </c>
      <c r="AE3525" s="74">
        <f t="shared" si="273"/>
        <v>1629.5090446792583</v>
      </c>
      <c r="AF3525" s="74">
        <f t="shared" si="274"/>
        <v>278646.04664015316</v>
      </c>
    </row>
    <row r="3526" spans="28:32" ht="20" customHeight="1" x14ac:dyDescent="0.5">
      <c r="AB3526" s="41">
        <f t="shared" si="270"/>
        <v>171</v>
      </c>
      <c r="AC3526" s="75">
        <f t="shared" si="271"/>
        <v>345.50064229249023</v>
      </c>
      <c r="AD3526" s="75">
        <f t="shared" si="272"/>
        <v>59080.609832015827</v>
      </c>
      <c r="AE3526" s="74">
        <f t="shared" si="273"/>
        <v>1629.5090446792583</v>
      </c>
      <c r="AF3526" s="74">
        <f t="shared" si="274"/>
        <v>278646.04664015316</v>
      </c>
    </row>
    <row r="3527" spans="28:32" ht="20" customHeight="1" x14ac:dyDescent="0.5">
      <c r="AB3527" s="41">
        <f t="shared" ref="AB3527:AB3590" si="275">AB3526+U3527</f>
        <v>171</v>
      </c>
      <c r="AC3527" s="75">
        <f t="shared" ref="AC3527:AC3590" si="276">IF(U3527&gt;0,(W3527+AD3526)/AB3527,AC3526)</f>
        <v>345.50064229249023</v>
      </c>
      <c r="AD3527" s="75">
        <f t="shared" ref="AD3527:AD3590" si="277">AB3527*AC3527</f>
        <v>59080.609832015827</v>
      </c>
      <c r="AE3527" s="74">
        <f t="shared" ref="AE3527:AE3590" si="278">IF(U3527&gt;0,(AF3526+Z3527)/AB3527,AE3526)</f>
        <v>1629.5090446792583</v>
      </c>
      <c r="AF3527" s="74">
        <f t="shared" ref="AF3527:AF3590" si="279">AB3527*AE3527</f>
        <v>278646.04664015316</v>
      </c>
    </row>
    <row r="3528" spans="28:32" ht="20" customHeight="1" x14ac:dyDescent="0.5">
      <c r="AB3528" s="41">
        <f t="shared" si="275"/>
        <v>171</v>
      </c>
      <c r="AC3528" s="75">
        <f t="shared" si="276"/>
        <v>345.50064229249023</v>
      </c>
      <c r="AD3528" s="75">
        <f t="shared" si="277"/>
        <v>59080.609832015827</v>
      </c>
      <c r="AE3528" s="74">
        <f t="shared" si="278"/>
        <v>1629.5090446792583</v>
      </c>
      <c r="AF3528" s="74">
        <f t="shared" si="279"/>
        <v>278646.04664015316</v>
      </c>
    </row>
    <row r="3529" spans="28:32" ht="20" customHeight="1" x14ac:dyDescent="0.5">
      <c r="AB3529" s="41">
        <f t="shared" si="275"/>
        <v>171</v>
      </c>
      <c r="AC3529" s="75">
        <f t="shared" si="276"/>
        <v>345.50064229249023</v>
      </c>
      <c r="AD3529" s="75">
        <f t="shared" si="277"/>
        <v>59080.609832015827</v>
      </c>
      <c r="AE3529" s="74">
        <f t="shared" si="278"/>
        <v>1629.5090446792583</v>
      </c>
      <c r="AF3529" s="74">
        <f t="shared" si="279"/>
        <v>278646.04664015316</v>
      </c>
    </row>
    <row r="3530" spans="28:32" ht="20" customHeight="1" x14ac:dyDescent="0.5">
      <c r="AB3530" s="41">
        <f t="shared" si="275"/>
        <v>171</v>
      </c>
      <c r="AC3530" s="75">
        <f t="shared" si="276"/>
        <v>345.50064229249023</v>
      </c>
      <c r="AD3530" s="75">
        <f t="shared" si="277"/>
        <v>59080.609832015827</v>
      </c>
      <c r="AE3530" s="74">
        <f t="shared" si="278"/>
        <v>1629.5090446792583</v>
      </c>
      <c r="AF3530" s="74">
        <f t="shared" si="279"/>
        <v>278646.04664015316</v>
      </c>
    </row>
    <row r="3531" spans="28:32" ht="20" customHeight="1" x14ac:dyDescent="0.5">
      <c r="AB3531" s="41">
        <f t="shared" si="275"/>
        <v>171</v>
      </c>
      <c r="AC3531" s="75">
        <f t="shared" si="276"/>
        <v>345.50064229249023</v>
      </c>
      <c r="AD3531" s="75">
        <f t="shared" si="277"/>
        <v>59080.609832015827</v>
      </c>
      <c r="AE3531" s="74">
        <f t="shared" si="278"/>
        <v>1629.5090446792583</v>
      </c>
      <c r="AF3531" s="74">
        <f t="shared" si="279"/>
        <v>278646.04664015316</v>
      </c>
    </row>
    <row r="3532" spans="28:32" ht="20" customHeight="1" x14ac:dyDescent="0.5">
      <c r="AB3532" s="41">
        <f t="shared" si="275"/>
        <v>171</v>
      </c>
      <c r="AC3532" s="75">
        <f t="shared" si="276"/>
        <v>345.50064229249023</v>
      </c>
      <c r="AD3532" s="75">
        <f t="shared" si="277"/>
        <v>59080.609832015827</v>
      </c>
      <c r="AE3532" s="74">
        <f t="shared" si="278"/>
        <v>1629.5090446792583</v>
      </c>
      <c r="AF3532" s="74">
        <f t="shared" si="279"/>
        <v>278646.04664015316</v>
      </c>
    </row>
    <row r="3533" spans="28:32" ht="20" customHeight="1" x14ac:dyDescent="0.5">
      <c r="AB3533" s="41">
        <f t="shared" si="275"/>
        <v>171</v>
      </c>
      <c r="AC3533" s="75">
        <f t="shared" si="276"/>
        <v>345.50064229249023</v>
      </c>
      <c r="AD3533" s="75">
        <f t="shared" si="277"/>
        <v>59080.609832015827</v>
      </c>
      <c r="AE3533" s="74">
        <f t="shared" si="278"/>
        <v>1629.5090446792583</v>
      </c>
      <c r="AF3533" s="74">
        <f t="shared" si="279"/>
        <v>278646.04664015316</v>
      </c>
    </row>
    <row r="3534" spans="28:32" ht="20" customHeight="1" x14ac:dyDescent="0.5">
      <c r="AB3534" s="41">
        <f t="shared" si="275"/>
        <v>171</v>
      </c>
      <c r="AC3534" s="75">
        <f t="shared" si="276"/>
        <v>345.50064229249023</v>
      </c>
      <c r="AD3534" s="75">
        <f t="shared" si="277"/>
        <v>59080.609832015827</v>
      </c>
      <c r="AE3534" s="74">
        <f t="shared" si="278"/>
        <v>1629.5090446792583</v>
      </c>
      <c r="AF3534" s="74">
        <f t="shared" si="279"/>
        <v>278646.04664015316</v>
      </c>
    </row>
    <row r="3535" spans="28:32" ht="20" customHeight="1" x14ac:dyDescent="0.5">
      <c r="AB3535" s="41">
        <f t="shared" si="275"/>
        <v>171</v>
      </c>
      <c r="AC3535" s="75">
        <f t="shared" si="276"/>
        <v>345.50064229249023</v>
      </c>
      <c r="AD3535" s="75">
        <f t="shared" si="277"/>
        <v>59080.609832015827</v>
      </c>
      <c r="AE3535" s="74">
        <f t="shared" si="278"/>
        <v>1629.5090446792583</v>
      </c>
      <c r="AF3535" s="74">
        <f t="shared" si="279"/>
        <v>278646.04664015316</v>
      </c>
    </row>
    <row r="3536" spans="28:32" ht="20" customHeight="1" x14ac:dyDescent="0.5">
      <c r="AB3536" s="41">
        <f t="shared" si="275"/>
        <v>171</v>
      </c>
      <c r="AC3536" s="75">
        <f t="shared" si="276"/>
        <v>345.50064229249023</v>
      </c>
      <c r="AD3536" s="75">
        <f t="shared" si="277"/>
        <v>59080.609832015827</v>
      </c>
      <c r="AE3536" s="74">
        <f t="shared" si="278"/>
        <v>1629.5090446792583</v>
      </c>
      <c r="AF3536" s="74">
        <f t="shared" si="279"/>
        <v>278646.04664015316</v>
      </c>
    </row>
    <row r="3537" spans="28:32" ht="20" customHeight="1" x14ac:dyDescent="0.5">
      <c r="AB3537" s="41">
        <f t="shared" si="275"/>
        <v>171</v>
      </c>
      <c r="AC3537" s="75">
        <f t="shared" si="276"/>
        <v>345.50064229249023</v>
      </c>
      <c r="AD3537" s="75">
        <f t="shared" si="277"/>
        <v>59080.609832015827</v>
      </c>
      <c r="AE3537" s="74">
        <f t="shared" si="278"/>
        <v>1629.5090446792583</v>
      </c>
      <c r="AF3537" s="74">
        <f t="shared" si="279"/>
        <v>278646.04664015316</v>
      </c>
    </row>
    <row r="3538" spans="28:32" ht="20" customHeight="1" x14ac:dyDescent="0.5">
      <c r="AB3538" s="41">
        <f t="shared" si="275"/>
        <v>171</v>
      </c>
      <c r="AC3538" s="75">
        <f t="shared" si="276"/>
        <v>345.50064229249023</v>
      </c>
      <c r="AD3538" s="75">
        <f t="shared" si="277"/>
        <v>59080.609832015827</v>
      </c>
      <c r="AE3538" s="74">
        <f t="shared" si="278"/>
        <v>1629.5090446792583</v>
      </c>
      <c r="AF3538" s="74">
        <f t="shared" si="279"/>
        <v>278646.04664015316</v>
      </c>
    </row>
    <row r="3539" spans="28:32" ht="20" customHeight="1" x14ac:dyDescent="0.5">
      <c r="AB3539" s="41">
        <f t="shared" si="275"/>
        <v>171</v>
      </c>
      <c r="AC3539" s="75">
        <f t="shared" si="276"/>
        <v>345.50064229249023</v>
      </c>
      <c r="AD3539" s="75">
        <f t="shared" si="277"/>
        <v>59080.609832015827</v>
      </c>
      <c r="AE3539" s="74">
        <f t="shared" si="278"/>
        <v>1629.5090446792583</v>
      </c>
      <c r="AF3539" s="74">
        <f t="shared" si="279"/>
        <v>278646.04664015316</v>
      </c>
    </row>
    <row r="3540" spans="28:32" ht="20" customHeight="1" x14ac:dyDescent="0.5">
      <c r="AB3540" s="41">
        <f t="shared" si="275"/>
        <v>171</v>
      </c>
      <c r="AC3540" s="75">
        <f t="shared" si="276"/>
        <v>345.50064229249023</v>
      </c>
      <c r="AD3540" s="75">
        <f t="shared" si="277"/>
        <v>59080.609832015827</v>
      </c>
      <c r="AE3540" s="74">
        <f t="shared" si="278"/>
        <v>1629.5090446792583</v>
      </c>
      <c r="AF3540" s="74">
        <f t="shared" si="279"/>
        <v>278646.04664015316</v>
      </c>
    </row>
    <row r="3541" spans="28:32" ht="20" customHeight="1" x14ac:dyDescent="0.5">
      <c r="AB3541" s="41">
        <f t="shared" si="275"/>
        <v>171</v>
      </c>
      <c r="AC3541" s="75">
        <f t="shared" si="276"/>
        <v>345.50064229249023</v>
      </c>
      <c r="AD3541" s="75">
        <f t="shared" si="277"/>
        <v>59080.609832015827</v>
      </c>
      <c r="AE3541" s="74">
        <f t="shared" si="278"/>
        <v>1629.5090446792583</v>
      </c>
      <c r="AF3541" s="74">
        <f t="shared" si="279"/>
        <v>278646.04664015316</v>
      </c>
    </row>
    <row r="3542" spans="28:32" ht="20" customHeight="1" x14ac:dyDescent="0.5">
      <c r="AB3542" s="41">
        <f t="shared" si="275"/>
        <v>171</v>
      </c>
      <c r="AC3542" s="75">
        <f t="shared" si="276"/>
        <v>345.50064229249023</v>
      </c>
      <c r="AD3542" s="75">
        <f t="shared" si="277"/>
        <v>59080.609832015827</v>
      </c>
      <c r="AE3542" s="74">
        <f t="shared" si="278"/>
        <v>1629.5090446792583</v>
      </c>
      <c r="AF3542" s="74">
        <f t="shared" si="279"/>
        <v>278646.04664015316</v>
      </c>
    </row>
    <row r="3543" spans="28:32" ht="20" customHeight="1" x14ac:dyDescent="0.5">
      <c r="AB3543" s="41">
        <f t="shared" si="275"/>
        <v>171</v>
      </c>
      <c r="AC3543" s="75">
        <f t="shared" si="276"/>
        <v>345.50064229249023</v>
      </c>
      <c r="AD3543" s="75">
        <f t="shared" si="277"/>
        <v>59080.609832015827</v>
      </c>
      <c r="AE3543" s="74">
        <f t="shared" si="278"/>
        <v>1629.5090446792583</v>
      </c>
      <c r="AF3543" s="74">
        <f t="shared" si="279"/>
        <v>278646.04664015316</v>
      </c>
    </row>
    <row r="3544" spans="28:32" ht="20" customHeight="1" x14ac:dyDescent="0.5">
      <c r="AB3544" s="41">
        <f t="shared" si="275"/>
        <v>171</v>
      </c>
      <c r="AC3544" s="75">
        <f t="shared" si="276"/>
        <v>345.50064229249023</v>
      </c>
      <c r="AD3544" s="75">
        <f t="shared" si="277"/>
        <v>59080.609832015827</v>
      </c>
      <c r="AE3544" s="74">
        <f t="shared" si="278"/>
        <v>1629.5090446792583</v>
      </c>
      <c r="AF3544" s="74">
        <f t="shared" si="279"/>
        <v>278646.04664015316</v>
      </c>
    </row>
    <row r="3545" spans="28:32" ht="20" customHeight="1" x14ac:dyDescent="0.5">
      <c r="AB3545" s="41">
        <f t="shared" si="275"/>
        <v>171</v>
      </c>
      <c r="AC3545" s="75">
        <f t="shared" si="276"/>
        <v>345.50064229249023</v>
      </c>
      <c r="AD3545" s="75">
        <f t="shared" si="277"/>
        <v>59080.609832015827</v>
      </c>
      <c r="AE3545" s="74">
        <f t="shared" si="278"/>
        <v>1629.5090446792583</v>
      </c>
      <c r="AF3545" s="74">
        <f t="shared" si="279"/>
        <v>278646.04664015316</v>
      </c>
    </row>
    <row r="3546" spans="28:32" ht="20" customHeight="1" x14ac:dyDescent="0.5">
      <c r="AB3546" s="41">
        <f t="shared" si="275"/>
        <v>171</v>
      </c>
      <c r="AC3546" s="75">
        <f t="shared" si="276"/>
        <v>345.50064229249023</v>
      </c>
      <c r="AD3546" s="75">
        <f t="shared" si="277"/>
        <v>59080.609832015827</v>
      </c>
      <c r="AE3546" s="74">
        <f t="shared" si="278"/>
        <v>1629.5090446792583</v>
      </c>
      <c r="AF3546" s="74">
        <f t="shared" si="279"/>
        <v>278646.04664015316</v>
      </c>
    </row>
    <row r="3547" spans="28:32" ht="20" customHeight="1" x14ac:dyDescent="0.5">
      <c r="AB3547" s="41">
        <f t="shared" si="275"/>
        <v>171</v>
      </c>
      <c r="AC3547" s="75">
        <f t="shared" si="276"/>
        <v>345.50064229249023</v>
      </c>
      <c r="AD3547" s="75">
        <f t="shared" si="277"/>
        <v>59080.609832015827</v>
      </c>
      <c r="AE3547" s="74">
        <f t="shared" si="278"/>
        <v>1629.5090446792583</v>
      </c>
      <c r="AF3547" s="74">
        <f t="shared" si="279"/>
        <v>278646.04664015316</v>
      </c>
    </row>
    <row r="3548" spans="28:32" ht="20" customHeight="1" x14ac:dyDescent="0.5">
      <c r="AB3548" s="41">
        <f t="shared" si="275"/>
        <v>171</v>
      </c>
      <c r="AC3548" s="75">
        <f t="shared" si="276"/>
        <v>345.50064229249023</v>
      </c>
      <c r="AD3548" s="75">
        <f t="shared" si="277"/>
        <v>59080.609832015827</v>
      </c>
      <c r="AE3548" s="74">
        <f t="shared" si="278"/>
        <v>1629.5090446792583</v>
      </c>
      <c r="AF3548" s="74">
        <f t="shared" si="279"/>
        <v>278646.04664015316</v>
      </c>
    </row>
    <row r="3549" spans="28:32" ht="20" customHeight="1" x14ac:dyDescent="0.5">
      <c r="AB3549" s="41">
        <f t="shared" si="275"/>
        <v>171</v>
      </c>
      <c r="AC3549" s="75">
        <f t="shared" si="276"/>
        <v>345.50064229249023</v>
      </c>
      <c r="AD3549" s="75">
        <f t="shared" si="277"/>
        <v>59080.609832015827</v>
      </c>
      <c r="AE3549" s="74">
        <f t="shared" si="278"/>
        <v>1629.5090446792583</v>
      </c>
      <c r="AF3549" s="74">
        <f t="shared" si="279"/>
        <v>278646.04664015316</v>
      </c>
    </row>
    <row r="3550" spans="28:32" ht="20" customHeight="1" x14ac:dyDescent="0.5">
      <c r="AB3550" s="41">
        <f t="shared" si="275"/>
        <v>171</v>
      </c>
      <c r="AC3550" s="75">
        <f t="shared" si="276"/>
        <v>345.50064229249023</v>
      </c>
      <c r="AD3550" s="75">
        <f t="shared" si="277"/>
        <v>59080.609832015827</v>
      </c>
      <c r="AE3550" s="74">
        <f t="shared" si="278"/>
        <v>1629.5090446792583</v>
      </c>
      <c r="AF3550" s="74">
        <f t="shared" si="279"/>
        <v>278646.04664015316</v>
      </c>
    </row>
    <row r="3551" spans="28:32" ht="20" customHeight="1" x14ac:dyDescent="0.5">
      <c r="AB3551" s="41">
        <f t="shared" si="275"/>
        <v>171</v>
      </c>
      <c r="AC3551" s="75">
        <f t="shared" si="276"/>
        <v>345.50064229249023</v>
      </c>
      <c r="AD3551" s="75">
        <f t="shared" si="277"/>
        <v>59080.609832015827</v>
      </c>
      <c r="AE3551" s="74">
        <f t="shared" si="278"/>
        <v>1629.5090446792583</v>
      </c>
      <c r="AF3551" s="74">
        <f t="shared" si="279"/>
        <v>278646.04664015316</v>
      </c>
    </row>
    <row r="3552" spans="28:32" ht="20" customHeight="1" x14ac:dyDescent="0.5">
      <c r="AB3552" s="41">
        <f t="shared" si="275"/>
        <v>171</v>
      </c>
      <c r="AC3552" s="75">
        <f t="shared" si="276"/>
        <v>345.50064229249023</v>
      </c>
      <c r="AD3552" s="75">
        <f t="shared" si="277"/>
        <v>59080.609832015827</v>
      </c>
      <c r="AE3552" s="74">
        <f t="shared" si="278"/>
        <v>1629.5090446792583</v>
      </c>
      <c r="AF3552" s="74">
        <f t="shared" si="279"/>
        <v>278646.04664015316</v>
      </c>
    </row>
    <row r="3553" spans="28:32" ht="20" customHeight="1" x14ac:dyDescent="0.5">
      <c r="AB3553" s="41">
        <f t="shared" si="275"/>
        <v>171</v>
      </c>
      <c r="AC3553" s="75">
        <f t="shared" si="276"/>
        <v>345.50064229249023</v>
      </c>
      <c r="AD3553" s="75">
        <f t="shared" si="277"/>
        <v>59080.609832015827</v>
      </c>
      <c r="AE3553" s="74">
        <f t="shared" si="278"/>
        <v>1629.5090446792583</v>
      </c>
      <c r="AF3553" s="74">
        <f t="shared" si="279"/>
        <v>278646.04664015316</v>
      </c>
    </row>
    <row r="3554" spans="28:32" ht="20" customHeight="1" x14ac:dyDescent="0.5">
      <c r="AB3554" s="41">
        <f t="shared" si="275"/>
        <v>171</v>
      </c>
      <c r="AC3554" s="75">
        <f t="shared" si="276"/>
        <v>345.50064229249023</v>
      </c>
      <c r="AD3554" s="75">
        <f t="shared" si="277"/>
        <v>59080.609832015827</v>
      </c>
      <c r="AE3554" s="74">
        <f t="shared" si="278"/>
        <v>1629.5090446792583</v>
      </c>
      <c r="AF3554" s="74">
        <f t="shared" si="279"/>
        <v>278646.04664015316</v>
      </c>
    </row>
    <row r="3555" spans="28:32" ht="20" customHeight="1" x14ac:dyDescent="0.5">
      <c r="AB3555" s="41">
        <f t="shared" si="275"/>
        <v>171</v>
      </c>
      <c r="AC3555" s="75">
        <f t="shared" si="276"/>
        <v>345.50064229249023</v>
      </c>
      <c r="AD3555" s="75">
        <f t="shared" si="277"/>
        <v>59080.609832015827</v>
      </c>
      <c r="AE3555" s="74">
        <f t="shared" si="278"/>
        <v>1629.5090446792583</v>
      </c>
      <c r="AF3555" s="74">
        <f t="shared" si="279"/>
        <v>278646.04664015316</v>
      </c>
    </row>
    <row r="3556" spans="28:32" ht="20" customHeight="1" x14ac:dyDescent="0.5">
      <c r="AB3556" s="41">
        <f t="shared" si="275"/>
        <v>171</v>
      </c>
      <c r="AC3556" s="75">
        <f t="shared" si="276"/>
        <v>345.50064229249023</v>
      </c>
      <c r="AD3556" s="75">
        <f t="shared" si="277"/>
        <v>59080.609832015827</v>
      </c>
      <c r="AE3556" s="74">
        <f t="shared" si="278"/>
        <v>1629.5090446792583</v>
      </c>
      <c r="AF3556" s="74">
        <f t="shared" si="279"/>
        <v>278646.04664015316</v>
      </c>
    </row>
    <row r="3557" spans="28:32" ht="20" customHeight="1" x14ac:dyDescent="0.5">
      <c r="AB3557" s="41">
        <f t="shared" si="275"/>
        <v>171</v>
      </c>
      <c r="AC3557" s="75">
        <f t="shared" si="276"/>
        <v>345.50064229249023</v>
      </c>
      <c r="AD3557" s="75">
        <f t="shared" si="277"/>
        <v>59080.609832015827</v>
      </c>
      <c r="AE3557" s="74">
        <f t="shared" si="278"/>
        <v>1629.5090446792583</v>
      </c>
      <c r="AF3557" s="74">
        <f t="shared" si="279"/>
        <v>278646.04664015316</v>
      </c>
    </row>
    <row r="3558" spans="28:32" ht="20" customHeight="1" x14ac:dyDescent="0.5">
      <c r="AB3558" s="41">
        <f t="shared" si="275"/>
        <v>171</v>
      </c>
      <c r="AC3558" s="75">
        <f t="shared" si="276"/>
        <v>345.50064229249023</v>
      </c>
      <c r="AD3558" s="75">
        <f t="shared" si="277"/>
        <v>59080.609832015827</v>
      </c>
      <c r="AE3558" s="74">
        <f t="shared" si="278"/>
        <v>1629.5090446792583</v>
      </c>
      <c r="AF3558" s="74">
        <f t="shared" si="279"/>
        <v>278646.04664015316</v>
      </c>
    </row>
    <row r="3559" spans="28:32" ht="20" customHeight="1" x14ac:dyDescent="0.5">
      <c r="AB3559" s="41">
        <f t="shared" si="275"/>
        <v>171</v>
      </c>
      <c r="AC3559" s="75">
        <f t="shared" si="276"/>
        <v>345.50064229249023</v>
      </c>
      <c r="AD3559" s="75">
        <f t="shared" si="277"/>
        <v>59080.609832015827</v>
      </c>
      <c r="AE3559" s="74">
        <f t="shared" si="278"/>
        <v>1629.5090446792583</v>
      </c>
      <c r="AF3559" s="74">
        <f t="shared" si="279"/>
        <v>278646.04664015316</v>
      </c>
    </row>
    <row r="3560" spans="28:32" ht="20" customHeight="1" x14ac:dyDescent="0.5">
      <c r="AB3560" s="41">
        <f t="shared" si="275"/>
        <v>171</v>
      </c>
      <c r="AC3560" s="75">
        <f t="shared" si="276"/>
        <v>345.50064229249023</v>
      </c>
      <c r="AD3560" s="75">
        <f t="shared" si="277"/>
        <v>59080.609832015827</v>
      </c>
      <c r="AE3560" s="74">
        <f t="shared" si="278"/>
        <v>1629.5090446792583</v>
      </c>
      <c r="AF3560" s="74">
        <f t="shared" si="279"/>
        <v>278646.04664015316</v>
      </c>
    </row>
    <row r="3561" spans="28:32" ht="20" customHeight="1" x14ac:dyDescent="0.5">
      <c r="AB3561" s="41">
        <f t="shared" si="275"/>
        <v>171</v>
      </c>
      <c r="AC3561" s="75">
        <f t="shared" si="276"/>
        <v>345.50064229249023</v>
      </c>
      <c r="AD3561" s="75">
        <f t="shared" si="277"/>
        <v>59080.609832015827</v>
      </c>
      <c r="AE3561" s="74">
        <f t="shared" si="278"/>
        <v>1629.5090446792583</v>
      </c>
      <c r="AF3561" s="74">
        <f t="shared" si="279"/>
        <v>278646.04664015316</v>
      </c>
    </row>
    <row r="3562" spans="28:32" ht="20" customHeight="1" x14ac:dyDescent="0.5">
      <c r="AB3562" s="41">
        <f t="shared" si="275"/>
        <v>171</v>
      </c>
      <c r="AC3562" s="75">
        <f t="shared" si="276"/>
        <v>345.50064229249023</v>
      </c>
      <c r="AD3562" s="75">
        <f t="shared" si="277"/>
        <v>59080.609832015827</v>
      </c>
      <c r="AE3562" s="74">
        <f t="shared" si="278"/>
        <v>1629.5090446792583</v>
      </c>
      <c r="AF3562" s="74">
        <f t="shared" si="279"/>
        <v>278646.04664015316</v>
      </c>
    </row>
    <row r="3563" spans="28:32" ht="20" customHeight="1" x14ac:dyDescent="0.5">
      <c r="AB3563" s="41">
        <f t="shared" si="275"/>
        <v>171</v>
      </c>
      <c r="AC3563" s="75">
        <f t="shared" si="276"/>
        <v>345.50064229249023</v>
      </c>
      <c r="AD3563" s="75">
        <f t="shared" si="277"/>
        <v>59080.609832015827</v>
      </c>
      <c r="AE3563" s="74">
        <f t="shared" si="278"/>
        <v>1629.5090446792583</v>
      </c>
      <c r="AF3563" s="74">
        <f t="shared" si="279"/>
        <v>278646.04664015316</v>
      </c>
    </row>
    <row r="3564" spans="28:32" ht="20" customHeight="1" x14ac:dyDescent="0.5">
      <c r="AB3564" s="41">
        <f t="shared" si="275"/>
        <v>171</v>
      </c>
      <c r="AC3564" s="75">
        <f t="shared" si="276"/>
        <v>345.50064229249023</v>
      </c>
      <c r="AD3564" s="75">
        <f t="shared" si="277"/>
        <v>59080.609832015827</v>
      </c>
      <c r="AE3564" s="74">
        <f t="shared" si="278"/>
        <v>1629.5090446792583</v>
      </c>
      <c r="AF3564" s="74">
        <f t="shared" si="279"/>
        <v>278646.04664015316</v>
      </c>
    </row>
    <row r="3565" spans="28:32" ht="20" customHeight="1" x14ac:dyDescent="0.5">
      <c r="AB3565" s="41">
        <f t="shared" si="275"/>
        <v>171</v>
      </c>
      <c r="AC3565" s="75">
        <f t="shared" si="276"/>
        <v>345.50064229249023</v>
      </c>
      <c r="AD3565" s="75">
        <f t="shared" si="277"/>
        <v>59080.609832015827</v>
      </c>
      <c r="AE3565" s="74">
        <f t="shared" si="278"/>
        <v>1629.5090446792583</v>
      </c>
      <c r="AF3565" s="74">
        <f t="shared" si="279"/>
        <v>278646.04664015316</v>
      </c>
    </row>
    <row r="3566" spans="28:32" ht="20" customHeight="1" x14ac:dyDescent="0.5">
      <c r="AB3566" s="41">
        <f t="shared" si="275"/>
        <v>171</v>
      </c>
      <c r="AC3566" s="75">
        <f t="shared" si="276"/>
        <v>345.50064229249023</v>
      </c>
      <c r="AD3566" s="75">
        <f t="shared" si="277"/>
        <v>59080.609832015827</v>
      </c>
      <c r="AE3566" s="74">
        <f t="shared" si="278"/>
        <v>1629.5090446792583</v>
      </c>
      <c r="AF3566" s="74">
        <f t="shared" si="279"/>
        <v>278646.04664015316</v>
      </c>
    </row>
    <row r="3567" spans="28:32" ht="20" customHeight="1" x14ac:dyDescent="0.5">
      <c r="AB3567" s="41">
        <f t="shared" si="275"/>
        <v>171</v>
      </c>
      <c r="AC3567" s="75">
        <f t="shared" si="276"/>
        <v>345.50064229249023</v>
      </c>
      <c r="AD3567" s="75">
        <f t="shared" si="277"/>
        <v>59080.609832015827</v>
      </c>
      <c r="AE3567" s="74">
        <f t="shared" si="278"/>
        <v>1629.5090446792583</v>
      </c>
      <c r="AF3567" s="74">
        <f t="shared" si="279"/>
        <v>278646.04664015316</v>
      </c>
    </row>
    <row r="3568" spans="28:32" ht="20" customHeight="1" x14ac:dyDescent="0.5">
      <c r="AB3568" s="41">
        <f t="shared" si="275"/>
        <v>171</v>
      </c>
      <c r="AC3568" s="75">
        <f t="shared" si="276"/>
        <v>345.50064229249023</v>
      </c>
      <c r="AD3568" s="75">
        <f t="shared" si="277"/>
        <v>59080.609832015827</v>
      </c>
      <c r="AE3568" s="74">
        <f t="shared" si="278"/>
        <v>1629.5090446792583</v>
      </c>
      <c r="AF3568" s="74">
        <f t="shared" si="279"/>
        <v>278646.04664015316</v>
      </c>
    </row>
    <row r="3569" spans="28:32" ht="20" customHeight="1" x14ac:dyDescent="0.5">
      <c r="AB3569" s="41">
        <f t="shared" si="275"/>
        <v>171</v>
      </c>
      <c r="AC3569" s="75">
        <f t="shared" si="276"/>
        <v>345.50064229249023</v>
      </c>
      <c r="AD3569" s="75">
        <f t="shared" si="277"/>
        <v>59080.609832015827</v>
      </c>
      <c r="AE3569" s="74">
        <f t="shared" si="278"/>
        <v>1629.5090446792583</v>
      </c>
      <c r="AF3569" s="74">
        <f t="shared" si="279"/>
        <v>278646.04664015316</v>
      </c>
    </row>
    <row r="3570" spans="28:32" ht="20" customHeight="1" x14ac:dyDescent="0.5">
      <c r="AB3570" s="41">
        <f t="shared" si="275"/>
        <v>171</v>
      </c>
      <c r="AC3570" s="75">
        <f t="shared" si="276"/>
        <v>345.50064229249023</v>
      </c>
      <c r="AD3570" s="75">
        <f t="shared" si="277"/>
        <v>59080.609832015827</v>
      </c>
      <c r="AE3570" s="74">
        <f t="shared" si="278"/>
        <v>1629.5090446792583</v>
      </c>
      <c r="AF3570" s="74">
        <f t="shared" si="279"/>
        <v>278646.04664015316</v>
      </c>
    </row>
    <row r="3571" spans="28:32" ht="20" customHeight="1" x14ac:dyDescent="0.5">
      <c r="AB3571" s="41">
        <f t="shared" si="275"/>
        <v>171</v>
      </c>
      <c r="AC3571" s="75">
        <f t="shared" si="276"/>
        <v>345.50064229249023</v>
      </c>
      <c r="AD3571" s="75">
        <f t="shared" si="277"/>
        <v>59080.609832015827</v>
      </c>
      <c r="AE3571" s="74">
        <f t="shared" si="278"/>
        <v>1629.5090446792583</v>
      </c>
      <c r="AF3571" s="74">
        <f t="shared" si="279"/>
        <v>278646.04664015316</v>
      </c>
    </row>
    <row r="3572" spans="28:32" ht="20" customHeight="1" x14ac:dyDescent="0.5">
      <c r="AB3572" s="41">
        <f t="shared" si="275"/>
        <v>171</v>
      </c>
      <c r="AC3572" s="75">
        <f t="shared" si="276"/>
        <v>345.50064229249023</v>
      </c>
      <c r="AD3572" s="75">
        <f t="shared" si="277"/>
        <v>59080.609832015827</v>
      </c>
      <c r="AE3572" s="74">
        <f t="shared" si="278"/>
        <v>1629.5090446792583</v>
      </c>
      <c r="AF3572" s="74">
        <f t="shared" si="279"/>
        <v>278646.04664015316</v>
      </c>
    </row>
    <row r="3573" spans="28:32" ht="20" customHeight="1" x14ac:dyDescent="0.5">
      <c r="AB3573" s="41">
        <f t="shared" si="275"/>
        <v>171</v>
      </c>
      <c r="AC3573" s="75">
        <f t="shared" si="276"/>
        <v>345.50064229249023</v>
      </c>
      <c r="AD3573" s="75">
        <f t="shared" si="277"/>
        <v>59080.609832015827</v>
      </c>
      <c r="AE3573" s="74">
        <f t="shared" si="278"/>
        <v>1629.5090446792583</v>
      </c>
      <c r="AF3573" s="74">
        <f t="shared" si="279"/>
        <v>278646.04664015316</v>
      </c>
    </row>
    <row r="3574" spans="28:32" ht="20" customHeight="1" x14ac:dyDescent="0.5">
      <c r="AB3574" s="41">
        <f t="shared" si="275"/>
        <v>171</v>
      </c>
      <c r="AC3574" s="75">
        <f t="shared" si="276"/>
        <v>345.50064229249023</v>
      </c>
      <c r="AD3574" s="75">
        <f t="shared" si="277"/>
        <v>59080.609832015827</v>
      </c>
      <c r="AE3574" s="74">
        <f t="shared" si="278"/>
        <v>1629.5090446792583</v>
      </c>
      <c r="AF3574" s="74">
        <f t="shared" si="279"/>
        <v>278646.04664015316</v>
      </c>
    </row>
    <row r="3575" spans="28:32" ht="20" customHeight="1" x14ac:dyDescent="0.5">
      <c r="AB3575" s="41">
        <f t="shared" si="275"/>
        <v>171</v>
      </c>
      <c r="AC3575" s="75">
        <f t="shared" si="276"/>
        <v>345.50064229249023</v>
      </c>
      <c r="AD3575" s="75">
        <f t="shared" si="277"/>
        <v>59080.609832015827</v>
      </c>
      <c r="AE3575" s="74">
        <f t="shared" si="278"/>
        <v>1629.5090446792583</v>
      </c>
      <c r="AF3575" s="74">
        <f t="shared" si="279"/>
        <v>278646.04664015316</v>
      </c>
    </row>
    <row r="3576" spans="28:32" ht="20" customHeight="1" x14ac:dyDescent="0.5">
      <c r="AB3576" s="41">
        <f t="shared" si="275"/>
        <v>171</v>
      </c>
      <c r="AC3576" s="75">
        <f t="shared" si="276"/>
        <v>345.50064229249023</v>
      </c>
      <c r="AD3576" s="75">
        <f t="shared" si="277"/>
        <v>59080.609832015827</v>
      </c>
      <c r="AE3576" s="74">
        <f t="shared" si="278"/>
        <v>1629.5090446792583</v>
      </c>
      <c r="AF3576" s="74">
        <f t="shared" si="279"/>
        <v>278646.04664015316</v>
      </c>
    </row>
    <row r="3577" spans="28:32" ht="20" customHeight="1" x14ac:dyDescent="0.5">
      <c r="AB3577" s="41">
        <f t="shared" si="275"/>
        <v>171</v>
      </c>
      <c r="AC3577" s="75">
        <f t="shared" si="276"/>
        <v>345.50064229249023</v>
      </c>
      <c r="AD3577" s="75">
        <f t="shared" si="277"/>
        <v>59080.609832015827</v>
      </c>
      <c r="AE3577" s="74">
        <f t="shared" si="278"/>
        <v>1629.5090446792583</v>
      </c>
      <c r="AF3577" s="74">
        <f t="shared" si="279"/>
        <v>278646.04664015316</v>
      </c>
    </row>
    <row r="3578" spans="28:32" ht="20" customHeight="1" x14ac:dyDescent="0.5">
      <c r="AB3578" s="41">
        <f t="shared" si="275"/>
        <v>171</v>
      </c>
      <c r="AC3578" s="75">
        <f t="shared" si="276"/>
        <v>345.50064229249023</v>
      </c>
      <c r="AD3578" s="75">
        <f t="shared" si="277"/>
        <v>59080.609832015827</v>
      </c>
      <c r="AE3578" s="74">
        <f t="shared" si="278"/>
        <v>1629.5090446792583</v>
      </c>
      <c r="AF3578" s="74">
        <f t="shared" si="279"/>
        <v>278646.04664015316</v>
      </c>
    </row>
    <row r="3579" spans="28:32" ht="20" customHeight="1" x14ac:dyDescent="0.5">
      <c r="AB3579" s="41">
        <f t="shared" si="275"/>
        <v>171</v>
      </c>
      <c r="AC3579" s="75">
        <f t="shared" si="276"/>
        <v>345.50064229249023</v>
      </c>
      <c r="AD3579" s="75">
        <f t="shared" si="277"/>
        <v>59080.609832015827</v>
      </c>
      <c r="AE3579" s="74">
        <f t="shared" si="278"/>
        <v>1629.5090446792583</v>
      </c>
      <c r="AF3579" s="74">
        <f t="shared" si="279"/>
        <v>278646.04664015316</v>
      </c>
    </row>
    <row r="3580" spans="28:32" ht="20" customHeight="1" x14ac:dyDescent="0.5">
      <c r="AB3580" s="41">
        <f t="shared" si="275"/>
        <v>171</v>
      </c>
      <c r="AC3580" s="75">
        <f t="shared" si="276"/>
        <v>345.50064229249023</v>
      </c>
      <c r="AD3580" s="75">
        <f t="shared" si="277"/>
        <v>59080.609832015827</v>
      </c>
      <c r="AE3580" s="74">
        <f t="shared" si="278"/>
        <v>1629.5090446792583</v>
      </c>
      <c r="AF3580" s="74">
        <f t="shared" si="279"/>
        <v>278646.04664015316</v>
      </c>
    </row>
    <row r="3581" spans="28:32" ht="20" customHeight="1" x14ac:dyDescent="0.5">
      <c r="AB3581" s="41">
        <f t="shared" si="275"/>
        <v>171</v>
      </c>
      <c r="AC3581" s="75">
        <f t="shared" si="276"/>
        <v>345.50064229249023</v>
      </c>
      <c r="AD3581" s="75">
        <f t="shared" si="277"/>
        <v>59080.609832015827</v>
      </c>
      <c r="AE3581" s="74">
        <f t="shared" si="278"/>
        <v>1629.5090446792583</v>
      </c>
      <c r="AF3581" s="74">
        <f t="shared" si="279"/>
        <v>278646.04664015316</v>
      </c>
    </row>
    <row r="3582" spans="28:32" ht="20" customHeight="1" x14ac:dyDescent="0.5">
      <c r="AB3582" s="41">
        <f t="shared" si="275"/>
        <v>171</v>
      </c>
      <c r="AC3582" s="75">
        <f t="shared" si="276"/>
        <v>345.50064229249023</v>
      </c>
      <c r="AD3582" s="75">
        <f t="shared" si="277"/>
        <v>59080.609832015827</v>
      </c>
      <c r="AE3582" s="74">
        <f t="shared" si="278"/>
        <v>1629.5090446792583</v>
      </c>
      <c r="AF3582" s="74">
        <f t="shared" si="279"/>
        <v>278646.04664015316</v>
      </c>
    </row>
    <row r="3583" spans="28:32" ht="20" customHeight="1" x14ac:dyDescent="0.5">
      <c r="AB3583" s="41">
        <f t="shared" si="275"/>
        <v>171</v>
      </c>
      <c r="AC3583" s="75">
        <f t="shared" si="276"/>
        <v>345.50064229249023</v>
      </c>
      <c r="AD3583" s="75">
        <f t="shared" si="277"/>
        <v>59080.609832015827</v>
      </c>
      <c r="AE3583" s="74">
        <f t="shared" si="278"/>
        <v>1629.5090446792583</v>
      </c>
      <c r="AF3583" s="74">
        <f t="shared" si="279"/>
        <v>278646.04664015316</v>
      </c>
    </row>
    <row r="3584" spans="28:32" ht="20" customHeight="1" x14ac:dyDescent="0.5">
      <c r="AB3584" s="41">
        <f t="shared" si="275"/>
        <v>171</v>
      </c>
      <c r="AC3584" s="75">
        <f t="shared" si="276"/>
        <v>345.50064229249023</v>
      </c>
      <c r="AD3584" s="75">
        <f t="shared" si="277"/>
        <v>59080.609832015827</v>
      </c>
      <c r="AE3584" s="74">
        <f t="shared" si="278"/>
        <v>1629.5090446792583</v>
      </c>
      <c r="AF3584" s="74">
        <f t="shared" si="279"/>
        <v>278646.04664015316</v>
      </c>
    </row>
    <row r="3585" spans="28:32" ht="20" customHeight="1" x14ac:dyDescent="0.5">
      <c r="AB3585" s="41">
        <f t="shared" si="275"/>
        <v>171</v>
      </c>
      <c r="AC3585" s="75">
        <f t="shared" si="276"/>
        <v>345.50064229249023</v>
      </c>
      <c r="AD3585" s="75">
        <f t="shared" si="277"/>
        <v>59080.609832015827</v>
      </c>
      <c r="AE3585" s="74">
        <f t="shared" si="278"/>
        <v>1629.5090446792583</v>
      </c>
      <c r="AF3585" s="74">
        <f t="shared" si="279"/>
        <v>278646.04664015316</v>
      </c>
    </row>
    <row r="3586" spans="28:32" ht="20" customHeight="1" x14ac:dyDescent="0.5">
      <c r="AB3586" s="41">
        <f t="shared" si="275"/>
        <v>171</v>
      </c>
      <c r="AC3586" s="75">
        <f t="shared" si="276"/>
        <v>345.50064229249023</v>
      </c>
      <c r="AD3586" s="75">
        <f t="shared" si="277"/>
        <v>59080.609832015827</v>
      </c>
      <c r="AE3586" s="74">
        <f t="shared" si="278"/>
        <v>1629.5090446792583</v>
      </c>
      <c r="AF3586" s="74">
        <f t="shared" si="279"/>
        <v>278646.04664015316</v>
      </c>
    </row>
    <row r="3587" spans="28:32" ht="20" customHeight="1" x14ac:dyDescent="0.5">
      <c r="AB3587" s="41">
        <f t="shared" si="275"/>
        <v>171</v>
      </c>
      <c r="AC3587" s="75">
        <f t="shared" si="276"/>
        <v>345.50064229249023</v>
      </c>
      <c r="AD3587" s="75">
        <f t="shared" si="277"/>
        <v>59080.609832015827</v>
      </c>
      <c r="AE3587" s="74">
        <f t="shared" si="278"/>
        <v>1629.5090446792583</v>
      </c>
      <c r="AF3587" s="74">
        <f t="shared" si="279"/>
        <v>278646.04664015316</v>
      </c>
    </row>
    <row r="3588" spans="28:32" ht="20" customHeight="1" x14ac:dyDescent="0.5">
      <c r="AB3588" s="41">
        <f t="shared" si="275"/>
        <v>171</v>
      </c>
      <c r="AC3588" s="75">
        <f t="shared" si="276"/>
        <v>345.50064229249023</v>
      </c>
      <c r="AD3588" s="75">
        <f t="shared" si="277"/>
        <v>59080.609832015827</v>
      </c>
      <c r="AE3588" s="74">
        <f t="shared" si="278"/>
        <v>1629.5090446792583</v>
      </c>
      <c r="AF3588" s="74">
        <f t="shared" si="279"/>
        <v>278646.04664015316</v>
      </c>
    </row>
    <row r="3589" spans="28:32" ht="20" customHeight="1" x14ac:dyDescent="0.5">
      <c r="AB3589" s="41">
        <f t="shared" si="275"/>
        <v>171</v>
      </c>
      <c r="AC3589" s="75">
        <f t="shared" si="276"/>
        <v>345.50064229249023</v>
      </c>
      <c r="AD3589" s="75">
        <f t="shared" si="277"/>
        <v>59080.609832015827</v>
      </c>
      <c r="AE3589" s="74">
        <f t="shared" si="278"/>
        <v>1629.5090446792583</v>
      </c>
      <c r="AF3589" s="74">
        <f t="shared" si="279"/>
        <v>278646.04664015316</v>
      </c>
    </row>
    <row r="3590" spans="28:32" ht="20" customHeight="1" x14ac:dyDescent="0.5">
      <c r="AB3590" s="41">
        <f t="shared" si="275"/>
        <v>171</v>
      </c>
      <c r="AC3590" s="75">
        <f t="shared" si="276"/>
        <v>345.50064229249023</v>
      </c>
      <c r="AD3590" s="75">
        <f t="shared" si="277"/>
        <v>59080.609832015827</v>
      </c>
      <c r="AE3590" s="74">
        <f t="shared" si="278"/>
        <v>1629.5090446792583</v>
      </c>
      <c r="AF3590" s="74">
        <f t="shared" si="279"/>
        <v>278646.04664015316</v>
      </c>
    </row>
    <row r="3591" spans="28:32" ht="20" customHeight="1" x14ac:dyDescent="0.5">
      <c r="AB3591" s="41">
        <f t="shared" ref="AB3591:AB3654" si="280">AB3590+U3591</f>
        <v>171</v>
      </c>
      <c r="AC3591" s="75">
        <f t="shared" ref="AC3591:AC3654" si="281">IF(U3591&gt;0,(W3591+AD3590)/AB3591,AC3590)</f>
        <v>345.50064229249023</v>
      </c>
      <c r="AD3591" s="75">
        <f t="shared" ref="AD3591:AD3654" si="282">AB3591*AC3591</f>
        <v>59080.609832015827</v>
      </c>
      <c r="AE3591" s="74">
        <f t="shared" ref="AE3591:AE3654" si="283">IF(U3591&gt;0,(AF3590+Z3591)/AB3591,AE3590)</f>
        <v>1629.5090446792583</v>
      </c>
      <c r="AF3591" s="74">
        <f t="shared" ref="AF3591:AF3654" si="284">AB3591*AE3591</f>
        <v>278646.04664015316</v>
      </c>
    </row>
    <row r="3592" spans="28:32" ht="20" customHeight="1" x14ac:dyDescent="0.5">
      <c r="AB3592" s="41">
        <f t="shared" si="280"/>
        <v>171</v>
      </c>
      <c r="AC3592" s="75">
        <f t="shared" si="281"/>
        <v>345.50064229249023</v>
      </c>
      <c r="AD3592" s="75">
        <f t="shared" si="282"/>
        <v>59080.609832015827</v>
      </c>
      <c r="AE3592" s="74">
        <f t="shared" si="283"/>
        <v>1629.5090446792583</v>
      </c>
      <c r="AF3592" s="74">
        <f t="shared" si="284"/>
        <v>278646.04664015316</v>
      </c>
    </row>
    <row r="3593" spans="28:32" ht="20" customHeight="1" x14ac:dyDescent="0.5">
      <c r="AB3593" s="41">
        <f t="shared" si="280"/>
        <v>171</v>
      </c>
      <c r="AC3593" s="75">
        <f t="shared" si="281"/>
        <v>345.50064229249023</v>
      </c>
      <c r="AD3593" s="75">
        <f t="shared" si="282"/>
        <v>59080.609832015827</v>
      </c>
      <c r="AE3593" s="74">
        <f t="shared" si="283"/>
        <v>1629.5090446792583</v>
      </c>
      <c r="AF3593" s="74">
        <f t="shared" si="284"/>
        <v>278646.04664015316</v>
      </c>
    </row>
    <row r="3594" spans="28:32" ht="20" customHeight="1" x14ac:dyDescent="0.5">
      <c r="AB3594" s="41">
        <f t="shared" si="280"/>
        <v>171</v>
      </c>
      <c r="AC3594" s="75">
        <f t="shared" si="281"/>
        <v>345.50064229249023</v>
      </c>
      <c r="AD3594" s="75">
        <f t="shared" si="282"/>
        <v>59080.609832015827</v>
      </c>
      <c r="AE3594" s="74">
        <f t="shared" si="283"/>
        <v>1629.5090446792583</v>
      </c>
      <c r="AF3594" s="74">
        <f t="shared" si="284"/>
        <v>278646.04664015316</v>
      </c>
    </row>
    <row r="3595" spans="28:32" ht="20" customHeight="1" x14ac:dyDescent="0.5">
      <c r="AB3595" s="41">
        <f t="shared" si="280"/>
        <v>171</v>
      </c>
      <c r="AC3595" s="75">
        <f t="shared" si="281"/>
        <v>345.50064229249023</v>
      </c>
      <c r="AD3595" s="75">
        <f t="shared" si="282"/>
        <v>59080.609832015827</v>
      </c>
      <c r="AE3595" s="74">
        <f t="shared" si="283"/>
        <v>1629.5090446792583</v>
      </c>
      <c r="AF3595" s="74">
        <f t="shared" si="284"/>
        <v>278646.04664015316</v>
      </c>
    </row>
    <row r="3596" spans="28:32" ht="20" customHeight="1" x14ac:dyDescent="0.5">
      <c r="AB3596" s="41">
        <f t="shared" si="280"/>
        <v>171</v>
      </c>
      <c r="AC3596" s="75">
        <f t="shared" si="281"/>
        <v>345.50064229249023</v>
      </c>
      <c r="AD3596" s="75">
        <f t="shared" si="282"/>
        <v>59080.609832015827</v>
      </c>
      <c r="AE3596" s="74">
        <f t="shared" si="283"/>
        <v>1629.5090446792583</v>
      </c>
      <c r="AF3596" s="74">
        <f t="shared" si="284"/>
        <v>278646.04664015316</v>
      </c>
    </row>
    <row r="3597" spans="28:32" ht="20" customHeight="1" x14ac:dyDescent="0.5">
      <c r="AB3597" s="41">
        <f t="shared" si="280"/>
        <v>171</v>
      </c>
      <c r="AC3597" s="75">
        <f t="shared" si="281"/>
        <v>345.50064229249023</v>
      </c>
      <c r="AD3597" s="75">
        <f t="shared" si="282"/>
        <v>59080.609832015827</v>
      </c>
      <c r="AE3597" s="74">
        <f t="shared" si="283"/>
        <v>1629.5090446792583</v>
      </c>
      <c r="AF3597" s="74">
        <f t="shared" si="284"/>
        <v>278646.04664015316</v>
      </c>
    </row>
    <row r="3598" spans="28:32" ht="20" customHeight="1" x14ac:dyDescent="0.5">
      <c r="AB3598" s="41">
        <f t="shared" si="280"/>
        <v>171</v>
      </c>
      <c r="AC3598" s="75">
        <f t="shared" si="281"/>
        <v>345.50064229249023</v>
      </c>
      <c r="AD3598" s="75">
        <f t="shared" si="282"/>
        <v>59080.609832015827</v>
      </c>
      <c r="AE3598" s="74">
        <f t="shared" si="283"/>
        <v>1629.5090446792583</v>
      </c>
      <c r="AF3598" s="74">
        <f t="shared" si="284"/>
        <v>278646.04664015316</v>
      </c>
    </row>
    <row r="3599" spans="28:32" ht="20" customHeight="1" x14ac:dyDescent="0.5">
      <c r="AB3599" s="41">
        <f t="shared" si="280"/>
        <v>171</v>
      </c>
      <c r="AC3599" s="75">
        <f t="shared" si="281"/>
        <v>345.50064229249023</v>
      </c>
      <c r="AD3599" s="75">
        <f t="shared" si="282"/>
        <v>59080.609832015827</v>
      </c>
      <c r="AE3599" s="74">
        <f t="shared" si="283"/>
        <v>1629.5090446792583</v>
      </c>
      <c r="AF3599" s="74">
        <f t="shared" si="284"/>
        <v>278646.04664015316</v>
      </c>
    </row>
    <row r="3600" spans="28:32" ht="20" customHeight="1" x14ac:dyDescent="0.5">
      <c r="AB3600" s="41">
        <f t="shared" si="280"/>
        <v>171</v>
      </c>
      <c r="AC3600" s="75">
        <f t="shared" si="281"/>
        <v>345.50064229249023</v>
      </c>
      <c r="AD3600" s="75">
        <f t="shared" si="282"/>
        <v>59080.609832015827</v>
      </c>
      <c r="AE3600" s="74">
        <f t="shared" si="283"/>
        <v>1629.5090446792583</v>
      </c>
      <c r="AF3600" s="74">
        <f t="shared" si="284"/>
        <v>278646.04664015316</v>
      </c>
    </row>
    <row r="3601" spans="28:32" ht="20" customHeight="1" x14ac:dyDescent="0.5">
      <c r="AB3601" s="41">
        <f t="shared" si="280"/>
        <v>171</v>
      </c>
      <c r="AC3601" s="75">
        <f t="shared" si="281"/>
        <v>345.50064229249023</v>
      </c>
      <c r="AD3601" s="75">
        <f t="shared" si="282"/>
        <v>59080.609832015827</v>
      </c>
      <c r="AE3601" s="74">
        <f t="shared" si="283"/>
        <v>1629.5090446792583</v>
      </c>
      <c r="AF3601" s="74">
        <f t="shared" si="284"/>
        <v>278646.04664015316</v>
      </c>
    </row>
    <row r="3602" spans="28:32" ht="20" customHeight="1" x14ac:dyDescent="0.5">
      <c r="AB3602" s="41">
        <f t="shared" si="280"/>
        <v>171</v>
      </c>
      <c r="AC3602" s="75">
        <f t="shared" si="281"/>
        <v>345.50064229249023</v>
      </c>
      <c r="AD3602" s="75">
        <f t="shared" si="282"/>
        <v>59080.609832015827</v>
      </c>
      <c r="AE3602" s="74">
        <f t="shared" si="283"/>
        <v>1629.5090446792583</v>
      </c>
      <c r="AF3602" s="74">
        <f t="shared" si="284"/>
        <v>278646.04664015316</v>
      </c>
    </row>
    <row r="3603" spans="28:32" ht="20" customHeight="1" x14ac:dyDescent="0.5">
      <c r="AB3603" s="41">
        <f t="shared" si="280"/>
        <v>171</v>
      </c>
      <c r="AC3603" s="75">
        <f t="shared" si="281"/>
        <v>345.50064229249023</v>
      </c>
      <c r="AD3603" s="75">
        <f t="shared" si="282"/>
        <v>59080.609832015827</v>
      </c>
      <c r="AE3603" s="74">
        <f t="shared" si="283"/>
        <v>1629.5090446792583</v>
      </c>
      <c r="AF3603" s="74">
        <f t="shared" si="284"/>
        <v>278646.04664015316</v>
      </c>
    </row>
    <row r="3604" spans="28:32" ht="20" customHeight="1" x14ac:dyDescent="0.5">
      <c r="AB3604" s="41">
        <f t="shared" si="280"/>
        <v>171</v>
      </c>
      <c r="AC3604" s="75">
        <f t="shared" si="281"/>
        <v>345.50064229249023</v>
      </c>
      <c r="AD3604" s="75">
        <f t="shared" si="282"/>
        <v>59080.609832015827</v>
      </c>
      <c r="AE3604" s="74">
        <f t="shared" si="283"/>
        <v>1629.5090446792583</v>
      </c>
      <c r="AF3604" s="74">
        <f t="shared" si="284"/>
        <v>278646.04664015316</v>
      </c>
    </row>
    <row r="3605" spans="28:32" ht="20" customHeight="1" x14ac:dyDescent="0.5">
      <c r="AB3605" s="41">
        <f t="shared" si="280"/>
        <v>171</v>
      </c>
      <c r="AC3605" s="75">
        <f t="shared" si="281"/>
        <v>345.50064229249023</v>
      </c>
      <c r="AD3605" s="75">
        <f t="shared" si="282"/>
        <v>59080.609832015827</v>
      </c>
      <c r="AE3605" s="74">
        <f t="shared" si="283"/>
        <v>1629.5090446792583</v>
      </c>
      <c r="AF3605" s="74">
        <f t="shared" si="284"/>
        <v>278646.04664015316</v>
      </c>
    </row>
    <row r="3606" spans="28:32" ht="20" customHeight="1" x14ac:dyDescent="0.5">
      <c r="AB3606" s="41">
        <f t="shared" si="280"/>
        <v>171</v>
      </c>
      <c r="AC3606" s="75">
        <f t="shared" si="281"/>
        <v>345.50064229249023</v>
      </c>
      <c r="AD3606" s="75">
        <f t="shared" si="282"/>
        <v>59080.609832015827</v>
      </c>
      <c r="AE3606" s="74">
        <f t="shared" si="283"/>
        <v>1629.5090446792583</v>
      </c>
      <c r="AF3606" s="74">
        <f t="shared" si="284"/>
        <v>278646.04664015316</v>
      </c>
    </row>
    <row r="3607" spans="28:32" ht="20" customHeight="1" x14ac:dyDescent="0.5">
      <c r="AB3607" s="41">
        <f t="shared" si="280"/>
        <v>171</v>
      </c>
      <c r="AC3607" s="75">
        <f t="shared" si="281"/>
        <v>345.50064229249023</v>
      </c>
      <c r="AD3607" s="75">
        <f t="shared" si="282"/>
        <v>59080.609832015827</v>
      </c>
      <c r="AE3607" s="74">
        <f t="shared" si="283"/>
        <v>1629.5090446792583</v>
      </c>
      <c r="AF3607" s="74">
        <f t="shared" si="284"/>
        <v>278646.04664015316</v>
      </c>
    </row>
    <row r="3608" spans="28:32" ht="20" customHeight="1" x14ac:dyDescent="0.5">
      <c r="AB3608" s="41">
        <f t="shared" si="280"/>
        <v>171</v>
      </c>
      <c r="AC3608" s="75">
        <f t="shared" si="281"/>
        <v>345.50064229249023</v>
      </c>
      <c r="AD3608" s="75">
        <f t="shared" si="282"/>
        <v>59080.609832015827</v>
      </c>
      <c r="AE3608" s="74">
        <f t="shared" si="283"/>
        <v>1629.5090446792583</v>
      </c>
      <c r="AF3608" s="74">
        <f t="shared" si="284"/>
        <v>278646.04664015316</v>
      </c>
    </row>
    <row r="3609" spans="28:32" ht="20" customHeight="1" x14ac:dyDescent="0.5">
      <c r="AB3609" s="41">
        <f t="shared" si="280"/>
        <v>171</v>
      </c>
      <c r="AC3609" s="75">
        <f t="shared" si="281"/>
        <v>345.50064229249023</v>
      </c>
      <c r="AD3609" s="75">
        <f t="shared" si="282"/>
        <v>59080.609832015827</v>
      </c>
      <c r="AE3609" s="74">
        <f t="shared" si="283"/>
        <v>1629.5090446792583</v>
      </c>
      <c r="AF3609" s="74">
        <f t="shared" si="284"/>
        <v>278646.04664015316</v>
      </c>
    </row>
    <row r="3610" spans="28:32" ht="20" customHeight="1" x14ac:dyDescent="0.5">
      <c r="AB3610" s="41">
        <f t="shared" si="280"/>
        <v>171</v>
      </c>
      <c r="AC3610" s="75">
        <f t="shared" si="281"/>
        <v>345.50064229249023</v>
      </c>
      <c r="AD3610" s="75">
        <f t="shared" si="282"/>
        <v>59080.609832015827</v>
      </c>
      <c r="AE3610" s="74">
        <f t="shared" si="283"/>
        <v>1629.5090446792583</v>
      </c>
      <c r="AF3610" s="74">
        <f t="shared" si="284"/>
        <v>278646.04664015316</v>
      </c>
    </row>
    <row r="3611" spans="28:32" ht="20" customHeight="1" x14ac:dyDescent="0.5">
      <c r="AB3611" s="41">
        <f t="shared" si="280"/>
        <v>171</v>
      </c>
      <c r="AC3611" s="75">
        <f t="shared" si="281"/>
        <v>345.50064229249023</v>
      </c>
      <c r="AD3611" s="75">
        <f t="shared" si="282"/>
        <v>59080.609832015827</v>
      </c>
      <c r="AE3611" s="74">
        <f t="shared" si="283"/>
        <v>1629.5090446792583</v>
      </c>
      <c r="AF3611" s="74">
        <f t="shared" si="284"/>
        <v>278646.04664015316</v>
      </c>
    </row>
    <row r="3612" spans="28:32" ht="20" customHeight="1" x14ac:dyDescent="0.5">
      <c r="AB3612" s="41">
        <f t="shared" si="280"/>
        <v>171</v>
      </c>
      <c r="AC3612" s="75">
        <f t="shared" si="281"/>
        <v>345.50064229249023</v>
      </c>
      <c r="AD3612" s="75">
        <f t="shared" si="282"/>
        <v>59080.609832015827</v>
      </c>
      <c r="AE3612" s="74">
        <f t="shared" si="283"/>
        <v>1629.5090446792583</v>
      </c>
      <c r="AF3612" s="74">
        <f t="shared" si="284"/>
        <v>278646.04664015316</v>
      </c>
    </row>
    <row r="3613" spans="28:32" ht="20" customHeight="1" x14ac:dyDescent="0.5">
      <c r="AB3613" s="41">
        <f t="shared" si="280"/>
        <v>171</v>
      </c>
      <c r="AC3613" s="75">
        <f t="shared" si="281"/>
        <v>345.50064229249023</v>
      </c>
      <c r="AD3613" s="75">
        <f t="shared" si="282"/>
        <v>59080.609832015827</v>
      </c>
      <c r="AE3613" s="74">
        <f t="shared" si="283"/>
        <v>1629.5090446792583</v>
      </c>
      <c r="AF3613" s="74">
        <f t="shared" si="284"/>
        <v>278646.04664015316</v>
      </c>
    </row>
    <row r="3614" spans="28:32" ht="20" customHeight="1" x14ac:dyDescent="0.5">
      <c r="AB3614" s="41">
        <f t="shared" si="280"/>
        <v>171</v>
      </c>
      <c r="AC3614" s="75">
        <f t="shared" si="281"/>
        <v>345.50064229249023</v>
      </c>
      <c r="AD3614" s="75">
        <f t="shared" si="282"/>
        <v>59080.609832015827</v>
      </c>
      <c r="AE3614" s="74">
        <f t="shared" si="283"/>
        <v>1629.5090446792583</v>
      </c>
      <c r="AF3614" s="74">
        <f t="shared" si="284"/>
        <v>278646.04664015316</v>
      </c>
    </row>
    <row r="3615" spans="28:32" ht="20" customHeight="1" x14ac:dyDescent="0.5">
      <c r="AB3615" s="41">
        <f t="shared" si="280"/>
        <v>171</v>
      </c>
      <c r="AC3615" s="75">
        <f t="shared" si="281"/>
        <v>345.50064229249023</v>
      </c>
      <c r="AD3615" s="75">
        <f t="shared" si="282"/>
        <v>59080.609832015827</v>
      </c>
      <c r="AE3615" s="74">
        <f t="shared" si="283"/>
        <v>1629.5090446792583</v>
      </c>
      <c r="AF3615" s="74">
        <f t="shared" si="284"/>
        <v>278646.04664015316</v>
      </c>
    </row>
    <row r="3616" spans="28:32" ht="20" customHeight="1" x14ac:dyDescent="0.5">
      <c r="AB3616" s="41">
        <f t="shared" si="280"/>
        <v>171</v>
      </c>
      <c r="AC3616" s="75">
        <f t="shared" si="281"/>
        <v>345.50064229249023</v>
      </c>
      <c r="AD3616" s="75">
        <f t="shared" si="282"/>
        <v>59080.609832015827</v>
      </c>
      <c r="AE3616" s="74">
        <f t="shared" si="283"/>
        <v>1629.5090446792583</v>
      </c>
      <c r="AF3616" s="74">
        <f t="shared" si="284"/>
        <v>278646.04664015316</v>
      </c>
    </row>
    <row r="3617" spans="28:32" ht="20" customHeight="1" x14ac:dyDescent="0.5">
      <c r="AB3617" s="41">
        <f t="shared" si="280"/>
        <v>171</v>
      </c>
      <c r="AC3617" s="75">
        <f t="shared" si="281"/>
        <v>345.50064229249023</v>
      </c>
      <c r="AD3617" s="75">
        <f t="shared" si="282"/>
        <v>59080.609832015827</v>
      </c>
      <c r="AE3617" s="74">
        <f t="shared" si="283"/>
        <v>1629.5090446792583</v>
      </c>
      <c r="AF3617" s="74">
        <f t="shared" si="284"/>
        <v>278646.04664015316</v>
      </c>
    </row>
    <row r="3618" spans="28:32" ht="20" customHeight="1" x14ac:dyDescent="0.5">
      <c r="AB3618" s="41">
        <f t="shared" si="280"/>
        <v>171</v>
      </c>
      <c r="AC3618" s="75">
        <f t="shared" si="281"/>
        <v>345.50064229249023</v>
      </c>
      <c r="AD3618" s="75">
        <f t="shared" si="282"/>
        <v>59080.609832015827</v>
      </c>
      <c r="AE3618" s="74">
        <f t="shared" si="283"/>
        <v>1629.5090446792583</v>
      </c>
      <c r="AF3618" s="74">
        <f t="shared" si="284"/>
        <v>278646.04664015316</v>
      </c>
    </row>
    <row r="3619" spans="28:32" ht="20" customHeight="1" x14ac:dyDescent="0.5">
      <c r="AB3619" s="41">
        <f t="shared" si="280"/>
        <v>171</v>
      </c>
      <c r="AC3619" s="75">
        <f t="shared" si="281"/>
        <v>345.50064229249023</v>
      </c>
      <c r="AD3619" s="75">
        <f t="shared" si="282"/>
        <v>59080.609832015827</v>
      </c>
      <c r="AE3619" s="74">
        <f t="shared" si="283"/>
        <v>1629.5090446792583</v>
      </c>
      <c r="AF3619" s="74">
        <f t="shared" si="284"/>
        <v>278646.04664015316</v>
      </c>
    </row>
    <row r="3620" spans="28:32" ht="20" customHeight="1" x14ac:dyDescent="0.5">
      <c r="AB3620" s="41">
        <f t="shared" si="280"/>
        <v>171</v>
      </c>
      <c r="AC3620" s="75">
        <f t="shared" si="281"/>
        <v>345.50064229249023</v>
      </c>
      <c r="AD3620" s="75">
        <f t="shared" si="282"/>
        <v>59080.609832015827</v>
      </c>
      <c r="AE3620" s="74">
        <f t="shared" si="283"/>
        <v>1629.5090446792583</v>
      </c>
      <c r="AF3620" s="74">
        <f t="shared" si="284"/>
        <v>278646.04664015316</v>
      </c>
    </row>
    <row r="3621" spans="28:32" ht="20" customHeight="1" x14ac:dyDescent="0.5">
      <c r="AB3621" s="41">
        <f t="shared" si="280"/>
        <v>171</v>
      </c>
      <c r="AC3621" s="75">
        <f t="shared" si="281"/>
        <v>345.50064229249023</v>
      </c>
      <c r="AD3621" s="75">
        <f t="shared" si="282"/>
        <v>59080.609832015827</v>
      </c>
      <c r="AE3621" s="74">
        <f t="shared" si="283"/>
        <v>1629.5090446792583</v>
      </c>
      <c r="AF3621" s="74">
        <f t="shared" si="284"/>
        <v>278646.04664015316</v>
      </c>
    </row>
    <row r="3622" spans="28:32" ht="20" customHeight="1" x14ac:dyDescent="0.5">
      <c r="AB3622" s="41">
        <f t="shared" si="280"/>
        <v>171</v>
      </c>
      <c r="AC3622" s="75">
        <f t="shared" si="281"/>
        <v>345.50064229249023</v>
      </c>
      <c r="AD3622" s="75">
        <f t="shared" si="282"/>
        <v>59080.609832015827</v>
      </c>
      <c r="AE3622" s="74">
        <f t="shared" si="283"/>
        <v>1629.5090446792583</v>
      </c>
      <c r="AF3622" s="74">
        <f t="shared" si="284"/>
        <v>278646.04664015316</v>
      </c>
    </row>
    <row r="3623" spans="28:32" ht="20" customHeight="1" x14ac:dyDescent="0.5">
      <c r="AB3623" s="41">
        <f t="shared" si="280"/>
        <v>171</v>
      </c>
      <c r="AC3623" s="75">
        <f t="shared" si="281"/>
        <v>345.50064229249023</v>
      </c>
      <c r="AD3623" s="75">
        <f t="shared" si="282"/>
        <v>59080.609832015827</v>
      </c>
      <c r="AE3623" s="74">
        <f t="shared" si="283"/>
        <v>1629.5090446792583</v>
      </c>
      <c r="AF3623" s="74">
        <f t="shared" si="284"/>
        <v>278646.04664015316</v>
      </c>
    </row>
    <row r="3624" spans="28:32" ht="20" customHeight="1" x14ac:dyDescent="0.5">
      <c r="AB3624" s="41">
        <f t="shared" si="280"/>
        <v>171</v>
      </c>
      <c r="AC3624" s="75">
        <f t="shared" si="281"/>
        <v>345.50064229249023</v>
      </c>
      <c r="AD3624" s="75">
        <f t="shared" si="282"/>
        <v>59080.609832015827</v>
      </c>
      <c r="AE3624" s="74">
        <f t="shared" si="283"/>
        <v>1629.5090446792583</v>
      </c>
      <c r="AF3624" s="74">
        <f t="shared" si="284"/>
        <v>278646.04664015316</v>
      </c>
    </row>
    <row r="3625" spans="28:32" ht="20" customHeight="1" x14ac:dyDescent="0.5">
      <c r="AB3625" s="41">
        <f t="shared" si="280"/>
        <v>171</v>
      </c>
      <c r="AC3625" s="75">
        <f t="shared" si="281"/>
        <v>345.50064229249023</v>
      </c>
      <c r="AD3625" s="75">
        <f t="shared" si="282"/>
        <v>59080.609832015827</v>
      </c>
      <c r="AE3625" s="74">
        <f t="shared" si="283"/>
        <v>1629.5090446792583</v>
      </c>
      <c r="AF3625" s="74">
        <f t="shared" si="284"/>
        <v>278646.04664015316</v>
      </c>
    </row>
    <row r="3626" spans="28:32" ht="20" customHeight="1" x14ac:dyDescent="0.5">
      <c r="AB3626" s="41">
        <f t="shared" si="280"/>
        <v>171</v>
      </c>
      <c r="AC3626" s="75">
        <f t="shared" si="281"/>
        <v>345.50064229249023</v>
      </c>
      <c r="AD3626" s="75">
        <f t="shared" si="282"/>
        <v>59080.609832015827</v>
      </c>
      <c r="AE3626" s="74">
        <f t="shared" si="283"/>
        <v>1629.5090446792583</v>
      </c>
      <c r="AF3626" s="74">
        <f t="shared" si="284"/>
        <v>278646.04664015316</v>
      </c>
    </row>
    <row r="3627" spans="28:32" ht="20" customHeight="1" x14ac:dyDescent="0.5">
      <c r="AB3627" s="41">
        <f t="shared" si="280"/>
        <v>171</v>
      </c>
      <c r="AC3627" s="75">
        <f t="shared" si="281"/>
        <v>345.50064229249023</v>
      </c>
      <c r="AD3627" s="75">
        <f t="shared" si="282"/>
        <v>59080.609832015827</v>
      </c>
      <c r="AE3627" s="74">
        <f t="shared" si="283"/>
        <v>1629.5090446792583</v>
      </c>
      <c r="AF3627" s="74">
        <f t="shared" si="284"/>
        <v>278646.04664015316</v>
      </c>
    </row>
    <row r="3628" spans="28:32" ht="20" customHeight="1" x14ac:dyDescent="0.5">
      <c r="AB3628" s="41">
        <f t="shared" si="280"/>
        <v>171</v>
      </c>
      <c r="AC3628" s="75">
        <f t="shared" si="281"/>
        <v>345.50064229249023</v>
      </c>
      <c r="AD3628" s="75">
        <f t="shared" si="282"/>
        <v>59080.609832015827</v>
      </c>
      <c r="AE3628" s="74">
        <f t="shared" si="283"/>
        <v>1629.5090446792583</v>
      </c>
      <c r="AF3628" s="74">
        <f t="shared" si="284"/>
        <v>278646.04664015316</v>
      </c>
    </row>
    <row r="3629" spans="28:32" ht="20" customHeight="1" x14ac:dyDescent="0.5">
      <c r="AB3629" s="41">
        <f t="shared" si="280"/>
        <v>171</v>
      </c>
      <c r="AC3629" s="75">
        <f t="shared" si="281"/>
        <v>345.50064229249023</v>
      </c>
      <c r="AD3629" s="75">
        <f t="shared" si="282"/>
        <v>59080.609832015827</v>
      </c>
      <c r="AE3629" s="74">
        <f t="shared" si="283"/>
        <v>1629.5090446792583</v>
      </c>
      <c r="AF3629" s="74">
        <f t="shared" si="284"/>
        <v>278646.04664015316</v>
      </c>
    </row>
    <row r="3630" spans="28:32" ht="20" customHeight="1" x14ac:dyDescent="0.5">
      <c r="AB3630" s="41">
        <f t="shared" si="280"/>
        <v>171</v>
      </c>
      <c r="AC3630" s="75">
        <f t="shared" si="281"/>
        <v>345.50064229249023</v>
      </c>
      <c r="AD3630" s="75">
        <f t="shared" si="282"/>
        <v>59080.609832015827</v>
      </c>
      <c r="AE3630" s="74">
        <f t="shared" si="283"/>
        <v>1629.5090446792583</v>
      </c>
      <c r="AF3630" s="74">
        <f t="shared" si="284"/>
        <v>278646.04664015316</v>
      </c>
    </row>
    <row r="3631" spans="28:32" ht="20" customHeight="1" x14ac:dyDescent="0.5">
      <c r="AB3631" s="41">
        <f t="shared" si="280"/>
        <v>171</v>
      </c>
      <c r="AC3631" s="75">
        <f t="shared" si="281"/>
        <v>345.50064229249023</v>
      </c>
      <c r="AD3631" s="75">
        <f t="shared" si="282"/>
        <v>59080.609832015827</v>
      </c>
      <c r="AE3631" s="74">
        <f t="shared" si="283"/>
        <v>1629.5090446792583</v>
      </c>
      <c r="AF3631" s="74">
        <f t="shared" si="284"/>
        <v>278646.04664015316</v>
      </c>
    </row>
    <row r="3632" spans="28:32" ht="20" customHeight="1" x14ac:dyDescent="0.5">
      <c r="AB3632" s="41">
        <f t="shared" si="280"/>
        <v>171</v>
      </c>
      <c r="AC3632" s="75">
        <f t="shared" si="281"/>
        <v>345.50064229249023</v>
      </c>
      <c r="AD3632" s="75">
        <f t="shared" si="282"/>
        <v>59080.609832015827</v>
      </c>
      <c r="AE3632" s="74">
        <f t="shared" si="283"/>
        <v>1629.5090446792583</v>
      </c>
      <c r="AF3632" s="74">
        <f t="shared" si="284"/>
        <v>278646.04664015316</v>
      </c>
    </row>
    <row r="3633" spans="28:32" ht="20" customHeight="1" x14ac:dyDescent="0.5">
      <c r="AB3633" s="41">
        <f t="shared" si="280"/>
        <v>171</v>
      </c>
      <c r="AC3633" s="75">
        <f t="shared" si="281"/>
        <v>345.50064229249023</v>
      </c>
      <c r="AD3633" s="75">
        <f t="shared" si="282"/>
        <v>59080.609832015827</v>
      </c>
      <c r="AE3633" s="74">
        <f t="shared" si="283"/>
        <v>1629.5090446792583</v>
      </c>
      <c r="AF3633" s="74">
        <f t="shared" si="284"/>
        <v>278646.04664015316</v>
      </c>
    </row>
    <row r="3634" spans="28:32" ht="20" customHeight="1" x14ac:dyDescent="0.5">
      <c r="AB3634" s="41">
        <f t="shared" si="280"/>
        <v>171</v>
      </c>
      <c r="AC3634" s="75">
        <f t="shared" si="281"/>
        <v>345.50064229249023</v>
      </c>
      <c r="AD3634" s="75">
        <f t="shared" si="282"/>
        <v>59080.609832015827</v>
      </c>
      <c r="AE3634" s="74">
        <f t="shared" si="283"/>
        <v>1629.5090446792583</v>
      </c>
      <c r="AF3634" s="74">
        <f t="shared" si="284"/>
        <v>278646.04664015316</v>
      </c>
    </row>
    <row r="3635" spans="28:32" ht="20" customHeight="1" x14ac:dyDescent="0.5">
      <c r="AB3635" s="41">
        <f t="shared" si="280"/>
        <v>171</v>
      </c>
      <c r="AC3635" s="75">
        <f t="shared" si="281"/>
        <v>345.50064229249023</v>
      </c>
      <c r="AD3635" s="75">
        <f t="shared" si="282"/>
        <v>59080.609832015827</v>
      </c>
      <c r="AE3635" s="74">
        <f t="shared" si="283"/>
        <v>1629.5090446792583</v>
      </c>
      <c r="AF3635" s="74">
        <f t="shared" si="284"/>
        <v>278646.04664015316</v>
      </c>
    </row>
    <row r="3636" spans="28:32" ht="20" customHeight="1" x14ac:dyDescent="0.5">
      <c r="AB3636" s="41">
        <f t="shared" si="280"/>
        <v>171</v>
      </c>
      <c r="AC3636" s="75">
        <f t="shared" si="281"/>
        <v>345.50064229249023</v>
      </c>
      <c r="AD3636" s="75">
        <f t="shared" si="282"/>
        <v>59080.609832015827</v>
      </c>
      <c r="AE3636" s="74">
        <f t="shared" si="283"/>
        <v>1629.5090446792583</v>
      </c>
      <c r="AF3636" s="74">
        <f t="shared" si="284"/>
        <v>278646.04664015316</v>
      </c>
    </row>
    <row r="3637" spans="28:32" ht="20" customHeight="1" x14ac:dyDescent="0.5">
      <c r="AB3637" s="41">
        <f t="shared" si="280"/>
        <v>171</v>
      </c>
      <c r="AC3637" s="75">
        <f t="shared" si="281"/>
        <v>345.50064229249023</v>
      </c>
      <c r="AD3637" s="75">
        <f t="shared" si="282"/>
        <v>59080.609832015827</v>
      </c>
      <c r="AE3637" s="74">
        <f t="shared" si="283"/>
        <v>1629.5090446792583</v>
      </c>
      <c r="AF3637" s="74">
        <f t="shared" si="284"/>
        <v>278646.04664015316</v>
      </c>
    </row>
    <row r="3638" spans="28:32" ht="20" customHeight="1" x14ac:dyDescent="0.5">
      <c r="AB3638" s="41">
        <f t="shared" si="280"/>
        <v>171</v>
      </c>
      <c r="AC3638" s="75">
        <f t="shared" si="281"/>
        <v>345.50064229249023</v>
      </c>
      <c r="AD3638" s="75">
        <f t="shared" si="282"/>
        <v>59080.609832015827</v>
      </c>
      <c r="AE3638" s="74">
        <f t="shared" si="283"/>
        <v>1629.5090446792583</v>
      </c>
      <c r="AF3638" s="74">
        <f t="shared" si="284"/>
        <v>278646.04664015316</v>
      </c>
    </row>
    <row r="3639" spans="28:32" ht="20" customHeight="1" x14ac:dyDescent="0.5">
      <c r="AB3639" s="41">
        <f t="shared" si="280"/>
        <v>171</v>
      </c>
      <c r="AC3639" s="75">
        <f t="shared" si="281"/>
        <v>345.50064229249023</v>
      </c>
      <c r="AD3639" s="75">
        <f t="shared" si="282"/>
        <v>59080.609832015827</v>
      </c>
      <c r="AE3639" s="74">
        <f t="shared" si="283"/>
        <v>1629.5090446792583</v>
      </c>
      <c r="AF3639" s="74">
        <f t="shared" si="284"/>
        <v>278646.04664015316</v>
      </c>
    </row>
    <row r="3640" spans="28:32" ht="20" customHeight="1" x14ac:dyDescent="0.5">
      <c r="AB3640" s="41">
        <f t="shared" si="280"/>
        <v>171</v>
      </c>
      <c r="AC3640" s="75">
        <f t="shared" si="281"/>
        <v>345.50064229249023</v>
      </c>
      <c r="AD3640" s="75">
        <f t="shared" si="282"/>
        <v>59080.609832015827</v>
      </c>
      <c r="AE3640" s="74">
        <f t="shared" si="283"/>
        <v>1629.5090446792583</v>
      </c>
      <c r="AF3640" s="74">
        <f t="shared" si="284"/>
        <v>278646.04664015316</v>
      </c>
    </row>
    <row r="3641" spans="28:32" ht="20" customHeight="1" x14ac:dyDescent="0.5">
      <c r="AB3641" s="41">
        <f t="shared" si="280"/>
        <v>171</v>
      </c>
      <c r="AC3641" s="75">
        <f t="shared" si="281"/>
        <v>345.50064229249023</v>
      </c>
      <c r="AD3641" s="75">
        <f t="shared" si="282"/>
        <v>59080.609832015827</v>
      </c>
      <c r="AE3641" s="74">
        <f t="shared" si="283"/>
        <v>1629.5090446792583</v>
      </c>
      <c r="AF3641" s="74">
        <f t="shared" si="284"/>
        <v>278646.04664015316</v>
      </c>
    </row>
    <row r="3642" spans="28:32" ht="20" customHeight="1" x14ac:dyDescent="0.5">
      <c r="AB3642" s="41">
        <f t="shared" si="280"/>
        <v>171</v>
      </c>
      <c r="AC3642" s="75">
        <f t="shared" si="281"/>
        <v>345.50064229249023</v>
      </c>
      <c r="AD3642" s="75">
        <f t="shared" si="282"/>
        <v>59080.609832015827</v>
      </c>
      <c r="AE3642" s="74">
        <f t="shared" si="283"/>
        <v>1629.5090446792583</v>
      </c>
      <c r="AF3642" s="74">
        <f t="shared" si="284"/>
        <v>278646.04664015316</v>
      </c>
    </row>
    <row r="3643" spans="28:32" ht="20" customHeight="1" x14ac:dyDescent="0.5">
      <c r="AB3643" s="41">
        <f t="shared" si="280"/>
        <v>171</v>
      </c>
      <c r="AC3643" s="75">
        <f t="shared" si="281"/>
        <v>345.50064229249023</v>
      </c>
      <c r="AD3643" s="75">
        <f t="shared" si="282"/>
        <v>59080.609832015827</v>
      </c>
      <c r="AE3643" s="74">
        <f t="shared" si="283"/>
        <v>1629.5090446792583</v>
      </c>
      <c r="AF3643" s="74">
        <f t="shared" si="284"/>
        <v>278646.04664015316</v>
      </c>
    </row>
    <row r="3644" spans="28:32" ht="20" customHeight="1" x14ac:dyDescent="0.5">
      <c r="AB3644" s="41">
        <f t="shared" si="280"/>
        <v>171</v>
      </c>
      <c r="AC3644" s="75">
        <f t="shared" si="281"/>
        <v>345.50064229249023</v>
      </c>
      <c r="AD3644" s="75">
        <f t="shared" si="282"/>
        <v>59080.609832015827</v>
      </c>
      <c r="AE3644" s="74">
        <f t="shared" si="283"/>
        <v>1629.5090446792583</v>
      </c>
      <c r="AF3644" s="74">
        <f t="shared" si="284"/>
        <v>278646.04664015316</v>
      </c>
    </row>
    <row r="3645" spans="28:32" ht="20" customHeight="1" x14ac:dyDescent="0.5">
      <c r="AB3645" s="41">
        <f t="shared" si="280"/>
        <v>171</v>
      </c>
      <c r="AC3645" s="75">
        <f t="shared" si="281"/>
        <v>345.50064229249023</v>
      </c>
      <c r="AD3645" s="75">
        <f t="shared" si="282"/>
        <v>59080.609832015827</v>
      </c>
      <c r="AE3645" s="74">
        <f t="shared" si="283"/>
        <v>1629.5090446792583</v>
      </c>
      <c r="AF3645" s="74">
        <f t="shared" si="284"/>
        <v>278646.04664015316</v>
      </c>
    </row>
    <row r="3646" spans="28:32" ht="20" customHeight="1" x14ac:dyDescent="0.5">
      <c r="AB3646" s="41">
        <f t="shared" si="280"/>
        <v>171</v>
      </c>
      <c r="AC3646" s="75">
        <f t="shared" si="281"/>
        <v>345.50064229249023</v>
      </c>
      <c r="AD3646" s="75">
        <f t="shared" si="282"/>
        <v>59080.609832015827</v>
      </c>
      <c r="AE3646" s="74">
        <f t="shared" si="283"/>
        <v>1629.5090446792583</v>
      </c>
      <c r="AF3646" s="74">
        <f t="shared" si="284"/>
        <v>278646.04664015316</v>
      </c>
    </row>
    <row r="3647" spans="28:32" ht="20" customHeight="1" x14ac:dyDescent="0.5">
      <c r="AB3647" s="41">
        <f t="shared" si="280"/>
        <v>171</v>
      </c>
      <c r="AC3647" s="75">
        <f t="shared" si="281"/>
        <v>345.50064229249023</v>
      </c>
      <c r="AD3647" s="75">
        <f t="shared" si="282"/>
        <v>59080.609832015827</v>
      </c>
      <c r="AE3647" s="74">
        <f t="shared" si="283"/>
        <v>1629.5090446792583</v>
      </c>
      <c r="AF3647" s="74">
        <f t="shared" si="284"/>
        <v>278646.04664015316</v>
      </c>
    </row>
    <row r="3648" spans="28:32" ht="20" customHeight="1" x14ac:dyDescent="0.5">
      <c r="AB3648" s="41">
        <f t="shared" si="280"/>
        <v>171</v>
      </c>
      <c r="AC3648" s="75">
        <f t="shared" si="281"/>
        <v>345.50064229249023</v>
      </c>
      <c r="AD3648" s="75">
        <f t="shared" si="282"/>
        <v>59080.609832015827</v>
      </c>
      <c r="AE3648" s="74">
        <f t="shared" si="283"/>
        <v>1629.5090446792583</v>
      </c>
      <c r="AF3648" s="74">
        <f t="shared" si="284"/>
        <v>278646.04664015316</v>
      </c>
    </row>
    <row r="3649" spans="28:32" ht="20" customHeight="1" x14ac:dyDescent="0.5">
      <c r="AB3649" s="41">
        <f t="shared" si="280"/>
        <v>171</v>
      </c>
      <c r="AC3649" s="75">
        <f t="shared" si="281"/>
        <v>345.50064229249023</v>
      </c>
      <c r="AD3649" s="75">
        <f t="shared" si="282"/>
        <v>59080.609832015827</v>
      </c>
      <c r="AE3649" s="74">
        <f t="shared" si="283"/>
        <v>1629.5090446792583</v>
      </c>
      <c r="AF3649" s="74">
        <f t="shared" si="284"/>
        <v>278646.04664015316</v>
      </c>
    </row>
    <row r="3650" spans="28:32" ht="20" customHeight="1" x14ac:dyDescent="0.5">
      <c r="AB3650" s="41">
        <f t="shared" si="280"/>
        <v>171</v>
      </c>
      <c r="AC3650" s="75">
        <f t="shared" si="281"/>
        <v>345.50064229249023</v>
      </c>
      <c r="AD3650" s="75">
        <f t="shared" si="282"/>
        <v>59080.609832015827</v>
      </c>
      <c r="AE3650" s="74">
        <f t="shared" si="283"/>
        <v>1629.5090446792583</v>
      </c>
      <c r="AF3650" s="74">
        <f t="shared" si="284"/>
        <v>278646.04664015316</v>
      </c>
    </row>
    <row r="3651" spans="28:32" ht="20" customHeight="1" x14ac:dyDescent="0.5">
      <c r="AB3651" s="41">
        <f t="shared" si="280"/>
        <v>171</v>
      </c>
      <c r="AC3651" s="75">
        <f t="shared" si="281"/>
        <v>345.50064229249023</v>
      </c>
      <c r="AD3651" s="75">
        <f t="shared" si="282"/>
        <v>59080.609832015827</v>
      </c>
      <c r="AE3651" s="74">
        <f t="shared" si="283"/>
        <v>1629.5090446792583</v>
      </c>
      <c r="AF3651" s="74">
        <f t="shared" si="284"/>
        <v>278646.04664015316</v>
      </c>
    </row>
    <row r="3652" spans="28:32" ht="20" customHeight="1" x14ac:dyDescent="0.5">
      <c r="AB3652" s="41">
        <f t="shared" si="280"/>
        <v>171</v>
      </c>
      <c r="AC3652" s="75">
        <f t="shared" si="281"/>
        <v>345.50064229249023</v>
      </c>
      <c r="AD3652" s="75">
        <f t="shared" si="282"/>
        <v>59080.609832015827</v>
      </c>
      <c r="AE3652" s="74">
        <f t="shared" si="283"/>
        <v>1629.5090446792583</v>
      </c>
      <c r="AF3652" s="74">
        <f t="shared" si="284"/>
        <v>278646.04664015316</v>
      </c>
    </row>
    <row r="3653" spans="28:32" ht="20" customHeight="1" x14ac:dyDescent="0.5">
      <c r="AB3653" s="41">
        <f t="shared" si="280"/>
        <v>171</v>
      </c>
      <c r="AC3653" s="75">
        <f t="shared" si="281"/>
        <v>345.50064229249023</v>
      </c>
      <c r="AD3653" s="75">
        <f t="shared" si="282"/>
        <v>59080.609832015827</v>
      </c>
      <c r="AE3653" s="74">
        <f t="shared" si="283"/>
        <v>1629.5090446792583</v>
      </c>
      <c r="AF3653" s="74">
        <f t="shared" si="284"/>
        <v>278646.04664015316</v>
      </c>
    </row>
    <row r="3654" spans="28:32" ht="20" customHeight="1" x14ac:dyDescent="0.5">
      <c r="AB3654" s="41">
        <f t="shared" si="280"/>
        <v>171</v>
      </c>
      <c r="AC3654" s="75">
        <f t="shared" si="281"/>
        <v>345.50064229249023</v>
      </c>
      <c r="AD3654" s="75">
        <f t="shared" si="282"/>
        <v>59080.609832015827</v>
      </c>
      <c r="AE3654" s="74">
        <f t="shared" si="283"/>
        <v>1629.5090446792583</v>
      </c>
      <c r="AF3654" s="74">
        <f t="shared" si="284"/>
        <v>278646.04664015316</v>
      </c>
    </row>
    <row r="3655" spans="28:32" ht="20" customHeight="1" x14ac:dyDescent="0.5">
      <c r="AB3655" s="41">
        <f t="shared" ref="AB3655:AB3718" si="285">AB3654+U3655</f>
        <v>171</v>
      </c>
      <c r="AC3655" s="75">
        <f t="shared" ref="AC3655:AC3718" si="286">IF(U3655&gt;0,(W3655+AD3654)/AB3655,AC3654)</f>
        <v>345.50064229249023</v>
      </c>
      <c r="AD3655" s="75">
        <f t="shared" ref="AD3655:AD3718" si="287">AB3655*AC3655</f>
        <v>59080.609832015827</v>
      </c>
      <c r="AE3655" s="74">
        <f t="shared" ref="AE3655:AE3718" si="288">IF(U3655&gt;0,(AF3654+Z3655)/AB3655,AE3654)</f>
        <v>1629.5090446792583</v>
      </c>
      <c r="AF3655" s="74">
        <f t="shared" ref="AF3655:AF3718" si="289">AB3655*AE3655</f>
        <v>278646.04664015316</v>
      </c>
    </row>
    <row r="3656" spans="28:32" ht="20" customHeight="1" x14ac:dyDescent="0.5">
      <c r="AB3656" s="41">
        <f t="shared" si="285"/>
        <v>171</v>
      </c>
      <c r="AC3656" s="75">
        <f t="shared" si="286"/>
        <v>345.50064229249023</v>
      </c>
      <c r="AD3656" s="75">
        <f t="shared" si="287"/>
        <v>59080.609832015827</v>
      </c>
      <c r="AE3656" s="74">
        <f t="shared" si="288"/>
        <v>1629.5090446792583</v>
      </c>
      <c r="AF3656" s="74">
        <f t="shared" si="289"/>
        <v>278646.04664015316</v>
      </c>
    </row>
    <row r="3657" spans="28:32" ht="20" customHeight="1" x14ac:dyDescent="0.5">
      <c r="AB3657" s="41">
        <f t="shared" si="285"/>
        <v>171</v>
      </c>
      <c r="AC3657" s="75">
        <f t="shared" si="286"/>
        <v>345.50064229249023</v>
      </c>
      <c r="AD3657" s="75">
        <f t="shared" si="287"/>
        <v>59080.609832015827</v>
      </c>
      <c r="AE3657" s="74">
        <f t="shared" si="288"/>
        <v>1629.5090446792583</v>
      </c>
      <c r="AF3657" s="74">
        <f t="shared" si="289"/>
        <v>278646.04664015316</v>
      </c>
    </row>
    <row r="3658" spans="28:32" ht="20" customHeight="1" x14ac:dyDescent="0.5">
      <c r="AB3658" s="41">
        <f t="shared" si="285"/>
        <v>171</v>
      </c>
      <c r="AC3658" s="75">
        <f t="shared" si="286"/>
        <v>345.50064229249023</v>
      </c>
      <c r="AD3658" s="75">
        <f t="shared" si="287"/>
        <v>59080.609832015827</v>
      </c>
      <c r="AE3658" s="74">
        <f t="shared" si="288"/>
        <v>1629.5090446792583</v>
      </c>
      <c r="AF3658" s="74">
        <f t="shared" si="289"/>
        <v>278646.04664015316</v>
      </c>
    </row>
    <row r="3659" spans="28:32" ht="20" customHeight="1" x14ac:dyDescent="0.5">
      <c r="AB3659" s="41">
        <f t="shared" si="285"/>
        <v>171</v>
      </c>
      <c r="AC3659" s="75">
        <f t="shared" si="286"/>
        <v>345.50064229249023</v>
      </c>
      <c r="AD3659" s="75">
        <f t="shared" si="287"/>
        <v>59080.609832015827</v>
      </c>
      <c r="AE3659" s="74">
        <f t="shared" si="288"/>
        <v>1629.5090446792583</v>
      </c>
      <c r="AF3659" s="74">
        <f t="shared" si="289"/>
        <v>278646.04664015316</v>
      </c>
    </row>
    <row r="3660" spans="28:32" ht="20" customHeight="1" x14ac:dyDescent="0.5">
      <c r="AB3660" s="41">
        <f t="shared" si="285"/>
        <v>171</v>
      </c>
      <c r="AC3660" s="75">
        <f t="shared" si="286"/>
        <v>345.50064229249023</v>
      </c>
      <c r="AD3660" s="75">
        <f t="shared" si="287"/>
        <v>59080.609832015827</v>
      </c>
      <c r="AE3660" s="74">
        <f t="shared" si="288"/>
        <v>1629.5090446792583</v>
      </c>
      <c r="AF3660" s="74">
        <f t="shared" si="289"/>
        <v>278646.04664015316</v>
      </c>
    </row>
    <row r="3661" spans="28:32" ht="20" customHeight="1" x14ac:dyDescent="0.5">
      <c r="AB3661" s="41">
        <f t="shared" si="285"/>
        <v>171</v>
      </c>
      <c r="AC3661" s="75">
        <f t="shared" si="286"/>
        <v>345.50064229249023</v>
      </c>
      <c r="AD3661" s="75">
        <f t="shared" si="287"/>
        <v>59080.609832015827</v>
      </c>
      <c r="AE3661" s="74">
        <f t="shared" si="288"/>
        <v>1629.5090446792583</v>
      </c>
      <c r="AF3661" s="74">
        <f t="shared" si="289"/>
        <v>278646.04664015316</v>
      </c>
    </row>
    <row r="3662" spans="28:32" ht="20" customHeight="1" x14ac:dyDescent="0.5">
      <c r="AB3662" s="41">
        <f t="shared" si="285"/>
        <v>171</v>
      </c>
      <c r="AC3662" s="75">
        <f t="shared" si="286"/>
        <v>345.50064229249023</v>
      </c>
      <c r="AD3662" s="75">
        <f t="shared" si="287"/>
        <v>59080.609832015827</v>
      </c>
      <c r="AE3662" s="74">
        <f t="shared" si="288"/>
        <v>1629.5090446792583</v>
      </c>
      <c r="AF3662" s="74">
        <f t="shared" si="289"/>
        <v>278646.04664015316</v>
      </c>
    </row>
    <row r="3663" spans="28:32" ht="20" customHeight="1" x14ac:dyDescent="0.5">
      <c r="AB3663" s="41">
        <f t="shared" si="285"/>
        <v>171</v>
      </c>
      <c r="AC3663" s="75">
        <f t="shared" si="286"/>
        <v>345.50064229249023</v>
      </c>
      <c r="AD3663" s="75">
        <f t="shared" si="287"/>
        <v>59080.609832015827</v>
      </c>
      <c r="AE3663" s="74">
        <f t="shared" si="288"/>
        <v>1629.5090446792583</v>
      </c>
      <c r="AF3663" s="74">
        <f t="shared" si="289"/>
        <v>278646.04664015316</v>
      </c>
    </row>
    <row r="3664" spans="28:32" ht="20" customHeight="1" x14ac:dyDescent="0.5">
      <c r="AB3664" s="41">
        <f t="shared" si="285"/>
        <v>171</v>
      </c>
      <c r="AC3664" s="75">
        <f t="shared" si="286"/>
        <v>345.50064229249023</v>
      </c>
      <c r="AD3664" s="75">
        <f t="shared" si="287"/>
        <v>59080.609832015827</v>
      </c>
      <c r="AE3664" s="74">
        <f t="shared" si="288"/>
        <v>1629.5090446792583</v>
      </c>
      <c r="AF3664" s="74">
        <f t="shared" si="289"/>
        <v>278646.04664015316</v>
      </c>
    </row>
    <row r="3665" spans="28:32" ht="20" customHeight="1" x14ac:dyDescent="0.5">
      <c r="AB3665" s="41">
        <f t="shared" si="285"/>
        <v>171</v>
      </c>
      <c r="AC3665" s="75">
        <f t="shared" si="286"/>
        <v>345.50064229249023</v>
      </c>
      <c r="AD3665" s="75">
        <f t="shared" si="287"/>
        <v>59080.609832015827</v>
      </c>
      <c r="AE3665" s="74">
        <f t="shared" si="288"/>
        <v>1629.5090446792583</v>
      </c>
      <c r="AF3665" s="74">
        <f t="shared" si="289"/>
        <v>278646.04664015316</v>
      </c>
    </row>
    <row r="3666" spans="28:32" ht="20" customHeight="1" x14ac:dyDescent="0.5">
      <c r="AB3666" s="41">
        <f t="shared" si="285"/>
        <v>171</v>
      </c>
      <c r="AC3666" s="75">
        <f t="shared" si="286"/>
        <v>345.50064229249023</v>
      </c>
      <c r="AD3666" s="75">
        <f t="shared" si="287"/>
        <v>59080.609832015827</v>
      </c>
      <c r="AE3666" s="74">
        <f t="shared" si="288"/>
        <v>1629.5090446792583</v>
      </c>
      <c r="AF3666" s="74">
        <f t="shared" si="289"/>
        <v>278646.04664015316</v>
      </c>
    </row>
    <row r="3667" spans="28:32" ht="20" customHeight="1" x14ac:dyDescent="0.5">
      <c r="AB3667" s="41">
        <f t="shared" si="285"/>
        <v>171</v>
      </c>
      <c r="AC3667" s="75">
        <f t="shared" si="286"/>
        <v>345.50064229249023</v>
      </c>
      <c r="AD3667" s="75">
        <f t="shared" si="287"/>
        <v>59080.609832015827</v>
      </c>
      <c r="AE3667" s="74">
        <f t="shared" si="288"/>
        <v>1629.5090446792583</v>
      </c>
      <c r="AF3667" s="74">
        <f t="shared" si="289"/>
        <v>278646.04664015316</v>
      </c>
    </row>
    <row r="3668" spans="28:32" ht="20" customHeight="1" x14ac:dyDescent="0.5">
      <c r="AB3668" s="41">
        <f t="shared" si="285"/>
        <v>171</v>
      </c>
      <c r="AC3668" s="75">
        <f t="shared" si="286"/>
        <v>345.50064229249023</v>
      </c>
      <c r="AD3668" s="75">
        <f t="shared" si="287"/>
        <v>59080.609832015827</v>
      </c>
      <c r="AE3668" s="74">
        <f t="shared" si="288"/>
        <v>1629.5090446792583</v>
      </c>
      <c r="AF3668" s="74">
        <f t="shared" si="289"/>
        <v>278646.04664015316</v>
      </c>
    </row>
    <row r="3669" spans="28:32" ht="20" customHeight="1" x14ac:dyDescent="0.5">
      <c r="AB3669" s="41">
        <f t="shared" si="285"/>
        <v>171</v>
      </c>
      <c r="AC3669" s="75">
        <f t="shared" si="286"/>
        <v>345.50064229249023</v>
      </c>
      <c r="AD3669" s="75">
        <f t="shared" si="287"/>
        <v>59080.609832015827</v>
      </c>
      <c r="AE3669" s="74">
        <f t="shared" si="288"/>
        <v>1629.5090446792583</v>
      </c>
      <c r="AF3669" s="74">
        <f t="shared" si="289"/>
        <v>278646.04664015316</v>
      </c>
    </row>
    <row r="3670" spans="28:32" ht="20" customHeight="1" x14ac:dyDescent="0.5">
      <c r="AB3670" s="41">
        <f t="shared" si="285"/>
        <v>171</v>
      </c>
      <c r="AC3670" s="75">
        <f t="shared" si="286"/>
        <v>345.50064229249023</v>
      </c>
      <c r="AD3670" s="75">
        <f t="shared" si="287"/>
        <v>59080.609832015827</v>
      </c>
      <c r="AE3670" s="74">
        <f t="shared" si="288"/>
        <v>1629.5090446792583</v>
      </c>
      <c r="AF3670" s="74">
        <f t="shared" si="289"/>
        <v>278646.04664015316</v>
      </c>
    </row>
    <row r="3671" spans="28:32" ht="20" customHeight="1" x14ac:dyDescent="0.5">
      <c r="AB3671" s="41">
        <f t="shared" si="285"/>
        <v>171</v>
      </c>
      <c r="AC3671" s="75">
        <f t="shared" si="286"/>
        <v>345.50064229249023</v>
      </c>
      <c r="AD3671" s="75">
        <f t="shared" si="287"/>
        <v>59080.609832015827</v>
      </c>
      <c r="AE3671" s="74">
        <f t="shared" si="288"/>
        <v>1629.5090446792583</v>
      </c>
      <c r="AF3671" s="74">
        <f t="shared" si="289"/>
        <v>278646.04664015316</v>
      </c>
    </row>
    <row r="3672" spans="28:32" ht="20" customHeight="1" x14ac:dyDescent="0.5">
      <c r="AB3672" s="41">
        <f t="shared" si="285"/>
        <v>171</v>
      </c>
      <c r="AC3672" s="75">
        <f t="shared" si="286"/>
        <v>345.50064229249023</v>
      </c>
      <c r="AD3672" s="75">
        <f t="shared" si="287"/>
        <v>59080.609832015827</v>
      </c>
      <c r="AE3672" s="74">
        <f t="shared" si="288"/>
        <v>1629.5090446792583</v>
      </c>
      <c r="AF3672" s="74">
        <f t="shared" si="289"/>
        <v>278646.04664015316</v>
      </c>
    </row>
    <row r="3673" spans="28:32" ht="20" customHeight="1" x14ac:dyDescent="0.5">
      <c r="AB3673" s="41">
        <f t="shared" si="285"/>
        <v>171</v>
      </c>
      <c r="AC3673" s="75">
        <f t="shared" si="286"/>
        <v>345.50064229249023</v>
      </c>
      <c r="AD3673" s="75">
        <f t="shared" si="287"/>
        <v>59080.609832015827</v>
      </c>
      <c r="AE3673" s="74">
        <f t="shared" si="288"/>
        <v>1629.5090446792583</v>
      </c>
      <c r="AF3673" s="74">
        <f t="shared" si="289"/>
        <v>278646.04664015316</v>
      </c>
    </row>
    <row r="3674" spans="28:32" ht="20" customHeight="1" x14ac:dyDescent="0.5">
      <c r="AB3674" s="41">
        <f t="shared" si="285"/>
        <v>171</v>
      </c>
      <c r="AC3674" s="75">
        <f t="shared" si="286"/>
        <v>345.50064229249023</v>
      </c>
      <c r="AD3674" s="75">
        <f t="shared" si="287"/>
        <v>59080.609832015827</v>
      </c>
      <c r="AE3674" s="74">
        <f t="shared" si="288"/>
        <v>1629.5090446792583</v>
      </c>
      <c r="AF3674" s="74">
        <f t="shared" si="289"/>
        <v>278646.04664015316</v>
      </c>
    </row>
    <row r="3675" spans="28:32" ht="20" customHeight="1" x14ac:dyDescent="0.5">
      <c r="AB3675" s="41">
        <f t="shared" si="285"/>
        <v>171</v>
      </c>
      <c r="AC3675" s="75">
        <f t="shared" si="286"/>
        <v>345.50064229249023</v>
      </c>
      <c r="AD3675" s="75">
        <f t="shared" si="287"/>
        <v>59080.609832015827</v>
      </c>
      <c r="AE3675" s="74">
        <f t="shared" si="288"/>
        <v>1629.5090446792583</v>
      </c>
      <c r="AF3675" s="74">
        <f t="shared" si="289"/>
        <v>278646.04664015316</v>
      </c>
    </row>
    <row r="3676" spans="28:32" ht="20" customHeight="1" x14ac:dyDescent="0.5">
      <c r="AB3676" s="41">
        <f t="shared" si="285"/>
        <v>171</v>
      </c>
      <c r="AC3676" s="75">
        <f t="shared" si="286"/>
        <v>345.50064229249023</v>
      </c>
      <c r="AD3676" s="75">
        <f t="shared" si="287"/>
        <v>59080.609832015827</v>
      </c>
      <c r="AE3676" s="74">
        <f t="shared" si="288"/>
        <v>1629.5090446792583</v>
      </c>
      <c r="AF3676" s="74">
        <f t="shared" si="289"/>
        <v>278646.04664015316</v>
      </c>
    </row>
    <row r="3677" spans="28:32" ht="20" customHeight="1" x14ac:dyDescent="0.5">
      <c r="AB3677" s="41">
        <f t="shared" si="285"/>
        <v>171</v>
      </c>
      <c r="AC3677" s="75">
        <f t="shared" si="286"/>
        <v>345.50064229249023</v>
      </c>
      <c r="AD3677" s="75">
        <f t="shared" si="287"/>
        <v>59080.609832015827</v>
      </c>
      <c r="AE3677" s="74">
        <f t="shared" si="288"/>
        <v>1629.5090446792583</v>
      </c>
      <c r="AF3677" s="74">
        <f t="shared" si="289"/>
        <v>278646.04664015316</v>
      </c>
    </row>
    <row r="3678" spans="28:32" ht="20" customHeight="1" x14ac:dyDescent="0.5">
      <c r="AB3678" s="41">
        <f t="shared" si="285"/>
        <v>171</v>
      </c>
      <c r="AC3678" s="75">
        <f t="shared" si="286"/>
        <v>345.50064229249023</v>
      </c>
      <c r="AD3678" s="75">
        <f t="shared" si="287"/>
        <v>59080.609832015827</v>
      </c>
      <c r="AE3678" s="74">
        <f t="shared" si="288"/>
        <v>1629.5090446792583</v>
      </c>
      <c r="AF3678" s="74">
        <f t="shared" si="289"/>
        <v>278646.04664015316</v>
      </c>
    </row>
    <row r="3679" spans="28:32" ht="20" customHeight="1" x14ac:dyDescent="0.5">
      <c r="AB3679" s="41">
        <f t="shared" si="285"/>
        <v>171</v>
      </c>
      <c r="AC3679" s="75">
        <f t="shared" si="286"/>
        <v>345.50064229249023</v>
      </c>
      <c r="AD3679" s="75">
        <f t="shared" si="287"/>
        <v>59080.609832015827</v>
      </c>
      <c r="AE3679" s="74">
        <f t="shared" si="288"/>
        <v>1629.5090446792583</v>
      </c>
      <c r="AF3679" s="74">
        <f t="shared" si="289"/>
        <v>278646.04664015316</v>
      </c>
    </row>
    <row r="3680" spans="28:32" ht="20" customHeight="1" x14ac:dyDescent="0.5">
      <c r="AB3680" s="41">
        <f t="shared" si="285"/>
        <v>171</v>
      </c>
      <c r="AC3680" s="75">
        <f t="shared" si="286"/>
        <v>345.50064229249023</v>
      </c>
      <c r="AD3680" s="75">
        <f t="shared" si="287"/>
        <v>59080.609832015827</v>
      </c>
      <c r="AE3680" s="74">
        <f t="shared" si="288"/>
        <v>1629.5090446792583</v>
      </c>
      <c r="AF3680" s="74">
        <f t="shared" si="289"/>
        <v>278646.04664015316</v>
      </c>
    </row>
    <row r="3681" spans="28:32" ht="20" customHeight="1" x14ac:dyDescent="0.5">
      <c r="AB3681" s="41">
        <f t="shared" si="285"/>
        <v>171</v>
      </c>
      <c r="AC3681" s="75">
        <f t="shared" si="286"/>
        <v>345.50064229249023</v>
      </c>
      <c r="AD3681" s="75">
        <f t="shared" si="287"/>
        <v>59080.609832015827</v>
      </c>
      <c r="AE3681" s="74">
        <f t="shared" si="288"/>
        <v>1629.5090446792583</v>
      </c>
      <c r="AF3681" s="74">
        <f t="shared" si="289"/>
        <v>278646.04664015316</v>
      </c>
    </row>
    <row r="3682" spans="28:32" ht="20" customHeight="1" x14ac:dyDescent="0.5">
      <c r="AB3682" s="41">
        <f t="shared" si="285"/>
        <v>171</v>
      </c>
      <c r="AC3682" s="75">
        <f t="shared" si="286"/>
        <v>345.50064229249023</v>
      </c>
      <c r="AD3682" s="75">
        <f t="shared" si="287"/>
        <v>59080.609832015827</v>
      </c>
      <c r="AE3682" s="74">
        <f t="shared" si="288"/>
        <v>1629.5090446792583</v>
      </c>
      <c r="AF3682" s="74">
        <f t="shared" si="289"/>
        <v>278646.04664015316</v>
      </c>
    </row>
    <row r="3683" spans="28:32" ht="20" customHeight="1" x14ac:dyDescent="0.5">
      <c r="AB3683" s="41">
        <f t="shared" si="285"/>
        <v>171</v>
      </c>
      <c r="AC3683" s="75">
        <f t="shared" si="286"/>
        <v>345.50064229249023</v>
      </c>
      <c r="AD3683" s="75">
        <f t="shared" si="287"/>
        <v>59080.609832015827</v>
      </c>
      <c r="AE3683" s="74">
        <f t="shared" si="288"/>
        <v>1629.5090446792583</v>
      </c>
      <c r="AF3683" s="74">
        <f t="shared" si="289"/>
        <v>278646.04664015316</v>
      </c>
    </row>
    <row r="3684" spans="28:32" ht="20" customHeight="1" x14ac:dyDescent="0.5">
      <c r="AB3684" s="41">
        <f t="shared" si="285"/>
        <v>171</v>
      </c>
      <c r="AC3684" s="75">
        <f t="shared" si="286"/>
        <v>345.50064229249023</v>
      </c>
      <c r="AD3684" s="75">
        <f t="shared" si="287"/>
        <v>59080.609832015827</v>
      </c>
      <c r="AE3684" s="74">
        <f t="shared" si="288"/>
        <v>1629.5090446792583</v>
      </c>
      <c r="AF3684" s="74">
        <f t="shared" si="289"/>
        <v>278646.04664015316</v>
      </c>
    </row>
    <row r="3685" spans="28:32" ht="20" customHeight="1" x14ac:dyDescent="0.5">
      <c r="AB3685" s="41">
        <f t="shared" si="285"/>
        <v>171</v>
      </c>
      <c r="AC3685" s="75">
        <f t="shared" si="286"/>
        <v>345.50064229249023</v>
      </c>
      <c r="AD3685" s="75">
        <f t="shared" si="287"/>
        <v>59080.609832015827</v>
      </c>
      <c r="AE3685" s="74">
        <f t="shared" si="288"/>
        <v>1629.5090446792583</v>
      </c>
      <c r="AF3685" s="74">
        <f t="shared" si="289"/>
        <v>278646.04664015316</v>
      </c>
    </row>
    <row r="3686" spans="28:32" ht="20" customHeight="1" x14ac:dyDescent="0.5">
      <c r="AB3686" s="41">
        <f t="shared" si="285"/>
        <v>171</v>
      </c>
      <c r="AC3686" s="75">
        <f t="shared" si="286"/>
        <v>345.50064229249023</v>
      </c>
      <c r="AD3686" s="75">
        <f t="shared" si="287"/>
        <v>59080.609832015827</v>
      </c>
      <c r="AE3686" s="74">
        <f t="shared" si="288"/>
        <v>1629.5090446792583</v>
      </c>
      <c r="AF3686" s="74">
        <f t="shared" si="289"/>
        <v>278646.04664015316</v>
      </c>
    </row>
    <row r="3687" spans="28:32" ht="20" customHeight="1" x14ac:dyDescent="0.5">
      <c r="AB3687" s="41">
        <f t="shared" si="285"/>
        <v>171</v>
      </c>
      <c r="AC3687" s="75">
        <f t="shared" si="286"/>
        <v>345.50064229249023</v>
      </c>
      <c r="AD3687" s="75">
        <f t="shared" si="287"/>
        <v>59080.609832015827</v>
      </c>
      <c r="AE3687" s="74">
        <f t="shared" si="288"/>
        <v>1629.5090446792583</v>
      </c>
      <c r="AF3687" s="74">
        <f t="shared" si="289"/>
        <v>278646.04664015316</v>
      </c>
    </row>
    <row r="3688" spans="28:32" ht="20" customHeight="1" x14ac:dyDescent="0.5">
      <c r="AB3688" s="41">
        <f t="shared" si="285"/>
        <v>171</v>
      </c>
      <c r="AC3688" s="75">
        <f t="shared" si="286"/>
        <v>345.50064229249023</v>
      </c>
      <c r="AD3688" s="75">
        <f t="shared" si="287"/>
        <v>59080.609832015827</v>
      </c>
      <c r="AE3688" s="74">
        <f t="shared" si="288"/>
        <v>1629.5090446792583</v>
      </c>
      <c r="AF3688" s="74">
        <f t="shared" si="289"/>
        <v>278646.04664015316</v>
      </c>
    </row>
    <row r="3689" spans="28:32" ht="20" customHeight="1" x14ac:dyDescent="0.5">
      <c r="AB3689" s="41">
        <f t="shared" si="285"/>
        <v>171</v>
      </c>
      <c r="AC3689" s="75">
        <f t="shared" si="286"/>
        <v>345.50064229249023</v>
      </c>
      <c r="AD3689" s="75">
        <f t="shared" si="287"/>
        <v>59080.609832015827</v>
      </c>
      <c r="AE3689" s="74">
        <f t="shared" si="288"/>
        <v>1629.5090446792583</v>
      </c>
      <c r="AF3689" s="74">
        <f t="shared" si="289"/>
        <v>278646.04664015316</v>
      </c>
    </row>
    <row r="3690" spans="28:32" ht="20" customHeight="1" x14ac:dyDescent="0.5">
      <c r="AB3690" s="41">
        <f t="shared" si="285"/>
        <v>171</v>
      </c>
      <c r="AC3690" s="75">
        <f t="shared" si="286"/>
        <v>345.50064229249023</v>
      </c>
      <c r="AD3690" s="75">
        <f t="shared" si="287"/>
        <v>59080.609832015827</v>
      </c>
      <c r="AE3690" s="74">
        <f t="shared" si="288"/>
        <v>1629.5090446792583</v>
      </c>
      <c r="AF3690" s="74">
        <f t="shared" si="289"/>
        <v>278646.04664015316</v>
      </c>
    </row>
    <row r="3691" spans="28:32" ht="20" customHeight="1" x14ac:dyDescent="0.5">
      <c r="AB3691" s="41">
        <f t="shared" si="285"/>
        <v>171</v>
      </c>
      <c r="AC3691" s="75">
        <f t="shared" si="286"/>
        <v>345.50064229249023</v>
      </c>
      <c r="AD3691" s="75">
        <f t="shared" si="287"/>
        <v>59080.609832015827</v>
      </c>
      <c r="AE3691" s="74">
        <f t="shared" si="288"/>
        <v>1629.5090446792583</v>
      </c>
      <c r="AF3691" s="74">
        <f t="shared" si="289"/>
        <v>278646.04664015316</v>
      </c>
    </row>
    <row r="3692" spans="28:32" ht="20" customHeight="1" x14ac:dyDescent="0.5">
      <c r="AB3692" s="41">
        <f t="shared" si="285"/>
        <v>171</v>
      </c>
      <c r="AC3692" s="75">
        <f t="shared" si="286"/>
        <v>345.50064229249023</v>
      </c>
      <c r="AD3692" s="75">
        <f t="shared" si="287"/>
        <v>59080.609832015827</v>
      </c>
      <c r="AE3692" s="74">
        <f t="shared" si="288"/>
        <v>1629.5090446792583</v>
      </c>
      <c r="AF3692" s="74">
        <f t="shared" si="289"/>
        <v>278646.04664015316</v>
      </c>
    </row>
    <row r="3693" spans="28:32" ht="20" customHeight="1" x14ac:dyDescent="0.5">
      <c r="AB3693" s="41">
        <f t="shared" si="285"/>
        <v>171</v>
      </c>
      <c r="AC3693" s="75">
        <f t="shared" si="286"/>
        <v>345.50064229249023</v>
      </c>
      <c r="AD3693" s="75">
        <f t="shared" si="287"/>
        <v>59080.609832015827</v>
      </c>
      <c r="AE3693" s="74">
        <f t="shared" si="288"/>
        <v>1629.5090446792583</v>
      </c>
      <c r="AF3693" s="74">
        <f t="shared" si="289"/>
        <v>278646.04664015316</v>
      </c>
    </row>
    <row r="3694" spans="28:32" ht="20" customHeight="1" x14ac:dyDescent="0.5">
      <c r="AB3694" s="41">
        <f t="shared" si="285"/>
        <v>171</v>
      </c>
      <c r="AC3694" s="75">
        <f t="shared" si="286"/>
        <v>345.50064229249023</v>
      </c>
      <c r="AD3694" s="75">
        <f t="shared" si="287"/>
        <v>59080.609832015827</v>
      </c>
      <c r="AE3694" s="74">
        <f t="shared" si="288"/>
        <v>1629.5090446792583</v>
      </c>
      <c r="AF3694" s="74">
        <f t="shared" si="289"/>
        <v>278646.04664015316</v>
      </c>
    </row>
    <row r="3695" spans="28:32" ht="20" customHeight="1" x14ac:dyDescent="0.5">
      <c r="AB3695" s="41">
        <f t="shared" si="285"/>
        <v>171</v>
      </c>
      <c r="AC3695" s="75">
        <f t="shared" si="286"/>
        <v>345.50064229249023</v>
      </c>
      <c r="AD3695" s="75">
        <f t="shared" si="287"/>
        <v>59080.609832015827</v>
      </c>
      <c r="AE3695" s="74">
        <f t="shared" si="288"/>
        <v>1629.5090446792583</v>
      </c>
      <c r="AF3695" s="74">
        <f t="shared" si="289"/>
        <v>278646.04664015316</v>
      </c>
    </row>
    <row r="3696" spans="28:32" ht="20" customHeight="1" x14ac:dyDescent="0.5">
      <c r="AB3696" s="41">
        <f t="shared" si="285"/>
        <v>171</v>
      </c>
      <c r="AC3696" s="75">
        <f t="shared" si="286"/>
        <v>345.50064229249023</v>
      </c>
      <c r="AD3696" s="75">
        <f t="shared" si="287"/>
        <v>59080.609832015827</v>
      </c>
      <c r="AE3696" s="74">
        <f t="shared" si="288"/>
        <v>1629.5090446792583</v>
      </c>
      <c r="AF3696" s="74">
        <f t="shared" si="289"/>
        <v>278646.04664015316</v>
      </c>
    </row>
    <row r="3697" spans="28:32" ht="20" customHeight="1" x14ac:dyDescent="0.5">
      <c r="AB3697" s="41">
        <f t="shared" si="285"/>
        <v>171</v>
      </c>
      <c r="AC3697" s="75">
        <f t="shared" si="286"/>
        <v>345.50064229249023</v>
      </c>
      <c r="AD3697" s="75">
        <f t="shared" si="287"/>
        <v>59080.609832015827</v>
      </c>
      <c r="AE3697" s="74">
        <f t="shared" si="288"/>
        <v>1629.5090446792583</v>
      </c>
      <c r="AF3697" s="74">
        <f t="shared" si="289"/>
        <v>278646.04664015316</v>
      </c>
    </row>
    <row r="3698" spans="28:32" ht="20" customHeight="1" x14ac:dyDescent="0.5">
      <c r="AB3698" s="41">
        <f t="shared" si="285"/>
        <v>171</v>
      </c>
      <c r="AC3698" s="75">
        <f t="shared" si="286"/>
        <v>345.50064229249023</v>
      </c>
      <c r="AD3698" s="75">
        <f t="shared" si="287"/>
        <v>59080.609832015827</v>
      </c>
      <c r="AE3698" s="74">
        <f t="shared" si="288"/>
        <v>1629.5090446792583</v>
      </c>
      <c r="AF3698" s="74">
        <f t="shared" si="289"/>
        <v>278646.04664015316</v>
      </c>
    </row>
    <row r="3699" spans="28:32" ht="20" customHeight="1" x14ac:dyDescent="0.5">
      <c r="AB3699" s="41">
        <f t="shared" si="285"/>
        <v>171</v>
      </c>
      <c r="AC3699" s="75">
        <f t="shared" si="286"/>
        <v>345.50064229249023</v>
      </c>
      <c r="AD3699" s="75">
        <f t="shared" si="287"/>
        <v>59080.609832015827</v>
      </c>
      <c r="AE3699" s="74">
        <f t="shared" si="288"/>
        <v>1629.5090446792583</v>
      </c>
      <c r="AF3699" s="74">
        <f t="shared" si="289"/>
        <v>278646.04664015316</v>
      </c>
    </row>
    <row r="3700" spans="28:32" ht="20" customHeight="1" x14ac:dyDescent="0.5">
      <c r="AB3700" s="41">
        <f t="shared" si="285"/>
        <v>171</v>
      </c>
      <c r="AC3700" s="75">
        <f t="shared" si="286"/>
        <v>345.50064229249023</v>
      </c>
      <c r="AD3700" s="75">
        <f t="shared" si="287"/>
        <v>59080.609832015827</v>
      </c>
      <c r="AE3700" s="74">
        <f t="shared" si="288"/>
        <v>1629.5090446792583</v>
      </c>
      <c r="AF3700" s="74">
        <f t="shared" si="289"/>
        <v>278646.04664015316</v>
      </c>
    </row>
    <row r="3701" spans="28:32" ht="20" customHeight="1" x14ac:dyDescent="0.5">
      <c r="AB3701" s="41">
        <f t="shared" si="285"/>
        <v>171</v>
      </c>
      <c r="AC3701" s="75">
        <f t="shared" si="286"/>
        <v>345.50064229249023</v>
      </c>
      <c r="AD3701" s="75">
        <f t="shared" si="287"/>
        <v>59080.609832015827</v>
      </c>
      <c r="AE3701" s="74">
        <f t="shared" si="288"/>
        <v>1629.5090446792583</v>
      </c>
      <c r="AF3701" s="74">
        <f t="shared" si="289"/>
        <v>278646.04664015316</v>
      </c>
    </row>
    <row r="3702" spans="28:32" ht="20" customHeight="1" x14ac:dyDescent="0.5">
      <c r="AB3702" s="41">
        <f t="shared" si="285"/>
        <v>171</v>
      </c>
      <c r="AC3702" s="75">
        <f t="shared" si="286"/>
        <v>345.50064229249023</v>
      </c>
      <c r="AD3702" s="75">
        <f t="shared" si="287"/>
        <v>59080.609832015827</v>
      </c>
      <c r="AE3702" s="74">
        <f t="shared" si="288"/>
        <v>1629.5090446792583</v>
      </c>
      <c r="AF3702" s="74">
        <f t="shared" si="289"/>
        <v>278646.04664015316</v>
      </c>
    </row>
    <row r="3703" spans="28:32" ht="20" customHeight="1" x14ac:dyDescent="0.5">
      <c r="AB3703" s="41">
        <f t="shared" si="285"/>
        <v>171</v>
      </c>
      <c r="AC3703" s="75">
        <f t="shared" si="286"/>
        <v>345.50064229249023</v>
      </c>
      <c r="AD3703" s="75">
        <f t="shared" si="287"/>
        <v>59080.609832015827</v>
      </c>
      <c r="AE3703" s="74">
        <f t="shared" si="288"/>
        <v>1629.5090446792583</v>
      </c>
      <c r="AF3703" s="74">
        <f t="shared" si="289"/>
        <v>278646.04664015316</v>
      </c>
    </row>
    <row r="3704" spans="28:32" ht="20" customHeight="1" x14ac:dyDescent="0.5">
      <c r="AB3704" s="41">
        <f t="shared" si="285"/>
        <v>171</v>
      </c>
      <c r="AC3704" s="75">
        <f t="shared" si="286"/>
        <v>345.50064229249023</v>
      </c>
      <c r="AD3704" s="75">
        <f t="shared" si="287"/>
        <v>59080.609832015827</v>
      </c>
      <c r="AE3704" s="74">
        <f t="shared" si="288"/>
        <v>1629.5090446792583</v>
      </c>
      <c r="AF3704" s="74">
        <f t="shared" si="289"/>
        <v>278646.04664015316</v>
      </c>
    </row>
    <row r="3705" spans="28:32" ht="20" customHeight="1" x14ac:dyDescent="0.5">
      <c r="AB3705" s="41">
        <f t="shared" si="285"/>
        <v>171</v>
      </c>
      <c r="AC3705" s="75">
        <f t="shared" si="286"/>
        <v>345.50064229249023</v>
      </c>
      <c r="AD3705" s="75">
        <f t="shared" si="287"/>
        <v>59080.609832015827</v>
      </c>
      <c r="AE3705" s="74">
        <f t="shared" si="288"/>
        <v>1629.5090446792583</v>
      </c>
      <c r="AF3705" s="74">
        <f t="shared" si="289"/>
        <v>278646.04664015316</v>
      </c>
    </row>
    <row r="3706" spans="28:32" ht="20" customHeight="1" x14ac:dyDescent="0.5">
      <c r="AB3706" s="41">
        <f t="shared" si="285"/>
        <v>171</v>
      </c>
      <c r="AC3706" s="75">
        <f t="shared" si="286"/>
        <v>345.50064229249023</v>
      </c>
      <c r="AD3706" s="75">
        <f t="shared" si="287"/>
        <v>59080.609832015827</v>
      </c>
      <c r="AE3706" s="74">
        <f t="shared" si="288"/>
        <v>1629.5090446792583</v>
      </c>
      <c r="AF3706" s="74">
        <f t="shared" si="289"/>
        <v>278646.04664015316</v>
      </c>
    </row>
    <row r="3707" spans="28:32" ht="20" customHeight="1" x14ac:dyDescent="0.5">
      <c r="AB3707" s="41">
        <f t="shared" si="285"/>
        <v>171</v>
      </c>
      <c r="AC3707" s="75">
        <f t="shared" si="286"/>
        <v>345.50064229249023</v>
      </c>
      <c r="AD3707" s="75">
        <f t="shared" si="287"/>
        <v>59080.609832015827</v>
      </c>
      <c r="AE3707" s="74">
        <f t="shared" si="288"/>
        <v>1629.5090446792583</v>
      </c>
      <c r="AF3707" s="74">
        <f t="shared" si="289"/>
        <v>278646.04664015316</v>
      </c>
    </row>
    <row r="3708" spans="28:32" ht="20" customHeight="1" x14ac:dyDescent="0.5">
      <c r="AB3708" s="41">
        <f t="shared" si="285"/>
        <v>171</v>
      </c>
      <c r="AC3708" s="75">
        <f t="shared" si="286"/>
        <v>345.50064229249023</v>
      </c>
      <c r="AD3708" s="75">
        <f t="shared" si="287"/>
        <v>59080.609832015827</v>
      </c>
      <c r="AE3708" s="74">
        <f t="shared" si="288"/>
        <v>1629.5090446792583</v>
      </c>
      <c r="AF3708" s="74">
        <f t="shared" si="289"/>
        <v>278646.04664015316</v>
      </c>
    </row>
    <row r="3709" spans="28:32" ht="20" customHeight="1" x14ac:dyDescent="0.5">
      <c r="AB3709" s="41">
        <f t="shared" si="285"/>
        <v>171</v>
      </c>
      <c r="AC3709" s="75">
        <f t="shared" si="286"/>
        <v>345.50064229249023</v>
      </c>
      <c r="AD3709" s="75">
        <f t="shared" si="287"/>
        <v>59080.609832015827</v>
      </c>
      <c r="AE3709" s="74">
        <f t="shared" si="288"/>
        <v>1629.5090446792583</v>
      </c>
      <c r="AF3709" s="74">
        <f t="shared" si="289"/>
        <v>278646.04664015316</v>
      </c>
    </row>
    <row r="3710" spans="28:32" ht="20" customHeight="1" x14ac:dyDescent="0.5">
      <c r="AB3710" s="41">
        <f t="shared" si="285"/>
        <v>171</v>
      </c>
      <c r="AC3710" s="75">
        <f t="shared" si="286"/>
        <v>345.50064229249023</v>
      </c>
      <c r="AD3710" s="75">
        <f t="shared" si="287"/>
        <v>59080.609832015827</v>
      </c>
      <c r="AE3710" s="74">
        <f t="shared" si="288"/>
        <v>1629.5090446792583</v>
      </c>
      <c r="AF3710" s="74">
        <f t="shared" si="289"/>
        <v>278646.04664015316</v>
      </c>
    </row>
    <row r="3711" spans="28:32" ht="20" customHeight="1" x14ac:dyDescent="0.5">
      <c r="AB3711" s="41">
        <f t="shared" si="285"/>
        <v>171</v>
      </c>
      <c r="AC3711" s="75">
        <f t="shared" si="286"/>
        <v>345.50064229249023</v>
      </c>
      <c r="AD3711" s="75">
        <f t="shared" si="287"/>
        <v>59080.609832015827</v>
      </c>
      <c r="AE3711" s="74">
        <f t="shared" si="288"/>
        <v>1629.5090446792583</v>
      </c>
      <c r="AF3711" s="74">
        <f t="shared" si="289"/>
        <v>278646.04664015316</v>
      </c>
    </row>
    <row r="3712" spans="28:32" ht="20" customHeight="1" x14ac:dyDescent="0.5">
      <c r="AB3712" s="41">
        <f t="shared" si="285"/>
        <v>171</v>
      </c>
      <c r="AC3712" s="75">
        <f t="shared" si="286"/>
        <v>345.50064229249023</v>
      </c>
      <c r="AD3712" s="75">
        <f t="shared" si="287"/>
        <v>59080.609832015827</v>
      </c>
      <c r="AE3712" s="74">
        <f t="shared" si="288"/>
        <v>1629.5090446792583</v>
      </c>
      <c r="AF3712" s="74">
        <f t="shared" si="289"/>
        <v>278646.04664015316</v>
      </c>
    </row>
    <row r="3713" spans="28:32" ht="20" customHeight="1" x14ac:dyDescent="0.5">
      <c r="AB3713" s="41">
        <f t="shared" si="285"/>
        <v>171</v>
      </c>
      <c r="AC3713" s="75">
        <f t="shared" si="286"/>
        <v>345.50064229249023</v>
      </c>
      <c r="AD3713" s="75">
        <f t="shared" si="287"/>
        <v>59080.609832015827</v>
      </c>
      <c r="AE3713" s="74">
        <f t="shared" si="288"/>
        <v>1629.5090446792583</v>
      </c>
      <c r="AF3713" s="74">
        <f t="shared" si="289"/>
        <v>278646.04664015316</v>
      </c>
    </row>
    <row r="3714" spans="28:32" ht="20" customHeight="1" x14ac:dyDescent="0.5">
      <c r="AB3714" s="41">
        <f t="shared" si="285"/>
        <v>171</v>
      </c>
      <c r="AC3714" s="75">
        <f t="shared" si="286"/>
        <v>345.50064229249023</v>
      </c>
      <c r="AD3714" s="75">
        <f t="shared" si="287"/>
        <v>59080.609832015827</v>
      </c>
      <c r="AE3714" s="74">
        <f t="shared" si="288"/>
        <v>1629.5090446792583</v>
      </c>
      <c r="AF3714" s="74">
        <f t="shared" si="289"/>
        <v>278646.04664015316</v>
      </c>
    </row>
    <row r="3715" spans="28:32" ht="20" customHeight="1" x14ac:dyDescent="0.5">
      <c r="AB3715" s="41">
        <f t="shared" si="285"/>
        <v>171</v>
      </c>
      <c r="AC3715" s="75">
        <f t="shared" si="286"/>
        <v>345.50064229249023</v>
      </c>
      <c r="AD3715" s="75">
        <f t="shared" si="287"/>
        <v>59080.609832015827</v>
      </c>
      <c r="AE3715" s="74">
        <f t="shared" si="288"/>
        <v>1629.5090446792583</v>
      </c>
      <c r="AF3715" s="74">
        <f t="shared" si="289"/>
        <v>278646.04664015316</v>
      </c>
    </row>
    <row r="3716" spans="28:32" ht="20" customHeight="1" x14ac:dyDescent="0.5">
      <c r="AB3716" s="41">
        <f t="shared" si="285"/>
        <v>171</v>
      </c>
      <c r="AC3716" s="75">
        <f t="shared" si="286"/>
        <v>345.50064229249023</v>
      </c>
      <c r="AD3716" s="75">
        <f t="shared" si="287"/>
        <v>59080.609832015827</v>
      </c>
      <c r="AE3716" s="74">
        <f t="shared" si="288"/>
        <v>1629.5090446792583</v>
      </c>
      <c r="AF3716" s="74">
        <f t="shared" si="289"/>
        <v>278646.04664015316</v>
      </c>
    </row>
    <row r="3717" spans="28:32" ht="20" customHeight="1" x14ac:dyDescent="0.5">
      <c r="AB3717" s="41">
        <f t="shared" si="285"/>
        <v>171</v>
      </c>
      <c r="AC3717" s="75">
        <f t="shared" si="286"/>
        <v>345.50064229249023</v>
      </c>
      <c r="AD3717" s="75">
        <f t="shared" si="287"/>
        <v>59080.609832015827</v>
      </c>
      <c r="AE3717" s="74">
        <f t="shared" si="288"/>
        <v>1629.5090446792583</v>
      </c>
      <c r="AF3717" s="74">
        <f t="shared" si="289"/>
        <v>278646.04664015316</v>
      </c>
    </row>
    <row r="3718" spans="28:32" ht="20" customHeight="1" x14ac:dyDescent="0.5">
      <c r="AB3718" s="41">
        <f t="shared" si="285"/>
        <v>171</v>
      </c>
      <c r="AC3718" s="75">
        <f t="shared" si="286"/>
        <v>345.50064229249023</v>
      </c>
      <c r="AD3718" s="75">
        <f t="shared" si="287"/>
        <v>59080.609832015827</v>
      </c>
      <c r="AE3718" s="74">
        <f t="shared" si="288"/>
        <v>1629.5090446792583</v>
      </c>
      <c r="AF3718" s="74">
        <f t="shared" si="289"/>
        <v>278646.04664015316</v>
      </c>
    </row>
    <row r="3719" spans="28:32" ht="20" customHeight="1" x14ac:dyDescent="0.5">
      <c r="AB3719" s="41">
        <f t="shared" ref="AB3719:AB3782" si="290">AB3718+U3719</f>
        <v>171</v>
      </c>
      <c r="AC3719" s="75">
        <f t="shared" ref="AC3719:AC3782" si="291">IF(U3719&gt;0,(W3719+AD3718)/AB3719,AC3718)</f>
        <v>345.50064229249023</v>
      </c>
      <c r="AD3719" s="75">
        <f t="shared" ref="AD3719:AD3782" si="292">AB3719*AC3719</f>
        <v>59080.609832015827</v>
      </c>
      <c r="AE3719" s="74">
        <f t="shared" ref="AE3719:AE3782" si="293">IF(U3719&gt;0,(AF3718+Z3719)/AB3719,AE3718)</f>
        <v>1629.5090446792583</v>
      </c>
      <c r="AF3719" s="74">
        <f t="shared" ref="AF3719:AF3782" si="294">AB3719*AE3719</f>
        <v>278646.04664015316</v>
      </c>
    </row>
    <row r="3720" spans="28:32" ht="20" customHeight="1" x14ac:dyDescent="0.5">
      <c r="AB3720" s="41">
        <f t="shared" si="290"/>
        <v>171</v>
      </c>
      <c r="AC3720" s="75">
        <f t="shared" si="291"/>
        <v>345.50064229249023</v>
      </c>
      <c r="AD3720" s="75">
        <f t="shared" si="292"/>
        <v>59080.609832015827</v>
      </c>
      <c r="AE3720" s="74">
        <f t="shared" si="293"/>
        <v>1629.5090446792583</v>
      </c>
      <c r="AF3720" s="74">
        <f t="shared" si="294"/>
        <v>278646.04664015316</v>
      </c>
    </row>
    <row r="3721" spans="28:32" ht="20" customHeight="1" x14ac:dyDescent="0.5">
      <c r="AB3721" s="41">
        <f t="shared" si="290"/>
        <v>171</v>
      </c>
      <c r="AC3721" s="75">
        <f t="shared" si="291"/>
        <v>345.50064229249023</v>
      </c>
      <c r="AD3721" s="75">
        <f t="shared" si="292"/>
        <v>59080.609832015827</v>
      </c>
      <c r="AE3721" s="74">
        <f t="shared" si="293"/>
        <v>1629.5090446792583</v>
      </c>
      <c r="AF3721" s="74">
        <f t="shared" si="294"/>
        <v>278646.04664015316</v>
      </c>
    </row>
    <row r="3722" spans="28:32" ht="20" customHeight="1" x14ac:dyDescent="0.5">
      <c r="AB3722" s="41">
        <f t="shared" si="290"/>
        <v>171</v>
      </c>
      <c r="AC3722" s="75">
        <f t="shared" si="291"/>
        <v>345.50064229249023</v>
      </c>
      <c r="AD3722" s="75">
        <f t="shared" si="292"/>
        <v>59080.609832015827</v>
      </c>
      <c r="AE3722" s="74">
        <f t="shared" si="293"/>
        <v>1629.5090446792583</v>
      </c>
      <c r="AF3722" s="74">
        <f t="shared" si="294"/>
        <v>278646.04664015316</v>
      </c>
    </row>
    <row r="3723" spans="28:32" ht="20" customHeight="1" x14ac:dyDescent="0.5">
      <c r="AB3723" s="41">
        <f t="shared" si="290"/>
        <v>171</v>
      </c>
      <c r="AC3723" s="75">
        <f t="shared" si="291"/>
        <v>345.50064229249023</v>
      </c>
      <c r="AD3723" s="75">
        <f t="shared" si="292"/>
        <v>59080.609832015827</v>
      </c>
      <c r="AE3723" s="74">
        <f t="shared" si="293"/>
        <v>1629.5090446792583</v>
      </c>
      <c r="AF3723" s="74">
        <f t="shared" si="294"/>
        <v>278646.04664015316</v>
      </c>
    </row>
    <row r="3724" spans="28:32" ht="20" customHeight="1" x14ac:dyDescent="0.5">
      <c r="AB3724" s="41">
        <f t="shared" si="290"/>
        <v>171</v>
      </c>
      <c r="AC3724" s="75">
        <f t="shared" si="291"/>
        <v>345.50064229249023</v>
      </c>
      <c r="AD3724" s="75">
        <f t="shared" si="292"/>
        <v>59080.609832015827</v>
      </c>
      <c r="AE3724" s="74">
        <f t="shared" si="293"/>
        <v>1629.5090446792583</v>
      </c>
      <c r="AF3724" s="74">
        <f t="shared" si="294"/>
        <v>278646.04664015316</v>
      </c>
    </row>
    <row r="3725" spans="28:32" ht="20" customHeight="1" x14ac:dyDescent="0.5">
      <c r="AB3725" s="41">
        <f t="shared" si="290"/>
        <v>171</v>
      </c>
      <c r="AC3725" s="75">
        <f t="shared" si="291"/>
        <v>345.50064229249023</v>
      </c>
      <c r="AD3725" s="75">
        <f t="shared" si="292"/>
        <v>59080.609832015827</v>
      </c>
      <c r="AE3725" s="74">
        <f t="shared" si="293"/>
        <v>1629.5090446792583</v>
      </c>
      <c r="AF3725" s="74">
        <f t="shared" si="294"/>
        <v>278646.04664015316</v>
      </c>
    </row>
    <row r="3726" spans="28:32" ht="20" customHeight="1" x14ac:dyDescent="0.5">
      <c r="AB3726" s="41">
        <f t="shared" si="290"/>
        <v>171</v>
      </c>
      <c r="AC3726" s="75">
        <f t="shared" si="291"/>
        <v>345.50064229249023</v>
      </c>
      <c r="AD3726" s="75">
        <f t="shared" si="292"/>
        <v>59080.609832015827</v>
      </c>
      <c r="AE3726" s="74">
        <f t="shared" si="293"/>
        <v>1629.5090446792583</v>
      </c>
      <c r="AF3726" s="74">
        <f t="shared" si="294"/>
        <v>278646.04664015316</v>
      </c>
    </row>
    <row r="3727" spans="28:32" ht="20" customHeight="1" x14ac:dyDescent="0.5">
      <c r="AB3727" s="41">
        <f t="shared" si="290"/>
        <v>171</v>
      </c>
      <c r="AC3727" s="75">
        <f t="shared" si="291"/>
        <v>345.50064229249023</v>
      </c>
      <c r="AD3727" s="75">
        <f t="shared" si="292"/>
        <v>59080.609832015827</v>
      </c>
      <c r="AE3727" s="74">
        <f t="shared" si="293"/>
        <v>1629.5090446792583</v>
      </c>
      <c r="AF3727" s="74">
        <f t="shared" si="294"/>
        <v>278646.04664015316</v>
      </c>
    </row>
    <row r="3728" spans="28:32" ht="20" customHeight="1" x14ac:dyDescent="0.5">
      <c r="AB3728" s="41">
        <f t="shared" si="290"/>
        <v>171</v>
      </c>
      <c r="AC3728" s="75">
        <f t="shared" si="291"/>
        <v>345.50064229249023</v>
      </c>
      <c r="AD3728" s="75">
        <f t="shared" si="292"/>
        <v>59080.609832015827</v>
      </c>
      <c r="AE3728" s="74">
        <f t="shared" si="293"/>
        <v>1629.5090446792583</v>
      </c>
      <c r="AF3728" s="74">
        <f t="shared" si="294"/>
        <v>278646.04664015316</v>
      </c>
    </row>
    <row r="3729" spans="28:32" ht="20" customHeight="1" x14ac:dyDescent="0.5">
      <c r="AB3729" s="41">
        <f t="shared" si="290"/>
        <v>171</v>
      </c>
      <c r="AC3729" s="75">
        <f t="shared" si="291"/>
        <v>345.50064229249023</v>
      </c>
      <c r="AD3729" s="75">
        <f t="shared" si="292"/>
        <v>59080.609832015827</v>
      </c>
      <c r="AE3729" s="74">
        <f t="shared" si="293"/>
        <v>1629.5090446792583</v>
      </c>
      <c r="AF3729" s="74">
        <f t="shared" si="294"/>
        <v>278646.04664015316</v>
      </c>
    </row>
    <row r="3730" spans="28:32" ht="20" customHeight="1" x14ac:dyDescent="0.5">
      <c r="AB3730" s="41">
        <f t="shared" si="290"/>
        <v>171</v>
      </c>
      <c r="AC3730" s="75">
        <f t="shared" si="291"/>
        <v>345.50064229249023</v>
      </c>
      <c r="AD3730" s="75">
        <f t="shared" si="292"/>
        <v>59080.609832015827</v>
      </c>
      <c r="AE3730" s="74">
        <f t="shared" si="293"/>
        <v>1629.5090446792583</v>
      </c>
      <c r="AF3730" s="74">
        <f t="shared" si="294"/>
        <v>278646.04664015316</v>
      </c>
    </row>
    <row r="3731" spans="28:32" ht="20" customHeight="1" x14ac:dyDescent="0.5">
      <c r="AB3731" s="41">
        <f t="shared" si="290"/>
        <v>171</v>
      </c>
      <c r="AC3731" s="75">
        <f t="shared" si="291"/>
        <v>345.50064229249023</v>
      </c>
      <c r="AD3731" s="75">
        <f t="shared" si="292"/>
        <v>59080.609832015827</v>
      </c>
      <c r="AE3731" s="74">
        <f t="shared" si="293"/>
        <v>1629.5090446792583</v>
      </c>
      <c r="AF3731" s="74">
        <f t="shared" si="294"/>
        <v>278646.04664015316</v>
      </c>
    </row>
    <row r="3732" spans="28:32" ht="20" customHeight="1" x14ac:dyDescent="0.5">
      <c r="AB3732" s="41">
        <f t="shared" si="290"/>
        <v>171</v>
      </c>
      <c r="AC3732" s="75">
        <f t="shared" si="291"/>
        <v>345.50064229249023</v>
      </c>
      <c r="AD3732" s="75">
        <f t="shared" si="292"/>
        <v>59080.609832015827</v>
      </c>
      <c r="AE3732" s="74">
        <f t="shared" si="293"/>
        <v>1629.5090446792583</v>
      </c>
      <c r="AF3732" s="74">
        <f t="shared" si="294"/>
        <v>278646.04664015316</v>
      </c>
    </row>
    <row r="3733" spans="28:32" ht="20" customHeight="1" x14ac:dyDescent="0.5">
      <c r="AB3733" s="41">
        <f t="shared" si="290"/>
        <v>171</v>
      </c>
      <c r="AC3733" s="75">
        <f t="shared" si="291"/>
        <v>345.50064229249023</v>
      </c>
      <c r="AD3733" s="75">
        <f t="shared" si="292"/>
        <v>59080.609832015827</v>
      </c>
      <c r="AE3733" s="74">
        <f t="shared" si="293"/>
        <v>1629.5090446792583</v>
      </c>
      <c r="AF3733" s="74">
        <f t="shared" si="294"/>
        <v>278646.04664015316</v>
      </c>
    </row>
    <row r="3734" spans="28:32" ht="20" customHeight="1" x14ac:dyDescent="0.5">
      <c r="AB3734" s="41">
        <f t="shared" si="290"/>
        <v>171</v>
      </c>
      <c r="AC3734" s="75">
        <f t="shared" si="291"/>
        <v>345.50064229249023</v>
      </c>
      <c r="AD3734" s="75">
        <f t="shared" si="292"/>
        <v>59080.609832015827</v>
      </c>
      <c r="AE3734" s="74">
        <f t="shared" si="293"/>
        <v>1629.5090446792583</v>
      </c>
      <c r="AF3734" s="74">
        <f t="shared" si="294"/>
        <v>278646.04664015316</v>
      </c>
    </row>
    <row r="3735" spans="28:32" ht="20" customHeight="1" x14ac:dyDescent="0.5">
      <c r="AB3735" s="41">
        <f t="shared" si="290"/>
        <v>171</v>
      </c>
      <c r="AC3735" s="75">
        <f t="shared" si="291"/>
        <v>345.50064229249023</v>
      </c>
      <c r="AD3735" s="75">
        <f t="shared" si="292"/>
        <v>59080.609832015827</v>
      </c>
      <c r="AE3735" s="74">
        <f t="shared" si="293"/>
        <v>1629.5090446792583</v>
      </c>
      <c r="AF3735" s="74">
        <f t="shared" si="294"/>
        <v>278646.04664015316</v>
      </c>
    </row>
    <row r="3736" spans="28:32" ht="20" customHeight="1" x14ac:dyDescent="0.5">
      <c r="AB3736" s="41">
        <f t="shared" si="290"/>
        <v>171</v>
      </c>
      <c r="AC3736" s="75">
        <f t="shared" si="291"/>
        <v>345.50064229249023</v>
      </c>
      <c r="AD3736" s="75">
        <f t="shared" si="292"/>
        <v>59080.609832015827</v>
      </c>
      <c r="AE3736" s="74">
        <f t="shared" si="293"/>
        <v>1629.5090446792583</v>
      </c>
      <c r="AF3736" s="74">
        <f t="shared" si="294"/>
        <v>278646.04664015316</v>
      </c>
    </row>
    <row r="3737" spans="28:32" ht="20" customHeight="1" x14ac:dyDescent="0.5">
      <c r="AB3737" s="41">
        <f t="shared" si="290"/>
        <v>171</v>
      </c>
      <c r="AC3737" s="75">
        <f t="shared" si="291"/>
        <v>345.50064229249023</v>
      </c>
      <c r="AD3737" s="75">
        <f t="shared" si="292"/>
        <v>59080.609832015827</v>
      </c>
      <c r="AE3737" s="74">
        <f t="shared" si="293"/>
        <v>1629.5090446792583</v>
      </c>
      <c r="AF3737" s="74">
        <f t="shared" si="294"/>
        <v>278646.04664015316</v>
      </c>
    </row>
    <row r="3738" spans="28:32" ht="20" customHeight="1" x14ac:dyDescent="0.5">
      <c r="AB3738" s="41">
        <f t="shared" si="290"/>
        <v>171</v>
      </c>
      <c r="AC3738" s="75">
        <f t="shared" si="291"/>
        <v>345.50064229249023</v>
      </c>
      <c r="AD3738" s="75">
        <f t="shared" si="292"/>
        <v>59080.609832015827</v>
      </c>
      <c r="AE3738" s="74">
        <f t="shared" si="293"/>
        <v>1629.5090446792583</v>
      </c>
      <c r="AF3738" s="74">
        <f t="shared" si="294"/>
        <v>278646.04664015316</v>
      </c>
    </row>
    <row r="3739" spans="28:32" ht="20" customHeight="1" x14ac:dyDescent="0.5">
      <c r="AB3739" s="41">
        <f t="shared" si="290"/>
        <v>171</v>
      </c>
      <c r="AC3739" s="75">
        <f t="shared" si="291"/>
        <v>345.50064229249023</v>
      </c>
      <c r="AD3739" s="75">
        <f t="shared" si="292"/>
        <v>59080.609832015827</v>
      </c>
      <c r="AE3739" s="74">
        <f t="shared" si="293"/>
        <v>1629.5090446792583</v>
      </c>
      <c r="AF3739" s="74">
        <f t="shared" si="294"/>
        <v>278646.04664015316</v>
      </c>
    </row>
    <row r="3740" spans="28:32" ht="20" customHeight="1" x14ac:dyDescent="0.5">
      <c r="AB3740" s="41">
        <f t="shared" si="290"/>
        <v>171</v>
      </c>
      <c r="AC3740" s="75">
        <f t="shared" si="291"/>
        <v>345.50064229249023</v>
      </c>
      <c r="AD3740" s="75">
        <f t="shared" si="292"/>
        <v>59080.609832015827</v>
      </c>
      <c r="AE3740" s="74">
        <f t="shared" si="293"/>
        <v>1629.5090446792583</v>
      </c>
      <c r="AF3740" s="74">
        <f t="shared" si="294"/>
        <v>278646.04664015316</v>
      </c>
    </row>
    <row r="3741" spans="28:32" ht="20" customHeight="1" x14ac:dyDescent="0.5">
      <c r="AB3741" s="41">
        <f t="shared" si="290"/>
        <v>171</v>
      </c>
      <c r="AC3741" s="75">
        <f t="shared" si="291"/>
        <v>345.50064229249023</v>
      </c>
      <c r="AD3741" s="75">
        <f t="shared" si="292"/>
        <v>59080.609832015827</v>
      </c>
      <c r="AE3741" s="74">
        <f t="shared" si="293"/>
        <v>1629.5090446792583</v>
      </c>
      <c r="AF3741" s="74">
        <f t="shared" si="294"/>
        <v>278646.04664015316</v>
      </c>
    </row>
    <row r="3742" spans="28:32" ht="20" customHeight="1" x14ac:dyDescent="0.5">
      <c r="AB3742" s="41">
        <f t="shared" si="290"/>
        <v>171</v>
      </c>
      <c r="AC3742" s="75">
        <f t="shared" si="291"/>
        <v>345.50064229249023</v>
      </c>
      <c r="AD3742" s="75">
        <f t="shared" si="292"/>
        <v>59080.609832015827</v>
      </c>
      <c r="AE3742" s="74">
        <f t="shared" si="293"/>
        <v>1629.5090446792583</v>
      </c>
      <c r="AF3742" s="74">
        <f t="shared" si="294"/>
        <v>278646.04664015316</v>
      </c>
    </row>
    <row r="3743" spans="28:32" ht="20" customHeight="1" x14ac:dyDescent="0.5">
      <c r="AB3743" s="41">
        <f t="shared" si="290"/>
        <v>171</v>
      </c>
      <c r="AC3743" s="75">
        <f t="shared" si="291"/>
        <v>345.50064229249023</v>
      </c>
      <c r="AD3743" s="75">
        <f t="shared" si="292"/>
        <v>59080.609832015827</v>
      </c>
      <c r="AE3743" s="74">
        <f t="shared" si="293"/>
        <v>1629.5090446792583</v>
      </c>
      <c r="AF3743" s="74">
        <f t="shared" si="294"/>
        <v>278646.04664015316</v>
      </c>
    </row>
    <row r="3744" spans="28:32" ht="20" customHeight="1" x14ac:dyDescent="0.5">
      <c r="AB3744" s="41">
        <f t="shared" si="290"/>
        <v>171</v>
      </c>
      <c r="AC3744" s="75">
        <f t="shared" si="291"/>
        <v>345.50064229249023</v>
      </c>
      <c r="AD3744" s="75">
        <f t="shared" si="292"/>
        <v>59080.609832015827</v>
      </c>
      <c r="AE3744" s="74">
        <f t="shared" si="293"/>
        <v>1629.5090446792583</v>
      </c>
      <c r="AF3744" s="74">
        <f t="shared" si="294"/>
        <v>278646.04664015316</v>
      </c>
    </row>
    <row r="3745" spans="28:32" ht="20" customHeight="1" x14ac:dyDescent="0.5">
      <c r="AB3745" s="41">
        <f t="shared" si="290"/>
        <v>171</v>
      </c>
      <c r="AC3745" s="75">
        <f t="shared" si="291"/>
        <v>345.50064229249023</v>
      </c>
      <c r="AD3745" s="75">
        <f t="shared" si="292"/>
        <v>59080.609832015827</v>
      </c>
      <c r="AE3745" s="74">
        <f t="shared" si="293"/>
        <v>1629.5090446792583</v>
      </c>
      <c r="AF3745" s="74">
        <f t="shared" si="294"/>
        <v>278646.04664015316</v>
      </c>
    </row>
    <row r="3746" spans="28:32" ht="20" customHeight="1" x14ac:dyDescent="0.5">
      <c r="AB3746" s="41">
        <f t="shared" si="290"/>
        <v>171</v>
      </c>
      <c r="AC3746" s="75">
        <f t="shared" si="291"/>
        <v>345.50064229249023</v>
      </c>
      <c r="AD3746" s="75">
        <f t="shared" si="292"/>
        <v>59080.609832015827</v>
      </c>
      <c r="AE3746" s="74">
        <f t="shared" si="293"/>
        <v>1629.5090446792583</v>
      </c>
      <c r="AF3746" s="74">
        <f t="shared" si="294"/>
        <v>278646.04664015316</v>
      </c>
    </row>
    <row r="3747" spans="28:32" ht="20" customHeight="1" x14ac:dyDescent="0.5">
      <c r="AB3747" s="41">
        <f t="shared" si="290"/>
        <v>171</v>
      </c>
      <c r="AC3747" s="75">
        <f t="shared" si="291"/>
        <v>345.50064229249023</v>
      </c>
      <c r="AD3747" s="75">
        <f t="shared" si="292"/>
        <v>59080.609832015827</v>
      </c>
      <c r="AE3747" s="74">
        <f t="shared" si="293"/>
        <v>1629.5090446792583</v>
      </c>
      <c r="AF3747" s="74">
        <f t="shared" si="294"/>
        <v>278646.04664015316</v>
      </c>
    </row>
    <row r="3748" spans="28:32" ht="20" customHeight="1" x14ac:dyDescent="0.5">
      <c r="AB3748" s="41">
        <f t="shared" si="290"/>
        <v>171</v>
      </c>
      <c r="AC3748" s="75">
        <f t="shared" si="291"/>
        <v>345.50064229249023</v>
      </c>
      <c r="AD3748" s="75">
        <f t="shared" si="292"/>
        <v>59080.609832015827</v>
      </c>
      <c r="AE3748" s="74">
        <f t="shared" si="293"/>
        <v>1629.5090446792583</v>
      </c>
      <c r="AF3748" s="74">
        <f t="shared" si="294"/>
        <v>278646.04664015316</v>
      </c>
    </row>
    <row r="3749" spans="28:32" ht="20" customHeight="1" x14ac:dyDescent="0.5">
      <c r="AB3749" s="41">
        <f t="shared" si="290"/>
        <v>171</v>
      </c>
      <c r="AC3749" s="75">
        <f t="shared" si="291"/>
        <v>345.50064229249023</v>
      </c>
      <c r="AD3749" s="75">
        <f t="shared" si="292"/>
        <v>59080.609832015827</v>
      </c>
      <c r="AE3749" s="74">
        <f t="shared" si="293"/>
        <v>1629.5090446792583</v>
      </c>
      <c r="AF3749" s="74">
        <f t="shared" si="294"/>
        <v>278646.04664015316</v>
      </c>
    </row>
    <row r="3750" spans="28:32" ht="20" customHeight="1" x14ac:dyDescent="0.5">
      <c r="AB3750" s="41">
        <f t="shared" si="290"/>
        <v>171</v>
      </c>
      <c r="AC3750" s="75">
        <f t="shared" si="291"/>
        <v>345.50064229249023</v>
      </c>
      <c r="AD3750" s="75">
        <f t="shared" si="292"/>
        <v>59080.609832015827</v>
      </c>
      <c r="AE3750" s="74">
        <f t="shared" si="293"/>
        <v>1629.5090446792583</v>
      </c>
      <c r="AF3750" s="74">
        <f t="shared" si="294"/>
        <v>278646.04664015316</v>
      </c>
    </row>
    <row r="3751" spans="28:32" ht="20" customHeight="1" x14ac:dyDescent="0.5">
      <c r="AB3751" s="41">
        <f t="shared" si="290"/>
        <v>171</v>
      </c>
      <c r="AC3751" s="75">
        <f t="shared" si="291"/>
        <v>345.50064229249023</v>
      </c>
      <c r="AD3751" s="75">
        <f t="shared" si="292"/>
        <v>59080.609832015827</v>
      </c>
      <c r="AE3751" s="74">
        <f t="shared" si="293"/>
        <v>1629.5090446792583</v>
      </c>
      <c r="AF3751" s="74">
        <f t="shared" si="294"/>
        <v>278646.04664015316</v>
      </c>
    </row>
    <row r="3752" spans="28:32" ht="20" customHeight="1" x14ac:dyDescent="0.5">
      <c r="AB3752" s="41">
        <f t="shared" si="290"/>
        <v>171</v>
      </c>
      <c r="AC3752" s="75">
        <f t="shared" si="291"/>
        <v>345.50064229249023</v>
      </c>
      <c r="AD3752" s="75">
        <f t="shared" si="292"/>
        <v>59080.609832015827</v>
      </c>
      <c r="AE3752" s="74">
        <f t="shared" si="293"/>
        <v>1629.5090446792583</v>
      </c>
      <c r="AF3752" s="74">
        <f t="shared" si="294"/>
        <v>278646.04664015316</v>
      </c>
    </row>
    <row r="3753" spans="28:32" ht="20" customHeight="1" x14ac:dyDescent="0.5">
      <c r="AB3753" s="41">
        <f t="shared" si="290"/>
        <v>171</v>
      </c>
      <c r="AC3753" s="75">
        <f t="shared" si="291"/>
        <v>345.50064229249023</v>
      </c>
      <c r="AD3753" s="75">
        <f t="shared" si="292"/>
        <v>59080.609832015827</v>
      </c>
      <c r="AE3753" s="74">
        <f t="shared" si="293"/>
        <v>1629.5090446792583</v>
      </c>
      <c r="AF3753" s="74">
        <f t="shared" si="294"/>
        <v>278646.04664015316</v>
      </c>
    </row>
    <row r="3754" spans="28:32" ht="20" customHeight="1" x14ac:dyDescent="0.5">
      <c r="AB3754" s="41">
        <f t="shared" si="290"/>
        <v>171</v>
      </c>
      <c r="AC3754" s="75">
        <f t="shared" si="291"/>
        <v>345.50064229249023</v>
      </c>
      <c r="AD3754" s="75">
        <f t="shared" si="292"/>
        <v>59080.609832015827</v>
      </c>
      <c r="AE3754" s="74">
        <f t="shared" si="293"/>
        <v>1629.5090446792583</v>
      </c>
      <c r="AF3754" s="74">
        <f t="shared" si="294"/>
        <v>278646.04664015316</v>
      </c>
    </row>
    <row r="3755" spans="28:32" ht="20" customHeight="1" x14ac:dyDescent="0.5">
      <c r="AB3755" s="41">
        <f t="shared" si="290"/>
        <v>171</v>
      </c>
      <c r="AC3755" s="75">
        <f t="shared" si="291"/>
        <v>345.50064229249023</v>
      </c>
      <c r="AD3755" s="75">
        <f t="shared" si="292"/>
        <v>59080.609832015827</v>
      </c>
      <c r="AE3755" s="74">
        <f t="shared" si="293"/>
        <v>1629.5090446792583</v>
      </c>
      <c r="AF3755" s="74">
        <f t="shared" si="294"/>
        <v>278646.04664015316</v>
      </c>
    </row>
    <row r="3756" spans="28:32" ht="20" customHeight="1" x14ac:dyDescent="0.5">
      <c r="AB3756" s="41">
        <f t="shared" si="290"/>
        <v>171</v>
      </c>
      <c r="AC3756" s="75">
        <f t="shared" si="291"/>
        <v>345.50064229249023</v>
      </c>
      <c r="AD3756" s="75">
        <f t="shared" si="292"/>
        <v>59080.609832015827</v>
      </c>
      <c r="AE3756" s="74">
        <f t="shared" si="293"/>
        <v>1629.5090446792583</v>
      </c>
      <c r="AF3756" s="74">
        <f t="shared" si="294"/>
        <v>278646.04664015316</v>
      </c>
    </row>
    <row r="3757" spans="28:32" ht="20" customHeight="1" x14ac:dyDescent="0.5">
      <c r="AB3757" s="41">
        <f t="shared" si="290"/>
        <v>171</v>
      </c>
      <c r="AC3757" s="75">
        <f t="shared" si="291"/>
        <v>345.50064229249023</v>
      </c>
      <c r="AD3757" s="75">
        <f t="shared" si="292"/>
        <v>59080.609832015827</v>
      </c>
      <c r="AE3757" s="74">
        <f t="shared" si="293"/>
        <v>1629.5090446792583</v>
      </c>
      <c r="AF3757" s="74">
        <f t="shared" si="294"/>
        <v>278646.04664015316</v>
      </c>
    </row>
    <row r="3758" spans="28:32" ht="20" customHeight="1" x14ac:dyDescent="0.5">
      <c r="AB3758" s="41">
        <f t="shared" si="290"/>
        <v>171</v>
      </c>
      <c r="AC3758" s="75">
        <f t="shared" si="291"/>
        <v>345.50064229249023</v>
      </c>
      <c r="AD3758" s="75">
        <f t="shared" si="292"/>
        <v>59080.609832015827</v>
      </c>
      <c r="AE3758" s="74">
        <f t="shared" si="293"/>
        <v>1629.5090446792583</v>
      </c>
      <c r="AF3758" s="74">
        <f t="shared" si="294"/>
        <v>278646.04664015316</v>
      </c>
    </row>
    <row r="3759" spans="28:32" ht="20" customHeight="1" x14ac:dyDescent="0.5">
      <c r="AB3759" s="41">
        <f t="shared" si="290"/>
        <v>171</v>
      </c>
      <c r="AC3759" s="75">
        <f t="shared" si="291"/>
        <v>345.50064229249023</v>
      </c>
      <c r="AD3759" s="75">
        <f t="shared" si="292"/>
        <v>59080.609832015827</v>
      </c>
      <c r="AE3759" s="74">
        <f t="shared" si="293"/>
        <v>1629.5090446792583</v>
      </c>
      <c r="AF3759" s="74">
        <f t="shared" si="294"/>
        <v>278646.04664015316</v>
      </c>
    </row>
    <row r="3760" spans="28:32" ht="20" customHeight="1" x14ac:dyDescent="0.5">
      <c r="AB3760" s="41">
        <f t="shared" si="290"/>
        <v>171</v>
      </c>
      <c r="AC3760" s="75">
        <f t="shared" si="291"/>
        <v>345.50064229249023</v>
      </c>
      <c r="AD3760" s="75">
        <f t="shared" si="292"/>
        <v>59080.609832015827</v>
      </c>
      <c r="AE3760" s="74">
        <f t="shared" si="293"/>
        <v>1629.5090446792583</v>
      </c>
      <c r="AF3760" s="74">
        <f t="shared" si="294"/>
        <v>278646.04664015316</v>
      </c>
    </row>
    <row r="3761" spans="28:32" ht="20" customHeight="1" x14ac:dyDescent="0.5">
      <c r="AB3761" s="41">
        <f t="shared" si="290"/>
        <v>171</v>
      </c>
      <c r="AC3761" s="75">
        <f t="shared" si="291"/>
        <v>345.50064229249023</v>
      </c>
      <c r="AD3761" s="75">
        <f t="shared" si="292"/>
        <v>59080.609832015827</v>
      </c>
      <c r="AE3761" s="74">
        <f t="shared" si="293"/>
        <v>1629.5090446792583</v>
      </c>
      <c r="AF3761" s="74">
        <f t="shared" si="294"/>
        <v>278646.04664015316</v>
      </c>
    </row>
    <row r="3762" spans="28:32" ht="20" customHeight="1" x14ac:dyDescent="0.5">
      <c r="AB3762" s="41">
        <f t="shared" si="290"/>
        <v>171</v>
      </c>
      <c r="AC3762" s="75">
        <f t="shared" si="291"/>
        <v>345.50064229249023</v>
      </c>
      <c r="AD3762" s="75">
        <f t="shared" si="292"/>
        <v>59080.609832015827</v>
      </c>
      <c r="AE3762" s="74">
        <f t="shared" si="293"/>
        <v>1629.5090446792583</v>
      </c>
      <c r="AF3762" s="74">
        <f t="shared" si="294"/>
        <v>278646.04664015316</v>
      </c>
    </row>
    <row r="3763" spans="28:32" ht="20" customHeight="1" x14ac:dyDescent="0.5">
      <c r="AB3763" s="41">
        <f t="shared" si="290"/>
        <v>171</v>
      </c>
      <c r="AC3763" s="75">
        <f t="shared" si="291"/>
        <v>345.50064229249023</v>
      </c>
      <c r="AD3763" s="75">
        <f t="shared" si="292"/>
        <v>59080.609832015827</v>
      </c>
      <c r="AE3763" s="74">
        <f t="shared" si="293"/>
        <v>1629.5090446792583</v>
      </c>
      <c r="AF3763" s="74">
        <f t="shared" si="294"/>
        <v>278646.04664015316</v>
      </c>
    </row>
    <row r="3764" spans="28:32" ht="20" customHeight="1" x14ac:dyDescent="0.5">
      <c r="AB3764" s="41">
        <f t="shared" si="290"/>
        <v>171</v>
      </c>
      <c r="AC3764" s="75">
        <f t="shared" si="291"/>
        <v>345.50064229249023</v>
      </c>
      <c r="AD3764" s="75">
        <f t="shared" si="292"/>
        <v>59080.609832015827</v>
      </c>
      <c r="AE3764" s="74">
        <f t="shared" si="293"/>
        <v>1629.5090446792583</v>
      </c>
      <c r="AF3764" s="74">
        <f t="shared" si="294"/>
        <v>278646.04664015316</v>
      </c>
    </row>
    <row r="3765" spans="28:32" ht="20" customHeight="1" x14ac:dyDescent="0.5">
      <c r="AB3765" s="41">
        <f t="shared" si="290"/>
        <v>171</v>
      </c>
      <c r="AC3765" s="75">
        <f t="shared" si="291"/>
        <v>345.50064229249023</v>
      </c>
      <c r="AD3765" s="75">
        <f t="shared" si="292"/>
        <v>59080.609832015827</v>
      </c>
      <c r="AE3765" s="74">
        <f t="shared" si="293"/>
        <v>1629.5090446792583</v>
      </c>
      <c r="AF3765" s="74">
        <f t="shared" si="294"/>
        <v>278646.04664015316</v>
      </c>
    </row>
    <row r="3766" spans="28:32" ht="20" customHeight="1" x14ac:dyDescent="0.5">
      <c r="AB3766" s="41">
        <f t="shared" si="290"/>
        <v>171</v>
      </c>
      <c r="AC3766" s="75">
        <f t="shared" si="291"/>
        <v>345.50064229249023</v>
      </c>
      <c r="AD3766" s="75">
        <f t="shared" si="292"/>
        <v>59080.609832015827</v>
      </c>
      <c r="AE3766" s="74">
        <f t="shared" si="293"/>
        <v>1629.5090446792583</v>
      </c>
      <c r="AF3766" s="74">
        <f t="shared" si="294"/>
        <v>278646.04664015316</v>
      </c>
    </row>
    <row r="3767" spans="28:32" ht="20" customHeight="1" x14ac:dyDescent="0.5">
      <c r="AB3767" s="41">
        <f t="shared" si="290"/>
        <v>171</v>
      </c>
      <c r="AC3767" s="75">
        <f t="shared" si="291"/>
        <v>345.50064229249023</v>
      </c>
      <c r="AD3767" s="75">
        <f t="shared" si="292"/>
        <v>59080.609832015827</v>
      </c>
      <c r="AE3767" s="74">
        <f t="shared" si="293"/>
        <v>1629.5090446792583</v>
      </c>
      <c r="AF3767" s="74">
        <f t="shared" si="294"/>
        <v>278646.04664015316</v>
      </c>
    </row>
    <row r="3768" spans="28:32" ht="20" customHeight="1" x14ac:dyDescent="0.5">
      <c r="AB3768" s="41">
        <f t="shared" si="290"/>
        <v>171</v>
      </c>
      <c r="AC3768" s="75">
        <f t="shared" si="291"/>
        <v>345.50064229249023</v>
      </c>
      <c r="AD3768" s="75">
        <f t="shared" si="292"/>
        <v>59080.609832015827</v>
      </c>
      <c r="AE3768" s="74">
        <f t="shared" si="293"/>
        <v>1629.5090446792583</v>
      </c>
      <c r="AF3768" s="74">
        <f t="shared" si="294"/>
        <v>278646.04664015316</v>
      </c>
    </row>
    <row r="3769" spans="28:32" ht="20" customHeight="1" x14ac:dyDescent="0.5">
      <c r="AB3769" s="41">
        <f t="shared" si="290"/>
        <v>171</v>
      </c>
      <c r="AC3769" s="75">
        <f t="shared" si="291"/>
        <v>345.50064229249023</v>
      </c>
      <c r="AD3769" s="75">
        <f t="shared" si="292"/>
        <v>59080.609832015827</v>
      </c>
      <c r="AE3769" s="74">
        <f t="shared" si="293"/>
        <v>1629.5090446792583</v>
      </c>
      <c r="AF3769" s="74">
        <f t="shared" si="294"/>
        <v>278646.04664015316</v>
      </c>
    </row>
    <row r="3770" spans="28:32" ht="20" customHeight="1" x14ac:dyDescent="0.5">
      <c r="AB3770" s="41">
        <f t="shared" si="290"/>
        <v>171</v>
      </c>
      <c r="AC3770" s="75">
        <f t="shared" si="291"/>
        <v>345.50064229249023</v>
      </c>
      <c r="AD3770" s="75">
        <f t="shared" si="292"/>
        <v>59080.609832015827</v>
      </c>
      <c r="AE3770" s="74">
        <f t="shared" si="293"/>
        <v>1629.5090446792583</v>
      </c>
      <c r="AF3770" s="74">
        <f t="shared" si="294"/>
        <v>278646.04664015316</v>
      </c>
    </row>
    <row r="3771" spans="28:32" ht="20" customHeight="1" x14ac:dyDescent="0.5">
      <c r="AB3771" s="41">
        <f t="shared" si="290"/>
        <v>171</v>
      </c>
      <c r="AC3771" s="75">
        <f t="shared" si="291"/>
        <v>345.50064229249023</v>
      </c>
      <c r="AD3771" s="75">
        <f t="shared" si="292"/>
        <v>59080.609832015827</v>
      </c>
      <c r="AE3771" s="74">
        <f t="shared" si="293"/>
        <v>1629.5090446792583</v>
      </c>
      <c r="AF3771" s="74">
        <f t="shared" si="294"/>
        <v>278646.04664015316</v>
      </c>
    </row>
    <row r="3772" spans="28:32" ht="20" customHeight="1" x14ac:dyDescent="0.5">
      <c r="AB3772" s="41">
        <f t="shared" si="290"/>
        <v>171</v>
      </c>
      <c r="AC3772" s="75">
        <f t="shared" si="291"/>
        <v>345.50064229249023</v>
      </c>
      <c r="AD3772" s="75">
        <f t="shared" si="292"/>
        <v>59080.609832015827</v>
      </c>
      <c r="AE3772" s="74">
        <f t="shared" si="293"/>
        <v>1629.5090446792583</v>
      </c>
      <c r="AF3772" s="74">
        <f t="shared" si="294"/>
        <v>278646.04664015316</v>
      </c>
    </row>
    <row r="3773" spans="28:32" ht="20" customHeight="1" x14ac:dyDescent="0.5">
      <c r="AB3773" s="41">
        <f t="shared" si="290"/>
        <v>171</v>
      </c>
      <c r="AC3773" s="75">
        <f t="shared" si="291"/>
        <v>345.50064229249023</v>
      </c>
      <c r="AD3773" s="75">
        <f t="shared" si="292"/>
        <v>59080.609832015827</v>
      </c>
      <c r="AE3773" s="74">
        <f t="shared" si="293"/>
        <v>1629.5090446792583</v>
      </c>
      <c r="AF3773" s="74">
        <f t="shared" si="294"/>
        <v>278646.04664015316</v>
      </c>
    </row>
    <row r="3774" spans="28:32" ht="20" customHeight="1" x14ac:dyDescent="0.5">
      <c r="AB3774" s="41">
        <f t="shared" si="290"/>
        <v>171</v>
      </c>
      <c r="AC3774" s="75">
        <f t="shared" si="291"/>
        <v>345.50064229249023</v>
      </c>
      <c r="AD3774" s="75">
        <f t="shared" si="292"/>
        <v>59080.609832015827</v>
      </c>
      <c r="AE3774" s="74">
        <f t="shared" si="293"/>
        <v>1629.5090446792583</v>
      </c>
      <c r="AF3774" s="74">
        <f t="shared" si="294"/>
        <v>278646.04664015316</v>
      </c>
    </row>
    <row r="3775" spans="28:32" ht="20" customHeight="1" x14ac:dyDescent="0.5">
      <c r="AB3775" s="41">
        <f t="shared" si="290"/>
        <v>171</v>
      </c>
      <c r="AC3775" s="75">
        <f t="shared" si="291"/>
        <v>345.50064229249023</v>
      </c>
      <c r="AD3775" s="75">
        <f t="shared" si="292"/>
        <v>59080.609832015827</v>
      </c>
      <c r="AE3775" s="74">
        <f t="shared" si="293"/>
        <v>1629.5090446792583</v>
      </c>
      <c r="AF3775" s="74">
        <f t="shared" si="294"/>
        <v>278646.04664015316</v>
      </c>
    </row>
    <row r="3776" spans="28:32" ht="20" customHeight="1" x14ac:dyDescent="0.5">
      <c r="AB3776" s="41">
        <f t="shared" si="290"/>
        <v>171</v>
      </c>
      <c r="AC3776" s="75">
        <f t="shared" si="291"/>
        <v>345.50064229249023</v>
      </c>
      <c r="AD3776" s="75">
        <f t="shared" si="292"/>
        <v>59080.609832015827</v>
      </c>
      <c r="AE3776" s="74">
        <f t="shared" si="293"/>
        <v>1629.5090446792583</v>
      </c>
      <c r="AF3776" s="74">
        <f t="shared" si="294"/>
        <v>278646.04664015316</v>
      </c>
    </row>
    <row r="3777" spans="28:32" ht="20" customHeight="1" x14ac:dyDescent="0.5">
      <c r="AB3777" s="41">
        <f t="shared" si="290"/>
        <v>171</v>
      </c>
      <c r="AC3777" s="75">
        <f t="shared" si="291"/>
        <v>345.50064229249023</v>
      </c>
      <c r="AD3777" s="75">
        <f t="shared" si="292"/>
        <v>59080.609832015827</v>
      </c>
      <c r="AE3777" s="74">
        <f t="shared" si="293"/>
        <v>1629.5090446792583</v>
      </c>
      <c r="AF3777" s="74">
        <f t="shared" si="294"/>
        <v>278646.04664015316</v>
      </c>
    </row>
    <row r="3778" spans="28:32" ht="20" customHeight="1" x14ac:dyDescent="0.5">
      <c r="AB3778" s="41">
        <f t="shared" si="290"/>
        <v>171</v>
      </c>
      <c r="AC3778" s="75">
        <f t="shared" si="291"/>
        <v>345.50064229249023</v>
      </c>
      <c r="AD3778" s="75">
        <f t="shared" si="292"/>
        <v>59080.609832015827</v>
      </c>
      <c r="AE3778" s="74">
        <f t="shared" si="293"/>
        <v>1629.5090446792583</v>
      </c>
      <c r="AF3778" s="74">
        <f t="shared" si="294"/>
        <v>278646.04664015316</v>
      </c>
    </row>
    <row r="3779" spans="28:32" ht="20" customHeight="1" x14ac:dyDescent="0.5">
      <c r="AB3779" s="41">
        <f t="shared" si="290"/>
        <v>171</v>
      </c>
      <c r="AC3779" s="75">
        <f t="shared" si="291"/>
        <v>345.50064229249023</v>
      </c>
      <c r="AD3779" s="75">
        <f t="shared" si="292"/>
        <v>59080.609832015827</v>
      </c>
      <c r="AE3779" s="74">
        <f t="shared" si="293"/>
        <v>1629.5090446792583</v>
      </c>
      <c r="AF3779" s="74">
        <f t="shared" si="294"/>
        <v>278646.04664015316</v>
      </c>
    </row>
    <row r="3780" spans="28:32" ht="20" customHeight="1" x14ac:dyDescent="0.5">
      <c r="AB3780" s="41">
        <f t="shared" si="290"/>
        <v>171</v>
      </c>
      <c r="AC3780" s="75">
        <f t="shared" si="291"/>
        <v>345.50064229249023</v>
      </c>
      <c r="AD3780" s="75">
        <f t="shared" si="292"/>
        <v>59080.609832015827</v>
      </c>
      <c r="AE3780" s="74">
        <f t="shared" si="293"/>
        <v>1629.5090446792583</v>
      </c>
      <c r="AF3780" s="74">
        <f t="shared" si="294"/>
        <v>278646.04664015316</v>
      </c>
    </row>
    <row r="3781" spans="28:32" ht="20" customHeight="1" x14ac:dyDescent="0.5">
      <c r="AB3781" s="41">
        <f t="shared" si="290"/>
        <v>171</v>
      </c>
      <c r="AC3781" s="75">
        <f t="shared" si="291"/>
        <v>345.50064229249023</v>
      </c>
      <c r="AD3781" s="75">
        <f t="shared" si="292"/>
        <v>59080.609832015827</v>
      </c>
      <c r="AE3781" s="74">
        <f t="shared" si="293"/>
        <v>1629.5090446792583</v>
      </c>
      <c r="AF3781" s="74">
        <f t="shared" si="294"/>
        <v>278646.04664015316</v>
      </c>
    </row>
    <row r="3782" spans="28:32" ht="20" customHeight="1" x14ac:dyDescent="0.5">
      <c r="AB3782" s="41">
        <f t="shared" si="290"/>
        <v>171</v>
      </c>
      <c r="AC3782" s="75">
        <f t="shared" si="291"/>
        <v>345.50064229249023</v>
      </c>
      <c r="AD3782" s="75">
        <f t="shared" si="292"/>
        <v>59080.609832015827</v>
      </c>
      <c r="AE3782" s="74">
        <f t="shared" si="293"/>
        <v>1629.5090446792583</v>
      </c>
      <c r="AF3782" s="74">
        <f t="shared" si="294"/>
        <v>278646.04664015316</v>
      </c>
    </row>
    <row r="3783" spans="28:32" ht="20" customHeight="1" x14ac:dyDescent="0.5">
      <c r="AB3783" s="41">
        <f t="shared" ref="AB3783:AB3846" si="295">AB3782+U3783</f>
        <v>171</v>
      </c>
      <c r="AC3783" s="75">
        <f t="shared" ref="AC3783:AC3846" si="296">IF(U3783&gt;0,(W3783+AD3782)/AB3783,AC3782)</f>
        <v>345.50064229249023</v>
      </c>
      <c r="AD3783" s="75">
        <f t="shared" ref="AD3783:AD3846" si="297">AB3783*AC3783</f>
        <v>59080.609832015827</v>
      </c>
      <c r="AE3783" s="74">
        <f t="shared" ref="AE3783:AE3846" si="298">IF(U3783&gt;0,(AF3782+Z3783)/AB3783,AE3782)</f>
        <v>1629.5090446792583</v>
      </c>
      <c r="AF3783" s="74">
        <f t="shared" ref="AF3783:AF3846" si="299">AB3783*AE3783</f>
        <v>278646.04664015316</v>
      </c>
    </row>
    <row r="3784" spans="28:32" ht="20" customHeight="1" x14ac:dyDescent="0.5">
      <c r="AB3784" s="41">
        <f t="shared" si="295"/>
        <v>171</v>
      </c>
      <c r="AC3784" s="75">
        <f t="shared" si="296"/>
        <v>345.50064229249023</v>
      </c>
      <c r="AD3784" s="75">
        <f t="shared" si="297"/>
        <v>59080.609832015827</v>
      </c>
      <c r="AE3784" s="74">
        <f t="shared" si="298"/>
        <v>1629.5090446792583</v>
      </c>
      <c r="AF3784" s="74">
        <f t="shared" si="299"/>
        <v>278646.04664015316</v>
      </c>
    </row>
    <row r="3785" spans="28:32" ht="20" customHeight="1" x14ac:dyDescent="0.5">
      <c r="AB3785" s="41">
        <f t="shared" si="295"/>
        <v>171</v>
      </c>
      <c r="AC3785" s="75">
        <f t="shared" si="296"/>
        <v>345.50064229249023</v>
      </c>
      <c r="AD3785" s="75">
        <f t="shared" si="297"/>
        <v>59080.609832015827</v>
      </c>
      <c r="AE3785" s="74">
        <f t="shared" si="298"/>
        <v>1629.5090446792583</v>
      </c>
      <c r="AF3785" s="74">
        <f t="shared" si="299"/>
        <v>278646.04664015316</v>
      </c>
    </row>
    <row r="3786" spans="28:32" ht="20" customHeight="1" x14ac:dyDescent="0.5">
      <c r="AB3786" s="41">
        <f t="shared" si="295"/>
        <v>171</v>
      </c>
      <c r="AC3786" s="75">
        <f t="shared" si="296"/>
        <v>345.50064229249023</v>
      </c>
      <c r="AD3786" s="75">
        <f t="shared" si="297"/>
        <v>59080.609832015827</v>
      </c>
      <c r="AE3786" s="74">
        <f t="shared" si="298"/>
        <v>1629.5090446792583</v>
      </c>
      <c r="AF3786" s="74">
        <f t="shared" si="299"/>
        <v>278646.04664015316</v>
      </c>
    </row>
    <row r="3787" spans="28:32" ht="20" customHeight="1" x14ac:dyDescent="0.5">
      <c r="AB3787" s="41">
        <f t="shared" si="295"/>
        <v>171</v>
      </c>
      <c r="AC3787" s="75">
        <f t="shared" si="296"/>
        <v>345.50064229249023</v>
      </c>
      <c r="AD3787" s="75">
        <f t="shared" si="297"/>
        <v>59080.609832015827</v>
      </c>
      <c r="AE3787" s="74">
        <f t="shared" si="298"/>
        <v>1629.5090446792583</v>
      </c>
      <c r="AF3787" s="74">
        <f t="shared" si="299"/>
        <v>278646.04664015316</v>
      </c>
    </row>
    <row r="3788" spans="28:32" ht="20" customHeight="1" x14ac:dyDescent="0.5">
      <c r="AB3788" s="41">
        <f t="shared" si="295"/>
        <v>171</v>
      </c>
      <c r="AC3788" s="75">
        <f t="shared" si="296"/>
        <v>345.50064229249023</v>
      </c>
      <c r="AD3788" s="75">
        <f t="shared" si="297"/>
        <v>59080.609832015827</v>
      </c>
      <c r="AE3788" s="74">
        <f t="shared" si="298"/>
        <v>1629.5090446792583</v>
      </c>
      <c r="AF3788" s="74">
        <f t="shared" si="299"/>
        <v>278646.04664015316</v>
      </c>
    </row>
    <row r="3789" spans="28:32" ht="20" customHeight="1" x14ac:dyDescent="0.5">
      <c r="AB3789" s="41">
        <f t="shared" si="295"/>
        <v>171</v>
      </c>
      <c r="AC3789" s="75">
        <f t="shared" si="296"/>
        <v>345.50064229249023</v>
      </c>
      <c r="AD3789" s="75">
        <f t="shared" si="297"/>
        <v>59080.609832015827</v>
      </c>
      <c r="AE3789" s="74">
        <f t="shared" si="298"/>
        <v>1629.5090446792583</v>
      </c>
      <c r="AF3789" s="74">
        <f t="shared" si="299"/>
        <v>278646.04664015316</v>
      </c>
    </row>
    <row r="3790" spans="28:32" ht="20" customHeight="1" x14ac:dyDescent="0.5">
      <c r="AB3790" s="41">
        <f t="shared" si="295"/>
        <v>171</v>
      </c>
      <c r="AC3790" s="75">
        <f t="shared" si="296"/>
        <v>345.50064229249023</v>
      </c>
      <c r="AD3790" s="75">
        <f t="shared" si="297"/>
        <v>59080.609832015827</v>
      </c>
      <c r="AE3790" s="74">
        <f t="shared" si="298"/>
        <v>1629.5090446792583</v>
      </c>
      <c r="AF3790" s="74">
        <f t="shared" si="299"/>
        <v>278646.04664015316</v>
      </c>
    </row>
    <row r="3791" spans="28:32" ht="20" customHeight="1" x14ac:dyDescent="0.5">
      <c r="AB3791" s="41">
        <f t="shared" si="295"/>
        <v>171</v>
      </c>
      <c r="AC3791" s="75">
        <f t="shared" si="296"/>
        <v>345.50064229249023</v>
      </c>
      <c r="AD3791" s="75">
        <f t="shared" si="297"/>
        <v>59080.609832015827</v>
      </c>
      <c r="AE3791" s="74">
        <f t="shared" si="298"/>
        <v>1629.5090446792583</v>
      </c>
      <c r="AF3791" s="74">
        <f t="shared" si="299"/>
        <v>278646.04664015316</v>
      </c>
    </row>
    <row r="3792" spans="28:32" ht="20" customHeight="1" x14ac:dyDescent="0.5">
      <c r="AB3792" s="41">
        <f t="shared" si="295"/>
        <v>171</v>
      </c>
      <c r="AC3792" s="75">
        <f t="shared" si="296"/>
        <v>345.50064229249023</v>
      </c>
      <c r="AD3792" s="75">
        <f t="shared" si="297"/>
        <v>59080.609832015827</v>
      </c>
      <c r="AE3792" s="74">
        <f t="shared" si="298"/>
        <v>1629.5090446792583</v>
      </c>
      <c r="AF3792" s="74">
        <f t="shared" si="299"/>
        <v>278646.04664015316</v>
      </c>
    </row>
    <row r="3793" spans="28:32" ht="20" customHeight="1" x14ac:dyDescent="0.5">
      <c r="AB3793" s="41">
        <f t="shared" si="295"/>
        <v>171</v>
      </c>
      <c r="AC3793" s="75">
        <f t="shared" si="296"/>
        <v>345.50064229249023</v>
      </c>
      <c r="AD3793" s="75">
        <f t="shared" si="297"/>
        <v>59080.609832015827</v>
      </c>
      <c r="AE3793" s="74">
        <f t="shared" si="298"/>
        <v>1629.5090446792583</v>
      </c>
      <c r="AF3793" s="74">
        <f t="shared" si="299"/>
        <v>278646.04664015316</v>
      </c>
    </row>
    <row r="3794" spans="28:32" ht="20" customHeight="1" x14ac:dyDescent="0.5">
      <c r="AB3794" s="41">
        <f t="shared" si="295"/>
        <v>171</v>
      </c>
      <c r="AC3794" s="75">
        <f t="shared" si="296"/>
        <v>345.50064229249023</v>
      </c>
      <c r="AD3794" s="75">
        <f t="shared" si="297"/>
        <v>59080.609832015827</v>
      </c>
      <c r="AE3794" s="74">
        <f t="shared" si="298"/>
        <v>1629.5090446792583</v>
      </c>
      <c r="AF3794" s="74">
        <f t="shared" si="299"/>
        <v>278646.04664015316</v>
      </c>
    </row>
    <row r="3795" spans="28:32" ht="20" customHeight="1" x14ac:dyDescent="0.5">
      <c r="AB3795" s="41">
        <f t="shared" si="295"/>
        <v>171</v>
      </c>
      <c r="AC3795" s="75">
        <f t="shared" si="296"/>
        <v>345.50064229249023</v>
      </c>
      <c r="AD3795" s="75">
        <f t="shared" si="297"/>
        <v>59080.609832015827</v>
      </c>
      <c r="AE3795" s="74">
        <f t="shared" si="298"/>
        <v>1629.5090446792583</v>
      </c>
      <c r="AF3795" s="74">
        <f t="shared" si="299"/>
        <v>278646.04664015316</v>
      </c>
    </row>
    <row r="3796" spans="28:32" ht="20" customHeight="1" x14ac:dyDescent="0.5">
      <c r="AB3796" s="41">
        <f t="shared" si="295"/>
        <v>171</v>
      </c>
      <c r="AC3796" s="75">
        <f t="shared" si="296"/>
        <v>345.50064229249023</v>
      </c>
      <c r="AD3796" s="75">
        <f t="shared" si="297"/>
        <v>59080.609832015827</v>
      </c>
      <c r="AE3796" s="74">
        <f t="shared" si="298"/>
        <v>1629.5090446792583</v>
      </c>
      <c r="AF3796" s="74">
        <f t="shared" si="299"/>
        <v>278646.04664015316</v>
      </c>
    </row>
    <row r="3797" spans="28:32" ht="20" customHeight="1" x14ac:dyDescent="0.5">
      <c r="AB3797" s="41">
        <f t="shared" si="295"/>
        <v>171</v>
      </c>
      <c r="AC3797" s="75">
        <f t="shared" si="296"/>
        <v>345.50064229249023</v>
      </c>
      <c r="AD3797" s="75">
        <f t="shared" si="297"/>
        <v>59080.609832015827</v>
      </c>
      <c r="AE3797" s="74">
        <f t="shared" si="298"/>
        <v>1629.5090446792583</v>
      </c>
      <c r="AF3797" s="74">
        <f t="shared" si="299"/>
        <v>278646.04664015316</v>
      </c>
    </row>
    <row r="3798" spans="28:32" ht="20" customHeight="1" x14ac:dyDescent="0.5">
      <c r="AB3798" s="41">
        <f t="shared" si="295"/>
        <v>171</v>
      </c>
      <c r="AC3798" s="75">
        <f t="shared" si="296"/>
        <v>345.50064229249023</v>
      </c>
      <c r="AD3798" s="75">
        <f t="shared" si="297"/>
        <v>59080.609832015827</v>
      </c>
      <c r="AE3798" s="74">
        <f t="shared" si="298"/>
        <v>1629.5090446792583</v>
      </c>
      <c r="AF3798" s="74">
        <f t="shared" si="299"/>
        <v>278646.04664015316</v>
      </c>
    </row>
    <row r="3799" spans="28:32" ht="20" customHeight="1" x14ac:dyDescent="0.5">
      <c r="AB3799" s="41">
        <f t="shared" si="295"/>
        <v>171</v>
      </c>
      <c r="AC3799" s="75">
        <f t="shared" si="296"/>
        <v>345.50064229249023</v>
      </c>
      <c r="AD3799" s="75">
        <f t="shared" si="297"/>
        <v>59080.609832015827</v>
      </c>
      <c r="AE3799" s="74">
        <f t="shared" si="298"/>
        <v>1629.5090446792583</v>
      </c>
      <c r="AF3799" s="74">
        <f t="shared" si="299"/>
        <v>278646.04664015316</v>
      </c>
    </row>
    <row r="3800" spans="28:32" ht="20" customHeight="1" x14ac:dyDescent="0.5">
      <c r="AB3800" s="41">
        <f t="shared" si="295"/>
        <v>171</v>
      </c>
      <c r="AC3800" s="75">
        <f t="shared" si="296"/>
        <v>345.50064229249023</v>
      </c>
      <c r="AD3800" s="75">
        <f t="shared" si="297"/>
        <v>59080.609832015827</v>
      </c>
      <c r="AE3800" s="74">
        <f t="shared" si="298"/>
        <v>1629.5090446792583</v>
      </c>
      <c r="AF3800" s="74">
        <f t="shared" si="299"/>
        <v>278646.04664015316</v>
      </c>
    </row>
    <row r="3801" spans="28:32" ht="20" customHeight="1" x14ac:dyDescent="0.5">
      <c r="AB3801" s="41">
        <f t="shared" si="295"/>
        <v>171</v>
      </c>
      <c r="AC3801" s="75">
        <f t="shared" si="296"/>
        <v>345.50064229249023</v>
      </c>
      <c r="AD3801" s="75">
        <f t="shared" si="297"/>
        <v>59080.609832015827</v>
      </c>
      <c r="AE3801" s="74">
        <f t="shared" si="298"/>
        <v>1629.5090446792583</v>
      </c>
      <c r="AF3801" s="74">
        <f t="shared" si="299"/>
        <v>278646.04664015316</v>
      </c>
    </row>
    <row r="3802" spans="28:32" ht="20" customHeight="1" x14ac:dyDescent="0.5">
      <c r="AB3802" s="41">
        <f t="shared" si="295"/>
        <v>171</v>
      </c>
      <c r="AC3802" s="75">
        <f t="shared" si="296"/>
        <v>345.50064229249023</v>
      </c>
      <c r="AD3802" s="75">
        <f t="shared" si="297"/>
        <v>59080.609832015827</v>
      </c>
      <c r="AE3802" s="74">
        <f t="shared" si="298"/>
        <v>1629.5090446792583</v>
      </c>
      <c r="AF3802" s="74">
        <f t="shared" si="299"/>
        <v>278646.04664015316</v>
      </c>
    </row>
    <row r="3803" spans="28:32" ht="20" customHeight="1" x14ac:dyDescent="0.5">
      <c r="AB3803" s="41">
        <f t="shared" si="295"/>
        <v>171</v>
      </c>
      <c r="AC3803" s="75">
        <f t="shared" si="296"/>
        <v>345.50064229249023</v>
      </c>
      <c r="AD3803" s="75">
        <f t="shared" si="297"/>
        <v>59080.609832015827</v>
      </c>
      <c r="AE3803" s="74">
        <f t="shared" si="298"/>
        <v>1629.5090446792583</v>
      </c>
      <c r="AF3803" s="74">
        <f t="shared" si="299"/>
        <v>278646.04664015316</v>
      </c>
    </row>
    <row r="3804" spans="28:32" ht="20" customHeight="1" x14ac:dyDescent="0.5">
      <c r="AB3804" s="41">
        <f t="shared" si="295"/>
        <v>171</v>
      </c>
      <c r="AC3804" s="75">
        <f t="shared" si="296"/>
        <v>345.50064229249023</v>
      </c>
      <c r="AD3804" s="75">
        <f t="shared" si="297"/>
        <v>59080.609832015827</v>
      </c>
      <c r="AE3804" s="74">
        <f t="shared" si="298"/>
        <v>1629.5090446792583</v>
      </c>
      <c r="AF3804" s="74">
        <f t="shared" si="299"/>
        <v>278646.04664015316</v>
      </c>
    </row>
    <row r="3805" spans="28:32" ht="20" customHeight="1" x14ac:dyDescent="0.5">
      <c r="AB3805" s="41">
        <f t="shared" si="295"/>
        <v>171</v>
      </c>
      <c r="AC3805" s="75">
        <f t="shared" si="296"/>
        <v>345.50064229249023</v>
      </c>
      <c r="AD3805" s="75">
        <f t="shared" si="297"/>
        <v>59080.609832015827</v>
      </c>
      <c r="AE3805" s="74">
        <f t="shared" si="298"/>
        <v>1629.5090446792583</v>
      </c>
      <c r="AF3805" s="74">
        <f t="shared" si="299"/>
        <v>278646.04664015316</v>
      </c>
    </row>
    <row r="3806" spans="28:32" ht="20" customHeight="1" x14ac:dyDescent="0.5">
      <c r="AB3806" s="41">
        <f t="shared" si="295"/>
        <v>171</v>
      </c>
      <c r="AC3806" s="75">
        <f t="shared" si="296"/>
        <v>345.50064229249023</v>
      </c>
      <c r="AD3806" s="75">
        <f t="shared" si="297"/>
        <v>59080.609832015827</v>
      </c>
      <c r="AE3806" s="74">
        <f t="shared" si="298"/>
        <v>1629.5090446792583</v>
      </c>
      <c r="AF3806" s="74">
        <f t="shared" si="299"/>
        <v>278646.04664015316</v>
      </c>
    </row>
    <row r="3807" spans="28:32" ht="20" customHeight="1" x14ac:dyDescent="0.5">
      <c r="AB3807" s="41">
        <f t="shared" si="295"/>
        <v>171</v>
      </c>
      <c r="AC3807" s="75">
        <f t="shared" si="296"/>
        <v>345.50064229249023</v>
      </c>
      <c r="AD3807" s="75">
        <f t="shared" si="297"/>
        <v>59080.609832015827</v>
      </c>
      <c r="AE3807" s="74">
        <f t="shared" si="298"/>
        <v>1629.5090446792583</v>
      </c>
      <c r="AF3807" s="74">
        <f t="shared" si="299"/>
        <v>278646.04664015316</v>
      </c>
    </row>
    <row r="3808" spans="28:32" ht="20" customHeight="1" x14ac:dyDescent="0.5">
      <c r="AB3808" s="41">
        <f t="shared" si="295"/>
        <v>171</v>
      </c>
      <c r="AC3808" s="75">
        <f t="shared" si="296"/>
        <v>345.50064229249023</v>
      </c>
      <c r="AD3808" s="75">
        <f t="shared" si="297"/>
        <v>59080.609832015827</v>
      </c>
      <c r="AE3808" s="74">
        <f t="shared" si="298"/>
        <v>1629.5090446792583</v>
      </c>
      <c r="AF3808" s="74">
        <f t="shared" si="299"/>
        <v>278646.04664015316</v>
      </c>
    </row>
    <row r="3809" spans="28:32" ht="20" customHeight="1" x14ac:dyDescent="0.5">
      <c r="AB3809" s="41">
        <f t="shared" si="295"/>
        <v>171</v>
      </c>
      <c r="AC3809" s="75">
        <f t="shared" si="296"/>
        <v>345.50064229249023</v>
      </c>
      <c r="AD3809" s="75">
        <f t="shared" si="297"/>
        <v>59080.609832015827</v>
      </c>
      <c r="AE3809" s="74">
        <f t="shared" si="298"/>
        <v>1629.5090446792583</v>
      </c>
      <c r="AF3809" s="74">
        <f t="shared" si="299"/>
        <v>278646.04664015316</v>
      </c>
    </row>
    <row r="3810" spans="28:32" ht="20" customHeight="1" x14ac:dyDescent="0.5">
      <c r="AB3810" s="41">
        <f t="shared" si="295"/>
        <v>171</v>
      </c>
      <c r="AC3810" s="75">
        <f t="shared" si="296"/>
        <v>345.50064229249023</v>
      </c>
      <c r="AD3810" s="75">
        <f t="shared" si="297"/>
        <v>59080.609832015827</v>
      </c>
      <c r="AE3810" s="74">
        <f t="shared" si="298"/>
        <v>1629.5090446792583</v>
      </c>
      <c r="AF3810" s="74">
        <f t="shared" si="299"/>
        <v>278646.04664015316</v>
      </c>
    </row>
    <row r="3811" spans="28:32" ht="20" customHeight="1" x14ac:dyDescent="0.5">
      <c r="AB3811" s="41">
        <f t="shared" si="295"/>
        <v>171</v>
      </c>
      <c r="AC3811" s="75">
        <f t="shared" si="296"/>
        <v>345.50064229249023</v>
      </c>
      <c r="AD3811" s="75">
        <f t="shared" si="297"/>
        <v>59080.609832015827</v>
      </c>
      <c r="AE3811" s="74">
        <f t="shared" si="298"/>
        <v>1629.5090446792583</v>
      </c>
      <c r="AF3811" s="74">
        <f t="shared" si="299"/>
        <v>278646.04664015316</v>
      </c>
    </row>
    <row r="3812" spans="28:32" ht="20" customHeight="1" x14ac:dyDescent="0.5">
      <c r="AB3812" s="41">
        <f t="shared" si="295"/>
        <v>171</v>
      </c>
      <c r="AC3812" s="75">
        <f t="shared" si="296"/>
        <v>345.50064229249023</v>
      </c>
      <c r="AD3812" s="75">
        <f t="shared" si="297"/>
        <v>59080.609832015827</v>
      </c>
      <c r="AE3812" s="74">
        <f t="shared" si="298"/>
        <v>1629.5090446792583</v>
      </c>
      <c r="AF3812" s="74">
        <f t="shared" si="299"/>
        <v>278646.04664015316</v>
      </c>
    </row>
    <row r="3813" spans="28:32" ht="20" customHeight="1" x14ac:dyDescent="0.5">
      <c r="AB3813" s="41">
        <f t="shared" si="295"/>
        <v>171</v>
      </c>
      <c r="AC3813" s="75">
        <f t="shared" si="296"/>
        <v>345.50064229249023</v>
      </c>
      <c r="AD3813" s="75">
        <f t="shared" si="297"/>
        <v>59080.609832015827</v>
      </c>
      <c r="AE3813" s="74">
        <f t="shared" si="298"/>
        <v>1629.5090446792583</v>
      </c>
      <c r="AF3813" s="74">
        <f t="shared" si="299"/>
        <v>278646.04664015316</v>
      </c>
    </row>
    <row r="3814" spans="28:32" ht="20" customHeight="1" x14ac:dyDescent="0.5">
      <c r="AB3814" s="41">
        <f t="shared" si="295"/>
        <v>171</v>
      </c>
      <c r="AC3814" s="75">
        <f t="shared" si="296"/>
        <v>345.50064229249023</v>
      </c>
      <c r="AD3814" s="75">
        <f t="shared" si="297"/>
        <v>59080.609832015827</v>
      </c>
      <c r="AE3814" s="74">
        <f t="shared" si="298"/>
        <v>1629.5090446792583</v>
      </c>
      <c r="AF3814" s="74">
        <f t="shared" si="299"/>
        <v>278646.04664015316</v>
      </c>
    </row>
    <row r="3815" spans="28:32" ht="20" customHeight="1" x14ac:dyDescent="0.5">
      <c r="AB3815" s="41">
        <f t="shared" si="295"/>
        <v>171</v>
      </c>
      <c r="AC3815" s="75">
        <f t="shared" si="296"/>
        <v>345.50064229249023</v>
      </c>
      <c r="AD3815" s="75">
        <f t="shared" si="297"/>
        <v>59080.609832015827</v>
      </c>
      <c r="AE3815" s="74">
        <f t="shared" si="298"/>
        <v>1629.5090446792583</v>
      </c>
      <c r="AF3815" s="74">
        <f t="shared" si="299"/>
        <v>278646.04664015316</v>
      </c>
    </row>
    <row r="3816" spans="28:32" ht="20" customHeight="1" x14ac:dyDescent="0.5">
      <c r="AB3816" s="41">
        <f t="shared" si="295"/>
        <v>171</v>
      </c>
      <c r="AC3816" s="75">
        <f t="shared" si="296"/>
        <v>345.50064229249023</v>
      </c>
      <c r="AD3816" s="75">
        <f t="shared" si="297"/>
        <v>59080.609832015827</v>
      </c>
      <c r="AE3816" s="74">
        <f t="shared" si="298"/>
        <v>1629.5090446792583</v>
      </c>
      <c r="AF3816" s="74">
        <f t="shared" si="299"/>
        <v>278646.04664015316</v>
      </c>
    </row>
    <row r="3817" spans="28:32" ht="20" customHeight="1" x14ac:dyDescent="0.5">
      <c r="AB3817" s="41">
        <f t="shared" si="295"/>
        <v>171</v>
      </c>
      <c r="AC3817" s="75">
        <f t="shared" si="296"/>
        <v>345.50064229249023</v>
      </c>
      <c r="AD3817" s="75">
        <f t="shared" si="297"/>
        <v>59080.609832015827</v>
      </c>
      <c r="AE3817" s="74">
        <f t="shared" si="298"/>
        <v>1629.5090446792583</v>
      </c>
      <c r="AF3817" s="74">
        <f t="shared" si="299"/>
        <v>278646.04664015316</v>
      </c>
    </row>
    <row r="3818" spans="28:32" ht="20" customHeight="1" x14ac:dyDescent="0.5">
      <c r="AB3818" s="41">
        <f t="shared" si="295"/>
        <v>171</v>
      </c>
      <c r="AC3818" s="75">
        <f t="shared" si="296"/>
        <v>345.50064229249023</v>
      </c>
      <c r="AD3818" s="75">
        <f t="shared" si="297"/>
        <v>59080.609832015827</v>
      </c>
      <c r="AE3818" s="74">
        <f t="shared" si="298"/>
        <v>1629.5090446792583</v>
      </c>
      <c r="AF3818" s="74">
        <f t="shared" si="299"/>
        <v>278646.04664015316</v>
      </c>
    </row>
    <row r="3819" spans="28:32" ht="20" customHeight="1" x14ac:dyDescent="0.5">
      <c r="AB3819" s="41">
        <f t="shared" si="295"/>
        <v>171</v>
      </c>
      <c r="AC3819" s="75">
        <f t="shared" si="296"/>
        <v>345.50064229249023</v>
      </c>
      <c r="AD3819" s="75">
        <f t="shared" si="297"/>
        <v>59080.609832015827</v>
      </c>
      <c r="AE3819" s="74">
        <f t="shared" si="298"/>
        <v>1629.5090446792583</v>
      </c>
      <c r="AF3819" s="74">
        <f t="shared" si="299"/>
        <v>278646.04664015316</v>
      </c>
    </row>
    <row r="3820" spans="28:32" ht="20" customHeight="1" x14ac:dyDescent="0.5">
      <c r="AB3820" s="41">
        <f t="shared" si="295"/>
        <v>171</v>
      </c>
      <c r="AC3820" s="75">
        <f t="shared" si="296"/>
        <v>345.50064229249023</v>
      </c>
      <c r="AD3820" s="75">
        <f t="shared" si="297"/>
        <v>59080.609832015827</v>
      </c>
      <c r="AE3820" s="74">
        <f t="shared" si="298"/>
        <v>1629.5090446792583</v>
      </c>
      <c r="AF3820" s="74">
        <f t="shared" si="299"/>
        <v>278646.04664015316</v>
      </c>
    </row>
    <row r="3821" spans="28:32" ht="20" customHeight="1" x14ac:dyDescent="0.5">
      <c r="AB3821" s="41">
        <f t="shared" si="295"/>
        <v>171</v>
      </c>
      <c r="AC3821" s="75">
        <f t="shared" si="296"/>
        <v>345.50064229249023</v>
      </c>
      <c r="AD3821" s="75">
        <f t="shared" si="297"/>
        <v>59080.609832015827</v>
      </c>
      <c r="AE3821" s="74">
        <f t="shared" si="298"/>
        <v>1629.5090446792583</v>
      </c>
      <c r="AF3821" s="74">
        <f t="shared" si="299"/>
        <v>278646.04664015316</v>
      </c>
    </row>
    <row r="3822" spans="28:32" ht="20" customHeight="1" x14ac:dyDescent="0.5">
      <c r="AB3822" s="41">
        <f t="shared" si="295"/>
        <v>171</v>
      </c>
      <c r="AC3822" s="75">
        <f t="shared" si="296"/>
        <v>345.50064229249023</v>
      </c>
      <c r="AD3822" s="75">
        <f t="shared" si="297"/>
        <v>59080.609832015827</v>
      </c>
      <c r="AE3822" s="74">
        <f t="shared" si="298"/>
        <v>1629.5090446792583</v>
      </c>
      <c r="AF3822" s="74">
        <f t="shared" si="299"/>
        <v>278646.04664015316</v>
      </c>
    </row>
    <row r="3823" spans="28:32" ht="20" customHeight="1" x14ac:dyDescent="0.5">
      <c r="AB3823" s="41">
        <f t="shared" si="295"/>
        <v>171</v>
      </c>
      <c r="AC3823" s="75">
        <f t="shared" si="296"/>
        <v>345.50064229249023</v>
      </c>
      <c r="AD3823" s="75">
        <f t="shared" si="297"/>
        <v>59080.609832015827</v>
      </c>
      <c r="AE3823" s="74">
        <f t="shared" si="298"/>
        <v>1629.5090446792583</v>
      </c>
      <c r="AF3823" s="74">
        <f t="shared" si="299"/>
        <v>278646.04664015316</v>
      </c>
    </row>
    <row r="3824" spans="28:32" ht="20" customHeight="1" x14ac:dyDescent="0.5">
      <c r="AB3824" s="41">
        <f t="shared" si="295"/>
        <v>171</v>
      </c>
      <c r="AC3824" s="75">
        <f t="shared" si="296"/>
        <v>345.50064229249023</v>
      </c>
      <c r="AD3824" s="75">
        <f t="shared" si="297"/>
        <v>59080.609832015827</v>
      </c>
      <c r="AE3824" s="74">
        <f t="shared" si="298"/>
        <v>1629.5090446792583</v>
      </c>
      <c r="AF3824" s="74">
        <f t="shared" si="299"/>
        <v>278646.04664015316</v>
      </c>
    </row>
    <row r="3825" spans="28:32" ht="20" customHeight="1" x14ac:dyDescent="0.5">
      <c r="AB3825" s="41">
        <f t="shared" si="295"/>
        <v>171</v>
      </c>
      <c r="AC3825" s="75">
        <f t="shared" si="296"/>
        <v>345.50064229249023</v>
      </c>
      <c r="AD3825" s="75">
        <f t="shared" si="297"/>
        <v>59080.609832015827</v>
      </c>
      <c r="AE3825" s="74">
        <f t="shared" si="298"/>
        <v>1629.5090446792583</v>
      </c>
      <c r="AF3825" s="74">
        <f t="shared" si="299"/>
        <v>278646.04664015316</v>
      </c>
    </row>
    <row r="3826" spans="28:32" ht="20" customHeight="1" x14ac:dyDescent="0.5">
      <c r="AB3826" s="41">
        <f t="shared" si="295"/>
        <v>171</v>
      </c>
      <c r="AC3826" s="75">
        <f t="shared" si="296"/>
        <v>345.50064229249023</v>
      </c>
      <c r="AD3826" s="75">
        <f t="shared" si="297"/>
        <v>59080.609832015827</v>
      </c>
      <c r="AE3826" s="74">
        <f t="shared" si="298"/>
        <v>1629.5090446792583</v>
      </c>
      <c r="AF3826" s="74">
        <f t="shared" si="299"/>
        <v>278646.04664015316</v>
      </c>
    </row>
    <row r="3827" spans="28:32" ht="20" customHeight="1" x14ac:dyDescent="0.5">
      <c r="AB3827" s="41">
        <f t="shared" si="295"/>
        <v>171</v>
      </c>
      <c r="AC3827" s="75">
        <f t="shared" si="296"/>
        <v>345.50064229249023</v>
      </c>
      <c r="AD3827" s="75">
        <f t="shared" si="297"/>
        <v>59080.609832015827</v>
      </c>
      <c r="AE3827" s="74">
        <f t="shared" si="298"/>
        <v>1629.5090446792583</v>
      </c>
      <c r="AF3827" s="74">
        <f t="shared" si="299"/>
        <v>278646.04664015316</v>
      </c>
    </row>
    <row r="3828" spans="28:32" ht="20" customHeight="1" x14ac:dyDescent="0.5">
      <c r="AB3828" s="41">
        <f t="shared" si="295"/>
        <v>171</v>
      </c>
      <c r="AC3828" s="75">
        <f t="shared" si="296"/>
        <v>345.50064229249023</v>
      </c>
      <c r="AD3828" s="75">
        <f t="shared" si="297"/>
        <v>59080.609832015827</v>
      </c>
      <c r="AE3828" s="74">
        <f t="shared" si="298"/>
        <v>1629.5090446792583</v>
      </c>
      <c r="AF3828" s="74">
        <f t="shared" si="299"/>
        <v>278646.04664015316</v>
      </c>
    </row>
    <row r="3829" spans="28:32" ht="20" customHeight="1" x14ac:dyDescent="0.5">
      <c r="AB3829" s="41">
        <f t="shared" si="295"/>
        <v>171</v>
      </c>
      <c r="AC3829" s="75">
        <f t="shared" si="296"/>
        <v>345.50064229249023</v>
      </c>
      <c r="AD3829" s="75">
        <f t="shared" si="297"/>
        <v>59080.609832015827</v>
      </c>
      <c r="AE3829" s="74">
        <f t="shared" si="298"/>
        <v>1629.5090446792583</v>
      </c>
      <c r="AF3829" s="74">
        <f t="shared" si="299"/>
        <v>278646.04664015316</v>
      </c>
    </row>
    <row r="3830" spans="28:32" ht="20" customHeight="1" x14ac:dyDescent="0.5">
      <c r="AB3830" s="41">
        <f t="shared" si="295"/>
        <v>171</v>
      </c>
      <c r="AC3830" s="75">
        <f t="shared" si="296"/>
        <v>345.50064229249023</v>
      </c>
      <c r="AD3830" s="75">
        <f t="shared" si="297"/>
        <v>59080.609832015827</v>
      </c>
      <c r="AE3830" s="74">
        <f t="shared" si="298"/>
        <v>1629.5090446792583</v>
      </c>
      <c r="AF3830" s="74">
        <f t="shared" si="299"/>
        <v>278646.04664015316</v>
      </c>
    </row>
    <row r="3831" spans="28:32" ht="20" customHeight="1" x14ac:dyDescent="0.5">
      <c r="AB3831" s="41">
        <f t="shared" si="295"/>
        <v>171</v>
      </c>
      <c r="AC3831" s="75">
        <f t="shared" si="296"/>
        <v>345.50064229249023</v>
      </c>
      <c r="AD3831" s="75">
        <f t="shared" si="297"/>
        <v>59080.609832015827</v>
      </c>
      <c r="AE3831" s="74">
        <f t="shared" si="298"/>
        <v>1629.5090446792583</v>
      </c>
      <c r="AF3831" s="74">
        <f t="shared" si="299"/>
        <v>278646.04664015316</v>
      </c>
    </row>
    <row r="3832" spans="28:32" ht="20" customHeight="1" x14ac:dyDescent="0.5">
      <c r="AB3832" s="41">
        <f t="shared" si="295"/>
        <v>171</v>
      </c>
      <c r="AC3832" s="75">
        <f t="shared" si="296"/>
        <v>345.50064229249023</v>
      </c>
      <c r="AD3832" s="75">
        <f t="shared" si="297"/>
        <v>59080.609832015827</v>
      </c>
      <c r="AE3832" s="74">
        <f t="shared" si="298"/>
        <v>1629.5090446792583</v>
      </c>
      <c r="AF3832" s="74">
        <f t="shared" si="299"/>
        <v>278646.04664015316</v>
      </c>
    </row>
    <row r="3833" spans="28:32" ht="20" customHeight="1" x14ac:dyDescent="0.5">
      <c r="AB3833" s="41">
        <f t="shared" si="295"/>
        <v>171</v>
      </c>
      <c r="AC3833" s="75">
        <f t="shared" si="296"/>
        <v>345.50064229249023</v>
      </c>
      <c r="AD3833" s="75">
        <f t="shared" si="297"/>
        <v>59080.609832015827</v>
      </c>
      <c r="AE3833" s="74">
        <f t="shared" si="298"/>
        <v>1629.5090446792583</v>
      </c>
      <c r="AF3833" s="74">
        <f t="shared" si="299"/>
        <v>278646.04664015316</v>
      </c>
    </row>
    <row r="3834" spans="28:32" ht="20" customHeight="1" x14ac:dyDescent="0.5">
      <c r="AB3834" s="41">
        <f t="shared" si="295"/>
        <v>171</v>
      </c>
      <c r="AC3834" s="75">
        <f t="shared" si="296"/>
        <v>345.50064229249023</v>
      </c>
      <c r="AD3834" s="75">
        <f t="shared" si="297"/>
        <v>59080.609832015827</v>
      </c>
      <c r="AE3834" s="74">
        <f t="shared" si="298"/>
        <v>1629.5090446792583</v>
      </c>
      <c r="AF3834" s="74">
        <f t="shared" si="299"/>
        <v>278646.04664015316</v>
      </c>
    </row>
    <row r="3835" spans="28:32" ht="20" customHeight="1" x14ac:dyDescent="0.5">
      <c r="AB3835" s="41">
        <f t="shared" si="295"/>
        <v>171</v>
      </c>
      <c r="AC3835" s="75">
        <f t="shared" si="296"/>
        <v>345.50064229249023</v>
      </c>
      <c r="AD3835" s="75">
        <f t="shared" si="297"/>
        <v>59080.609832015827</v>
      </c>
      <c r="AE3835" s="74">
        <f t="shared" si="298"/>
        <v>1629.5090446792583</v>
      </c>
      <c r="AF3835" s="74">
        <f t="shared" si="299"/>
        <v>278646.04664015316</v>
      </c>
    </row>
    <row r="3836" spans="28:32" ht="20" customHeight="1" x14ac:dyDescent="0.5">
      <c r="AB3836" s="41">
        <f t="shared" si="295"/>
        <v>171</v>
      </c>
      <c r="AC3836" s="75">
        <f t="shared" si="296"/>
        <v>345.50064229249023</v>
      </c>
      <c r="AD3836" s="75">
        <f t="shared" si="297"/>
        <v>59080.609832015827</v>
      </c>
      <c r="AE3836" s="74">
        <f t="shared" si="298"/>
        <v>1629.5090446792583</v>
      </c>
      <c r="AF3836" s="74">
        <f t="shared" si="299"/>
        <v>278646.04664015316</v>
      </c>
    </row>
    <row r="3837" spans="28:32" ht="20" customHeight="1" x14ac:dyDescent="0.5">
      <c r="AB3837" s="41">
        <f t="shared" si="295"/>
        <v>171</v>
      </c>
      <c r="AC3837" s="75">
        <f t="shared" si="296"/>
        <v>345.50064229249023</v>
      </c>
      <c r="AD3837" s="75">
        <f t="shared" si="297"/>
        <v>59080.609832015827</v>
      </c>
      <c r="AE3837" s="74">
        <f t="shared" si="298"/>
        <v>1629.5090446792583</v>
      </c>
      <c r="AF3837" s="74">
        <f t="shared" si="299"/>
        <v>278646.04664015316</v>
      </c>
    </row>
    <row r="3838" spans="28:32" ht="20" customHeight="1" x14ac:dyDescent="0.5">
      <c r="AB3838" s="41">
        <f t="shared" si="295"/>
        <v>171</v>
      </c>
      <c r="AC3838" s="75">
        <f t="shared" si="296"/>
        <v>345.50064229249023</v>
      </c>
      <c r="AD3838" s="75">
        <f t="shared" si="297"/>
        <v>59080.609832015827</v>
      </c>
      <c r="AE3838" s="74">
        <f t="shared" si="298"/>
        <v>1629.5090446792583</v>
      </c>
      <c r="AF3838" s="74">
        <f t="shared" si="299"/>
        <v>278646.04664015316</v>
      </c>
    </row>
    <row r="3839" spans="28:32" ht="20" customHeight="1" x14ac:dyDescent="0.5">
      <c r="AB3839" s="41">
        <f t="shared" si="295"/>
        <v>171</v>
      </c>
      <c r="AC3839" s="75">
        <f t="shared" si="296"/>
        <v>345.50064229249023</v>
      </c>
      <c r="AD3839" s="75">
        <f t="shared" si="297"/>
        <v>59080.609832015827</v>
      </c>
      <c r="AE3839" s="74">
        <f t="shared" si="298"/>
        <v>1629.5090446792583</v>
      </c>
      <c r="AF3839" s="74">
        <f t="shared" si="299"/>
        <v>278646.04664015316</v>
      </c>
    </row>
    <row r="3840" spans="28:32" ht="20" customHeight="1" x14ac:dyDescent="0.5">
      <c r="AB3840" s="41">
        <f t="shared" si="295"/>
        <v>171</v>
      </c>
      <c r="AC3840" s="75">
        <f t="shared" si="296"/>
        <v>345.50064229249023</v>
      </c>
      <c r="AD3840" s="75">
        <f t="shared" si="297"/>
        <v>59080.609832015827</v>
      </c>
      <c r="AE3840" s="74">
        <f t="shared" si="298"/>
        <v>1629.5090446792583</v>
      </c>
      <c r="AF3840" s="74">
        <f t="shared" si="299"/>
        <v>278646.04664015316</v>
      </c>
    </row>
    <row r="3841" spans="28:32" ht="20" customHeight="1" x14ac:dyDescent="0.5">
      <c r="AB3841" s="41">
        <f t="shared" si="295"/>
        <v>171</v>
      </c>
      <c r="AC3841" s="75">
        <f t="shared" si="296"/>
        <v>345.50064229249023</v>
      </c>
      <c r="AD3841" s="75">
        <f t="shared" si="297"/>
        <v>59080.609832015827</v>
      </c>
      <c r="AE3841" s="74">
        <f t="shared" si="298"/>
        <v>1629.5090446792583</v>
      </c>
      <c r="AF3841" s="74">
        <f t="shared" si="299"/>
        <v>278646.04664015316</v>
      </c>
    </row>
    <row r="3842" spans="28:32" ht="20" customHeight="1" x14ac:dyDescent="0.5">
      <c r="AB3842" s="41">
        <f t="shared" si="295"/>
        <v>171</v>
      </c>
      <c r="AC3842" s="75">
        <f t="shared" si="296"/>
        <v>345.50064229249023</v>
      </c>
      <c r="AD3842" s="75">
        <f t="shared" si="297"/>
        <v>59080.609832015827</v>
      </c>
      <c r="AE3842" s="74">
        <f t="shared" si="298"/>
        <v>1629.5090446792583</v>
      </c>
      <c r="AF3842" s="74">
        <f t="shared" si="299"/>
        <v>278646.04664015316</v>
      </c>
    </row>
    <row r="3843" spans="28:32" ht="20" customHeight="1" x14ac:dyDescent="0.5">
      <c r="AB3843" s="41">
        <f t="shared" si="295"/>
        <v>171</v>
      </c>
      <c r="AC3843" s="75">
        <f t="shared" si="296"/>
        <v>345.50064229249023</v>
      </c>
      <c r="AD3843" s="75">
        <f t="shared" si="297"/>
        <v>59080.609832015827</v>
      </c>
      <c r="AE3843" s="74">
        <f t="shared" si="298"/>
        <v>1629.5090446792583</v>
      </c>
      <c r="AF3843" s="74">
        <f t="shared" si="299"/>
        <v>278646.04664015316</v>
      </c>
    </row>
    <row r="3844" spans="28:32" ht="20" customHeight="1" x14ac:dyDescent="0.5">
      <c r="AB3844" s="41">
        <f t="shared" si="295"/>
        <v>171</v>
      </c>
      <c r="AC3844" s="75">
        <f t="shared" si="296"/>
        <v>345.50064229249023</v>
      </c>
      <c r="AD3844" s="75">
        <f t="shared" si="297"/>
        <v>59080.609832015827</v>
      </c>
      <c r="AE3844" s="74">
        <f t="shared" si="298"/>
        <v>1629.5090446792583</v>
      </c>
      <c r="AF3844" s="74">
        <f t="shared" si="299"/>
        <v>278646.04664015316</v>
      </c>
    </row>
    <row r="3845" spans="28:32" ht="20" customHeight="1" x14ac:dyDescent="0.5">
      <c r="AB3845" s="41">
        <f t="shared" si="295"/>
        <v>171</v>
      </c>
      <c r="AC3845" s="75">
        <f t="shared" si="296"/>
        <v>345.50064229249023</v>
      </c>
      <c r="AD3845" s="75">
        <f t="shared" si="297"/>
        <v>59080.609832015827</v>
      </c>
      <c r="AE3845" s="74">
        <f t="shared" si="298"/>
        <v>1629.5090446792583</v>
      </c>
      <c r="AF3845" s="74">
        <f t="shared" si="299"/>
        <v>278646.04664015316</v>
      </c>
    </row>
    <row r="3846" spans="28:32" ht="20" customHeight="1" x14ac:dyDescent="0.5">
      <c r="AB3846" s="41">
        <f t="shared" si="295"/>
        <v>171</v>
      </c>
      <c r="AC3846" s="75">
        <f t="shared" si="296"/>
        <v>345.50064229249023</v>
      </c>
      <c r="AD3846" s="75">
        <f t="shared" si="297"/>
        <v>59080.609832015827</v>
      </c>
      <c r="AE3846" s="74">
        <f t="shared" si="298"/>
        <v>1629.5090446792583</v>
      </c>
      <c r="AF3846" s="74">
        <f t="shared" si="299"/>
        <v>278646.04664015316</v>
      </c>
    </row>
    <row r="3847" spans="28:32" ht="20" customHeight="1" x14ac:dyDescent="0.5">
      <c r="AB3847" s="41">
        <f t="shared" ref="AB3847:AB3910" si="300">AB3846+U3847</f>
        <v>171</v>
      </c>
      <c r="AC3847" s="75">
        <f t="shared" ref="AC3847:AC3910" si="301">IF(U3847&gt;0,(W3847+AD3846)/AB3847,AC3846)</f>
        <v>345.50064229249023</v>
      </c>
      <c r="AD3847" s="75">
        <f t="shared" ref="AD3847:AD3910" si="302">AB3847*AC3847</f>
        <v>59080.609832015827</v>
      </c>
      <c r="AE3847" s="74">
        <f t="shared" ref="AE3847:AE3910" si="303">IF(U3847&gt;0,(AF3846+Z3847)/AB3847,AE3846)</f>
        <v>1629.5090446792583</v>
      </c>
      <c r="AF3847" s="74">
        <f t="shared" ref="AF3847:AF3910" si="304">AB3847*AE3847</f>
        <v>278646.04664015316</v>
      </c>
    </row>
    <row r="3848" spans="28:32" ht="20" customHeight="1" x14ac:dyDescent="0.5">
      <c r="AB3848" s="41">
        <f t="shared" si="300"/>
        <v>171</v>
      </c>
      <c r="AC3848" s="75">
        <f t="shared" si="301"/>
        <v>345.50064229249023</v>
      </c>
      <c r="AD3848" s="75">
        <f t="shared" si="302"/>
        <v>59080.609832015827</v>
      </c>
      <c r="AE3848" s="74">
        <f t="shared" si="303"/>
        <v>1629.5090446792583</v>
      </c>
      <c r="AF3848" s="74">
        <f t="shared" si="304"/>
        <v>278646.04664015316</v>
      </c>
    </row>
    <row r="3849" spans="28:32" ht="20" customHeight="1" x14ac:dyDescent="0.5">
      <c r="AB3849" s="41">
        <f t="shared" si="300"/>
        <v>171</v>
      </c>
      <c r="AC3849" s="75">
        <f t="shared" si="301"/>
        <v>345.50064229249023</v>
      </c>
      <c r="AD3849" s="75">
        <f t="shared" si="302"/>
        <v>59080.609832015827</v>
      </c>
      <c r="AE3849" s="74">
        <f t="shared" si="303"/>
        <v>1629.5090446792583</v>
      </c>
      <c r="AF3849" s="74">
        <f t="shared" si="304"/>
        <v>278646.04664015316</v>
      </c>
    </row>
    <row r="3850" spans="28:32" ht="20" customHeight="1" x14ac:dyDescent="0.5">
      <c r="AB3850" s="41">
        <f t="shared" si="300"/>
        <v>171</v>
      </c>
      <c r="AC3850" s="75">
        <f t="shared" si="301"/>
        <v>345.50064229249023</v>
      </c>
      <c r="AD3850" s="75">
        <f t="shared" si="302"/>
        <v>59080.609832015827</v>
      </c>
      <c r="AE3850" s="74">
        <f t="shared" si="303"/>
        <v>1629.5090446792583</v>
      </c>
      <c r="AF3850" s="74">
        <f t="shared" si="304"/>
        <v>278646.04664015316</v>
      </c>
    </row>
    <row r="3851" spans="28:32" ht="20" customHeight="1" x14ac:dyDescent="0.5">
      <c r="AB3851" s="41">
        <f t="shared" si="300"/>
        <v>171</v>
      </c>
      <c r="AC3851" s="75">
        <f t="shared" si="301"/>
        <v>345.50064229249023</v>
      </c>
      <c r="AD3851" s="75">
        <f t="shared" si="302"/>
        <v>59080.609832015827</v>
      </c>
      <c r="AE3851" s="74">
        <f t="shared" si="303"/>
        <v>1629.5090446792583</v>
      </c>
      <c r="AF3851" s="74">
        <f t="shared" si="304"/>
        <v>278646.04664015316</v>
      </c>
    </row>
    <row r="3852" spans="28:32" ht="20" customHeight="1" x14ac:dyDescent="0.5">
      <c r="AB3852" s="41">
        <f t="shared" si="300"/>
        <v>171</v>
      </c>
      <c r="AC3852" s="75">
        <f t="shared" si="301"/>
        <v>345.50064229249023</v>
      </c>
      <c r="AD3852" s="75">
        <f t="shared" si="302"/>
        <v>59080.609832015827</v>
      </c>
      <c r="AE3852" s="74">
        <f t="shared" si="303"/>
        <v>1629.5090446792583</v>
      </c>
      <c r="AF3852" s="74">
        <f t="shared" si="304"/>
        <v>278646.04664015316</v>
      </c>
    </row>
    <row r="3853" spans="28:32" ht="20" customHeight="1" x14ac:dyDescent="0.5">
      <c r="AB3853" s="41">
        <f t="shared" si="300"/>
        <v>171</v>
      </c>
      <c r="AC3853" s="75">
        <f t="shared" si="301"/>
        <v>345.50064229249023</v>
      </c>
      <c r="AD3853" s="75">
        <f t="shared" si="302"/>
        <v>59080.609832015827</v>
      </c>
      <c r="AE3853" s="74">
        <f t="shared" si="303"/>
        <v>1629.5090446792583</v>
      </c>
      <c r="AF3853" s="74">
        <f t="shared" si="304"/>
        <v>278646.04664015316</v>
      </c>
    </row>
    <row r="3854" spans="28:32" ht="20" customHeight="1" x14ac:dyDescent="0.5">
      <c r="AB3854" s="41">
        <f t="shared" si="300"/>
        <v>171</v>
      </c>
      <c r="AC3854" s="75">
        <f t="shared" si="301"/>
        <v>345.50064229249023</v>
      </c>
      <c r="AD3854" s="75">
        <f t="shared" si="302"/>
        <v>59080.609832015827</v>
      </c>
      <c r="AE3854" s="74">
        <f t="shared" si="303"/>
        <v>1629.5090446792583</v>
      </c>
      <c r="AF3854" s="74">
        <f t="shared" si="304"/>
        <v>278646.04664015316</v>
      </c>
    </row>
    <row r="3855" spans="28:32" ht="20" customHeight="1" x14ac:dyDescent="0.5">
      <c r="AB3855" s="41">
        <f t="shared" si="300"/>
        <v>171</v>
      </c>
      <c r="AC3855" s="75">
        <f t="shared" si="301"/>
        <v>345.50064229249023</v>
      </c>
      <c r="AD3855" s="75">
        <f t="shared" si="302"/>
        <v>59080.609832015827</v>
      </c>
      <c r="AE3855" s="74">
        <f t="shared" si="303"/>
        <v>1629.5090446792583</v>
      </c>
      <c r="AF3855" s="74">
        <f t="shared" si="304"/>
        <v>278646.04664015316</v>
      </c>
    </row>
    <row r="3856" spans="28:32" ht="20" customHeight="1" x14ac:dyDescent="0.5">
      <c r="AB3856" s="41">
        <f t="shared" si="300"/>
        <v>171</v>
      </c>
      <c r="AC3856" s="75">
        <f t="shared" si="301"/>
        <v>345.50064229249023</v>
      </c>
      <c r="AD3856" s="75">
        <f t="shared" si="302"/>
        <v>59080.609832015827</v>
      </c>
      <c r="AE3856" s="74">
        <f t="shared" si="303"/>
        <v>1629.5090446792583</v>
      </c>
      <c r="AF3856" s="74">
        <f t="shared" si="304"/>
        <v>278646.04664015316</v>
      </c>
    </row>
    <row r="3857" spans="28:32" ht="20" customHeight="1" x14ac:dyDescent="0.5">
      <c r="AB3857" s="41">
        <f t="shared" si="300"/>
        <v>171</v>
      </c>
      <c r="AC3857" s="75">
        <f t="shared" si="301"/>
        <v>345.50064229249023</v>
      </c>
      <c r="AD3857" s="75">
        <f t="shared" si="302"/>
        <v>59080.609832015827</v>
      </c>
      <c r="AE3857" s="74">
        <f t="shared" si="303"/>
        <v>1629.5090446792583</v>
      </c>
      <c r="AF3857" s="74">
        <f t="shared" si="304"/>
        <v>278646.04664015316</v>
      </c>
    </row>
    <row r="3858" spans="28:32" ht="20" customHeight="1" x14ac:dyDescent="0.5">
      <c r="AB3858" s="41">
        <f t="shared" si="300"/>
        <v>171</v>
      </c>
      <c r="AC3858" s="75">
        <f t="shared" si="301"/>
        <v>345.50064229249023</v>
      </c>
      <c r="AD3858" s="75">
        <f t="shared" si="302"/>
        <v>59080.609832015827</v>
      </c>
      <c r="AE3858" s="74">
        <f t="shared" si="303"/>
        <v>1629.5090446792583</v>
      </c>
      <c r="AF3858" s="74">
        <f t="shared" si="304"/>
        <v>278646.04664015316</v>
      </c>
    </row>
    <row r="3859" spans="28:32" ht="20" customHeight="1" x14ac:dyDescent="0.5">
      <c r="AB3859" s="41">
        <f t="shared" si="300"/>
        <v>171</v>
      </c>
      <c r="AC3859" s="75">
        <f t="shared" si="301"/>
        <v>345.50064229249023</v>
      </c>
      <c r="AD3859" s="75">
        <f t="shared" si="302"/>
        <v>59080.609832015827</v>
      </c>
      <c r="AE3859" s="74">
        <f t="shared" si="303"/>
        <v>1629.5090446792583</v>
      </c>
      <c r="AF3859" s="74">
        <f t="shared" si="304"/>
        <v>278646.04664015316</v>
      </c>
    </row>
    <row r="3860" spans="28:32" ht="20" customHeight="1" x14ac:dyDescent="0.5">
      <c r="AB3860" s="41">
        <f t="shared" si="300"/>
        <v>171</v>
      </c>
      <c r="AC3860" s="75">
        <f t="shared" si="301"/>
        <v>345.50064229249023</v>
      </c>
      <c r="AD3860" s="75">
        <f t="shared" si="302"/>
        <v>59080.609832015827</v>
      </c>
      <c r="AE3860" s="74">
        <f t="shared" si="303"/>
        <v>1629.5090446792583</v>
      </c>
      <c r="AF3860" s="74">
        <f t="shared" si="304"/>
        <v>278646.04664015316</v>
      </c>
    </row>
    <row r="3861" spans="28:32" ht="20" customHeight="1" x14ac:dyDescent="0.5">
      <c r="AB3861" s="41">
        <f t="shared" si="300"/>
        <v>171</v>
      </c>
      <c r="AC3861" s="75">
        <f t="shared" si="301"/>
        <v>345.50064229249023</v>
      </c>
      <c r="AD3861" s="75">
        <f t="shared" si="302"/>
        <v>59080.609832015827</v>
      </c>
      <c r="AE3861" s="74">
        <f t="shared" si="303"/>
        <v>1629.5090446792583</v>
      </c>
      <c r="AF3861" s="74">
        <f t="shared" si="304"/>
        <v>278646.04664015316</v>
      </c>
    </row>
    <row r="3862" spans="28:32" ht="20" customHeight="1" x14ac:dyDescent="0.5">
      <c r="AB3862" s="41">
        <f t="shared" si="300"/>
        <v>171</v>
      </c>
      <c r="AC3862" s="75">
        <f t="shared" si="301"/>
        <v>345.50064229249023</v>
      </c>
      <c r="AD3862" s="75">
        <f t="shared" si="302"/>
        <v>59080.609832015827</v>
      </c>
      <c r="AE3862" s="74">
        <f t="shared" si="303"/>
        <v>1629.5090446792583</v>
      </c>
      <c r="AF3862" s="74">
        <f t="shared" si="304"/>
        <v>278646.04664015316</v>
      </c>
    </row>
    <row r="3863" spans="28:32" ht="20" customHeight="1" x14ac:dyDescent="0.5">
      <c r="AB3863" s="41">
        <f t="shared" si="300"/>
        <v>171</v>
      </c>
      <c r="AC3863" s="75">
        <f t="shared" si="301"/>
        <v>345.50064229249023</v>
      </c>
      <c r="AD3863" s="75">
        <f t="shared" si="302"/>
        <v>59080.609832015827</v>
      </c>
      <c r="AE3863" s="74">
        <f t="shared" si="303"/>
        <v>1629.5090446792583</v>
      </c>
      <c r="AF3863" s="74">
        <f t="shared" si="304"/>
        <v>278646.04664015316</v>
      </c>
    </row>
    <row r="3864" spans="28:32" ht="20" customHeight="1" x14ac:dyDescent="0.5">
      <c r="AB3864" s="41">
        <f t="shared" si="300"/>
        <v>171</v>
      </c>
      <c r="AC3864" s="75">
        <f t="shared" si="301"/>
        <v>345.50064229249023</v>
      </c>
      <c r="AD3864" s="75">
        <f t="shared" si="302"/>
        <v>59080.609832015827</v>
      </c>
      <c r="AE3864" s="74">
        <f t="shared" si="303"/>
        <v>1629.5090446792583</v>
      </c>
      <c r="AF3864" s="74">
        <f t="shared" si="304"/>
        <v>278646.04664015316</v>
      </c>
    </row>
    <row r="3865" spans="28:32" ht="20" customHeight="1" x14ac:dyDescent="0.5">
      <c r="AB3865" s="41">
        <f t="shared" si="300"/>
        <v>171</v>
      </c>
      <c r="AC3865" s="75">
        <f t="shared" si="301"/>
        <v>345.50064229249023</v>
      </c>
      <c r="AD3865" s="75">
        <f t="shared" si="302"/>
        <v>59080.609832015827</v>
      </c>
      <c r="AE3865" s="74">
        <f t="shared" si="303"/>
        <v>1629.5090446792583</v>
      </c>
      <c r="AF3865" s="74">
        <f t="shared" si="304"/>
        <v>278646.04664015316</v>
      </c>
    </row>
    <row r="3866" spans="28:32" ht="20" customHeight="1" x14ac:dyDescent="0.5">
      <c r="AB3866" s="41">
        <f t="shared" si="300"/>
        <v>171</v>
      </c>
      <c r="AC3866" s="75">
        <f t="shared" si="301"/>
        <v>345.50064229249023</v>
      </c>
      <c r="AD3866" s="75">
        <f t="shared" si="302"/>
        <v>59080.609832015827</v>
      </c>
      <c r="AE3866" s="74">
        <f t="shared" si="303"/>
        <v>1629.5090446792583</v>
      </c>
      <c r="AF3866" s="74">
        <f t="shared" si="304"/>
        <v>278646.04664015316</v>
      </c>
    </row>
    <row r="3867" spans="28:32" ht="20" customHeight="1" x14ac:dyDescent="0.5">
      <c r="AB3867" s="41">
        <f t="shared" si="300"/>
        <v>171</v>
      </c>
      <c r="AC3867" s="75">
        <f t="shared" si="301"/>
        <v>345.50064229249023</v>
      </c>
      <c r="AD3867" s="75">
        <f t="shared" si="302"/>
        <v>59080.609832015827</v>
      </c>
      <c r="AE3867" s="74">
        <f t="shared" si="303"/>
        <v>1629.5090446792583</v>
      </c>
      <c r="AF3867" s="74">
        <f t="shared" si="304"/>
        <v>278646.04664015316</v>
      </c>
    </row>
    <row r="3868" spans="28:32" ht="20" customHeight="1" x14ac:dyDescent="0.5">
      <c r="AB3868" s="41">
        <f t="shared" si="300"/>
        <v>171</v>
      </c>
      <c r="AC3868" s="75">
        <f t="shared" si="301"/>
        <v>345.50064229249023</v>
      </c>
      <c r="AD3868" s="75">
        <f t="shared" si="302"/>
        <v>59080.609832015827</v>
      </c>
      <c r="AE3868" s="74">
        <f t="shared" si="303"/>
        <v>1629.5090446792583</v>
      </c>
      <c r="AF3868" s="74">
        <f t="shared" si="304"/>
        <v>278646.04664015316</v>
      </c>
    </row>
    <row r="3869" spans="28:32" ht="20" customHeight="1" x14ac:dyDescent="0.5">
      <c r="AB3869" s="41">
        <f t="shared" si="300"/>
        <v>171</v>
      </c>
      <c r="AC3869" s="75">
        <f t="shared" si="301"/>
        <v>345.50064229249023</v>
      </c>
      <c r="AD3869" s="75">
        <f t="shared" si="302"/>
        <v>59080.609832015827</v>
      </c>
      <c r="AE3869" s="74">
        <f t="shared" si="303"/>
        <v>1629.5090446792583</v>
      </c>
      <c r="AF3869" s="74">
        <f t="shared" si="304"/>
        <v>278646.04664015316</v>
      </c>
    </row>
    <row r="3870" spans="28:32" ht="20" customHeight="1" x14ac:dyDescent="0.5">
      <c r="AB3870" s="41">
        <f t="shared" si="300"/>
        <v>171</v>
      </c>
      <c r="AC3870" s="75">
        <f t="shared" si="301"/>
        <v>345.50064229249023</v>
      </c>
      <c r="AD3870" s="75">
        <f t="shared" si="302"/>
        <v>59080.609832015827</v>
      </c>
      <c r="AE3870" s="74">
        <f t="shared" si="303"/>
        <v>1629.5090446792583</v>
      </c>
      <c r="AF3870" s="74">
        <f t="shared" si="304"/>
        <v>278646.04664015316</v>
      </c>
    </row>
    <row r="3871" spans="28:32" ht="20" customHeight="1" x14ac:dyDescent="0.5">
      <c r="AB3871" s="41">
        <f t="shared" si="300"/>
        <v>171</v>
      </c>
      <c r="AC3871" s="75">
        <f t="shared" si="301"/>
        <v>345.50064229249023</v>
      </c>
      <c r="AD3871" s="75">
        <f t="shared" si="302"/>
        <v>59080.609832015827</v>
      </c>
      <c r="AE3871" s="74">
        <f t="shared" si="303"/>
        <v>1629.5090446792583</v>
      </c>
      <c r="AF3871" s="74">
        <f t="shared" si="304"/>
        <v>278646.04664015316</v>
      </c>
    </row>
    <row r="3872" spans="28:32" ht="20" customHeight="1" x14ac:dyDescent="0.5">
      <c r="AB3872" s="41">
        <f t="shared" si="300"/>
        <v>171</v>
      </c>
      <c r="AC3872" s="75">
        <f t="shared" si="301"/>
        <v>345.50064229249023</v>
      </c>
      <c r="AD3872" s="75">
        <f t="shared" si="302"/>
        <v>59080.609832015827</v>
      </c>
      <c r="AE3872" s="74">
        <f t="shared" si="303"/>
        <v>1629.5090446792583</v>
      </c>
      <c r="AF3872" s="74">
        <f t="shared" si="304"/>
        <v>278646.04664015316</v>
      </c>
    </row>
    <row r="3873" spans="28:32" ht="20" customHeight="1" x14ac:dyDescent="0.5">
      <c r="AB3873" s="41">
        <f t="shared" si="300"/>
        <v>171</v>
      </c>
      <c r="AC3873" s="75">
        <f t="shared" si="301"/>
        <v>345.50064229249023</v>
      </c>
      <c r="AD3873" s="75">
        <f t="shared" si="302"/>
        <v>59080.609832015827</v>
      </c>
      <c r="AE3873" s="74">
        <f t="shared" si="303"/>
        <v>1629.5090446792583</v>
      </c>
      <c r="AF3873" s="74">
        <f t="shared" si="304"/>
        <v>278646.04664015316</v>
      </c>
    </row>
    <row r="3874" spans="28:32" ht="20" customHeight="1" x14ac:dyDescent="0.5">
      <c r="AB3874" s="41">
        <f t="shared" si="300"/>
        <v>171</v>
      </c>
      <c r="AC3874" s="75">
        <f t="shared" si="301"/>
        <v>345.50064229249023</v>
      </c>
      <c r="AD3874" s="75">
        <f t="shared" si="302"/>
        <v>59080.609832015827</v>
      </c>
      <c r="AE3874" s="74">
        <f t="shared" si="303"/>
        <v>1629.5090446792583</v>
      </c>
      <c r="AF3874" s="74">
        <f t="shared" si="304"/>
        <v>278646.04664015316</v>
      </c>
    </row>
    <row r="3875" spans="28:32" ht="20" customHeight="1" x14ac:dyDescent="0.5">
      <c r="AB3875" s="41">
        <f t="shared" si="300"/>
        <v>171</v>
      </c>
      <c r="AC3875" s="75">
        <f t="shared" si="301"/>
        <v>345.50064229249023</v>
      </c>
      <c r="AD3875" s="75">
        <f t="shared" si="302"/>
        <v>59080.609832015827</v>
      </c>
      <c r="AE3875" s="74">
        <f t="shared" si="303"/>
        <v>1629.5090446792583</v>
      </c>
      <c r="AF3875" s="74">
        <f t="shared" si="304"/>
        <v>278646.04664015316</v>
      </c>
    </row>
    <row r="3876" spans="28:32" ht="20" customHeight="1" x14ac:dyDescent="0.5">
      <c r="AB3876" s="41">
        <f t="shared" si="300"/>
        <v>171</v>
      </c>
      <c r="AC3876" s="75">
        <f t="shared" si="301"/>
        <v>345.50064229249023</v>
      </c>
      <c r="AD3876" s="75">
        <f t="shared" si="302"/>
        <v>59080.609832015827</v>
      </c>
      <c r="AE3876" s="74">
        <f t="shared" si="303"/>
        <v>1629.5090446792583</v>
      </c>
      <c r="AF3876" s="74">
        <f t="shared" si="304"/>
        <v>278646.04664015316</v>
      </c>
    </row>
    <row r="3877" spans="28:32" ht="20" customHeight="1" x14ac:dyDescent="0.5">
      <c r="AB3877" s="41">
        <f t="shared" si="300"/>
        <v>171</v>
      </c>
      <c r="AC3877" s="75">
        <f t="shared" si="301"/>
        <v>345.50064229249023</v>
      </c>
      <c r="AD3877" s="75">
        <f t="shared" si="302"/>
        <v>59080.609832015827</v>
      </c>
      <c r="AE3877" s="74">
        <f t="shared" si="303"/>
        <v>1629.5090446792583</v>
      </c>
      <c r="AF3877" s="74">
        <f t="shared" si="304"/>
        <v>278646.04664015316</v>
      </c>
    </row>
    <row r="3878" spans="28:32" ht="20" customHeight="1" x14ac:dyDescent="0.5">
      <c r="AB3878" s="41">
        <f t="shared" si="300"/>
        <v>171</v>
      </c>
      <c r="AC3878" s="75">
        <f t="shared" si="301"/>
        <v>345.50064229249023</v>
      </c>
      <c r="AD3878" s="75">
        <f t="shared" si="302"/>
        <v>59080.609832015827</v>
      </c>
      <c r="AE3878" s="74">
        <f t="shared" si="303"/>
        <v>1629.5090446792583</v>
      </c>
      <c r="AF3878" s="74">
        <f t="shared" si="304"/>
        <v>278646.04664015316</v>
      </c>
    </row>
    <row r="3879" spans="28:32" ht="20" customHeight="1" x14ac:dyDescent="0.5">
      <c r="AB3879" s="41">
        <f t="shared" si="300"/>
        <v>171</v>
      </c>
      <c r="AC3879" s="75">
        <f t="shared" si="301"/>
        <v>345.50064229249023</v>
      </c>
      <c r="AD3879" s="75">
        <f t="shared" si="302"/>
        <v>59080.609832015827</v>
      </c>
      <c r="AE3879" s="74">
        <f t="shared" si="303"/>
        <v>1629.5090446792583</v>
      </c>
      <c r="AF3879" s="74">
        <f t="shared" si="304"/>
        <v>278646.04664015316</v>
      </c>
    </row>
    <row r="3880" spans="28:32" ht="20" customHeight="1" x14ac:dyDescent="0.5">
      <c r="AB3880" s="41">
        <f t="shared" si="300"/>
        <v>171</v>
      </c>
      <c r="AC3880" s="75">
        <f t="shared" si="301"/>
        <v>345.50064229249023</v>
      </c>
      <c r="AD3880" s="75">
        <f t="shared" si="302"/>
        <v>59080.609832015827</v>
      </c>
      <c r="AE3880" s="74">
        <f t="shared" si="303"/>
        <v>1629.5090446792583</v>
      </c>
      <c r="AF3880" s="74">
        <f t="shared" si="304"/>
        <v>278646.04664015316</v>
      </c>
    </row>
    <row r="3881" spans="28:32" ht="20" customHeight="1" x14ac:dyDescent="0.5">
      <c r="AB3881" s="41">
        <f t="shared" si="300"/>
        <v>171</v>
      </c>
      <c r="AC3881" s="75">
        <f t="shared" si="301"/>
        <v>345.50064229249023</v>
      </c>
      <c r="AD3881" s="75">
        <f t="shared" si="302"/>
        <v>59080.609832015827</v>
      </c>
      <c r="AE3881" s="74">
        <f t="shared" si="303"/>
        <v>1629.5090446792583</v>
      </c>
      <c r="AF3881" s="74">
        <f t="shared" si="304"/>
        <v>278646.04664015316</v>
      </c>
    </row>
    <row r="3882" spans="28:32" ht="20" customHeight="1" x14ac:dyDescent="0.5">
      <c r="AB3882" s="41">
        <f t="shared" si="300"/>
        <v>171</v>
      </c>
      <c r="AC3882" s="75">
        <f t="shared" si="301"/>
        <v>345.50064229249023</v>
      </c>
      <c r="AD3882" s="75">
        <f t="shared" si="302"/>
        <v>59080.609832015827</v>
      </c>
      <c r="AE3882" s="74">
        <f t="shared" si="303"/>
        <v>1629.5090446792583</v>
      </c>
      <c r="AF3882" s="74">
        <f t="shared" si="304"/>
        <v>278646.04664015316</v>
      </c>
    </row>
    <row r="3883" spans="28:32" ht="20" customHeight="1" x14ac:dyDescent="0.5">
      <c r="AB3883" s="41">
        <f t="shared" si="300"/>
        <v>171</v>
      </c>
      <c r="AC3883" s="75">
        <f t="shared" si="301"/>
        <v>345.50064229249023</v>
      </c>
      <c r="AD3883" s="75">
        <f t="shared" si="302"/>
        <v>59080.609832015827</v>
      </c>
      <c r="AE3883" s="74">
        <f t="shared" si="303"/>
        <v>1629.5090446792583</v>
      </c>
      <c r="AF3883" s="74">
        <f t="shared" si="304"/>
        <v>278646.04664015316</v>
      </c>
    </row>
    <row r="3884" spans="28:32" ht="20" customHeight="1" x14ac:dyDescent="0.5">
      <c r="AB3884" s="41">
        <f t="shared" si="300"/>
        <v>171</v>
      </c>
      <c r="AC3884" s="75">
        <f t="shared" si="301"/>
        <v>345.50064229249023</v>
      </c>
      <c r="AD3884" s="75">
        <f t="shared" si="302"/>
        <v>59080.609832015827</v>
      </c>
      <c r="AE3884" s="74">
        <f t="shared" si="303"/>
        <v>1629.5090446792583</v>
      </c>
      <c r="AF3884" s="74">
        <f t="shared" si="304"/>
        <v>278646.04664015316</v>
      </c>
    </row>
    <row r="3885" spans="28:32" ht="20" customHeight="1" x14ac:dyDescent="0.5">
      <c r="AB3885" s="41">
        <f t="shared" si="300"/>
        <v>171</v>
      </c>
      <c r="AC3885" s="75">
        <f t="shared" si="301"/>
        <v>345.50064229249023</v>
      </c>
      <c r="AD3885" s="75">
        <f t="shared" si="302"/>
        <v>59080.609832015827</v>
      </c>
      <c r="AE3885" s="74">
        <f t="shared" si="303"/>
        <v>1629.5090446792583</v>
      </c>
      <c r="AF3885" s="74">
        <f t="shared" si="304"/>
        <v>278646.04664015316</v>
      </c>
    </row>
    <row r="3886" spans="28:32" ht="20" customHeight="1" x14ac:dyDescent="0.5">
      <c r="AB3886" s="41">
        <f t="shared" si="300"/>
        <v>171</v>
      </c>
      <c r="AC3886" s="75">
        <f t="shared" si="301"/>
        <v>345.50064229249023</v>
      </c>
      <c r="AD3886" s="75">
        <f t="shared" si="302"/>
        <v>59080.609832015827</v>
      </c>
      <c r="AE3886" s="74">
        <f t="shared" si="303"/>
        <v>1629.5090446792583</v>
      </c>
      <c r="AF3886" s="74">
        <f t="shared" si="304"/>
        <v>278646.04664015316</v>
      </c>
    </row>
    <row r="3887" spans="28:32" ht="20" customHeight="1" x14ac:dyDescent="0.5">
      <c r="AB3887" s="41">
        <f t="shared" si="300"/>
        <v>171</v>
      </c>
      <c r="AC3887" s="75">
        <f t="shared" si="301"/>
        <v>345.50064229249023</v>
      </c>
      <c r="AD3887" s="75">
        <f t="shared" si="302"/>
        <v>59080.609832015827</v>
      </c>
      <c r="AE3887" s="74">
        <f t="shared" si="303"/>
        <v>1629.5090446792583</v>
      </c>
      <c r="AF3887" s="74">
        <f t="shared" si="304"/>
        <v>278646.04664015316</v>
      </c>
    </row>
    <row r="3888" spans="28:32" ht="20" customHeight="1" x14ac:dyDescent="0.5">
      <c r="AB3888" s="41">
        <f t="shared" si="300"/>
        <v>171</v>
      </c>
      <c r="AC3888" s="75">
        <f t="shared" si="301"/>
        <v>345.50064229249023</v>
      </c>
      <c r="AD3888" s="75">
        <f t="shared" si="302"/>
        <v>59080.609832015827</v>
      </c>
      <c r="AE3888" s="74">
        <f t="shared" si="303"/>
        <v>1629.5090446792583</v>
      </c>
      <c r="AF3888" s="74">
        <f t="shared" si="304"/>
        <v>278646.04664015316</v>
      </c>
    </row>
    <row r="3889" spans="28:32" ht="20" customHeight="1" x14ac:dyDescent="0.5">
      <c r="AB3889" s="41">
        <f t="shared" si="300"/>
        <v>171</v>
      </c>
      <c r="AC3889" s="75">
        <f t="shared" si="301"/>
        <v>345.50064229249023</v>
      </c>
      <c r="AD3889" s="75">
        <f t="shared" si="302"/>
        <v>59080.609832015827</v>
      </c>
      <c r="AE3889" s="74">
        <f t="shared" si="303"/>
        <v>1629.5090446792583</v>
      </c>
      <c r="AF3889" s="74">
        <f t="shared" si="304"/>
        <v>278646.04664015316</v>
      </c>
    </row>
    <row r="3890" spans="28:32" ht="20" customHeight="1" x14ac:dyDescent="0.5">
      <c r="AB3890" s="41">
        <f t="shared" si="300"/>
        <v>171</v>
      </c>
      <c r="AC3890" s="75">
        <f t="shared" si="301"/>
        <v>345.50064229249023</v>
      </c>
      <c r="AD3890" s="75">
        <f t="shared" si="302"/>
        <v>59080.609832015827</v>
      </c>
      <c r="AE3890" s="74">
        <f t="shared" si="303"/>
        <v>1629.5090446792583</v>
      </c>
      <c r="AF3890" s="74">
        <f t="shared" si="304"/>
        <v>278646.04664015316</v>
      </c>
    </row>
    <row r="3891" spans="28:32" ht="20" customHeight="1" x14ac:dyDescent="0.5">
      <c r="AB3891" s="41">
        <f t="shared" si="300"/>
        <v>171</v>
      </c>
      <c r="AC3891" s="75">
        <f t="shared" si="301"/>
        <v>345.50064229249023</v>
      </c>
      <c r="AD3891" s="75">
        <f t="shared" si="302"/>
        <v>59080.609832015827</v>
      </c>
      <c r="AE3891" s="74">
        <f t="shared" si="303"/>
        <v>1629.5090446792583</v>
      </c>
      <c r="AF3891" s="74">
        <f t="shared" si="304"/>
        <v>278646.04664015316</v>
      </c>
    </row>
    <row r="3892" spans="28:32" ht="20" customHeight="1" x14ac:dyDescent="0.5">
      <c r="AB3892" s="41">
        <f t="shared" si="300"/>
        <v>171</v>
      </c>
      <c r="AC3892" s="75">
        <f t="shared" si="301"/>
        <v>345.50064229249023</v>
      </c>
      <c r="AD3892" s="75">
        <f t="shared" si="302"/>
        <v>59080.609832015827</v>
      </c>
      <c r="AE3892" s="74">
        <f t="shared" si="303"/>
        <v>1629.5090446792583</v>
      </c>
      <c r="AF3892" s="74">
        <f t="shared" si="304"/>
        <v>278646.04664015316</v>
      </c>
    </row>
    <row r="3893" spans="28:32" ht="20" customHeight="1" x14ac:dyDescent="0.5">
      <c r="AB3893" s="41">
        <f t="shared" si="300"/>
        <v>171</v>
      </c>
      <c r="AC3893" s="75">
        <f t="shared" si="301"/>
        <v>345.50064229249023</v>
      </c>
      <c r="AD3893" s="75">
        <f t="shared" si="302"/>
        <v>59080.609832015827</v>
      </c>
      <c r="AE3893" s="74">
        <f t="shared" si="303"/>
        <v>1629.5090446792583</v>
      </c>
      <c r="AF3893" s="74">
        <f t="shared" si="304"/>
        <v>278646.04664015316</v>
      </c>
    </row>
    <row r="3894" spans="28:32" ht="20" customHeight="1" x14ac:dyDescent="0.5">
      <c r="AB3894" s="41">
        <f t="shared" si="300"/>
        <v>171</v>
      </c>
      <c r="AC3894" s="75">
        <f t="shared" si="301"/>
        <v>345.50064229249023</v>
      </c>
      <c r="AD3894" s="75">
        <f t="shared" si="302"/>
        <v>59080.609832015827</v>
      </c>
      <c r="AE3894" s="74">
        <f t="shared" si="303"/>
        <v>1629.5090446792583</v>
      </c>
      <c r="AF3894" s="74">
        <f t="shared" si="304"/>
        <v>278646.04664015316</v>
      </c>
    </row>
    <row r="3895" spans="28:32" ht="20" customHeight="1" x14ac:dyDescent="0.5">
      <c r="AB3895" s="41">
        <f t="shared" si="300"/>
        <v>171</v>
      </c>
      <c r="AC3895" s="75">
        <f t="shared" si="301"/>
        <v>345.50064229249023</v>
      </c>
      <c r="AD3895" s="75">
        <f t="shared" si="302"/>
        <v>59080.609832015827</v>
      </c>
      <c r="AE3895" s="74">
        <f t="shared" si="303"/>
        <v>1629.5090446792583</v>
      </c>
      <c r="AF3895" s="74">
        <f t="shared" si="304"/>
        <v>278646.04664015316</v>
      </c>
    </row>
    <row r="3896" spans="28:32" ht="20" customHeight="1" x14ac:dyDescent="0.5">
      <c r="AB3896" s="41">
        <f t="shared" si="300"/>
        <v>171</v>
      </c>
      <c r="AC3896" s="75">
        <f t="shared" si="301"/>
        <v>345.50064229249023</v>
      </c>
      <c r="AD3896" s="75">
        <f t="shared" si="302"/>
        <v>59080.609832015827</v>
      </c>
      <c r="AE3896" s="74">
        <f t="shared" si="303"/>
        <v>1629.5090446792583</v>
      </c>
      <c r="AF3896" s="74">
        <f t="shared" si="304"/>
        <v>278646.04664015316</v>
      </c>
    </row>
    <row r="3897" spans="28:32" ht="20" customHeight="1" x14ac:dyDescent="0.5">
      <c r="AB3897" s="41">
        <f t="shared" si="300"/>
        <v>171</v>
      </c>
      <c r="AC3897" s="75">
        <f t="shared" si="301"/>
        <v>345.50064229249023</v>
      </c>
      <c r="AD3897" s="75">
        <f t="shared" si="302"/>
        <v>59080.609832015827</v>
      </c>
      <c r="AE3897" s="74">
        <f t="shared" si="303"/>
        <v>1629.5090446792583</v>
      </c>
      <c r="AF3897" s="74">
        <f t="shared" si="304"/>
        <v>278646.04664015316</v>
      </c>
    </row>
    <row r="3898" spans="28:32" ht="20" customHeight="1" x14ac:dyDescent="0.5">
      <c r="AB3898" s="41">
        <f t="shared" si="300"/>
        <v>171</v>
      </c>
      <c r="AC3898" s="75">
        <f t="shared" si="301"/>
        <v>345.50064229249023</v>
      </c>
      <c r="AD3898" s="75">
        <f t="shared" si="302"/>
        <v>59080.609832015827</v>
      </c>
      <c r="AE3898" s="74">
        <f t="shared" si="303"/>
        <v>1629.5090446792583</v>
      </c>
      <c r="AF3898" s="74">
        <f t="shared" si="304"/>
        <v>278646.04664015316</v>
      </c>
    </row>
    <row r="3899" spans="28:32" ht="20" customHeight="1" x14ac:dyDescent="0.5">
      <c r="AB3899" s="41">
        <f t="shared" si="300"/>
        <v>171</v>
      </c>
      <c r="AC3899" s="75">
        <f t="shared" si="301"/>
        <v>345.50064229249023</v>
      </c>
      <c r="AD3899" s="75">
        <f t="shared" si="302"/>
        <v>59080.609832015827</v>
      </c>
      <c r="AE3899" s="74">
        <f t="shared" si="303"/>
        <v>1629.5090446792583</v>
      </c>
      <c r="AF3899" s="74">
        <f t="shared" si="304"/>
        <v>278646.04664015316</v>
      </c>
    </row>
    <row r="3900" spans="28:32" ht="20" customHeight="1" x14ac:dyDescent="0.5">
      <c r="AB3900" s="41">
        <f t="shared" si="300"/>
        <v>171</v>
      </c>
      <c r="AC3900" s="75">
        <f t="shared" si="301"/>
        <v>345.50064229249023</v>
      </c>
      <c r="AD3900" s="75">
        <f t="shared" si="302"/>
        <v>59080.609832015827</v>
      </c>
      <c r="AE3900" s="74">
        <f t="shared" si="303"/>
        <v>1629.5090446792583</v>
      </c>
      <c r="AF3900" s="74">
        <f t="shared" si="304"/>
        <v>278646.04664015316</v>
      </c>
    </row>
    <row r="3901" spans="28:32" ht="20" customHeight="1" x14ac:dyDescent="0.5">
      <c r="AB3901" s="41">
        <f t="shared" si="300"/>
        <v>171</v>
      </c>
      <c r="AC3901" s="75">
        <f t="shared" si="301"/>
        <v>345.50064229249023</v>
      </c>
      <c r="AD3901" s="75">
        <f t="shared" si="302"/>
        <v>59080.609832015827</v>
      </c>
      <c r="AE3901" s="74">
        <f t="shared" si="303"/>
        <v>1629.5090446792583</v>
      </c>
      <c r="AF3901" s="74">
        <f t="shared" si="304"/>
        <v>278646.04664015316</v>
      </c>
    </row>
    <row r="3902" spans="28:32" ht="20" customHeight="1" x14ac:dyDescent="0.5">
      <c r="AB3902" s="41">
        <f t="shared" si="300"/>
        <v>171</v>
      </c>
      <c r="AC3902" s="75">
        <f t="shared" si="301"/>
        <v>345.50064229249023</v>
      </c>
      <c r="AD3902" s="75">
        <f t="shared" si="302"/>
        <v>59080.609832015827</v>
      </c>
      <c r="AE3902" s="74">
        <f t="shared" si="303"/>
        <v>1629.5090446792583</v>
      </c>
      <c r="AF3902" s="74">
        <f t="shared" si="304"/>
        <v>278646.04664015316</v>
      </c>
    </row>
    <row r="3903" spans="28:32" ht="20" customHeight="1" x14ac:dyDescent="0.5">
      <c r="AB3903" s="41">
        <f t="shared" si="300"/>
        <v>171</v>
      </c>
      <c r="AC3903" s="75">
        <f t="shared" si="301"/>
        <v>345.50064229249023</v>
      </c>
      <c r="AD3903" s="75">
        <f t="shared" si="302"/>
        <v>59080.609832015827</v>
      </c>
      <c r="AE3903" s="74">
        <f t="shared" si="303"/>
        <v>1629.5090446792583</v>
      </c>
      <c r="AF3903" s="74">
        <f t="shared" si="304"/>
        <v>278646.04664015316</v>
      </c>
    </row>
    <row r="3904" spans="28:32" ht="20" customHeight="1" x14ac:dyDescent="0.5">
      <c r="AB3904" s="41">
        <f t="shared" si="300"/>
        <v>171</v>
      </c>
      <c r="AC3904" s="75">
        <f t="shared" si="301"/>
        <v>345.50064229249023</v>
      </c>
      <c r="AD3904" s="75">
        <f t="shared" si="302"/>
        <v>59080.609832015827</v>
      </c>
      <c r="AE3904" s="74">
        <f t="shared" si="303"/>
        <v>1629.5090446792583</v>
      </c>
      <c r="AF3904" s="74">
        <f t="shared" si="304"/>
        <v>278646.04664015316</v>
      </c>
    </row>
    <row r="3905" spans="28:32" ht="20" customHeight="1" x14ac:dyDescent="0.5">
      <c r="AB3905" s="41">
        <f t="shared" si="300"/>
        <v>171</v>
      </c>
      <c r="AC3905" s="75">
        <f t="shared" si="301"/>
        <v>345.50064229249023</v>
      </c>
      <c r="AD3905" s="75">
        <f t="shared" si="302"/>
        <v>59080.609832015827</v>
      </c>
      <c r="AE3905" s="74">
        <f t="shared" si="303"/>
        <v>1629.5090446792583</v>
      </c>
      <c r="AF3905" s="74">
        <f t="shared" si="304"/>
        <v>278646.04664015316</v>
      </c>
    </row>
    <row r="3906" spans="28:32" ht="20" customHeight="1" x14ac:dyDescent="0.5">
      <c r="AB3906" s="41">
        <f t="shared" si="300"/>
        <v>171</v>
      </c>
      <c r="AC3906" s="75">
        <f t="shared" si="301"/>
        <v>345.50064229249023</v>
      </c>
      <c r="AD3906" s="75">
        <f t="shared" si="302"/>
        <v>59080.609832015827</v>
      </c>
      <c r="AE3906" s="74">
        <f t="shared" si="303"/>
        <v>1629.5090446792583</v>
      </c>
      <c r="AF3906" s="74">
        <f t="shared" si="304"/>
        <v>278646.04664015316</v>
      </c>
    </row>
    <row r="3907" spans="28:32" ht="20" customHeight="1" x14ac:dyDescent="0.5">
      <c r="AB3907" s="41">
        <f t="shared" si="300"/>
        <v>171</v>
      </c>
      <c r="AC3907" s="75">
        <f t="shared" si="301"/>
        <v>345.50064229249023</v>
      </c>
      <c r="AD3907" s="75">
        <f t="shared" si="302"/>
        <v>59080.609832015827</v>
      </c>
      <c r="AE3907" s="74">
        <f t="shared" si="303"/>
        <v>1629.5090446792583</v>
      </c>
      <c r="AF3907" s="74">
        <f t="shared" si="304"/>
        <v>278646.04664015316</v>
      </c>
    </row>
    <row r="3908" spans="28:32" ht="20" customHeight="1" x14ac:dyDescent="0.5">
      <c r="AB3908" s="41">
        <f t="shared" si="300"/>
        <v>171</v>
      </c>
      <c r="AC3908" s="75">
        <f t="shared" si="301"/>
        <v>345.50064229249023</v>
      </c>
      <c r="AD3908" s="75">
        <f t="shared" si="302"/>
        <v>59080.609832015827</v>
      </c>
      <c r="AE3908" s="74">
        <f t="shared" si="303"/>
        <v>1629.5090446792583</v>
      </c>
      <c r="AF3908" s="74">
        <f t="shared" si="304"/>
        <v>278646.04664015316</v>
      </c>
    </row>
    <row r="3909" spans="28:32" ht="20" customHeight="1" x14ac:dyDescent="0.5">
      <c r="AB3909" s="41">
        <f t="shared" si="300"/>
        <v>171</v>
      </c>
      <c r="AC3909" s="75">
        <f t="shared" si="301"/>
        <v>345.50064229249023</v>
      </c>
      <c r="AD3909" s="75">
        <f t="shared" si="302"/>
        <v>59080.609832015827</v>
      </c>
      <c r="AE3909" s="74">
        <f t="shared" si="303"/>
        <v>1629.5090446792583</v>
      </c>
      <c r="AF3909" s="74">
        <f t="shared" si="304"/>
        <v>278646.04664015316</v>
      </c>
    </row>
    <row r="3910" spans="28:32" ht="20" customHeight="1" x14ac:dyDescent="0.5">
      <c r="AB3910" s="41">
        <f t="shared" si="300"/>
        <v>171</v>
      </c>
      <c r="AC3910" s="75">
        <f t="shared" si="301"/>
        <v>345.50064229249023</v>
      </c>
      <c r="AD3910" s="75">
        <f t="shared" si="302"/>
        <v>59080.609832015827</v>
      </c>
      <c r="AE3910" s="74">
        <f t="shared" si="303"/>
        <v>1629.5090446792583</v>
      </c>
      <c r="AF3910" s="74">
        <f t="shared" si="304"/>
        <v>278646.04664015316</v>
      </c>
    </row>
    <row r="3911" spans="28:32" ht="20" customHeight="1" x14ac:dyDescent="0.5">
      <c r="AB3911" s="41">
        <f t="shared" ref="AB3911:AB3974" si="305">AB3910+U3911</f>
        <v>171</v>
      </c>
      <c r="AC3911" s="75">
        <f t="shared" ref="AC3911:AC3974" si="306">IF(U3911&gt;0,(W3911+AD3910)/AB3911,AC3910)</f>
        <v>345.50064229249023</v>
      </c>
      <c r="AD3911" s="75">
        <f t="shared" ref="AD3911:AD3974" si="307">AB3911*AC3911</f>
        <v>59080.609832015827</v>
      </c>
      <c r="AE3911" s="74">
        <f t="shared" ref="AE3911:AE3974" si="308">IF(U3911&gt;0,(AF3910+Z3911)/AB3911,AE3910)</f>
        <v>1629.5090446792583</v>
      </c>
      <c r="AF3911" s="74">
        <f t="shared" ref="AF3911:AF3974" si="309">AB3911*AE3911</f>
        <v>278646.04664015316</v>
      </c>
    </row>
    <row r="3912" spans="28:32" ht="20" customHeight="1" x14ac:dyDescent="0.5">
      <c r="AB3912" s="41">
        <f t="shared" si="305"/>
        <v>171</v>
      </c>
      <c r="AC3912" s="75">
        <f t="shared" si="306"/>
        <v>345.50064229249023</v>
      </c>
      <c r="AD3912" s="75">
        <f t="shared" si="307"/>
        <v>59080.609832015827</v>
      </c>
      <c r="AE3912" s="74">
        <f t="shared" si="308"/>
        <v>1629.5090446792583</v>
      </c>
      <c r="AF3912" s="74">
        <f t="shared" si="309"/>
        <v>278646.04664015316</v>
      </c>
    </row>
    <row r="3913" spans="28:32" ht="20" customHeight="1" x14ac:dyDescent="0.5">
      <c r="AB3913" s="41">
        <f t="shared" si="305"/>
        <v>171</v>
      </c>
      <c r="AC3913" s="75">
        <f t="shared" si="306"/>
        <v>345.50064229249023</v>
      </c>
      <c r="AD3913" s="75">
        <f t="shared" si="307"/>
        <v>59080.609832015827</v>
      </c>
      <c r="AE3913" s="74">
        <f t="shared" si="308"/>
        <v>1629.5090446792583</v>
      </c>
      <c r="AF3913" s="74">
        <f t="shared" si="309"/>
        <v>278646.04664015316</v>
      </c>
    </row>
    <row r="3914" spans="28:32" ht="20" customHeight="1" x14ac:dyDescent="0.5">
      <c r="AB3914" s="41">
        <f t="shared" si="305"/>
        <v>171</v>
      </c>
      <c r="AC3914" s="75">
        <f t="shared" si="306"/>
        <v>345.50064229249023</v>
      </c>
      <c r="AD3914" s="75">
        <f t="shared" si="307"/>
        <v>59080.609832015827</v>
      </c>
      <c r="AE3914" s="74">
        <f t="shared" si="308"/>
        <v>1629.5090446792583</v>
      </c>
      <c r="AF3914" s="74">
        <f t="shared" si="309"/>
        <v>278646.04664015316</v>
      </c>
    </row>
    <row r="3915" spans="28:32" ht="20" customHeight="1" x14ac:dyDescent="0.5">
      <c r="AB3915" s="41">
        <f t="shared" si="305"/>
        <v>171</v>
      </c>
      <c r="AC3915" s="75">
        <f t="shared" si="306"/>
        <v>345.50064229249023</v>
      </c>
      <c r="AD3915" s="75">
        <f t="shared" si="307"/>
        <v>59080.609832015827</v>
      </c>
      <c r="AE3915" s="74">
        <f t="shared" si="308"/>
        <v>1629.5090446792583</v>
      </c>
      <c r="AF3915" s="74">
        <f t="shared" si="309"/>
        <v>278646.04664015316</v>
      </c>
    </row>
    <row r="3916" spans="28:32" ht="20" customHeight="1" x14ac:dyDescent="0.5">
      <c r="AB3916" s="41">
        <f t="shared" si="305"/>
        <v>171</v>
      </c>
      <c r="AC3916" s="75">
        <f t="shared" si="306"/>
        <v>345.50064229249023</v>
      </c>
      <c r="AD3916" s="75">
        <f t="shared" si="307"/>
        <v>59080.609832015827</v>
      </c>
      <c r="AE3916" s="74">
        <f t="shared" si="308"/>
        <v>1629.5090446792583</v>
      </c>
      <c r="AF3916" s="74">
        <f t="shared" si="309"/>
        <v>278646.04664015316</v>
      </c>
    </row>
    <row r="3917" spans="28:32" ht="20" customHeight="1" x14ac:dyDescent="0.5">
      <c r="AB3917" s="41">
        <f t="shared" si="305"/>
        <v>171</v>
      </c>
      <c r="AC3917" s="75">
        <f t="shared" si="306"/>
        <v>345.50064229249023</v>
      </c>
      <c r="AD3917" s="75">
        <f t="shared" si="307"/>
        <v>59080.609832015827</v>
      </c>
      <c r="AE3917" s="74">
        <f t="shared" si="308"/>
        <v>1629.5090446792583</v>
      </c>
      <c r="AF3917" s="74">
        <f t="shared" si="309"/>
        <v>278646.04664015316</v>
      </c>
    </row>
    <row r="3918" spans="28:32" ht="20" customHeight="1" x14ac:dyDescent="0.5">
      <c r="AB3918" s="41">
        <f t="shared" si="305"/>
        <v>171</v>
      </c>
      <c r="AC3918" s="75">
        <f t="shared" si="306"/>
        <v>345.50064229249023</v>
      </c>
      <c r="AD3918" s="75">
        <f t="shared" si="307"/>
        <v>59080.609832015827</v>
      </c>
      <c r="AE3918" s="74">
        <f t="shared" si="308"/>
        <v>1629.5090446792583</v>
      </c>
      <c r="AF3918" s="74">
        <f t="shared" si="309"/>
        <v>278646.04664015316</v>
      </c>
    </row>
    <row r="3919" spans="28:32" ht="20" customHeight="1" x14ac:dyDescent="0.5">
      <c r="AB3919" s="41">
        <f t="shared" si="305"/>
        <v>171</v>
      </c>
      <c r="AC3919" s="75">
        <f t="shared" si="306"/>
        <v>345.50064229249023</v>
      </c>
      <c r="AD3919" s="75">
        <f t="shared" si="307"/>
        <v>59080.609832015827</v>
      </c>
      <c r="AE3919" s="74">
        <f t="shared" si="308"/>
        <v>1629.5090446792583</v>
      </c>
      <c r="AF3919" s="74">
        <f t="shared" si="309"/>
        <v>278646.04664015316</v>
      </c>
    </row>
    <row r="3920" spans="28:32" ht="20" customHeight="1" x14ac:dyDescent="0.5">
      <c r="AB3920" s="41">
        <f t="shared" si="305"/>
        <v>171</v>
      </c>
      <c r="AC3920" s="75">
        <f t="shared" si="306"/>
        <v>345.50064229249023</v>
      </c>
      <c r="AD3920" s="75">
        <f t="shared" si="307"/>
        <v>59080.609832015827</v>
      </c>
      <c r="AE3920" s="74">
        <f t="shared" si="308"/>
        <v>1629.5090446792583</v>
      </c>
      <c r="AF3920" s="74">
        <f t="shared" si="309"/>
        <v>278646.04664015316</v>
      </c>
    </row>
    <row r="3921" spans="28:32" ht="20" customHeight="1" x14ac:dyDescent="0.5">
      <c r="AB3921" s="41">
        <f t="shared" si="305"/>
        <v>171</v>
      </c>
      <c r="AC3921" s="75">
        <f t="shared" si="306"/>
        <v>345.50064229249023</v>
      </c>
      <c r="AD3921" s="75">
        <f t="shared" si="307"/>
        <v>59080.609832015827</v>
      </c>
      <c r="AE3921" s="74">
        <f t="shared" si="308"/>
        <v>1629.5090446792583</v>
      </c>
      <c r="AF3921" s="74">
        <f t="shared" si="309"/>
        <v>278646.04664015316</v>
      </c>
    </row>
    <row r="3922" spans="28:32" ht="20" customHeight="1" x14ac:dyDescent="0.5">
      <c r="AB3922" s="41">
        <f t="shared" si="305"/>
        <v>171</v>
      </c>
      <c r="AC3922" s="75">
        <f t="shared" si="306"/>
        <v>345.50064229249023</v>
      </c>
      <c r="AD3922" s="75">
        <f t="shared" si="307"/>
        <v>59080.609832015827</v>
      </c>
      <c r="AE3922" s="74">
        <f t="shared" si="308"/>
        <v>1629.5090446792583</v>
      </c>
      <c r="AF3922" s="74">
        <f t="shared" si="309"/>
        <v>278646.04664015316</v>
      </c>
    </row>
    <row r="3923" spans="28:32" ht="20" customHeight="1" x14ac:dyDescent="0.5">
      <c r="AB3923" s="41">
        <f t="shared" si="305"/>
        <v>171</v>
      </c>
      <c r="AC3923" s="75">
        <f t="shared" si="306"/>
        <v>345.50064229249023</v>
      </c>
      <c r="AD3923" s="75">
        <f t="shared" si="307"/>
        <v>59080.609832015827</v>
      </c>
      <c r="AE3923" s="74">
        <f t="shared" si="308"/>
        <v>1629.5090446792583</v>
      </c>
      <c r="AF3923" s="74">
        <f t="shared" si="309"/>
        <v>278646.04664015316</v>
      </c>
    </row>
    <row r="3924" spans="28:32" ht="20" customHeight="1" x14ac:dyDescent="0.5">
      <c r="AB3924" s="41">
        <f t="shared" si="305"/>
        <v>171</v>
      </c>
      <c r="AC3924" s="75">
        <f t="shared" si="306"/>
        <v>345.50064229249023</v>
      </c>
      <c r="AD3924" s="75">
        <f t="shared" si="307"/>
        <v>59080.609832015827</v>
      </c>
      <c r="AE3924" s="74">
        <f t="shared" si="308"/>
        <v>1629.5090446792583</v>
      </c>
      <c r="AF3924" s="74">
        <f t="shared" si="309"/>
        <v>278646.04664015316</v>
      </c>
    </row>
    <row r="3925" spans="28:32" ht="20" customHeight="1" x14ac:dyDescent="0.5">
      <c r="AB3925" s="41">
        <f t="shared" si="305"/>
        <v>171</v>
      </c>
      <c r="AC3925" s="75">
        <f t="shared" si="306"/>
        <v>345.50064229249023</v>
      </c>
      <c r="AD3925" s="75">
        <f t="shared" si="307"/>
        <v>59080.609832015827</v>
      </c>
      <c r="AE3925" s="74">
        <f t="shared" si="308"/>
        <v>1629.5090446792583</v>
      </c>
      <c r="AF3925" s="74">
        <f t="shared" si="309"/>
        <v>278646.04664015316</v>
      </c>
    </row>
    <row r="3926" spans="28:32" ht="20" customHeight="1" x14ac:dyDescent="0.5">
      <c r="AB3926" s="41">
        <f t="shared" si="305"/>
        <v>171</v>
      </c>
      <c r="AC3926" s="75">
        <f t="shared" si="306"/>
        <v>345.50064229249023</v>
      </c>
      <c r="AD3926" s="75">
        <f t="shared" si="307"/>
        <v>59080.609832015827</v>
      </c>
      <c r="AE3926" s="74">
        <f t="shared" si="308"/>
        <v>1629.5090446792583</v>
      </c>
      <c r="AF3926" s="74">
        <f t="shared" si="309"/>
        <v>278646.04664015316</v>
      </c>
    </row>
    <row r="3927" spans="28:32" ht="20" customHeight="1" x14ac:dyDescent="0.5">
      <c r="AB3927" s="41">
        <f t="shared" si="305"/>
        <v>171</v>
      </c>
      <c r="AC3927" s="75">
        <f t="shared" si="306"/>
        <v>345.50064229249023</v>
      </c>
      <c r="AD3927" s="75">
        <f t="shared" si="307"/>
        <v>59080.609832015827</v>
      </c>
      <c r="AE3927" s="74">
        <f t="shared" si="308"/>
        <v>1629.5090446792583</v>
      </c>
      <c r="AF3927" s="74">
        <f t="shared" si="309"/>
        <v>278646.04664015316</v>
      </c>
    </row>
    <row r="3928" spans="28:32" ht="20" customHeight="1" x14ac:dyDescent="0.5">
      <c r="AB3928" s="41">
        <f t="shared" si="305"/>
        <v>171</v>
      </c>
      <c r="AC3928" s="75">
        <f t="shared" si="306"/>
        <v>345.50064229249023</v>
      </c>
      <c r="AD3928" s="75">
        <f t="shared" si="307"/>
        <v>59080.609832015827</v>
      </c>
      <c r="AE3928" s="74">
        <f t="shared" si="308"/>
        <v>1629.5090446792583</v>
      </c>
      <c r="AF3928" s="74">
        <f t="shared" si="309"/>
        <v>278646.04664015316</v>
      </c>
    </row>
    <row r="3929" spans="28:32" ht="20" customHeight="1" x14ac:dyDescent="0.5">
      <c r="AB3929" s="41">
        <f t="shared" si="305"/>
        <v>171</v>
      </c>
      <c r="AC3929" s="75">
        <f t="shared" si="306"/>
        <v>345.50064229249023</v>
      </c>
      <c r="AD3929" s="75">
        <f t="shared" si="307"/>
        <v>59080.609832015827</v>
      </c>
      <c r="AE3929" s="74">
        <f t="shared" si="308"/>
        <v>1629.5090446792583</v>
      </c>
      <c r="AF3929" s="74">
        <f t="shared" si="309"/>
        <v>278646.04664015316</v>
      </c>
    </row>
    <row r="3930" spans="28:32" ht="20" customHeight="1" x14ac:dyDescent="0.5">
      <c r="AB3930" s="41">
        <f t="shared" si="305"/>
        <v>171</v>
      </c>
      <c r="AC3930" s="75">
        <f t="shared" si="306"/>
        <v>345.50064229249023</v>
      </c>
      <c r="AD3930" s="75">
        <f t="shared" si="307"/>
        <v>59080.609832015827</v>
      </c>
      <c r="AE3930" s="74">
        <f t="shared" si="308"/>
        <v>1629.5090446792583</v>
      </c>
      <c r="AF3930" s="74">
        <f t="shared" si="309"/>
        <v>278646.04664015316</v>
      </c>
    </row>
    <row r="3931" spans="28:32" ht="20" customHeight="1" x14ac:dyDescent="0.5">
      <c r="AB3931" s="41">
        <f t="shared" si="305"/>
        <v>171</v>
      </c>
      <c r="AC3931" s="75">
        <f t="shared" si="306"/>
        <v>345.50064229249023</v>
      </c>
      <c r="AD3931" s="75">
        <f t="shared" si="307"/>
        <v>59080.609832015827</v>
      </c>
      <c r="AE3931" s="74">
        <f t="shared" si="308"/>
        <v>1629.5090446792583</v>
      </c>
      <c r="AF3931" s="74">
        <f t="shared" si="309"/>
        <v>278646.04664015316</v>
      </c>
    </row>
    <row r="3932" spans="28:32" ht="20" customHeight="1" x14ac:dyDescent="0.5">
      <c r="AB3932" s="41">
        <f t="shared" si="305"/>
        <v>171</v>
      </c>
      <c r="AC3932" s="75">
        <f t="shared" si="306"/>
        <v>345.50064229249023</v>
      </c>
      <c r="AD3932" s="75">
        <f t="shared" si="307"/>
        <v>59080.609832015827</v>
      </c>
      <c r="AE3932" s="74">
        <f t="shared" si="308"/>
        <v>1629.5090446792583</v>
      </c>
      <c r="AF3932" s="74">
        <f t="shared" si="309"/>
        <v>278646.04664015316</v>
      </c>
    </row>
    <row r="3933" spans="28:32" ht="20" customHeight="1" x14ac:dyDescent="0.5">
      <c r="AB3933" s="41">
        <f t="shared" si="305"/>
        <v>171</v>
      </c>
      <c r="AC3933" s="75">
        <f t="shared" si="306"/>
        <v>345.50064229249023</v>
      </c>
      <c r="AD3933" s="75">
        <f t="shared" si="307"/>
        <v>59080.609832015827</v>
      </c>
      <c r="AE3933" s="74">
        <f t="shared" si="308"/>
        <v>1629.5090446792583</v>
      </c>
      <c r="AF3933" s="74">
        <f t="shared" si="309"/>
        <v>278646.04664015316</v>
      </c>
    </row>
    <row r="3934" spans="28:32" ht="20" customHeight="1" x14ac:dyDescent="0.5">
      <c r="AB3934" s="41">
        <f t="shared" si="305"/>
        <v>171</v>
      </c>
      <c r="AC3934" s="75">
        <f t="shared" si="306"/>
        <v>345.50064229249023</v>
      </c>
      <c r="AD3934" s="75">
        <f t="shared" si="307"/>
        <v>59080.609832015827</v>
      </c>
      <c r="AE3934" s="74">
        <f t="shared" si="308"/>
        <v>1629.5090446792583</v>
      </c>
      <c r="AF3934" s="74">
        <f t="shared" si="309"/>
        <v>278646.04664015316</v>
      </c>
    </row>
    <row r="3935" spans="28:32" ht="20" customHeight="1" x14ac:dyDescent="0.5">
      <c r="AB3935" s="41">
        <f t="shared" si="305"/>
        <v>171</v>
      </c>
      <c r="AC3935" s="75">
        <f t="shared" si="306"/>
        <v>345.50064229249023</v>
      </c>
      <c r="AD3935" s="75">
        <f t="shared" si="307"/>
        <v>59080.609832015827</v>
      </c>
      <c r="AE3935" s="74">
        <f t="shared" si="308"/>
        <v>1629.5090446792583</v>
      </c>
      <c r="AF3935" s="74">
        <f t="shared" si="309"/>
        <v>278646.04664015316</v>
      </c>
    </row>
    <row r="3936" spans="28:32" ht="20" customHeight="1" x14ac:dyDescent="0.5">
      <c r="AB3936" s="41">
        <f t="shared" si="305"/>
        <v>171</v>
      </c>
      <c r="AC3936" s="75">
        <f t="shared" si="306"/>
        <v>345.50064229249023</v>
      </c>
      <c r="AD3936" s="75">
        <f t="shared" si="307"/>
        <v>59080.609832015827</v>
      </c>
      <c r="AE3936" s="74">
        <f t="shared" si="308"/>
        <v>1629.5090446792583</v>
      </c>
      <c r="AF3936" s="74">
        <f t="shared" si="309"/>
        <v>278646.04664015316</v>
      </c>
    </row>
    <row r="3937" spans="28:32" ht="20" customHeight="1" x14ac:dyDescent="0.5">
      <c r="AB3937" s="41">
        <f t="shared" si="305"/>
        <v>171</v>
      </c>
      <c r="AC3937" s="75">
        <f t="shared" si="306"/>
        <v>345.50064229249023</v>
      </c>
      <c r="AD3937" s="75">
        <f t="shared" si="307"/>
        <v>59080.609832015827</v>
      </c>
      <c r="AE3937" s="74">
        <f t="shared" si="308"/>
        <v>1629.5090446792583</v>
      </c>
      <c r="AF3937" s="74">
        <f t="shared" si="309"/>
        <v>278646.04664015316</v>
      </c>
    </row>
    <row r="3938" spans="28:32" ht="20" customHeight="1" x14ac:dyDescent="0.5">
      <c r="AB3938" s="41">
        <f t="shared" si="305"/>
        <v>171</v>
      </c>
      <c r="AC3938" s="75">
        <f t="shared" si="306"/>
        <v>345.50064229249023</v>
      </c>
      <c r="AD3938" s="75">
        <f t="shared" si="307"/>
        <v>59080.609832015827</v>
      </c>
      <c r="AE3938" s="74">
        <f t="shared" si="308"/>
        <v>1629.5090446792583</v>
      </c>
      <c r="AF3938" s="74">
        <f t="shared" si="309"/>
        <v>278646.04664015316</v>
      </c>
    </row>
    <row r="3939" spans="28:32" ht="20" customHeight="1" x14ac:dyDescent="0.5">
      <c r="AB3939" s="41">
        <f t="shared" si="305"/>
        <v>171</v>
      </c>
      <c r="AC3939" s="75">
        <f t="shared" si="306"/>
        <v>345.50064229249023</v>
      </c>
      <c r="AD3939" s="75">
        <f t="shared" si="307"/>
        <v>59080.609832015827</v>
      </c>
      <c r="AE3939" s="74">
        <f t="shared" si="308"/>
        <v>1629.5090446792583</v>
      </c>
      <c r="AF3939" s="74">
        <f t="shared" si="309"/>
        <v>278646.04664015316</v>
      </c>
    </row>
    <row r="3940" spans="28:32" ht="20" customHeight="1" x14ac:dyDescent="0.5">
      <c r="AB3940" s="41">
        <f t="shared" si="305"/>
        <v>171</v>
      </c>
      <c r="AC3940" s="75">
        <f t="shared" si="306"/>
        <v>345.50064229249023</v>
      </c>
      <c r="AD3940" s="75">
        <f t="shared" si="307"/>
        <v>59080.609832015827</v>
      </c>
      <c r="AE3940" s="74">
        <f t="shared" si="308"/>
        <v>1629.5090446792583</v>
      </c>
      <c r="AF3940" s="74">
        <f t="shared" si="309"/>
        <v>278646.04664015316</v>
      </c>
    </row>
    <row r="3941" spans="28:32" ht="20" customHeight="1" x14ac:dyDescent="0.5">
      <c r="AB3941" s="41">
        <f t="shared" si="305"/>
        <v>171</v>
      </c>
      <c r="AC3941" s="75">
        <f t="shared" si="306"/>
        <v>345.50064229249023</v>
      </c>
      <c r="AD3941" s="75">
        <f t="shared" si="307"/>
        <v>59080.609832015827</v>
      </c>
      <c r="AE3941" s="74">
        <f t="shared" si="308"/>
        <v>1629.5090446792583</v>
      </c>
      <c r="AF3941" s="74">
        <f t="shared" si="309"/>
        <v>278646.04664015316</v>
      </c>
    </row>
    <row r="3942" spans="28:32" ht="20" customHeight="1" x14ac:dyDescent="0.5">
      <c r="AB3942" s="41">
        <f t="shared" si="305"/>
        <v>171</v>
      </c>
      <c r="AC3942" s="75">
        <f t="shared" si="306"/>
        <v>345.50064229249023</v>
      </c>
      <c r="AD3942" s="75">
        <f t="shared" si="307"/>
        <v>59080.609832015827</v>
      </c>
      <c r="AE3942" s="74">
        <f t="shared" si="308"/>
        <v>1629.5090446792583</v>
      </c>
      <c r="AF3942" s="74">
        <f t="shared" si="309"/>
        <v>278646.04664015316</v>
      </c>
    </row>
    <row r="3943" spans="28:32" ht="20" customHeight="1" x14ac:dyDescent="0.5">
      <c r="AB3943" s="41">
        <f t="shared" si="305"/>
        <v>171</v>
      </c>
      <c r="AC3943" s="75">
        <f t="shared" si="306"/>
        <v>345.50064229249023</v>
      </c>
      <c r="AD3943" s="75">
        <f t="shared" si="307"/>
        <v>59080.609832015827</v>
      </c>
      <c r="AE3943" s="74">
        <f t="shared" si="308"/>
        <v>1629.5090446792583</v>
      </c>
      <c r="AF3943" s="74">
        <f t="shared" si="309"/>
        <v>278646.04664015316</v>
      </c>
    </row>
    <row r="3944" spans="28:32" ht="20" customHeight="1" x14ac:dyDescent="0.5">
      <c r="AB3944" s="41">
        <f t="shared" si="305"/>
        <v>171</v>
      </c>
      <c r="AC3944" s="75">
        <f t="shared" si="306"/>
        <v>345.50064229249023</v>
      </c>
      <c r="AD3944" s="75">
        <f t="shared" si="307"/>
        <v>59080.609832015827</v>
      </c>
      <c r="AE3944" s="74">
        <f t="shared" si="308"/>
        <v>1629.5090446792583</v>
      </c>
      <c r="AF3944" s="74">
        <f t="shared" si="309"/>
        <v>278646.04664015316</v>
      </c>
    </row>
    <row r="3945" spans="28:32" ht="20" customHeight="1" x14ac:dyDescent="0.5">
      <c r="AB3945" s="41">
        <f t="shared" si="305"/>
        <v>171</v>
      </c>
      <c r="AC3945" s="75">
        <f t="shared" si="306"/>
        <v>345.50064229249023</v>
      </c>
      <c r="AD3945" s="75">
        <f t="shared" si="307"/>
        <v>59080.609832015827</v>
      </c>
      <c r="AE3945" s="74">
        <f t="shared" si="308"/>
        <v>1629.5090446792583</v>
      </c>
      <c r="AF3945" s="74">
        <f t="shared" si="309"/>
        <v>278646.04664015316</v>
      </c>
    </row>
    <row r="3946" spans="28:32" ht="20" customHeight="1" x14ac:dyDescent="0.5">
      <c r="AB3946" s="41">
        <f t="shared" si="305"/>
        <v>171</v>
      </c>
      <c r="AC3946" s="75">
        <f t="shared" si="306"/>
        <v>345.50064229249023</v>
      </c>
      <c r="AD3946" s="75">
        <f t="shared" si="307"/>
        <v>59080.609832015827</v>
      </c>
      <c r="AE3946" s="74">
        <f t="shared" si="308"/>
        <v>1629.5090446792583</v>
      </c>
      <c r="AF3946" s="74">
        <f t="shared" si="309"/>
        <v>278646.04664015316</v>
      </c>
    </row>
    <row r="3947" spans="28:32" ht="20" customHeight="1" x14ac:dyDescent="0.5">
      <c r="AB3947" s="41">
        <f t="shared" si="305"/>
        <v>171</v>
      </c>
      <c r="AC3947" s="75">
        <f t="shared" si="306"/>
        <v>345.50064229249023</v>
      </c>
      <c r="AD3947" s="75">
        <f t="shared" si="307"/>
        <v>59080.609832015827</v>
      </c>
      <c r="AE3947" s="74">
        <f t="shared" si="308"/>
        <v>1629.5090446792583</v>
      </c>
      <c r="AF3947" s="74">
        <f t="shared" si="309"/>
        <v>278646.04664015316</v>
      </c>
    </row>
    <row r="3948" spans="28:32" ht="20" customHeight="1" x14ac:dyDescent="0.5">
      <c r="AB3948" s="41">
        <f t="shared" si="305"/>
        <v>171</v>
      </c>
      <c r="AC3948" s="75">
        <f t="shared" si="306"/>
        <v>345.50064229249023</v>
      </c>
      <c r="AD3948" s="75">
        <f t="shared" si="307"/>
        <v>59080.609832015827</v>
      </c>
      <c r="AE3948" s="74">
        <f t="shared" si="308"/>
        <v>1629.5090446792583</v>
      </c>
      <c r="AF3948" s="74">
        <f t="shared" si="309"/>
        <v>278646.04664015316</v>
      </c>
    </row>
    <row r="3949" spans="28:32" ht="20" customHeight="1" x14ac:dyDescent="0.5">
      <c r="AB3949" s="41">
        <f t="shared" si="305"/>
        <v>171</v>
      </c>
      <c r="AC3949" s="75">
        <f t="shared" si="306"/>
        <v>345.50064229249023</v>
      </c>
      <c r="AD3949" s="75">
        <f t="shared" si="307"/>
        <v>59080.609832015827</v>
      </c>
      <c r="AE3949" s="74">
        <f t="shared" si="308"/>
        <v>1629.5090446792583</v>
      </c>
      <c r="AF3949" s="74">
        <f t="shared" si="309"/>
        <v>278646.04664015316</v>
      </c>
    </row>
    <row r="3950" spans="28:32" ht="20" customHeight="1" x14ac:dyDescent="0.5">
      <c r="AB3950" s="41">
        <f t="shared" si="305"/>
        <v>171</v>
      </c>
      <c r="AC3950" s="75">
        <f t="shared" si="306"/>
        <v>345.50064229249023</v>
      </c>
      <c r="AD3950" s="75">
        <f t="shared" si="307"/>
        <v>59080.609832015827</v>
      </c>
      <c r="AE3950" s="74">
        <f t="shared" si="308"/>
        <v>1629.5090446792583</v>
      </c>
      <c r="AF3950" s="74">
        <f t="shared" si="309"/>
        <v>278646.04664015316</v>
      </c>
    </row>
    <row r="3951" spans="28:32" ht="20" customHeight="1" x14ac:dyDescent="0.5">
      <c r="AB3951" s="41">
        <f t="shared" si="305"/>
        <v>171</v>
      </c>
      <c r="AC3951" s="75">
        <f t="shared" si="306"/>
        <v>345.50064229249023</v>
      </c>
      <c r="AD3951" s="75">
        <f t="shared" si="307"/>
        <v>59080.609832015827</v>
      </c>
      <c r="AE3951" s="74">
        <f t="shared" si="308"/>
        <v>1629.5090446792583</v>
      </c>
      <c r="AF3951" s="74">
        <f t="shared" si="309"/>
        <v>278646.04664015316</v>
      </c>
    </row>
    <row r="3952" spans="28:32" ht="20" customHeight="1" x14ac:dyDescent="0.5">
      <c r="AB3952" s="41">
        <f t="shared" si="305"/>
        <v>171</v>
      </c>
      <c r="AC3952" s="75">
        <f t="shared" si="306"/>
        <v>345.50064229249023</v>
      </c>
      <c r="AD3952" s="75">
        <f t="shared" si="307"/>
        <v>59080.609832015827</v>
      </c>
      <c r="AE3952" s="74">
        <f t="shared" si="308"/>
        <v>1629.5090446792583</v>
      </c>
      <c r="AF3952" s="74">
        <f t="shared" si="309"/>
        <v>278646.04664015316</v>
      </c>
    </row>
    <row r="3953" spans="28:32" ht="20" customHeight="1" x14ac:dyDescent="0.5">
      <c r="AB3953" s="41">
        <f t="shared" si="305"/>
        <v>171</v>
      </c>
      <c r="AC3953" s="75">
        <f t="shared" si="306"/>
        <v>345.50064229249023</v>
      </c>
      <c r="AD3953" s="75">
        <f t="shared" si="307"/>
        <v>59080.609832015827</v>
      </c>
      <c r="AE3953" s="74">
        <f t="shared" si="308"/>
        <v>1629.5090446792583</v>
      </c>
      <c r="AF3953" s="74">
        <f t="shared" si="309"/>
        <v>278646.04664015316</v>
      </c>
    </row>
    <row r="3954" spans="28:32" ht="20" customHeight="1" x14ac:dyDescent="0.5">
      <c r="AB3954" s="41">
        <f t="shared" si="305"/>
        <v>171</v>
      </c>
      <c r="AC3954" s="75">
        <f t="shared" si="306"/>
        <v>345.50064229249023</v>
      </c>
      <c r="AD3954" s="75">
        <f t="shared" si="307"/>
        <v>59080.609832015827</v>
      </c>
      <c r="AE3954" s="74">
        <f t="shared" si="308"/>
        <v>1629.5090446792583</v>
      </c>
      <c r="AF3954" s="74">
        <f t="shared" si="309"/>
        <v>278646.04664015316</v>
      </c>
    </row>
    <row r="3955" spans="28:32" ht="20" customHeight="1" x14ac:dyDescent="0.5">
      <c r="AB3955" s="41">
        <f t="shared" si="305"/>
        <v>171</v>
      </c>
      <c r="AC3955" s="75">
        <f t="shared" si="306"/>
        <v>345.50064229249023</v>
      </c>
      <c r="AD3955" s="75">
        <f t="shared" si="307"/>
        <v>59080.609832015827</v>
      </c>
      <c r="AE3955" s="74">
        <f t="shared" si="308"/>
        <v>1629.5090446792583</v>
      </c>
      <c r="AF3955" s="74">
        <f t="shared" si="309"/>
        <v>278646.04664015316</v>
      </c>
    </row>
    <row r="3956" spans="28:32" ht="20" customHeight="1" x14ac:dyDescent="0.5">
      <c r="AB3956" s="41">
        <f t="shared" si="305"/>
        <v>171</v>
      </c>
      <c r="AC3956" s="75">
        <f t="shared" si="306"/>
        <v>345.50064229249023</v>
      </c>
      <c r="AD3956" s="75">
        <f t="shared" si="307"/>
        <v>59080.609832015827</v>
      </c>
      <c r="AE3956" s="74">
        <f t="shared" si="308"/>
        <v>1629.5090446792583</v>
      </c>
      <c r="AF3956" s="74">
        <f t="shared" si="309"/>
        <v>278646.04664015316</v>
      </c>
    </row>
    <row r="3957" spans="28:32" ht="20" customHeight="1" x14ac:dyDescent="0.5">
      <c r="AB3957" s="41">
        <f t="shared" si="305"/>
        <v>171</v>
      </c>
      <c r="AC3957" s="75">
        <f t="shared" si="306"/>
        <v>345.50064229249023</v>
      </c>
      <c r="AD3957" s="75">
        <f t="shared" si="307"/>
        <v>59080.609832015827</v>
      </c>
      <c r="AE3957" s="74">
        <f t="shared" si="308"/>
        <v>1629.5090446792583</v>
      </c>
      <c r="AF3957" s="74">
        <f t="shared" si="309"/>
        <v>278646.04664015316</v>
      </c>
    </row>
    <row r="3958" spans="28:32" ht="20" customHeight="1" x14ac:dyDescent="0.5">
      <c r="AB3958" s="41">
        <f t="shared" si="305"/>
        <v>171</v>
      </c>
      <c r="AC3958" s="75">
        <f t="shared" si="306"/>
        <v>345.50064229249023</v>
      </c>
      <c r="AD3958" s="75">
        <f t="shared" si="307"/>
        <v>59080.609832015827</v>
      </c>
      <c r="AE3958" s="74">
        <f t="shared" si="308"/>
        <v>1629.5090446792583</v>
      </c>
      <c r="AF3958" s="74">
        <f t="shared" si="309"/>
        <v>278646.04664015316</v>
      </c>
    </row>
    <row r="3959" spans="28:32" ht="20" customHeight="1" x14ac:dyDescent="0.5">
      <c r="AB3959" s="41">
        <f t="shared" si="305"/>
        <v>171</v>
      </c>
      <c r="AC3959" s="75">
        <f t="shared" si="306"/>
        <v>345.50064229249023</v>
      </c>
      <c r="AD3959" s="75">
        <f t="shared" si="307"/>
        <v>59080.609832015827</v>
      </c>
      <c r="AE3959" s="74">
        <f t="shared" si="308"/>
        <v>1629.5090446792583</v>
      </c>
      <c r="AF3959" s="74">
        <f t="shared" si="309"/>
        <v>278646.04664015316</v>
      </c>
    </row>
    <row r="3960" spans="28:32" ht="20" customHeight="1" x14ac:dyDescent="0.5">
      <c r="AB3960" s="41">
        <f t="shared" si="305"/>
        <v>171</v>
      </c>
      <c r="AC3960" s="75">
        <f t="shared" si="306"/>
        <v>345.50064229249023</v>
      </c>
      <c r="AD3960" s="75">
        <f t="shared" si="307"/>
        <v>59080.609832015827</v>
      </c>
      <c r="AE3960" s="74">
        <f t="shared" si="308"/>
        <v>1629.5090446792583</v>
      </c>
      <c r="AF3960" s="74">
        <f t="shared" si="309"/>
        <v>278646.04664015316</v>
      </c>
    </row>
    <row r="3961" spans="28:32" ht="20" customHeight="1" x14ac:dyDescent="0.5">
      <c r="AB3961" s="41">
        <f t="shared" si="305"/>
        <v>171</v>
      </c>
      <c r="AC3961" s="75">
        <f t="shared" si="306"/>
        <v>345.50064229249023</v>
      </c>
      <c r="AD3961" s="75">
        <f t="shared" si="307"/>
        <v>59080.609832015827</v>
      </c>
      <c r="AE3961" s="74">
        <f t="shared" si="308"/>
        <v>1629.5090446792583</v>
      </c>
      <c r="AF3961" s="74">
        <f t="shared" si="309"/>
        <v>278646.04664015316</v>
      </c>
    </row>
    <row r="3962" spans="28:32" ht="20" customHeight="1" x14ac:dyDescent="0.5">
      <c r="AB3962" s="41">
        <f t="shared" si="305"/>
        <v>171</v>
      </c>
      <c r="AC3962" s="75">
        <f t="shared" si="306"/>
        <v>345.50064229249023</v>
      </c>
      <c r="AD3962" s="75">
        <f t="shared" si="307"/>
        <v>59080.609832015827</v>
      </c>
      <c r="AE3962" s="74">
        <f t="shared" si="308"/>
        <v>1629.5090446792583</v>
      </c>
      <c r="AF3962" s="74">
        <f t="shared" si="309"/>
        <v>278646.04664015316</v>
      </c>
    </row>
    <row r="3963" spans="28:32" ht="20" customHeight="1" x14ac:dyDescent="0.5">
      <c r="AB3963" s="41">
        <f t="shared" si="305"/>
        <v>171</v>
      </c>
      <c r="AC3963" s="75">
        <f t="shared" si="306"/>
        <v>345.50064229249023</v>
      </c>
      <c r="AD3963" s="75">
        <f t="shared" si="307"/>
        <v>59080.609832015827</v>
      </c>
      <c r="AE3963" s="74">
        <f t="shared" si="308"/>
        <v>1629.5090446792583</v>
      </c>
      <c r="AF3963" s="74">
        <f t="shared" si="309"/>
        <v>278646.04664015316</v>
      </c>
    </row>
    <row r="3964" spans="28:32" ht="20" customHeight="1" x14ac:dyDescent="0.5">
      <c r="AB3964" s="41">
        <f t="shared" si="305"/>
        <v>171</v>
      </c>
      <c r="AC3964" s="75">
        <f t="shared" si="306"/>
        <v>345.50064229249023</v>
      </c>
      <c r="AD3964" s="75">
        <f t="shared" si="307"/>
        <v>59080.609832015827</v>
      </c>
      <c r="AE3964" s="74">
        <f t="shared" si="308"/>
        <v>1629.5090446792583</v>
      </c>
      <c r="AF3964" s="74">
        <f t="shared" si="309"/>
        <v>278646.04664015316</v>
      </c>
    </row>
    <row r="3965" spans="28:32" ht="20" customHeight="1" x14ac:dyDescent="0.5">
      <c r="AB3965" s="41">
        <f t="shared" si="305"/>
        <v>171</v>
      </c>
      <c r="AC3965" s="75">
        <f t="shared" si="306"/>
        <v>345.50064229249023</v>
      </c>
      <c r="AD3965" s="75">
        <f t="shared" si="307"/>
        <v>59080.609832015827</v>
      </c>
      <c r="AE3965" s="74">
        <f t="shared" si="308"/>
        <v>1629.5090446792583</v>
      </c>
      <c r="AF3965" s="74">
        <f t="shared" si="309"/>
        <v>278646.04664015316</v>
      </c>
    </row>
    <row r="3966" spans="28:32" ht="20" customHeight="1" x14ac:dyDescent="0.5">
      <c r="AB3966" s="41">
        <f t="shared" si="305"/>
        <v>171</v>
      </c>
      <c r="AC3966" s="75">
        <f t="shared" si="306"/>
        <v>345.50064229249023</v>
      </c>
      <c r="AD3966" s="75">
        <f t="shared" si="307"/>
        <v>59080.609832015827</v>
      </c>
      <c r="AE3966" s="74">
        <f t="shared" si="308"/>
        <v>1629.5090446792583</v>
      </c>
      <c r="AF3966" s="74">
        <f t="shared" si="309"/>
        <v>278646.04664015316</v>
      </c>
    </row>
    <row r="3967" spans="28:32" ht="20" customHeight="1" x14ac:dyDescent="0.5">
      <c r="AB3967" s="41">
        <f t="shared" si="305"/>
        <v>171</v>
      </c>
      <c r="AC3967" s="75">
        <f t="shared" si="306"/>
        <v>345.50064229249023</v>
      </c>
      <c r="AD3967" s="75">
        <f t="shared" si="307"/>
        <v>59080.609832015827</v>
      </c>
      <c r="AE3967" s="74">
        <f t="shared" si="308"/>
        <v>1629.5090446792583</v>
      </c>
      <c r="AF3967" s="74">
        <f t="shared" si="309"/>
        <v>278646.04664015316</v>
      </c>
    </row>
    <row r="3968" spans="28:32" ht="20" customHeight="1" x14ac:dyDescent="0.5">
      <c r="AB3968" s="41">
        <f t="shared" si="305"/>
        <v>171</v>
      </c>
      <c r="AC3968" s="75">
        <f t="shared" si="306"/>
        <v>345.50064229249023</v>
      </c>
      <c r="AD3968" s="75">
        <f t="shared" si="307"/>
        <v>59080.609832015827</v>
      </c>
      <c r="AE3968" s="74">
        <f t="shared" si="308"/>
        <v>1629.5090446792583</v>
      </c>
      <c r="AF3968" s="74">
        <f t="shared" si="309"/>
        <v>278646.04664015316</v>
      </c>
    </row>
    <row r="3969" spans="28:32" ht="20" customHeight="1" x14ac:dyDescent="0.5">
      <c r="AB3969" s="41">
        <f t="shared" si="305"/>
        <v>171</v>
      </c>
      <c r="AC3969" s="75">
        <f t="shared" si="306"/>
        <v>345.50064229249023</v>
      </c>
      <c r="AD3969" s="75">
        <f t="shared" si="307"/>
        <v>59080.609832015827</v>
      </c>
      <c r="AE3969" s="74">
        <f t="shared" si="308"/>
        <v>1629.5090446792583</v>
      </c>
      <c r="AF3969" s="74">
        <f t="shared" si="309"/>
        <v>278646.04664015316</v>
      </c>
    </row>
    <row r="3970" spans="28:32" ht="20" customHeight="1" x14ac:dyDescent="0.5">
      <c r="AB3970" s="41">
        <f t="shared" si="305"/>
        <v>171</v>
      </c>
      <c r="AC3970" s="75">
        <f t="shared" si="306"/>
        <v>345.50064229249023</v>
      </c>
      <c r="AD3970" s="75">
        <f t="shared" si="307"/>
        <v>59080.609832015827</v>
      </c>
      <c r="AE3970" s="74">
        <f t="shared" si="308"/>
        <v>1629.5090446792583</v>
      </c>
      <c r="AF3970" s="74">
        <f t="shared" si="309"/>
        <v>278646.04664015316</v>
      </c>
    </row>
    <row r="3971" spans="28:32" ht="20" customHeight="1" x14ac:dyDescent="0.5">
      <c r="AB3971" s="41">
        <f t="shared" si="305"/>
        <v>171</v>
      </c>
      <c r="AC3971" s="75">
        <f t="shared" si="306"/>
        <v>345.50064229249023</v>
      </c>
      <c r="AD3971" s="75">
        <f t="shared" si="307"/>
        <v>59080.609832015827</v>
      </c>
      <c r="AE3971" s="74">
        <f t="shared" si="308"/>
        <v>1629.5090446792583</v>
      </c>
      <c r="AF3971" s="74">
        <f t="shared" si="309"/>
        <v>278646.04664015316</v>
      </c>
    </row>
    <row r="3972" spans="28:32" ht="20" customHeight="1" x14ac:dyDescent="0.5">
      <c r="AB3972" s="41">
        <f t="shared" si="305"/>
        <v>171</v>
      </c>
      <c r="AC3972" s="75">
        <f t="shared" si="306"/>
        <v>345.50064229249023</v>
      </c>
      <c r="AD3972" s="75">
        <f t="shared" si="307"/>
        <v>59080.609832015827</v>
      </c>
      <c r="AE3972" s="74">
        <f t="shared" si="308"/>
        <v>1629.5090446792583</v>
      </c>
      <c r="AF3972" s="74">
        <f t="shared" si="309"/>
        <v>278646.04664015316</v>
      </c>
    </row>
    <row r="3973" spans="28:32" ht="20" customHeight="1" x14ac:dyDescent="0.5">
      <c r="AB3973" s="41">
        <f t="shared" si="305"/>
        <v>171</v>
      </c>
      <c r="AC3973" s="75">
        <f t="shared" si="306"/>
        <v>345.50064229249023</v>
      </c>
      <c r="AD3973" s="75">
        <f t="shared" si="307"/>
        <v>59080.609832015827</v>
      </c>
      <c r="AE3973" s="74">
        <f t="shared" si="308"/>
        <v>1629.5090446792583</v>
      </c>
      <c r="AF3973" s="74">
        <f t="shared" si="309"/>
        <v>278646.04664015316</v>
      </c>
    </row>
    <row r="3974" spans="28:32" ht="20" customHeight="1" x14ac:dyDescent="0.5">
      <c r="AB3974" s="41">
        <f t="shared" si="305"/>
        <v>171</v>
      </c>
      <c r="AC3974" s="75">
        <f t="shared" si="306"/>
        <v>345.50064229249023</v>
      </c>
      <c r="AD3974" s="75">
        <f t="shared" si="307"/>
        <v>59080.609832015827</v>
      </c>
      <c r="AE3974" s="74">
        <f t="shared" si="308"/>
        <v>1629.5090446792583</v>
      </c>
      <c r="AF3974" s="74">
        <f t="shared" si="309"/>
        <v>278646.04664015316</v>
      </c>
    </row>
    <row r="3975" spans="28:32" ht="20" customHeight="1" x14ac:dyDescent="0.5">
      <c r="AB3975" s="41">
        <f t="shared" ref="AB3975:AB4038" si="310">AB3974+U3975</f>
        <v>171</v>
      </c>
      <c r="AC3975" s="75">
        <f t="shared" ref="AC3975:AC4038" si="311">IF(U3975&gt;0,(W3975+AD3974)/AB3975,AC3974)</f>
        <v>345.50064229249023</v>
      </c>
      <c r="AD3975" s="75">
        <f t="shared" ref="AD3975:AD4038" si="312">AB3975*AC3975</f>
        <v>59080.609832015827</v>
      </c>
      <c r="AE3975" s="74">
        <f t="shared" ref="AE3975:AE4038" si="313">IF(U3975&gt;0,(AF3974+Z3975)/AB3975,AE3974)</f>
        <v>1629.5090446792583</v>
      </c>
      <c r="AF3975" s="74">
        <f t="shared" ref="AF3975:AF4038" si="314">AB3975*AE3975</f>
        <v>278646.04664015316</v>
      </c>
    </row>
    <row r="3976" spans="28:32" ht="20" customHeight="1" x14ac:dyDescent="0.5">
      <c r="AB3976" s="41">
        <f t="shared" si="310"/>
        <v>171</v>
      </c>
      <c r="AC3976" s="75">
        <f t="shared" si="311"/>
        <v>345.50064229249023</v>
      </c>
      <c r="AD3976" s="75">
        <f t="shared" si="312"/>
        <v>59080.609832015827</v>
      </c>
      <c r="AE3976" s="74">
        <f t="shared" si="313"/>
        <v>1629.5090446792583</v>
      </c>
      <c r="AF3976" s="74">
        <f t="shared" si="314"/>
        <v>278646.04664015316</v>
      </c>
    </row>
    <row r="3977" spans="28:32" ht="20" customHeight="1" x14ac:dyDescent="0.5">
      <c r="AB3977" s="41">
        <f t="shared" si="310"/>
        <v>171</v>
      </c>
      <c r="AC3977" s="75">
        <f t="shared" si="311"/>
        <v>345.50064229249023</v>
      </c>
      <c r="AD3977" s="75">
        <f t="shared" si="312"/>
        <v>59080.609832015827</v>
      </c>
      <c r="AE3977" s="74">
        <f t="shared" si="313"/>
        <v>1629.5090446792583</v>
      </c>
      <c r="AF3977" s="74">
        <f t="shared" si="314"/>
        <v>278646.04664015316</v>
      </c>
    </row>
    <row r="3978" spans="28:32" ht="20" customHeight="1" x14ac:dyDescent="0.5">
      <c r="AB3978" s="41">
        <f t="shared" si="310"/>
        <v>171</v>
      </c>
      <c r="AC3978" s="75">
        <f t="shared" si="311"/>
        <v>345.50064229249023</v>
      </c>
      <c r="AD3978" s="75">
        <f t="shared" si="312"/>
        <v>59080.609832015827</v>
      </c>
      <c r="AE3978" s="74">
        <f t="shared" si="313"/>
        <v>1629.5090446792583</v>
      </c>
      <c r="AF3978" s="74">
        <f t="shared" si="314"/>
        <v>278646.04664015316</v>
      </c>
    </row>
    <row r="3979" spans="28:32" ht="20" customHeight="1" x14ac:dyDescent="0.5">
      <c r="AB3979" s="41">
        <f t="shared" si="310"/>
        <v>171</v>
      </c>
      <c r="AC3979" s="75">
        <f t="shared" si="311"/>
        <v>345.50064229249023</v>
      </c>
      <c r="AD3979" s="75">
        <f t="shared" si="312"/>
        <v>59080.609832015827</v>
      </c>
      <c r="AE3979" s="74">
        <f t="shared" si="313"/>
        <v>1629.5090446792583</v>
      </c>
      <c r="AF3979" s="74">
        <f t="shared" si="314"/>
        <v>278646.04664015316</v>
      </c>
    </row>
    <row r="3980" spans="28:32" ht="20" customHeight="1" x14ac:dyDescent="0.5">
      <c r="AB3980" s="41">
        <f t="shared" si="310"/>
        <v>171</v>
      </c>
      <c r="AC3980" s="75">
        <f t="shared" si="311"/>
        <v>345.50064229249023</v>
      </c>
      <c r="AD3980" s="75">
        <f t="shared" si="312"/>
        <v>59080.609832015827</v>
      </c>
      <c r="AE3980" s="74">
        <f t="shared" si="313"/>
        <v>1629.5090446792583</v>
      </c>
      <c r="AF3980" s="74">
        <f t="shared" si="314"/>
        <v>278646.04664015316</v>
      </c>
    </row>
    <row r="3981" spans="28:32" ht="20" customHeight="1" x14ac:dyDescent="0.5">
      <c r="AB3981" s="41">
        <f t="shared" si="310"/>
        <v>171</v>
      </c>
      <c r="AC3981" s="75">
        <f t="shared" si="311"/>
        <v>345.50064229249023</v>
      </c>
      <c r="AD3981" s="75">
        <f t="shared" si="312"/>
        <v>59080.609832015827</v>
      </c>
      <c r="AE3981" s="74">
        <f t="shared" si="313"/>
        <v>1629.5090446792583</v>
      </c>
      <c r="AF3981" s="74">
        <f t="shared" si="314"/>
        <v>278646.04664015316</v>
      </c>
    </row>
    <row r="3982" spans="28:32" ht="20" customHeight="1" x14ac:dyDescent="0.5">
      <c r="AB3982" s="41">
        <f t="shared" si="310"/>
        <v>171</v>
      </c>
      <c r="AC3982" s="75">
        <f t="shared" si="311"/>
        <v>345.50064229249023</v>
      </c>
      <c r="AD3982" s="75">
        <f t="shared" si="312"/>
        <v>59080.609832015827</v>
      </c>
      <c r="AE3982" s="74">
        <f t="shared" si="313"/>
        <v>1629.5090446792583</v>
      </c>
      <c r="AF3982" s="74">
        <f t="shared" si="314"/>
        <v>278646.04664015316</v>
      </c>
    </row>
    <row r="3983" spans="28:32" ht="20" customHeight="1" x14ac:dyDescent="0.5">
      <c r="AB3983" s="41">
        <f t="shared" si="310"/>
        <v>171</v>
      </c>
      <c r="AC3983" s="75">
        <f t="shared" si="311"/>
        <v>345.50064229249023</v>
      </c>
      <c r="AD3983" s="75">
        <f t="shared" si="312"/>
        <v>59080.609832015827</v>
      </c>
      <c r="AE3983" s="74">
        <f t="shared" si="313"/>
        <v>1629.5090446792583</v>
      </c>
      <c r="AF3983" s="74">
        <f t="shared" si="314"/>
        <v>278646.04664015316</v>
      </c>
    </row>
    <row r="3984" spans="28:32" ht="20" customHeight="1" x14ac:dyDescent="0.5">
      <c r="AB3984" s="41">
        <f t="shared" si="310"/>
        <v>171</v>
      </c>
      <c r="AC3984" s="75">
        <f t="shared" si="311"/>
        <v>345.50064229249023</v>
      </c>
      <c r="AD3984" s="75">
        <f t="shared" si="312"/>
        <v>59080.609832015827</v>
      </c>
      <c r="AE3984" s="74">
        <f t="shared" si="313"/>
        <v>1629.5090446792583</v>
      </c>
      <c r="AF3984" s="74">
        <f t="shared" si="314"/>
        <v>278646.04664015316</v>
      </c>
    </row>
    <row r="3985" spans="28:32" ht="20" customHeight="1" x14ac:dyDescent="0.5">
      <c r="AB3985" s="41">
        <f t="shared" si="310"/>
        <v>171</v>
      </c>
      <c r="AC3985" s="75">
        <f t="shared" si="311"/>
        <v>345.50064229249023</v>
      </c>
      <c r="AD3985" s="75">
        <f t="shared" si="312"/>
        <v>59080.609832015827</v>
      </c>
      <c r="AE3985" s="74">
        <f t="shared" si="313"/>
        <v>1629.5090446792583</v>
      </c>
      <c r="AF3985" s="74">
        <f t="shared" si="314"/>
        <v>278646.04664015316</v>
      </c>
    </row>
    <row r="3986" spans="28:32" ht="20" customHeight="1" x14ac:dyDescent="0.5">
      <c r="AB3986" s="41">
        <f t="shared" si="310"/>
        <v>171</v>
      </c>
      <c r="AC3986" s="75">
        <f t="shared" si="311"/>
        <v>345.50064229249023</v>
      </c>
      <c r="AD3986" s="75">
        <f t="shared" si="312"/>
        <v>59080.609832015827</v>
      </c>
      <c r="AE3986" s="74">
        <f t="shared" si="313"/>
        <v>1629.5090446792583</v>
      </c>
      <c r="AF3986" s="74">
        <f t="shared" si="314"/>
        <v>278646.04664015316</v>
      </c>
    </row>
    <row r="3987" spans="28:32" ht="20" customHeight="1" x14ac:dyDescent="0.5">
      <c r="AB3987" s="41">
        <f t="shared" si="310"/>
        <v>171</v>
      </c>
      <c r="AC3987" s="75">
        <f t="shared" si="311"/>
        <v>345.50064229249023</v>
      </c>
      <c r="AD3987" s="75">
        <f t="shared" si="312"/>
        <v>59080.609832015827</v>
      </c>
      <c r="AE3987" s="74">
        <f t="shared" si="313"/>
        <v>1629.5090446792583</v>
      </c>
      <c r="AF3987" s="74">
        <f t="shared" si="314"/>
        <v>278646.04664015316</v>
      </c>
    </row>
    <row r="3988" spans="28:32" ht="20" customHeight="1" x14ac:dyDescent="0.5">
      <c r="AB3988" s="41">
        <f t="shared" si="310"/>
        <v>171</v>
      </c>
      <c r="AC3988" s="75">
        <f t="shared" si="311"/>
        <v>345.50064229249023</v>
      </c>
      <c r="AD3988" s="75">
        <f t="shared" si="312"/>
        <v>59080.609832015827</v>
      </c>
      <c r="AE3988" s="74">
        <f t="shared" si="313"/>
        <v>1629.5090446792583</v>
      </c>
      <c r="AF3988" s="74">
        <f t="shared" si="314"/>
        <v>278646.04664015316</v>
      </c>
    </row>
    <row r="3989" spans="28:32" ht="20" customHeight="1" x14ac:dyDescent="0.5">
      <c r="AB3989" s="41">
        <f t="shared" si="310"/>
        <v>171</v>
      </c>
      <c r="AC3989" s="75">
        <f t="shared" si="311"/>
        <v>345.50064229249023</v>
      </c>
      <c r="AD3989" s="75">
        <f t="shared" si="312"/>
        <v>59080.609832015827</v>
      </c>
      <c r="AE3989" s="74">
        <f t="shared" si="313"/>
        <v>1629.5090446792583</v>
      </c>
      <c r="AF3989" s="74">
        <f t="shared" si="314"/>
        <v>278646.04664015316</v>
      </c>
    </row>
    <row r="3990" spans="28:32" ht="20" customHeight="1" x14ac:dyDescent="0.5">
      <c r="AB3990" s="41">
        <f t="shared" si="310"/>
        <v>171</v>
      </c>
      <c r="AC3990" s="75">
        <f t="shared" si="311"/>
        <v>345.50064229249023</v>
      </c>
      <c r="AD3990" s="75">
        <f t="shared" si="312"/>
        <v>59080.609832015827</v>
      </c>
      <c r="AE3990" s="74">
        <f t="shared" si="313"/>
        <v>1629.5090446792583</v>
      </c>
      <c r="AF3990" s="74">
        <f t="shared" si="314"/>
        <v>278646.04664015316</v>
      </c>
    </row>
    <row r="3991" spans="28:32" ht="20" customHeight="1" x14ac:dyDescent="0.5">
      <c r="AB3991" s="41">
        <f t="shared" si="310"/>
        <v>171</v>
      </c>
      <c r="AC3991" s="75">
        <f t="shared" si="311"/>
        <v>345.50064229249023</v>
      </c>
      <c r="AD3991" s="75">
        <f t="shared" si="312"/>
        <v>59080.609832015827</v>
      </c>
      <c r="AE3991" s="74">
        <f t="shared" si="313"/>
        <v>1629.5090446792583</v>
      </c>
      <c r="AF3991" s="74">
        <f t="shared" si="314"/>
        <v>278646.04664015316</v>
      </c>
    </row>
    <row r="3992" spans="28:32" ht="20" customHeight="1" x14ac:dyDescent="0.5">
      <c r="AB3992" s="41">
        <f t="shared" si="310"/>
        <v>171</v>
      </c>
      <c r="AC3992" s="75">
        <f t="shared" si="311"/>
        <v>345.50064229249023</v>
      </c>
      <c r="AD3992" s="75">
        <f t="shared" si="312"/>
        <v>59080.609832015827</v>
      </c>
      <c r="AE3992" s="74">
        <f t="shared" si="313"/>
        <v>1629.5090446792583</v>
      </c>
      <c r="AF3992" s="74">
        <f t="shared" si="314"/>
        <v>278646.04664015316</v>
      </c>
    </row>
    <row r="3993" spans="28:32" ht="20" customHeight="1" x14ac:dyDescent="0.5">
      <c r="AB3993" s="41">
        <f t="shared" si="310"/>
        <v>171</v>
      </c>
      <c r="AC3993" s="75">
        <f t="shared" si="311"/>
        <v>345.50064229249023</v>
      </c>
      <c r="AD3993" s="75">
        <f t="shared" si="312"/>
        <v>59080.609832015827</v>
      </c>
      <c r="AE3993" s="74">
        <f t="shared" si="313"/>
        <v>1629.5090446792583</v>
      </c>
      <c r="AF3993" s="74">
        <f t="shared" si="314"/>
        <v>278646.04664015316</v>
      </c>
    </row>
    <row r="3994" spans="28:32" ht="20" customHeight="1" x14ac:dyDescent="0.5">
      <c r="AB3994" s="41">
        <f t="shared" si="310"/>
        <v>171</v>
      </c>
      <c r="AC3994" s="75">
        <f t="shared" si="311"/>
        <v>345.50064229249023</v>
      </c>
      <c r="AD3994" s="75">
        <f t="shared" si="312"/>
        <v>59080.609832015827</v>
      </c>
      <c r="AE3994" s="74">
        <f t="shared" si="313"/>
        <v>1629.5090446792583</v>
      </c>
      <c r="AF3994" s="74">
        <f t="shared" si="314"/>
        <v>278646.04664015316</v>
      </c>
    </row>
    <row r="3995" spans="28:32" ht="20" customHeight="1" x14ac:dyDescent="0.5">
      <c r="AB3995" s="41">
        <f t="shared" si="310"/>
        <v>171</v>
      </c>
      <c r="AC3995" s="75">
        <f t="shared" si="311"/>
        <v>345.50064229249023</v>
      </c>
      <c r="AD3995" s="75">
        <f t="shared" si="312"/>
        <v>59080.609832015827</v>
      </c>
      <c r="AE3995" s="74">
        <f t="shared" si="313"/>
        <v>1629.5090446792583</v>
      </c>
      <c r="AF3995" s="74">
        <f t="shared" si="314"/>
        <v>278646.04664015316</v>
      </c>
    </row>
    <row r="3996" spans="28:32" ht="20" customHeight="1" x14ac:dyDescent="0.5">
      <c r="AB3996" s="41">
        <f t="shared" si="310"/>
        <v>171</v>
      </c>
      <c r="AC3996" s="75">
        <f t="shared" si="311"/>
        <v>345.50064229249023</v>
      </c>
      <c r="AD3996" s="75">
        <f t="shared" si="312"/>
        <v>59080.609832015827</v>
      </c>
      <c r="AE3996" s="74">
        <f t="shared" si="313"/>
        <v>1629.5090446792583</v>
      </c>
      <c r="AF3996" s="74">
        <f t="shared" si="314"/>
        <v>278646.04664015316</v>
      </c>
    </row>
    <row r="3997" spans="28:32" ht="20" customHeight="1" x14ac:dyDescent="0.5">
      <c r="AB3997" s="41">
        <f t="shared" si="310"/>
        <v>171</v>
      </c>
      <c r="AC3997" s="75">
        <f t="shared" si="311"/>
        <v>345.50064229249023</v>
      </c>
      <c r="AD3997" s="75">
        <f t="shared" si="312"/>
        <v>59080.609832015827</v>
      </c>
      <c r="AE3997" s="74">
        <f t="shared" si="313"/>
        <v>1629.5090446792583</v>
      </c>
      <c r="AF3997" s="74">
        <f t="shared" si="314"/>
        <v>278646.04664015316</v>
      </c>
    </row>
    <row r="3998" spans="28:32" ht="20" customHeight="1" x14ac:dyDescent="0.5">
      <c r="AB3998" s="41">
        <f t="shared" si="310"/>
        <v>171</v>
      </c>
      <c r="AC3998" s="75">
        <f t="shared" si="311"/>
        <v>345.50064229249023</v>
      </c>
      <c r="AD3998" s="75">
        <f t="shared" si="312"/>
        <v>59080.609832015827</v>
      </c>
      <c r="AE3998" s="74">
        <f t="shared" si="313"/>
        <v>1629.5090446792583</v>
      </c>
      <c r="AF3998" s="74">
        <f t="shared" si="314"/>
        <v>278646.04664015316</v>
      </c>
    </row>
    <row r="3999" spans="28:32" ht="20" customHeight="1" x14ac:dyDescent="0.5">
      <c r="AB3999" s="41">
        <f t="shared" si="310"/>
        <v>171</v>
      </c>
      <c r="AC3999" s="75">
        <f t="shared" si="311"/>
        <v>345.50064229249023</v>
      </c>
      <c r="AD3999" s="75">
        <f t="shared" si="312"/>
        <v>59080.609832015827</v>
      </c>
      <c r="AE3999" s="74">
        <f t="shared" si="313"/>
        <v>1629.5090446792583</v>
      </c>
      <c r="AF3999" s="74">
        <f t="shared" si="314"/>
        <v>278646.04664015316</v>
      </c>
    </row>
    <row r="4000" spans="28:32" ht="20" customHeight="1" x14ac:dyDescent="0.5">
      <c r="AB4000" s="41">
        <f t="shared" si="310"/>
        <v>171</v>
      </c>
      <c r="AC4000" s="75">
        <f t="shared" si="311"/>
        <v>345.50064229249023</v>
      </c>
      <c r="AD4000" s="75">
        <f t="shared" si="312"/>
        <v>59080.609832015827</v>
      </c>
      <c r="AE4000" s="74">
        <f t="shared" si="313"/>
        <v>1629.5090446792583</v>
      </c>
      <c r="AF4000" s="74">
        <f t="shared" si="314"/>
        <v>278646.04664015316</v>
      </c>
    </row>
    <row r="4001" spans="28:32" ht="20" customHeight="1" x14ac:dyDescent="0.5">
      <c r="AB4001" s="41">
        <f t="shared" si="310"/>
        <v>171</v>
      </c>
      <c r="AC4001" s="75">
        <f t="shared" si="311"/>
        <v>345.50064229249023</v>
      </c>
      <c r="AD4001" s="75">
        <f t="shared" si="312"/>
        <v>59080.609832015827</v>
      </c>
      <c r="AE4001" s="74">
        <f t="shared" si="313"/>
        <v>1629.5090446792583</v>
      </c>
      <c r="AF4001" s="74">
        <f t="shared" si="314"/>
        <v>278646.04664015316</v>
      </c>
    </row>
    <row r="4002" spans="28:32" ht="20" customHeight="1" x14ac:dyDescent="0.5">
      <c r="AB4002" s="41">
        <f t="shared" si="310"/>
        <v>171</v>
      </c>
      <c r="AC4002" s="75">
        <f t="shared" si="311"/>
        <v>345.50064229249023</v>
      </c>
      <c r="AD4002" s="75">
        <f t="shared" si="312"/>
        <v>59080.609832015827</v>
      </c>
      <c r="AE4002" s="74">
        <f t="shared" si="313"/>
        <v>1629.5090446792583</v>
      </c>
      <c r="AF4002" s="74">
        <f t="shared" si="314"/>
        <v>278646.04664015316</v>
      </c>
    </row>
    <row r="4003" spans="28:32" ht="20" customHeight="1" x14ac:dyDescent="0.5">
      <c r="AB4003" s="41">
        <f t="shared" si="310"/>
        <v>171</v>
      </c>
      <c r="AC4003" s="75">
        <f t="shared" si="311"/>
        <v>345.50064229249023</v>
      </c>
      <c r="AD4003" s="75">
        <f t="shared" si="312"/>
        <v>59080.609832015827</v>
      </c>
      <c r="AE4003" s="74">
        <f t="shared" si="313"/>
        <v>1629.5090446792583</v>
      </c>
      <c r="AF4003" s="74">
        <f t="shared" si="314"/>
        <v>278646.04664015316</v>
      </c>
    </row>
    <row r="4004" spans="28:32" ht="20" customHeight="1" x14ac:dyDescent="0.5">
      <c r="AB4004" s="41">
        <f t="shared" si="310"/>
        <v>171</v>
      </c>
      <c r="AC4004" s="75">
        <f t="shared" si="311"/>
        <v>345.50064229249023</v>
      </c>
      <c r="AD4004" s="75">
        <f t="shared" si="312"/>
        <v>59080.609832015827</v>
      </c>
      <c r="AE4004" s="74">
        <f t="shared" si="313"/>
        <v>1629.5090446792583</v>
      </c>
      <c r="AF4004" s="74">
        <f t="shared" si="314"/>
        <v>278646.04664015316</v>
      </c>
    </row>
    <row r="4005" spans="28:32" ht="20" customHeight="1" x14ac:dyDescent="0.5">
      <c r="AB4005" s="41">
        <f t="shared" si="310"/>
        <v>171</v>
      </c>
      <c r="AC4005" s="75">
        <f t="shared" si="311"/>
        <v>345.50064229249023</v>
      </c>
      <c r="AD4005" s="75">
        <f t="shared" si="312"/>
        <v>59080.609832015827</v>
      </c>
      <c r="AE4005" s="74">
        <f t="shared" si="313"/>
        <v>1629.5090446792583</v>
      </c>
      <c r="AF4005" s="74">
        <f t="shared" si="314"/>
        <v>278646.04664015316</v>
      </c>
    </row>
    <row r="4006" spans="28:32" ht="20" customHeight="1" x14ac:dyDescent="0.5">
      <c r="AB4006" s="41">
        <f t="shared" si="310"/>
        <v>171</v>
      </c>
      <c r="AC4006" s="75">
        <f t="shared" si="311"/>
        <v>345.50064229249023</v>
      </c>
      <c r="AD4006" s="75">
        <f t="shared" si="312"/>
        <v>59080.609832015827</v>
      </c>
      <c r="AE4006" s="74">
        <f t="shared" si="313"/>
        <v>1629.5090446792583</v>
      </c>
      <c r="AF4006" s="74">
        <f t="shared" si="314"/>
        <v>278646.04664015316</v>
      </c>
    </row>
    <row r="4007" spans="28:32" ht="20" customHeight="1" x14ac:dyDescent="0.5">
      <c r="AB4007" s="41">
        <f t="shared" si="310"/>
        <v>171</v>
      </c>
      <c r="AC4007" s="75">
        <f t="shared" si="311"/>
        <v>345.50064229249023</v>
      </c>
      <c r="AD4007" s="75">
        <f t="shared" si="312"/>
        <v>59080.609832015827</v>
      </c>
      <c r="AE4007" s="74">
        <f t="shared" si="313"/>
        <v>1629.5090446792583</v>
      </c>
      <c r="AF4007" s="74">
        <f t="shared" si="314"/>
        <v>278646.04664015316</v>
      </c>
    </row>
    <row r="4008" spans="28:32" ht="20" customHeight="1" x14ac:dyDescent="0.5">
      <c r="AB4008" s="41">
        <f t="shared" si="310"/>
        <v>171</v>
      </c>
      <c r="AC4008" s="75">
        <f t="shared" si="311"/>
        <v>345.50064229249023</v>
      </c>
      <c r="AD4008" s="75">
        <f t="shared" si="312"/>
        <v>59080.609832015827</v>
      </c>
      <c r="AE4008" s="74">
        <f t="shared" si="313"/>
        <v>1629.5090446792583</v>
      </c>
      <c r="AF4008" s="74">
        <f t="shared" si="314"/>
        <v>278646.04664015316</v>
      </c>
    </row>
    <row r="4009" spans="28:32" ht="20" customHeight="1" x14ac:dyDescent="0.5">
      <c r="AB4009" s="41">
        <f t="shared" si="310"/>
        <v>171</v>
      </c>
      <c r="AC4009" s="75">
        <f t="shared" si="311"/>
        <v>345.50064229249023</v>
      </c>
      <c r="AD4009" s="75">
        <f t="shared" si="312"/>
        <v>59080.609832015827</v>
      </c>
      <c r="AE4009" s="74">
        <f t="shared" si="313"/>
        <v>1629.5090446792583</v>
      </c>
      <c r="AF4009" s="74">
        <f t="shared" si="314"/>
        <v>278646.04664015316</v>
      </c>
    </row>
    <row r="4010" spans="28:32" ht="20" customHeight="1" x14ac:dyDescent="0.5">
      <c r="AB4010" s="41">
        <f t="shared" si="310"/>
        <v>171</v>
      </c>
      <c r="AC4010" s="75">
        <f t="shared" si="311"/>
        <v>345.50064229249023</v>
      </c>
      <c r="AD4010" s="75">
        <f t="shared" si="312"/>
        <v>59080.609832015827</v>
      </c>
      <c r="AE4010" s="74">
        <f t="shared" si="313"/>
        <v>1629.5090446792583</v>
      </c>
      <c r="AF4010" s="74">
        <f t="shared" si="314"/>
        <v>278646.04664015316</v>
      </c>
    </row>
    <row r="4011" spans="28:32" ht="20" customHeight="1" x14ac:dyDescent="0.5">
      <c r="AB4011" s="41">
        <f t="shared" si="310"/>
        <v>171</v>
      </c>
      <c r="AC4011" s="75">
        <f t="shared" si="311"/>
        <v>345.50064229249023</v>
      </c>
      <c r="AD4011" s="75">
        <f t="shared" si="312"/>
        <v>59080.609832015827</v>
      </c>
      <c r="AE4011" s="74">
        <f t="shared" si="313"/>
        <v>1629.5090446792583</v>
      </c>
      <c r="AF4011" s="74">
        <f t="shared" si="314"/>
        <v>278646.04664015316</v>
      </c>
    </row>
    <row r="4012" spans="28:32" ht="20" customHeight="1" x14ac:dyDescent="0.5">
      <c r="AB4012" s="41">
        <f t="shared" si="310"/>
        <v>171</v>
      </c>
      <c r="AC4012" s="75">
        <f t="shared" si="311"/>
        <v>345.50064229249023</v>
      </c>
      <c r="AD4012" s="75">
        <f t="shared" si="312"/>
        <v>59080.609832015827</v>
      </c>
      <c r="AE4012" s="74">
        <f t="shared" si="313"/>
        <v>1629.5090446792583</v>
      </c>
      <c r="AF4012" s="74">
        <f t="shared" si="314"/>
        <v>278646.04664015316</v>
      </c>
    </row>
    <row r="4013" spans="28:32" ht="20" customHeight="1" x14ac:dyDescent="0.5">
      <c r="AB4013" s="41">
        <f t="shared" si="310"/>
        <v>171</v>
      </c>
      <c r="AC4013" s="75">
        <f t="shared" si="311"/>
        <v>345.50064229249023</v>
      </c>
      <c r="AD4013" s="75">
        <f t="shared" si="312"/>
        <v>59080.609832015827</v>
      </c>
      <c r="AE4013" s="74">
        <f t="shared" si="313"/>
        <v>1629.5090446792583</v>
      </c>
      <c r="AF4013" s="74">
        <f t="shared" si="314"/>
        <v>278646.04664015316</v>
      </c>
    </row>
    <row r="4014" spans="28:32" ht="20" customHeight="1" x14ac:dyDescent="0.5">
      <c r="AB4014" s="41">
        <f t="shared" si="310"/>
        <v>171</v>
      </c>
      <c r="AC4014" s="75">
        <f t="shared" si="311"/>
        <v>345.50064229249023</v>
      </c>
      <c r="AD4014" s="75">
        <f t="shared" si="312"/>
        <v>59080.609832015827</v>
      </c>
      <c r="AE4014" s="74">
        <f t="shared" si="313"/>
        <v>1629.5090446792583</v>
      </c>
      <c r="AF4014" s="74">
        <f t="shared" si="314"/>
        <v>278646.04664015316</v>
      </c>
    </row>
    <row r="4015" spans="28:32" ht="20" customHeight="1" x14ac:dyDescent="0.5">
      <c r="AB4015" s="41">
        <f t="shared" si="310"/>
        <v>171</v>
      </c>
      <c r="AC4015" s="75">
        <f t="shared" si="311"/>
        <v>345.50064229249023</v>
      </c>
      <c r="AD4015" s="75">
        <f t="shared" si="312"/>
        <v>59080.609832015827</v>
      </c>
      <c r="AE4015" s="74">
        <f t="shared" si="313"/>
        <v>1629.5090446792583</v>
      </c>
      <c r="AF4015" s="74">
        <f t="shared" si="314"/>
        <v>278646.04664015316</v>
      </c>
    </row>
    <row r="4016" spans="28:32" ht="20" customHeight="1" x14ac:dyDescent="0.5">
      <c r="AB4016" s="41">
        <f t="shared" si="310"/>
        <v>171</v>
      </c>
      <c r="AC4016" s="75">
        <f t="shared" si="311"/>
        <v>345.50064229249023</v>
      </c>
      <c r="AD4016" s="75">
        <f t="shared" si="312"/>
        <v>59080.609832015827</v>
      </c>
      <c r="AE4016" s="74">
        <f t="shared" si="313"/>
        <v>1629.5090446792583</v>
      </c>
      <c r="AF4016" s="74">
        <f t="shared" si="314"/>
        <v>278646.04664015316</v>
      </c>
    </row>
    <row r="4017" spans="28:32" ht="20" customHeight="1" x14ac:dyDescent="0.5">
      <c r="AB4017" s="41">
        <f t="shared" si="310"/>
        <v>171</v>
      </c>
      <c r="AC4017" s="75">
        <f t="shared" si="311"/>
        <v>345.50064229249023</v>
      </c>
      <c r="AD4017" s="75">
        <f t="shared" si="312"/>
        <v>59080.609832015827</v>
      </c>
      <c r="AE4017" s="74">
        <f t="shared" si="313"/>
        <v>1629.5090446792583</v>
      </c>
      <c r="AF4017" s="74">
        <f t="shared" si="314"/>
        <v>278646.04664015316</v>
      </c>
    </row>
    <row r="4018" spans="28:32" ht="20" customHeight="1" x14ac:dyDescent="0.5">
      <c r="AB4018" s="41">
        <f t="shared" si="310"/>
        <v>171</v>
      </c>
      <c r="AC4018" s="75">
        <f t="shared" si="311"/>
        <v>345.50064229249023</v>
      </c>
      <c r="AD4018" s="75">
        <f t="shared" si="312"/>
        <v>59080.609832015827</v>
      </c>
      <c r="AE4018" s="74">
        <f t="shared" si="313"/>
        <v>1629.5090446792583</v>
      </c>
      <c r="AF4018" s="74">
        <f t="shared" si="314"/>
        <v>278646.04664015316</v>
      </c>
    </row>
    <row r="4019" spans="28:32" ht="20" customHeight="1" x14ac:dyDescent="0.5">
      <c r="AB4019" s="41">
        <f t="shared" si="310"/>
        <v>171</v>
      </c>
      <c r="AC4019" s="75">
        <f t="shared" si="311"/>
        <v>345.50064229249023</v>
      </c>
      <c r="AD4019" s="75">
        <f t="shared" si="312"/>
        <v>59080.609832015827</v>
      </c>
      <c r="AE4019" s="74">
        <f t="shared" si="313"/>
        <v>1629.5090446792583</v>
      </c>
      <c r="AF4019" s="74">
        <f t="shared" si="314"/>
        <v>278646.04664015316</v>
      </c>
    </row>
    <row r="4020" spans="28:32" ht="20" customHeight="1" x14ac:dyDescent="0.5">
      <c r="AB4020" s="41">
        <f t="shared" si="310"/>
        <v>171</v>
      </c>
      <c r="AC4020" s="75">
        <f t="shared" si="311"/>
        <v>345.50064229249023</v>
      </c>
      <c r="AD4020" s="75">
        <f t="shared" si="312"/>
        <v>59080.609832015827</v>
      </c>
      <c r="AE4020" s="74">
        <f t="shared" si="313"/>
        <v>1629.5090446792583</v>
      </c>
      <c r="AF4020" s="74">
        <f t="shared" si="314"/>
        <v>278646.04664015316</v>
      </c>
    </row>
    <row r="4021" spans="28:32" ht="20" customHeight="1" x14ac:dyDescent="0.5">
      <c r="AB4021" s="41">
        <f t="shared" si="310"/>
        <v>171</v>
      </c>
      <c r="AC4021" s="75">
        <f t="shared" si="311"/>
        <v>345.50064229249023</v>
      </c>
      <c r="AD4021" s="75">
        <f t="shared" si="312"/>
        <v>59080.609832015827</v>
      </c>
      <c r="AE4021" s="74">
        <f t="shared" si="313"/>
        <v>1629.5090446792583</v>
      </c>
      <c r="AF4021" s="74">
        <f t="shared" si="314"/>
        <v>278646.04664015316</v>
      </c>
    </row>
    <row r="4022" spans="28:32" ht="20" customHeight="1" x14ac:dyDescent="0.5">
      <c r="AB4022" s="41">
        <f t="shared" si="310"/>
        <v>171</v>
      </c>
      <c r="AC4022" s="75">
        <f t="shared" si="311"/>
        <v>345.50064229249023</v>
      </c>
      <c r="AD4022" s="75">
        <f t="shared" si="312"/>
        <v>59080.609832015827</v>
      </c>
      <c r="AE4022" s="74">
        <f t="shared" si="313"/>
        <v>1629.5090446792583</v>
      </c>
      <c r="AF4022" s="74">
        <f t="shared" si="314"/>
        <v>278646.04664015316</v>
      </c>
    </row>
    <row r="4023" spans="28:32" ht="20" customHeight="1" x14ac:dyDescent="0.5">
      <c r="AB4023" s="41">
        <f t="shared" si="310"/>
        <v>171</v>
      </c>
      <c r="AC4023" s="75">
        <f t="shared" si="311"/>
        <v>345.50064229249023</v>
      </c>
      <c r="AD4023" s="75">
        <f t="shared" si="312"/>
        <v>59080.609832015827</v>
      </c>
      <c r="AE4023" s="74">
        <f t="shared" si="313"/>
        <v>1629.5090446792583</v>
      </c>
      <c r="AF4023" s="74">
        <f t="shared" si="314"/>
        <v>278646.04664015316</v>
      </c>
    </row>
    <row r="4024" spans="28:32" ht="20" customHeight="1" x14ac:dyDescent="0.5">
      <c r="AB4024" s="41">
        <f t="shared" si="310"/>
        <v>171</v>
      </c>
      <c r="AC4024" s="75">
        <f t="shared" si="311"/>
        <v>345.50064229249023</v>
      </c>
      <c r="AD4024" s="75">
        <f t="shared" si="312"/>
        <v>59080.609832015827</v>
      </c>
      <c r="AE4024" s="74">
        <f t="shared" si="313"/>
        <v>1629.5090446792583</v>
      </c>
      <c r="AF4024" s="74">
        <f t="shared" si="314"/>
        <v>278646.04664015316</v>
      </c>
    </row>
    <row r="4025" spans="28:32" ht="20" customHeight="1" x14ac:dyDescent="0.5">
      <c r="AB4025" s="41">
        <f t="shared" si="310"/>
        <v>171</v>
      </c>
      <c r="AC4025" s="75">
        <f t="shared" si="311"/>
        <v>345.50064229249023</v>
      </c>
      <c r="AD4025" s="75">
        <f t="shared" si="312"/>
        <v>59080.609832015827</v>
      </c>
      <c r="AE4025" s="74">
        <f t="shared" si="313"/>
        <v>1629.5090446792583</v>
      </c>
      <c r="AF4025" s="74">
        <f t="shared" si="314"/>
        <v>278646.04664015316</v>
      </c>
    </row>
    <row r="4026" spans="28:32" ht="20" customHeight="1" x14ac:dyDescent="0.5">
      <c r="AB4026" s="41">
        <f t="shared" si="310"/>
        <v>171</v>
      </c>
      <c r="AC4026" s="75">
        <f t="shared" si="311"/>
        <v>345.50064229249023</v>
      </c>
      <c r="AD4026" s="75">
        <f t="shared" si="312"/>
        <v>59080.609832015827</v>
      </c>
      <c r="AE4026" s="74">
        <f t="shared" si="313"/>
        <v>1629.5090446792583</v>
      </c>
      <c r="AF4026" s="74">
        <f t="shared" si="314"/>
        <v>278646.04664015316</v>
      </c>
    </row>
    <row r="4027" spans="28:32" ht="20" customHeight="1" x14ac:dyDescent="0.5">
      <c r="AB4027" s="41">
        <f t="shared" si="310"/>
        <v>171</v>
      </c>
      <c r="AC4027" s="75">
        <f t="shared" si="311"/>
        <v>345.50064229249023</v>
      </c>
      <c r="AD4027" s="75">
        <f t="shared" si="312"/>
        <v>59080.609832015827</v>
      </c>
      <c r="AE4027" s="74">
        <f t="shared" si="313"/>
        <v>1629.5090446792583</v>
      </c>
      <c r="AF4027" s="74">
        <f t="shared" si="314"/>
        <v>278646.04664015316</v>
      </c>
    </row>
    <row r="4028" spans="28:32" ht="20" customHeight="1" x14ac:dyDescent="0.5">
      <c r="AB4028" s="41">
        <f t="shared" si="310"/>
        <v>171</v>
      </c>
      <c r="AC4028" s="75">
        <f t="shared" si="311"/>
        <v>345.50064229249023</v>
      </c>
      <c r="AD4028" s="75">
        <f t="shared" si="312"/>
        <v>59080.609832015827</v>
      </c>
      <c r="AE4028" s="74">
        <f t="shared" si="313"/>
        <v>1629.5090446792583</v>
      </c>
      <c r="AF4028" s="74">
        <f t="shared" si="314"/>
        <v>278646.04664015316</v>
      </c>
    </row>
    <row r="4029" spans="28:32" ht="20" customHeight="1" x14ac:dyDescent="0.5">
      <c r="AB4029" s="41">
        <f t="shared" si="310"/>
        <v>171</v>
      </c>
      <c r="AC4029" s="75">
        <f t="shared" si="311"/>
        <v>345.50064229249023</v>
      </c>
      <c r="AD4029" s="75">
        <f t="shared" si="312"/>
        <v>59080.609832015827</v>
      </c>
      <c r="AE4029" s="74">
        <f t="shared" si="313"/>
        <v>1629.5090446792583</v>
      </c>
      <c r="AF4029" s="74">
        <f t="shared" si="314"/>
        <v>278646.04664015316</v>
      </c>
    </row>
    <row r="4030" spans="28:32" ht="20" customHeight="1" x14ac:dyDescent="0.5">
      <c r="AB4030" s="41">
        <f t="shared" si="310"/>
        <v>171</v>
      </c>
      <c r="AC4030" s="75">
        <f t="shared" si="311"/>
        <v>345.50064229249023</v>
      </c>
      <c r="AD4030" s="75">
        <f t="shared" si="312"/>
        <v>59080.609832015827</v>
      </c>
      <c r="AE4030" s="74">
        <f t="shared" si="313"/>
        <v>1629.5090446792583</v>
      </c>
      <c r="AF4030" s="74">
        <f t="shared" si="314"/>
        <v>278646.04664015316</v>
      </c>
    </row>
    <row r="4031" spans="28:32" ht="20" customHeight="1" x14ac:dyDescent="0.5">
      <c r="AB4031" s="41">
        <f t="shared" si="310"/>
        <v>171</v>
      </c>
      <c r="AC4031" s="75">
        <f t="shared" si="311"/>
        <v>345.50064229249023</v>
      </c>
      <c r="AD4031" s="75">
        <f t="shared" si="312"/>
        <v>59080.609832015827</v>
      </c>
      <c r="AE4031" s="74">
        <f t="shared" si="313"/>
        <v>1629.5090446792583</v>
      </c>
      <c r="AF4031" s="74">
        <f t="shared" si="314"/>
        <v>278646.04664015316</v>
      </c>
    </row>
    <row r="4032" spans="28:32" ht="20" customHeight="1" x14ac:dyDescent="0.5">
      <c r="AB4032" s="41">
        <f t="shared" si="310"/>
        <v>171</v>
      </c>
      <c r="AC4032" s="75">
        <f t="shared" si="311"/>
        <v>345.50064229249023</v>
      </c>
      <c r="AD4032" s="75">
        <f t="shared" si="312"/>
        <v>59080.609832015827</v>
      </c>
      <c r="AE4032" s="74">
        <f t="shared" si="313"/>
        <v>1629.5090446792583</v>
      </c>
      <c r="AF4032" s="74">
        <f t="shared" si="314"/>
        <v>278646.04664015316</v>
      </c>
    </row>
    <row r="4033" spans="28:32" ht="20" customHeight="1" x14ac:dyDescent="0.5">
      <c r="AB4033" s="41">
        <f t="shared" si="310"/>
        <v>171</v>
      </c>
      <c r="AC4033" s="75">
        <f t="shared" si="311"/>
        <v>345.50064229249023</v>
      </c>
      <c r="AD4033" s="75">
        <f t="shared" si="312"/>
        <v>59080.609832015827</v>
      </c>
      <c r="AE4033" s="74">
        <f t="shared" si="313"/>
        <v>1629.5090446792583</v>
      </c>
      <c r="AF4033" s="74">
        <f t="shared" si="314"/>
        <v>278646.04664015316</v>
      </c>
    </row>
    <row r="4034" spans="28:32" ht="20" customHeight="1" x14ac:dyDescent="0.5">
      <c r="AB4034" s="41">
        <f t="shared" si="310"/>
        <v>171</v>
      </c>
      <c r="AC4034" s="75">
        <f t="shared" si="311"/>
        <v>345.50064229249023</v>
      </c>
      <c r="AD4034" s="75">
        <f t="shared" si="312"/>
        <v>59080.609832015827</v>
      </c>
      <c r="AE4034" s="74">
        <f t="shared" si="313"/>
        <v>1629.5090446792583</v>
      </c>
      <c r="AF4034" s="74">
        <f t="shared" si="314"/>
        <v>278646.04664015316</v>
      </c>
    </row>
    <row r="4035" spans="28:32" ht="20" customHeight="1" x14ac:dyDescent="0.5">
      <c r="AB4035" s="41">
        <f t="shared" si="310"/>
        <v>171</v>
      </c>
      <c r="AC4035" s="75">
        <f t="shared" si="311"/>
        <v>345.50064229249023</v>
      </c>
      <c r="AD4035" s="75">
        <f t="shared" si="312"/>
        <v>59080.609832015827</v>
      </c>
      <c r="AE4035" s="74">
        <f t="shared" si="313"/>
        <v>1629.5090446792583</v>
      </c>
      <c r="AF4035" s="74">
        <f t="shared" si="314"/>
        <v>278646.04664015316</v>
      </c>
    </row>
    <row r="4036" spans="28:32" ht="20" customHeight="1" x14ac:dyDescent="0.5">
      <c r="AB4036" s="41">
        <f t="shared" si="310"/>
        <v>171</v>
      </c>
      <c r="AC4036" s="75">
        <f t="shared" si="311"/>
        <v>345.50064229249023</v>
      </c>
      <c r="AD4036" s="75">
        <f t="shared" si="312"/>
        <v>59080.609832015827</v>
      </c>
      <c r="AE4036" s="74">
        <f t="shared" si="313"/>
        <v>1629.5090446792583</v>
      </c>
      <c r="AF4036" s="74">
        <f t="shared" si="314"/>
        <v>278646.04664015316</v>
      </c>
    </row>
    <row r="4037" spans="28:32" ht="20" customHeight="1" x14ac:dyDescent="0.5">
      <c r="AB4037" s="41">
        <f t="shared" si="310"/>
        <v>171</v>
      </c>
      <c r="AC4037" s="75">
        <f t="shared" si="311"/>
        <v>345.50064229249023</v>
      </c>
      <c r="AD4037" s="75">
        <f t="shared" si="312"/>
        <v>59080.609832015827</v>
      </c>
      <c r="AE4037" s="74">
        <f t="shared" si="313"/>
        <v>1629.5090446792583</v>
      </c>
      <c r="AF4037" s="74">
        <f t="shared" si="314"/>
        <v>278646.04664015316</v>
      </c>
    </row>
    <row r="4038" spans="28:32" ht="20" customHeight="1" x14ac:dyDescent="0.5">
      <c r="AB4038" s="41">
        <f t="shared" si="310"/>
        <v>171</v>
      </c>
      <c r="AC4038" s="75">
        <f t="shared" si="311"/>
        <v>345.50064229249023</v>
      </c>
      <c r="AD4038" s="75">
        <f t="shared" si="312"/>
        <v>59080.609832015827</v>
      </c>
      <c r="AE4038" s="74">
        <f t="shared" si="313"/>
        <v>1629.5090446792583</v>
      </c>
      <c r="AF4038" s="74">
        <f t="shared" si="314"/>
        <v>278646.04664015316</v>
      </c>
    </row>
    <row r="4039" spans="28:32" ht="20" customHeight="1" x14ac:dyDescent="0.5">
      <c r="AB4039" s="41">
        <f t="shared" ref="AB4039:AB4102" si="315">AB4038+U4039</f>
        <v>171</v>
      </c>
      <c r="AC4039" s="75">
        <f t="shared" ref="AC4039:AC4102" si="316">IF(U4039&gt;0,(W4039+AD4038)/AB4039,AC4038)</f>
        <v>345.50064229249023</v>
      </c>
      <c r="AD4039" s="75">
        <f t="shared" ref="AD4039:AD4102" si="317">AB4039*AC4039</f>
        <v>59080.609832015827</v>
      </c>
      <c r="AE4039" s="74">
        <f t="shared" ref="AE4039:AE4102" si="318">IF(U4039&gt;0,(AF4038+Z4039)/AB4039,AE4038)</f>
        <v>1629.5090446792583</v>
      </c>
      <c r="AF4039" s="74">
        <f t="shared" ref="AF4039:AF4102" si="319">AB4039*AE4039</f>
        <v>278646.04664015316</v>
      </c>
    </row>
    <row r="4040" spans="28:32" ht="20" customHeight="1" x14ac:dyDescent="0.5">
      <c r="AB4040" s="41">
        <f t="shared" si="315"/>
        <v>171</v>
      </c>
      <c r="AC4040" s="75">
        <f t="shared" si="316"/>
        <v>345.50064229249023</v>
      </c>
      <c r="AD4040" s="75">
        <f t="shared" si="317"/>
        <v>59080.609832015827</v>
      </c>
      <c r="AE4040" s="74">
        <f t="shared" si="318"/>
        <v>1629.5090446792583</v>
      </c>
      <c r="AF4040" s="74">
        <f t="shared" si="319"/>
        <v>278646.04664015316</v>
      </c>
    </row>
    <row r="4041" spans="28:32" ht="20" customHeight="1" x14ac:dyDescent="0.5">
      <c r="AB4041" s="41">
        <f t="shared" si="315"/>
        <v>171</v>
      </c>
      <c r="AC4041" s="75">
        <f t="shared" si="316"/>
        <v>345.50064229249023</v>
      </c>
      <c r="AD4041" s="75">
        <f t="shared" si="317"/>
        <v>59080.609832015827</v>
      </c>
      <c r="AE4041" s="74">
        <f t="shared" si="318"/>
        <v>1629.5090446792583</v>
      </c>
      <c r="AF4041" s="74">
        <f t="shared" si="319"/>
        <v>278646.04664015316</v>
      </c>
    </row>
    <row r="4042" spans="28:32" ht="20" customHeight="1" x14ac:dyDescent="0.5">
      <c r="AB4042" s="41">
        <f t="shared" si="315"/>
        <v>171</v>
      </c>
      <c r="AC4042" s="75">
        <f t="shared" si="316"/>
        <v>345.50064229249023</v>
      </c>
      <c r="AD4042" s="75">
        <f t="shared" si="317"/>
        <v>59080.609832015827</v>
      </c>
      <c r="AE4042" s="74">
        <f t="shared" si="318"/>
        <v>1629.5090446792583</v>
      </c>
      <c r="AF4042" s="74">
        <f t="shared" si="319"/>
        <v>278646.04664015316</v>
      </c>
    </row>
    <row r="4043" spans="28:32" ht="20" customHeight="1" x14ac:dyDescent="0.5">
      <c r="AB4043" s="41">
        <f t="shared" si="315"/>
        <v>171</v>
      </c>
      <c r="AC4043" s="75">
        <f t="shared" si="316"/>
        <v>345.50064229249023</v>
      </c>
      <c r="AD4043" s="75">
        <f t="shared" si="317"/>
        <v>59080.609832015827</v>
      </c>
      <c r="AE4043" s="74">
        <f t="shared" si="318"/>
        <v>1629.5090446792583</v>
      </c>
      <c r="AF4043" s="74">
        <f t="shared" si="319"/>
        <v>278646.04664015316</v>
      </c>
    </row>
    <row r="4044" spans="28:32" ht="20" customHeight="1" x14ac:dyDescent="0.5">
      <c r="AB4044" s="41">
        <f t="shared" si="315"/>
        <v>171</v>
      </c>
      <c r="AC4044" s="75">
        <f t="shared" si="316"/>
        <v>345.50064229249023</v>
      </c>
      <c r="AD4044" s="75">
        <f t="shared" si="317"/>
        <v>59080.609832015827</v>
      </c>
      <c r="AE4044" s="74">
        <f t="shared" si="318"/>
        <v>1629.5090446792583</v>
      </c>
      <c r="AF4044" s="74">
        <f t="shared" si="319"/>
        <v>278646.04664015316</v>
      </c>
    </row>
    <row r="4045" spans="28:32" ht="20" customHeight="1" x14ac:dyDescent="0.5">
      <c r="AB4045" s="41">
        <f t="shared" si="315"/>
        <v>171</v>
      </c>
      <c r="AC4045" s="75">
        <f t="shared" si="316"/>
        <v>345.50064229249023</v>
      </c>
      <c r="AD4045" s="75">
        <f t="shared" si="317"/>
        <v>59080.609832015827</v>
      </c>
      <c r="AE4045" s="74">
        <f t="shared" si="318"/>
        <v>1629.5090446792583</v>
      </c>
      <c r="AF4045" s="74">
        <f t="shared" si="319"/>
        <v>278646.04664015316</v>
      </c>
    </row>
    <row r="4046" spans="28:32" ht="20" customHeight="1" x14ac:dyDescent="0.5">
      <c r="AB4046" s="41">
        <f t="shared" si="315"/>
        <v>171</v>
      </c>
      <c r="AC4046" s="75">
        <f t="shared" si="316"/>
        <v>345.50064229249023</v>
      </c>
      <c r="AD4046" s="75">
        <f t="shared" si="317"/>
        <v>59080.609832015827</v>
      </c>
      <c r="AE4046" s="74">
        <f t="shared" si="318"/>
        <v>1629.5090446792583</v>
      </c>
      <c r="AF4046" s="74">
        <f t="shared" si="319"/>
        <v>278646.04664015316</v>
      </c>
    </row>
    <row r="4047" spans="28:32" ht="20" customHeight="1" x14ac:dyDescent="0.5">
      <c r="AB4047" s="41">
        <f t="shared" si="315"/>
        <v>171</v>
      </c>
      <c r="AC4047" s="75">
        <f t="shared" si="316"/>
        <v>345.50064229249023</v>
      </c>
      <c r="AD4047" s="75">
        <f t="shared" si="317"/>
        <v>59080.609832015827</v>
      </c>
      <c r="AE4047" s="74">
        <f t="shared" si="318"/>
        <v>1629.5090446792583</v>
      </c>
      <c r="AF4047" s="74">
        <f t="shared" si="319"/>
        <v>278646.04664015316</v>
      </c>
    </row>
    <row r="4048" spans="28:32" ht="20" customHeight="1" x14ac:dyDescent="0.5">
      <c r="AB4048" s="41">
        <f t="shared" si="315"/>
        <v>171</v>
      </c>
      <c r="AC4048" s="75">
        <f t="shared" si="316"/>
        <v>345.50064229249023</v>
      </c>
      <c r="AD4048" s="75">
        <f t="shared" si="317"/>
        <v>59080.609832015827</v>
      </c>
      <c r="AE4048" s="74">
        <f t="shared" si="318"/>
        <v>1629.5090446792583</v>
      </c>
      <c r="AF4048" s="74">
        <f t="shared" si="319"/>
        <v>278646.04664015316</v>
      </c>
    </row>
    <row r="4049" spans="28:32" ht="20" customHeight="1" x14ac:dyDescent="0.5">
      <c r="AB4049" s="41">
        <f t="shared" si="315"/>
        <v>171</v>
      </c>
      <c r="AC4049" s="75">
        <f t="shared" si="316"/>
        <v>345.50064229249023</v>
      </c>
      <c r="AD4049" s="75">
        <f t="shared" si="317"/>
        <v>59080.609832015827</v>
      </c>
      <c r="AE4049" s="74">
        <f t="shared" si="318"/>
        <v>1629.5090446792583</v>
      </c>
      <c r="AF4049" s="74">
        <f t="shared" si="319"/>
        <v>278646.04664015316</v>
      </c>
    </row>
    <row r="4050" spans="28:32" ht="20" customHeight="1" x14ac:dyDescent="0.5">
      <c r="AB4050" s="41">
        <f t="shared" si="315"/>
        <v>171</v>
      </c>
      <c r="AC4050" s="75">
        <f t="shared" si="316"/>
        <v>345.50064229249023</v>
      </c>
      <c r="AD4050" s="75">
        <f t="shared" si="317"/>
        <v>59080.609832015827</v>
      </c>
      <c r="AE4050" s="74">
        <f t="shared" si="318"/>
        <v>1629.5090446792583</v>
      </c>
      <c r="AF4050" s="74">
        <f t="shared" si="319"/>
        <v>278646.04664015316</v>
      </c>
    </row>
    <row r="4051" spans="28:32" ht="20" customHeight="1" x14ac:dyDescent="0.5">
      <c r="AB4051" s="41">
        <f t="shared" si="315"/>
        <v>171</v>
      </c>
      <c r="AC4051" s="75">
        <f t="shared" si="316"/>
        <v>345.50064229249023</v>
      </c>
      <c r="AD4051" s="75">
        <f t="shared" si="317"/>
        <v>59080.609832015827</v>
      </c>
      <c r="AE4051" s="74">
        <f t="shared" si="318"/>
        <v>1629.5090446792583</v>
      </c>
      <c r="AF4051" s="74">
        <f t="shared" si="319"/>
        <v>278646.04664015316</v>
      </c>
    </row>
    <row r="4052" spans="28:32" ht="20" customHeight="1" x14ac:dyDescent="0.5">
      <c r="AB4052" s="41">
        <f t="shared" si="315"/>
        <v>171</v>
      </c>
      <c r="AC4052" s="75">
        <f t="shared" si="316"/>
        <v>345.50064229249023</v>
      </c>
      <c r="AD4052" s="75">
        <f t="shared" si="317"/>
        <v>59080.609832015827</v>
      </c>
      <c r="AE4052" s="74">
        <f t="shared" si="318"/>
        <v>1629.5090446792583</v>
      </c>
      <c r="AF4052" s="74">
        <f t="shared" si="319"/>
        <v>278646.04664015316</v>
      </c>
    </row>
    <row r="4053" spans="28:32" ht="20" customHeight="1" x14ac:dyDescent="0.5">
      <c r="AB4053" s="41">
        <f t="shared" si="315"/>
        <v>171</v>
      </c>
      <c r="AC4053" s="75">
        <f t="shared" si="316"/>
        <v>345.50064229249023</v>
      </c>
      <c r="AD4053" s="75">
        <f t="shared" si="317"/>
        <v>59080.609832015827</v>
      </c>
      <c r="AE4053" s="74">
        <f t="shared" si="318"/>
        <v>1629.5090446792583</v>
      </c>
      <c r="AF4053" s="74">
        <f t="shared" si="319"/>
        <v>278646.04664015316</v>
      </c>
    </row>
    <row r="4054" spans="28:32" ht="20" customHeight="1" x14ac:dyDescent="0.5">
      <c r="AB4054" s="41">
        <f t="shared" si="315"/>
        <v>171</v>
      </c>
      <c r="AC4054" s="75">
        <f t="shared" si="316"/>
        <v>345.50064229249023</v>
      </c>
      <c r="AD4054" s="75">
        <f t="shared" si="317"/>
        <v>59080.609832015827</v>
      </c>
      <c r="AE4054" s="74">
        <f t="shared" si="318"/>
        <v>1629.5090446792583</v>
      </c>
      <c r="AF4054" s="74">
        <f t="shared" si="319"/>
        <v>278646.04664015316</v>
      </c>
    </row>
    <row r="4055" spans="28:32" ht="20" customHeight="1" x14ac:dyDescent="0.5">
      <c r="AB4055" s="41">
        <f t="shared" si="315"/>
        <v>171</v>
      </c>
      <c r="AC4055" s="75">
        <f t="shared" si="316"/>
        <v>345.50064229249023</v>
      </c>
      <c r="AD4055" s="75">
        <f t="shared" si="317"/>
        <v>59080.609832015827</v>
      </c>
      <c r="AE4055" s="74">
        <f t="shared" si="318"/>
        <v>1629.5090446792583</v>
      </c>
      <c r="AF4055" s="74">
        <f t="shared" si="319"/>
        <v>278646.04664015316</v>
      </c>
    </row>
    <row r="4056" spans="28:32" ht="20" customHeight="1" x14ac:dyDescent="0.5">
      <c r="AB4056" s="41">
        <f t="shared" si="315"/>
        <v>171</v>
      </c>
      <c r="AC4056" s="75">
        <f t="shared" si="316"/>
        <v>345.50064229249023</v>
      </c>
      <c r="AD4056" s="75">
        <f t="shared" si="317"/>
        <v>59080.609832015827</v>
      </c>
      <c r="AE4056" s="74">
        <f t="shared" si="318"/>
        <v>1629.5090446792583</v>
      </c>
      <c r="AF4056" s="74">
        <f t="shared" si="319"/>
        <v>278646.04664015316</v>
      </c>
    </row>
    <row r="4057" spans="28:32" ht="20" customHeight="1" x14ac:dyDescent="0.5">
      <c r="AB4057" s="41">
        <f t="shared" si="315"/>
        <v>171</v>
      </c>
      <c r="AC4057" s="75">
        <f t="shared" si="316"/>
        <v>345.50064229249023</v>
      </c>
      <c r="AD4057" s="75">
        <f t="shared" si="317"/>
        <v>59080.609832015827</v>
      </c>
      <c r="AE4057" s="74">
        <f t="shared" si="318"/>
        <v>1629.5090446792583</v>
      </c>
      <c r="AF4057" s="74">
        <f t="shared" si="319"/>
        <v>278646.04664015316</v>
      </c>
    </row>
    <row r="4058" spans="28:32" ht="20" customHeight="1" x14ac:dyDescent="0.5">
      <c r="AB4058" s="41">
        <f t="shared" si="315"/>
        <v>171</v>
      </c>
      <c r="AC4058" s="75">
        <f t="shared" si="316"/>
        <v>345.50064229249023</v>
      </c>
      <c r="AD4058" s="75">
        <f t="shared" si="317"/>
        <v>59080.609832015827</v>
      </c>
      <c r="AE4058" s="74">
        <f t="shared" si="318"/>
        <v>1629.5090446792583</v>
      </c>
      <c r="AF4058" s="74">
        <f t="shared" si="319"/>
        <v>278646.04664015316</v>
      </c>
    </row>
    <row r="4059" spans="28:32" ht="20" customHeight="1" x14ac:dyDescent="0.5">
      <c r="AB4059" s="41">
        <f t="shared" si="315"/>
        <v>171</v>
      </c>
      <c r="AC4059" s="75">
        <f t="shared" si="316"/>
        <v>345.50064229249023</v>
      </c>
      <c r="AD4059" s="75">
        <f t="shared" si="317"/>
        <v>59080.609832015827</v>
      </c>
      <c r="AE4059" s="74">
        <f t="shared" si="318"/>
        <v>1629.5090446792583</v>
      </c>
      <c r="AF4059" s="74">
        <f t="shared" si="319"/>
        <v>278646.04664015316</v>
      </c>
    </row>
    <row r="4060" spans="28:32" ht="20" customHeight="1" x14ac:dyDescent="0.5">
      <c r="AB4060" s="41">
        <f t="shared" si="315"/>
        <v>171</v>
      </c>
      <c r="AC4060" s="75">
        <f t="shared" si="316"/>
        <v>345.50064229249023</v>
      </c>
      <c r="AD4060" s="75">
        <f t="shared" si="317"/>
        <v>59080.609832015827</v>
      </c>
      <c r="AE4060" s="74">
        <f t="shared" si="318"/>
        <v>1629.5090446792583</v>
      </c>
      <c r="AF4060" s="74">
        <f t="shared" si="319"/>
        <v>278646.04664015316</v>
      </c>
    </row>
    <row r="4061" spans="28:32" ht="20" customHeight="1" x14ac:dyDescent="0.5">
      <c r="AB4061" s="41">
        <f t="shared" si="315"/>
        <v>171</v>
      </c>
      <c r="AC4061" s="75">
        <f t="shared" si="316"/>
        <v>345.50064229249023</v>
      </c>
      <c r="AD4061" s="75">
        <f t="shared" si="317"/>
        <v>59080.609832015827</v>
      </c>
      <c r="AE4061" s="74">
        <f t="shared" si="318"/>
        <v>1629.5090446792583</v>
      </c>
      <c r="AF4061" s="74">
        <f t="shared" si="319"/>
        <v>278646.04664015316</v>
      </c>
    </row>
    <row r="4062" spans="28:32" ht="20" customHeight="1" x14ac:dyDescent="0.5">
      <c r="AB4062" s="41">
        <f t="shared" si="315"/>
        <v>171</v>
      </c>
      <c r="AC4062" s="75">
        <f t="shared" si="316"/>
        <v>345.50064229249023</v>
      </c>
      <c r="AD4062" s="75">
        <f t="shared" si="317"/>
        <v>59080.609832015827</v>
      </c>
      <c r="AE4062" s="74">
        <f t="shared" si="318"/>
        <v>1629.5090446792583</v>
      </c>
      <c r="AF4062" s="74">
        <f t="shared" si="319"/>
        <v>278646.04664015316</v>
      </c>
    </row>
    <row r="4063" spans="28:32" ht="20" customHeight="1" x14ac:dyDescent="0.5">
      <c r="AB4063" s="41">
        <f t="shared" si="315"/>
        <v>171</v>
      </c>
      <c r="AC4063" s="75">
        <f t="shared" si="316"/>
        <v>345.50064229249023</v>
      </c>
      <c r="AD4063" s="75">
        <f t="shared" si="317"/>
        <v>59080.609832015827</v>
      </c>
      <c r="AE4063" s="74">
        <f t="shared" si="318"/>
        <v>1629.5090446792583</v>
      </c>
      <c r="AF4063" s="74">
        <f t="shared" si="319"/>
        <v>278646.04664015316</v>
      </c>
    </row>
    <row r="4064" spans="28:32" ht="20" customHeight="1" x14ac:dyDescent="0.5">
      <c r="AB4064" s="41">
        <f t="shared" si="315"/>
        <v>171</v>
      </c>
      <c r="AC4064" s="75">
        <f t="shared" si="316"/>
        <v>345.50064229249023</v>
      </c>
      <c r="AD4064" s="75">
        <f t="shared" si="317"/>
        <v>59080.609832015827</v>
      </c>
      <c r="AE4064" s="74">
        <f t="shared" si="318"/>
        <v>1629.5090446792583</v>
      </c>
      <c r="AF4064" s="74">
        <f t="shared" si="319"/>
        <v>278646.04664015316</v>
      </c>
    </row>
    <row r="4065" spans="28:32" ht="20" customHeight="1" x14ac:dyDescent="0.5">
      <c r="AB4065" s="41">
        <f t="shared" si="315"/>
        <v>171</v>
      </c>
      <c r="AC4065" s="75">
        <f t="shared" si="316"/>
        <v>345.50064229249023</v>
      </c>
      <c r="AD4065" s="75">
        <f t="shared" si="317"/>
        <v>59080.609832015827</v>
      </c>
      <c r="AE4065" s="74">
        <f t="shared" si="318"/>
        <v>1629.5090446792583</v>
      </c>
      <c r="AF4065" s="74">
        <f t="shared" si="319"/>
        <v>278646.04664015316</v>
      </c>
    </row>
    <row r="4066" spans="28:32" ht="20" customHeight="1" x14ac:dyDescent="0.5">
      <c r="AB4066" s="41">
        <f t="shared" si="315"/>
        <v>171</v>
      </c>
      <c r="AC4066" s="75">
        <f t="shared" si="316"/>
        <v>345.50064229249023</v>
      </c>
      <c r="AD4066" s="75">
        <f t="shared" si="317"/>
        <v>59080.609832015827</v>
      </c>
      <c r="AE4066" s="74">
        <f t="shared" si="318"/>
        <v>1629.5090446792583</v>
      </c>
      <c r="AF4066" s="74">
        <f t="shared" si="319"/>
        <v>278646.04664015316</v>
      </c>
    </row>
    <row r="4067" spans="28:32" ht="20" customHeight="1" x14ac:dyDescent="0.5">
      <c r="AB4067" s="41">
        <f t="shared" si="315"/>
        <v>171</v>
      </c>
      <c r="AC4067" s="75">
        <f t="shared" si="316"/>
        <v>345.50064229249023</v>
      </c>
      <c r="AD4067" s="75">
        <f t="shared" si="317"/>
        <v>59080.609832015827</v>
      </c>
      <c r="AE4067" s="74">
        <f t="shared" si="318"/>
        <v>1629.5090446792583</v>
      </c>
      <c r="AF4067" s="74">
        <f t="shared" si="319"/>
        <v>278646.04664015316</v>
      </c>
    </row>
    <row r="4068" spans="28:32" ht="20" customHeight="1" x14ac:dyDescent="0.5">
      <c r="AB4068" s="41">
        <f t="shared" si="315"/>
        <v>171</v>
      </c>
      <c r="AC4068" s="75">
        <f t="shared" si="316"/>
        <v>345.50064229249023</v>
      </c>
      <c r="AD4068" s="75">
        <f t="shared" si="317"/>
        <v>59080.609832015827</v>
      </c>
      <c r="AE4068" s="74">
        <f t="shared" si="318"/>
        <v>1629.5090446792583</v>
      </c>
      <c r="AF4068" s="74">
        <f t="shared" si="319"/>
        <v>278646.04664015316</v>
      </c>
    </row>
    <row r="4069" spans="28:32" ht="20" customHeight="1" x14ac:dyDescent="0.5">
      <c r="AB4069" s="41">
        <f t="shared" si="315"/>
        <v>171</v>
      </c>
      <c r="AC4069" s="75">
        <f t="shared" si="316"/>
        <v>345.50064229249023</v>
      </c>
      <c r="AD4069" s="75">
        <f t="shared" si="317"/>
        <v>59080.609832015827</v>
      </c>
      <c r="AE4069" s="74">
        <f t="shared" si="318"/>
        <v>1629.5090446792583</v>
      </c>
      <c r="AF4069" s="74">
        <f t="shared" si="319"/>
        <v>278646.04664015316</v>
      </c>
    </row>
    <row r="4070" spans="28:32" ht="20" customHeight="1" x14ac:dyDescent="0.5">
      <c r="AB4070" s="41">
        <f t="shared" si="315"/>
        <v>171</v>
      </c>
      <c r="AC4070" s="75">
        <f t="shared" si="316"/>
        <v>345.50064229249023</v>
      </c>
      <c r="AD4070" s="75">
        <f t="shared" si="317"/>
        <v>59080.609832015827</v>
      </c>
      <c r="AE4070" s="74">
        <f t="shared" si="318"/>
        <v>1629.5090446792583</v>
      </c>
      <c r="AF4070" s="74">
        <f t="shared" si="319"/>
        <v>278646.04664015316</v>
      </c>
    </row>
    <row r="4071" spans="28:32" ht="20" customHeight="1" x14ac:dyDescent="0.5">
      <c r="AB4071" s="41">
        <f t="shared" si="315"/>
        <v>171</v>
      </c>
      <c r="AC4071" s="75">
        <f t="shared" si="316"/>
        <v>345.50064229249023</v>
      </c>
      <c r="AD4071" s="75">
        <f t="shared" si="317"/>
        <v>59080.609832015827</v>
      </c>
      <c r="AE4071" s="74">
        <f t="shared" si="318"/>
        <v>1629.5090446792583</v>
      </c>
      <c r="AF4071" s="74">
        <f t="shared" si="319"/>
        <v>278646.04664015316</v>
      </c>
    </row>
    <row r="4072" spans="28:32" ht="20" customHeight="1" x14ac:dyDescent="0.5">
      <c r="AB4072" s="41">
        <f t="shared" si="315"/>
        <v>171</v>
      </c>
      <c r="AC4072" s="75">
        <f t="shared" si="316"/>
        <v>345.50064229249023</v>
      </c>
      <c r="AD4072" s="75">
        <f t="shared" si="317"/>
        <v>59080.609832015827</v>
      </c>
      <c r="AE4072" s="74">
        <f t="shared" si="318"/>
        <v>1629.5090446792583</v>
      </c>
      <c r="AF4072" s="74">
        <f t="shared" si="319"/>
        <v>278646.04664015316</v>
      </c>
    </row>
    <row r="4073" spans="28:32" ht="20" customHeight="1" x14ac:dyDescent="0.5">
      <c r="AB4073" s="41">
        <f t="shared" si="315"/>
        <v>171</v>
      </c>
      <c r="AC4073" s="75">
        <f t="shared" si="316"/>
        <v>345.50064229249023</v>
      </c>
      <c r="AD4073" s="75">
        <f t="shared" si="317"/>
        <v>59080.609832015827</v>
      </c>
      <c r="AE4073" s="74">
        <f t="shared" si="318"/>
        <v>1629.5090446792583</v>
      </c>
      <c r="AF4073" s="74">
        <f t="shared" si="319"/>
        <v>278646.04664015316</v>
      </c>
    </row>
    <row r="4074" spans="28:32" ht="20" customHeight="1" x14ac:dyDescent="0.5">
      <c r="AB4074" s="41">
        <f t="shared" si="315"/>
        <v>171</v>
      </c>
      <c r="AC4074" s="75">
        <f t="shared" si="316"/>
        <v>345.50064229249023</v>
      </c>
      <c r="AD4074" s="75">
        <f t="shared" si="317"/>
        <v>59080.609832015827</v>
      </c>
      <c r="AE4074" s="74">
        <f t="shared" si="318"/>
        <v>1629.5090446792583</v>
      </c>
      <c r="AF4074" s="74">
        <f t="shared" si="319"/>
        <v>278646.04664015316</v>
      </c>
    </row>
    <row r="4075" spans="28:32" ht="20" customHeight="1" x14ac:dyDescent="0.5">
      <c r="AB4075" s="41">
        <f t="shared" si="315"/>
        <v>171</v>
      </c>
      <c r="AC4075" s="75">
        <f t="shared" si="316"/>
        <v>345.50064229249023</v>
      </c>
      <c r="AD4075" s="75">
        <f t="shared" si="317"/>
        <v>59080.609832015827</v>
      </c>
      <c r="AE4075" s="74">
        <f t="shared" si="318"/>
        <v>1629.5090446792583</v>
      </c>
      <c r="AF4075" s="74">
        <f t="shared" si="319"/>
        <v>278646.04664015316</v>
      </c>
    </row>
    <row r="4076" spans="28:32" ht="20" customHeight="1" x14ac:dyDescent="0.5">
      <c r="AB4076" s="41">
        <f t="shared" si="315"/>
        <v>171</v>
      </c>
      <c r="AC4076" s="75">
        <f t="shared" si="316"/>
        <v>345.50064229249023</v>
      </c>
      <c r="AD4076" s="75">
        <f t="shared" si="317"/>
        <v>59080.609832015827</v>
      </c>
      <c r="AE4076" s="74">
        <f t="shared" si="318"/>
        <v>1629.5090446792583</v>
      </c>
      <c r="AF4076" s="74">
        <f t="shared" si="319"/>
        <v>278646.04664015316</v>
      </c>
    </row>
    <row r="4077" spans="28:32" ht="20" customHeight="1" x14ac:dyDescent="0.5">
      <c r="AB4077" s="41">
        <f t="shared" si="315"/>
        <v>171</v>
      </c>
      <c r="AC4077" s="75">
        <f t="shared" si="316"/>
        <v>345.50064229249023</v>
      </c>
      <c r="AD4077" s="75">
        <f t="shared" si="317"/>
        <v>59080.609832015827</v>
      </c>
      <c r="AE4077" s="74">
        <f t="shared" si="318"/>
        <v>1629.5090446792583</v>
      </c>
      <c r="AF4077" s="74">
        <f t="shared" si="319"/>
        <v>278646.04664015316</v>
      </c>
    </row>
    <row r="4078" spans="28:32" ht="20" customHeight="1" x14ac:dyDescent="0.5">
      <c r="AB4078" s="41">
        <f t="shared" si="315"/>
        <v>171</v>
      </c>
      <c r="AC4078" s="75">
        <f t="shared" si="316"/>
        <v>345.50064229249023</v>
      </c>
      <c r="AD4078" s="75">
        <f t="shared" si="317"/>
        <v>59080.609832015827</v>
      </c>
      <c r="AE4078" s="74">
        <f t="shared" si="318"/>
        <v>1629.5090446792583</v>
      </c>
      <c r="AF4078" s="74">
        <f t="shared" si="319"/>
        <v>278646.04664015316</v>
      </c>
    </row>
    <row r="4079" spans="28:32" ht="20" customHeight="1" x14ac:dyDescent="0.5">
      <c r="AB4079" s="41">
        <f t="shared" si="315"/>
        <v>171</v>
      </c>
      <c r="AC4079" s="75">
        <f t="shared" si="316"/>
        <v>345.50064229249023</v>
      </c>
      <c r="AD4079" s="75">
        <f t="shared" si="317"/>
        <v>59080.609832015827</v>
      </c>
      <c r="AE4079" s="74">
        <f t="shared" si="318"/>
        <v>1629.5090446792583</v>
      </c>
      <c r="AF4079" s="74">
        <f t="shared" si="319"/>
        <v>278646.04664015316</v>
      </c>
    </row>
    <row r="4080" spans="28:32" ht="20" customHeight="1" x14ac:dyDescent="0.5">
      <c r="AB4080" s="41">
        <f t="shared" si="315"/>
        <v>171</v>
      </c>
      <c r="AC4080" s="75">
        <f t="shared" si="316"/>
        <v>345.50064229249023</v>
      </c>
      <c r="AD4080" s="75">
        <f t="shared" si="317"/>
        <v>59080.609832015827</v>
      </c>
      <c r="AE4080" s="74">
        <f t="shared" si="318"/>
        <v>1629.5090446792583</v>
      </c>
      <c r="AF4080" s="74">
        <f t="shared" si="319"/>
        <v>278646.04664015316</v>
      </c>
    </row>
    <row r="4081" spans="28:32" ht="20" customHeight="1" x14ac:dyDescent="0.5">
      <c r="AB4081" s="41">
        <f t="shared" si="315"/>
        <v>171</v>
      </c>
      <c r="AC4081" s="75">
        <f t="shared" si="316"/>
        <v>345.50064229249023</v>
      </c>
      <c r="AD4081" s="75">
        <f t="shared" si="317"/>
        <v>59080.609832015827</v>
      </c>
      <c r="AE4081" s="74">
        <f t="shared" si="318"/>
        <v>1629.5090446792583</v>
      </c>
      <c r="AF4081" s="74">
        <f t="shared" si="319"/>
        <v>278646.04664015316</v>
      </c>
    </row>
    <row r="4082" spans="28:32" ht="20" customHeight="1" x14ac:dyDescent="0.5">
      <c r="AB4082" s="41">
        <f t="shared" si="315"/>
        <v>171</v>
      </c>
      <c r="AC4082" s="75">
        <f t="shared" si="316"/>
        <v>345.50064229249023</v>
      </c>
      <c r="AD4082" s="75">
        <f t="shared" si="317"/>
        <v>59080.609832015827</v>
      </c>
      <c r="AE4082" s="74">
        <f t="shared" si="318"/>
        <v>1629.5090446792583</v>
      </c>
      <c r="AF4082" s="74">
        <f t="shared" si="319"/>
        <v>278646.04664015316</v>
      </c>
    </row>
    <row r="4083" spans="28:32" ht="20" customHeight="1" x14ac:dyDescent="0.5">
      <c r="AB4083" s="41">
        <f t="shared" si="315"/>
        <v>171</v>
      </c>
      <c r="AC4083" s="75">
        <f t="shared" si="316"/>
        <v>345.50064229249023</v>
      </c>
      <c r="AD4083" s="75">
        <f t="shared" si="317"/>
        <v>59080.609832015827</v>
      </c>
      <c r="AE4083" s="74">
        <f t="shared" si="318"/>
        <v>1629.5090446792583</v>
      </c>
      <c r="AF4083" s="74">
        <f t="shared" si="319"/>
        <v>278646.04664015316</v>
      </c>
    </row>
    <row r="4084" spans="28:32" ht="20" customHeight="1" x14ac:dyDescent="0.5">
      <c r="AB4084" s="41">
        <f t="shared" si="315"/>
        <v>171</v>
      </c>
      <c r="AC4084" s="75">
        <f t="shared" si="316"/>
        <v>345.50064229249023</v>
      </c>
      <c r="AD4084" s="75">
        <f t="shared" si="317"/>
        <v>59080.609832015827</v>
      </c>
      <c r="AE4084" s="74">
        <f t="shared" si="318"/>
        <v>1629.5090446792583</v>
      </c>
      <c r="AF4084" s="74">
        <f t="shared" si="319"/>
        <v>278646.04664015316</v>
      </c>
    </row>
    <row r="4085" spans="28:32" ht="20" customHeight="1" x14ac:dyDescent="0.5">
      <c r="AB4085" s="41">
        <f t="shared" si="315"/>
        <v>171</v>
      </c>
      <c r="AC4085" s="75">
        <f t="shared" si="316"/>
        <v>345.50064229249023</v>
      </c>
      <c r="AD4085" s="75">
        <f t="shared" si="317"/>
        <v>59080.609832015827</v>
      </c>
      <c r="AE4085" s="74">
        <f t="shared" si="318"/>
        <v>1629.5090446792583</v>
      </c>
      <c r="AF4085" s="74">
        <f t="shared" si="319"/>
        <v>278646.04664015316</v>
      </c>
    </row>
    <row r="4086" spans="28:32" ht="20" customHeight="1" x14ac:dyDescent="0.5">
      <c r="AB4086" s="41">
        <f t="shared" si="315"/>
        <v>171</v>
      </c>
      <c r="AC4086" s="75">
        <f t="shared" si="316"/>
        <v>345.50064229249023</v>
      </c>
      <c r="AD4086" s="75">
        <f t="shared" si="317"/>
        <v>59080.609832015827</v>
      </c>
      <c r="AE4086" s="74">
        <f t="shared" si="318"/>
        <v>1629.5090446792583</v>
      </c>
      <c r="AF4086" s="74">
        <f t="shared" si="319"/>
        <v>278646.04664015316</v>
      </c>
    </row>
    <row r="4087" spans="28:32" ht="20" customHeight="1" x14ac:dyDescent="0.5">
      <c r="AB4087" s="41">
        <f t="shared" si="315"/>
        <v>171</v>
      </c>
      <c r="AC4087" s="75">
        <f t="shared" si="316"/>
        <v>345.50064229249023</v>
      </c>
      <c r="AD4087" s="75">
        <f t="shared" si="317"/>
        <v>59080.609832015827</v>
      </c>
      <c r="AE4087" s="74">
        <f t="shared" si="318"/>
        <v>1629.5090446792583</v>
      </c>
      <c r="AF4087" s="74">
        <f t="shared" si="319"/>
        <v>278646.04664015316</v>
      </c>
    </row>
    <row r="4088" spans="28:32" ht="20" customHeight="1" x14ac:dyDescent="0.5">
      <c r="AB4088" s="41">
        <f t="shared" si="315"/>
        <v>171</v>
      </c>
      <c r="AC4088" s="75">
        <f t="shared" si="316"/>
        <v>345.50064229249023</v>
      </c>
      <c r="AD4088" s="75">
        <f t="shared" si="317"/>
        <v>59080.609832015827</v>
      </c>
      <c r="AE4088" s="74">
        <f t="shared" si="318"/>
        <v>1629.5090446792583</v>
      </c>
      <c r="AF4088" s="74">
        <f t="shared" si="319"/>
        <v>278646.04664015316</v>
      </c>
    </row>
    <row r="4089" spans="28:32" ht="20" customHeight="1" x14ac:dyDescent="0.5">
      <c r="AB4089" s="41">
        <f t="shared" si="315"/>
        <v>171</v>
      </c>
      <c r="AC4089" s="75">
        <f t="shared" si="316"/>
        <v>345.50064229249023</v>
      </c>
      <c r="AD4089" s="75">
        <f t="shared" si="317"/>
        <v>59080.609832015827</v>
      </c>
      <c r="AE4089" s="74">
        <f t="shared" si="318"/>
        <v>1629.5090446792583</v>
      </c>
      <c r="AF4089" s="74">
        <f t="shared" si="319"/>
        <v>278646.04664015316</v>
      </c>
    </row>
    <row r="4090" spans="28:32" ht="20" customHeight="1" x14ac:dyDescent="0.5">
      <c r="AB4090" s="41">
        <f t="shared" si="315"/>
        <v>171</v>
      </c>
      <c r="AC4090" s="75">
        <f t="shared" si="316"/>
        <v>345.50064229249023</v>
      </c>
      <c r="AD4090" s="75">
        <f t="shared" si="317"/>
        <v>59080.609832015827</v>
      </c>
      <c r="AE4090" s="74">
        <f t="shared" si="318"/>
        <v>1629.5090446792583</v>
      </c>
      <c r="AF4090" s="74">
        <f t="shared" si="319"/>
        <v>278646.04664015316</v>
      </c>
    </row>
    <row r="4091" spans="28:32" ht="20" customHeight="1" x14ac:dyDescent="0.5">
      <c r="AB4091" s="41">
        <f t="shared" si="315"/>
        <v>171</v>
      </c>
      <c r="AC4091" s="75">
        <f t="shared" si="316"/>
        <v>345.50064229249023</v>
      </c>
      <c r="AD4091" s="75">
        <f t="shared" si="317"/>
        <v>59080.609832015827</v>
      </c>
      <c r="AE4091" s="74">
        <f t="shared" si="318"/>
        <v>1629.5090446792583</v>
      </c>
      <c r="AF4091" s="74">
        <f t="shared" si="319"/>
        <v>278646.04664015316</v>
      </c>
    </row>
    <row r="4092" spans="28:32" ht="20" customHeight="1" x14ac:dyDescent="0.5">
      <c r="AB4092" s="41">
        <f t="shared" si="315"/>
        <v>171</v>
      </c>
      <c r="AC4092" s="75">
        <f t="shared" si="316"/>
        <v>345.50064229249023</v>
      </c>
      <c r="AD4092" s="75">
        <f t="shared" si="317"/>
        <v>59080.609832015827</v>
      </c>
      <c r="AE4092" s="74">
        <f t="shared" si="318"/>
        <v>1629.5090446792583</v>
      </c>
      <c r="AF4092" s="74">
        <f t="shared" si="319"/>
        <v>278646.04664015316</v>
      </c>
    </row>
    <row r="4093" spans="28:32" ht="20" customHeight="1" x14ac:dyDescent="0.5">
      <c r="AB4093" s="41">
        <f t="shared" si="315"/>
        <v>171</v>
      </c>
      <c r="AC4093" s="75">
        <f t="shared" si="316"/>
        <v>345.50064229249023</v>
      </c>
      <c r="AD4093" s="75">
        <f t="shared" si="317"/>
        <v>59080.609832015827</v>
      </c>
      <c r="AE4093" s="74">
        <f t="shared" si="318"/>
        <v>1629.5090446792583</v>
      </c>
      <c r="AF4093" s="74">
        <f t="shared" si="319"/>
        <v>278646.04664015316</v>
      </c>
    </row>
    <row r="4094" spans="28:32" ht="20" customHeight="1" x14ac:dyDescent="0.5">
      <c r="AB4094" s="41">
        <f t="shared" si="315"/>
        <v>171</v>
      </c>
      <c r="AC4094" s="75">
        <f t="shared" si="316"/>
        <v>345.50064229249023</v>
      </c>
      <c r="AD4094" s="75">
        <f t="shared" si="317"/>
        <v>59080.609832015827</v>
      </c>
      <c r="AE4094" s="74">
        <f t="shared" si="318"/>
        <v>1629.5090446792583</v>
      </c>
      <c r="AF4094" s="74">
        <f t="shared" si="319"/>
        <v>278646.04664015316</v>
      </c>
    </row>
    <row r="4095" spans="28:32" ht="20" customHeight="1" x14ac:dyDescent="0.5">
      <c r="AB4095" s="41">
        <f t="shared" si="315"/>
        <v>171</v>
      </c>
      <c r="AC4095" s="75">
        <f t="shared" si="316"/>
        <v>345.50064229249023</v>
      </c>
      <c r="AD4095" s="75">
        <f t="shared" si="317"/>
        <v>59080.609832015827</v>
      </c>
      <c r="AE4095" s="74">
        <f t="shared" si="318"/>
        <v>1629.5090446792583</v>
      </c>
      <c r="AF4095" s="74">
        <f t="shared" si="319"/>
        <v>278646.04664015316</v>
      </c>
    </row>
    <row r="4096" spans="28:32" ht="20" customHeight="1" x14ac:dyDescent="0.5">
      <c r="AB4096" s="41">
        <f t="shared" si="315"/>
        <v>171</v>
      </c>
      <c r="AC4096" s="75">
        <f t="shared" si="316"/>
        <v>345.50064229249023</v>
      </c>
      <c r="AD4096" s="75">
        <f t="shared" si="317"/>
        <v>59080.609832015827</v>
      </c>
      <c r="AE4096" s="74">
        <f t="shared" si="318"/>
        <v>1629.5090446792583</v>
      </c>
      <c r="AF4096" s="74">
        <f t="shared" si="319"/>
        <v>278646.04664015316</v>
      </c>
    </row>
    <row r="4097" spans="28:32" ht="20" customHeight="1" x14ac:dyDescent="0.5">
      <c r="AB4097" s="41">
        <f t="shared" si="315"/>
        <v>171</v>
      </c>
      <c r="AC4097" s="75">
        <f t="shared" si="316"/>
        <v>345.50064229249023</v>
      </c>
      <c r="AD4097" s="75">
        <f t="shared" si="317"/>
        <v>59080.609832015827</v>
      </c>
      <c r="AE4097" s="74">
        <f t="shared" si="318"/>
        <v>1629.5090446792583</v>
      </c>
      <c r="AF4097" s="74">
        <f t="shared" si="319"/>
        <v>278646.04664015316</v>
      </c>
    </row>
    <row r="4098" spans="28:32" ht="20" customHeight="1" x14ac:dyDescent="0.5">
      <c r="AB4098" s="41">
        <f t="shared" si="315"/>
        <v>171</v>
      </c>
      <c r="AC4098" s="75">
        <f t="shared" si="316"/>
        <v>345.50064229249023</v>
      </c>
      <c r="AD4098" s="75">
        <f t="shared" si="317"/>
        <v>59080.609832015827</v>
      </c>
      <c r="AE4098" s="74">
        <f t="shared" si="318"/>
        <v>1629.5090446792583</v>
      </c>
      <c r="AF4098" s="74">
        <f t="shared" si="319"/>
        <v>278646.04664015316</v>
      </c>
    </row>
    <row r="4099" spans="28:32" ht="20" customHeight="1" x14ac:dyDescent="0.5">
      <c r="AB4099" s="41">
        <f t="shared" si="315"/>
        <v>171</v>
      </c>
      <c r="AC4099" s="75">
        <f t="shared" si="316"/>
        <v>345.50064229249023</v>
      </c>
      <c r="AD4099" s="75">
        <f t="shared" si="317"/>
        <v>59080.609832015827</v>
      </c>
      <c r="AE4099" s="74">
        <f t="shared" si="318"/>
        <v>1629.5090446792583</v>
      </c>
      <c r="AF4099" s="74">
        <f t="shared" si="319"/>
        <v>278646.04664015316</v>
      </c>
    </row>
    <row r="4100" spans="28:32" ht="20" customHeight="1" x14ac:dyDescent="0.5">
      <c r="AB4100" s="41">
        <f t="shared" si="315"/>
        <v>171</v>
      </c>
      <c r="AC4100" s="75">
        <f t="shared" si="316"/>
        <v>345.50064229249023</v>
      </c>
      <c r="AD4100" s="75">
        <f t="shared" si="317"/>
        <v>59080.609832015827</v>
      </c>
      <c r="AE4100" s="74">
        <f t="shared" si="318"/>
        <v>1629.5090446792583</v>
      </c>
      <c r="AF4100" s="74">
        <f t="shared" si="319"/>
        <v>278646.04664015316</v>
      </c>
    </row>
    <row r="4101" spans="28:32" ht="20" customHeight="1" x14ac:dyDescent="0.5">
      <c r="AB4101" s="41">
        <f t="shared" si="315"/>
        <v>171</v>
      </c>
      <c r="AC4101" s="75">
        <f t="shared" si="316"/>
        <v>345.50064229249023</v>
      </c>
      <c r="AD4101" s="75">
        <f t="shared" si="317"/>
        <v>59080.609832015827</v>
      </c>
      <c r="AE4101" s="74">
        <f t="shared" si="318"/>
        <v>1629.5090446792583</v>
      </c>
      <c r="AF4101" s="74">
        <f t="shared" si="319"/>
        <v>278646.04664015316</v>
      </c>
    </row>
    <row r="4102" spans="28:32" ht="20" customHeight="1" x14ac:dyDescent="0.5">
      <c r="AB4102" s="41">
        <f t="shared" si="315"/>
        <v>171</v>
      </c>
      <c r="AC4102" s="75">
        <f t="shared" si="316"/>
        <v>345.50064229249023</v>
      </c>
      <c r="AD4102" s="75">
        <f t="shared" si="317"/>
        <v>59080.609832015827</v>
      </c>
      <c r="AE4102" s="74">
        <f t="shared" si="318"/>
        <v>1629.5090446792583</v>
      </c>
      <c r="AF4102" s="74">
        <f t="shared" si="319"/>
        <v>278646.04664015316</v>
      </c>
    </row>
    <row r="4103" spans="28:32" ht="20" customHeight="1" x14ac:dyDescent="0.5">
      <c r="AB4103" s="41">
        <f t="shared" ref="AB4103:AB4166" si="320">AB4102+U4103</f>
        <v>171</v>
      </c>
      <c r="AC4103" s="75">
        <f t="shared" ref="AC4103:AC4166" si="321">IF(U4103&gt;0,(W4103+AD4102)/AB4103,AC4102)</f>
        <v>345.50064229249023</v>
      </c>
      <c r="AD4103" s="75">
        <f t="shared" ref="AD4103:AD4166" si="322">AB4103*AC4103</f>
        <v>59080.609832015827</v>
      </c>
      <c r="AE4103" s="74">
        <f t="shared" ref="AE4103:AE4166" si="323">IF(U4103&gt;0,(AF4102+Z4103)/AB4103,AE4102)</f>
        <v>1629.5090446792583</v>
      </c>
      <c r="AF4103" s="74">
        <f t="shared" ref="AF4103:AF4166" si="324">AB4103*AE4103</f>
        <v>278646.04664015316</v>
      </c>
    </row>
    <row r="4104" spans="28:32" ht="20" customHeight="1" x14ac:dyDescent="0.5">
      <c r="AB4104" s="41">
        <f t="shared" si="320"/>
        <v>171</v>
      </c>
      <c r="AC4104" s="75">
        <f t="shared" si="321"/>
        <v>345.50064229249023</v>
      </c>
      <c r="AD4104" s="75">
        <f t="shared" si="322"/>
        <v>59080.609832015827</v>
      </c>
      <c r="AE4104" s="74">
        <f t="shared" si="323"/>
        <v>1629.5090446792583</v>
      </c>
      <c r="AF4104" s="74">
        <f t="shared" si="324"/>
        <v>278646.04664015316</v>
      </c>
    </row>
    <row r="4105" spans="28:32" ht="20" customHeight="1" x14ac:dyDescent="0.5">
      <c r="AB4105" s="41">
        <f t="shared" si="320"/>
        <v>171</v>
      </c>
      <c r="AC4105" s="75">
        <f t="shared" si="321"/>
        <v>345.50064229249023</v>
      </c>
      <c r="AD4105" s="75">
        <f t="shared" si="322"/>
        <v>59080.609832015827</v>
      </c>
      <c r="AE4105" s="74">
        <f t="shared" si="323"/>
        <v>1629.5090446792583</v>
      </c>
      <c r="AF4105" s="74">
        <f t="shared" si="324"/>
        <v>278646.04664015316</v>
      </c>
    </row>
    <row r="4106" spans="28:32" ht="20" customHeight="1" x14ac:dyDescent="0.5">
      <c r="AB4106" s="41">
        <f t="shared" si="320"/>
        <v>171</v>
      </c>
      <c r="AC4106" s="75">
        <f t="shared" si="321"/>
        <v>345.50064229249023</v>
      </c>
      <c r="AD4106" s="75">
        <f t="shared" si="322"/>
        <v>59080.609832015827</v>
      </c>
      <c r="AE4106" s="74">
        <f t="shared" si="323"/>
        <v>1629.5090446792583</v>
      </c>
      <c r="AF4106" s="74">
        <f t="shared" si="324"/>
        <v>278646.04664015316</v>
      </c>
    </row>
    <row r="4107" spans="28:32" ht="20" customHeight="1" x14ac:dyDescent="0.5">
      <c r="AB4107" s="41">
        <f t="shared" si="320"/>
        <v>171</v>
      </c>
      <c r="AC4107" s="75">
        <f t="shared" si="321"/>
        <v>345.50064229249023</v>
      </c>
      <c r="AD4107" s="75">
        <f t="shared" si="322"/>
        <v>59080.609832015827</v>
      </c>
      <c r="AE4107" s="74">
        <f t="shared" si="323"/>
        <v>1629.5090446792583</v>
      </c>
      <c r="AF4107" s="74">
        <f t="shared" si="324"/>
        <v>278646.04664015316</v>
      </c>
    </row>
    <row r="4108" spans="28:32" ht="20" customHeight="1" x14ac:dyDescent="0.5">
      <c r="AB4108" s="41">
        <f t="shared" si="320"/>
        <v>171</v>
      </c>
      <c r="AC4108" s="75">
        <f t="shared" si="321"/>
        <v>345.50064229249023</v>
      </c>
      <c r="AD4108" s="75">
        <f t="shared" si="322"/>
        <v>59080.609832015827</v>
      </c>
      <c r="AE4108" s="74">
        <f t="shared" si="323"/>
        <v>1629.5090446792583</v>
      </c>
      <c r="AF4108" s="74">
        <f t="shared" si="324"/>
        <v>278646.04664015316</v>
      </c>
    </row>
    <row r="4109" spans="28:32" ht="20" customHeight="1" x14ac:dyDescent="0.5">
      <c r="AB4109" s="41">
        <f t="shared" si="320"/>
        <v>171</v>
      </c>
      <c r="AC4109" s="75">
        <f t="shared" si="321"/>
        <v>345.50064229249023</v>
      </c>
      <c r="AD4109" s="75">
        <f t="shared" si="322"/>
        <v>59080.609832015827</v>
      </c>
      <c r="AE4109" s="74">
        <f t="shared" si="323"/>
        <v>1629.5090446792583</v>
      </c>
      <c r="AF4109" s="74">
        <f t="shared" si="324"/>
        <v>278646.04664015316</v>
      </c>
    </row>
    <row r="4110" spans="28:32" ht="20" customHeight="1" x14ac:dyDescent="0.5">
      <c r="AB4110" s="41">
        <f t="shared" si="320"/>
        <v>171</v>
      </c>
      <c r="AC4110" s="75">
        <f t="shared" si="321"/>
        <v>345.50064229249023</v>
      </c>
      <c r="AD4110" s="75">
        <f t="shared" si="322"/>
        <v>59080.609832015827</v>
      </c>
      <c r="AE4110" s="74">
        <f t="shared" si="323"/>
        <v>1629.5090446792583</v>
      </c>
      <c r="AF4110" s="74">
        <f t="shared" si="324"/>
        <v>278646.04664015316</v>
      </c>
    </row>
    <row r="4111" spans="28:32" ht="20" customHeight="1" x14ac:dyDescent="0.5">
      <c r="AB4111" s="41">
        <f t="shared" si="320"/>
        <v>171</v>
      </c>
      <c r="AC4111" s="75">
        <f t="shared" si="321"/>
        <v>345.50064229249023</v>
      </c>
      <c r="AD4111" s="75">
        <f t="shared" si="322"/>
        <v>59080.609832015827</v>
      </c>
      <c r="AE4111" s="74">
        <f t="shared" si="323"/>
        <v>1629.5090446792583</v>
      </c>
      <c r="AF4111" s="74">
        <f t="shared" si="324"/>
        <v>278646.04664015316</v>
      </c>
    </row>
    <row r="4112" spans="28:32" ht="20" customHeight="1" x14ac:dyDescent="0.5">
      <c r="AB4112" s="41">
        <f t="shared" si="320"/>
        <v>171</v>
      </c>
      <c r="AC4112" s="75">
        <f t="shared" si="321"/>
        <v>345.50064229249023</v>
      </c>
      <c r="AD4112" s="75">
        <f t="shared" si="322"/>
        <v>59080.609832015827</v>
      </c>
      <c r="AE4112" s="74">
        <f t="shared" si="323"/>
        <v>1629.5090446792583</v>
      </c>
      <c r="AF4112" s="74">
        <f t="shared" si="324"/>
        <v>278646.04664015316</v>
      </c>
    </row>
    <row r="4113" spans="28:32" ht="20" customHeight="1" x14ac:dyDescent="0.5">
      <c r="AB4113" s="41">
        <f t="shared" si="320"/>
        <v>171</v>
      </c>
      <c r="AC4113" s="75">
        <f t="shared" si="321"/>
        <v>345.50064229249023</v>
      </c>
      <c r="AD4113" s="75">
        <f t="shared" si="322"/>
        <v>59080.609832015827</v>
      </c>
      <c r="AE4113" s="74">
        <f t="shared" si="323"/>
        <v>1629.5090446792583</v>
      </c>
      <c r="AF4113" s="74">
        <f t="shared" si="324"/>
        <v>278646.04664015316</v>
      </c>
    </row>
    <row r="4114" spans="28:32" ht="20" customHeight="1" x14ac:dyDescent="0.5">
      <c r="AB4114" s="41">
        <f t="shared" si="320"/>
        <v>171</v>
      </c>
      <c r="AC4114" s="75">
        <f t="shared" si="321"/>
        <v>345.50064229249023</v>
      </c>
      <c r="AD4114" s="75">
        <f t="shared" si="322"/>
        <v>59080.609832015827</v>
      </c>
      <c r="AE4114" s="74">
        <f t="shared" si="323"/>
        <v>1629.5090446792583</v>
      </c>
      <c r="AF4114" s="74">
        <f t="shared" si="324"/>
        <v>278646.04664015316</v>
      </c>
    </row>
    <row r="4115" spans="28:32" ht="20" customHeight="1" x14ac:dyDescent="0.5">
      <c r="AB4115" s="41">
        <f t="shared" si="320"/>
        <v>171</v>
      </c>
      <c r="AC4115" s="75">
        <f t="shared" si="321"/>
        <v>345.50064229249023</v>
      </c>
      <c r="AD4115" s="75">
        <f t="shared" si="322"/>
        <v>59080.609832015827</v>
      </c>
      <c r="AE4115" s="74">
        <f t="shared" si="323"/>
        <v>1629.5090446792583</v>
      </c>
      <c r="AF4115" s="74">
        <f t="shared" si="324"/>
        <v>278646.04664015316</v>
      </c>
    </row>
    <row r="4116" spans="28:32" ht="20" customHeight="1" x14ac:dyDescent="0.5">
      <c r="AB4116" s="41">
        <f t="shared" si="320"/>
        <v>171</v>
      </c>
      <c r="AC4116" s="75">
        <f t="shared" si="321"/>
        <v>345.50064229249023</v>
      </c>
      <c r="AD4116" s="75">
        <f t="shared" si="322"/>
        <v>59080.609832015827</v>
      </c>
      <c r="AE4116" s="74">
        <f t="shared" si="323"/>
        <v>1629.5090446792583</v>
      </c>
      <c r="AF4116" s="74">
        <f t="shared" si="324"/>
        <v>278646.04664015316</v>
      </c>
    </row>
    <row r="4117" spans="28:32" ht="20" customHeight="1" x14ac:dyDescent="0.5">
      <c r="AB4117" s="41">
        <f t="shared" si="320"/>
        <v>171</v>
      </c>
      <c r="AC4117" s="75">
        <f t="shared" si="321"/>
        <v>345.50064229249023</v>
      </c>
      <c r="AD4117" s="75">
        <f t="shared" si="322"/>
        <v>59080.609832015827</v>
      </c>
      <c r="AE4117" s="74">
        <f t="shared" si="323"/>
        <v>1629.5090446792583</v>
      </c>
      <c r="AF4117" s="74">
        <f t="shared" si="324"/>
        <v>278646.04664015316</v>
      </c>
    </row>
    <row r="4118" spans="28:32" ht="20" customHeight="1" x14ac:dyDescent="0.5">
      <c r="AB4118" s="41">
        <f t="shared" si="320"/>
        <v>171</v>
      </c>
      <c r="AC4118" s="75">
        <f t="shared" si="321"/>
        <v>345.50064229249023</v>
      </c>
      <c r="AD4118" s="75">
        <f t="shared" si="322"/>
        <v>59080.609832015827</v>
      </c>
      <c r="AE4118" s="74">
        <f t="shared" si="323"/>
        <v>1629.5090446792583</v>
      </c>
      <c r="AF4118" s="74">
        <f t="shared" si="324"/>
        <v>278646.04664015316</v>
      </c>
    </row>
    <row r="4119" spans="28:32" ht="20" customHeight="1" x14ac:dyDescent="0.5">
      <c r="AB4119" s="41">
        <f t="shared" si="320"/>
        <v>171</v>
      </c>
      <c r="AC4119" s="75">
        <f t="shared" si="321"/>
        <v>345.50064229249023</v>
      </c>
      <c r="AD4119" s="75">
        <f t="shared" si="322"/>
        <v>59080.609832015827</v>
      </c>
      <c r="AE4119" s="74">
        <f t="shared" si="323"/>
        <v>1629.5090446792583</v>
      </c>
      <c r="AF4119" s="74">
        <f t="shared" si="324"/>
        <v>278646.04664015316</v>
      </c>
    </row>
    <row r="4120" spans="28:32" ht="20" customHeight="1" x14ac:dyDescent="0.5">
      <c r="AB4120" s="41">
        <f t="shared" si="320"/>
        <v>171</v>
      </c>
      <c r="AC4120" s="75">
        <f t="shared" si="321"/>
        <v>345.50064229249023</v>
      </c>
      <c r="AD4120" s="75">
        <f t="shared" si="322"/>
        <v>59080.609832015827</v>
      </c>
      <c r="AE4120" s="74">
        <f t="shared" si="323"/>
        <v>1629.5090446792583</v>
      </c>
      <c r="AF4120" s="74">
        <f t="shared" si="324"/>
        <v>278646.04664015316</v>
      </c>
    </row>
    <row r="4121" spans="28:32" ht="20" customHeight="1" x14ac:dyDescent="0.5">
      <c r="AB4121" s="41">
        <f t="shared" si="320"/>
        <v>171</v>
      </c>
      <c r="AC4121" s="75">
        <f t="shared" si="321"/>
        <v>345.50064229249023</v>
      </c>
      <c r="AD4121" s="75">
        <f t="shared" si="322"/>
        <v>59080.609832015827</v>
      </c>
      <c r="AE4121" s="74">
        <f t="shared" si="323"/>
        <v>1629.5090446792583</v>
      </c>
      <c r="AF4121" s="74">
        <f t="shared" si="324"/>
        <v>278646.04664015316</v>
      </c>
    </row>
    <row r="4122" spans="28:32" ht="20" customHeight="1" x14ac:dyDescent="0.5">
      <c r="AB4122" s="41">
        <f t="shared" si="320"/>
        <v>171</v>
      </c>
      <c r="AC4122" s="75">
        <f t="shared" si="321"/>
        <v>345.50064229249023</v>
      </c>
      <c r="AD4122" s="75">
        <f t="shared" si="322"/>
        <v>59080.609832015827</v>
      </c>
      <c r="AE4122" s="74">
        <f t="shared" si="323"/>
        <v>1629.5090446792583</v>
      </c>
      <c r="AF4122" s="74">
        <f t="shared" si="324"/>
        <v>278646.04664015316</v>
      </c>
    </row>
    <row r="4123" spans="28:32" ht="20" customHeight="1" x14ac:dyDescent="0.5">
      <c r="AB4123" s="41">
        <f t="shared" si="320"/>
        <v>171</v>
      </c>
      <c r="AC4123" s="75">
        <f t="shared" si="321"/>
        <v>345.50064229249023</v>
      </c>
      <c r="AD4123" s="75">
        <f t="shared" si="322"/>
        <v>59080.609832015827</v>
      </c>
      <c r="AE4123" s="74">
        <f t="shared" si="323"/>
        <v>1629.5090446792583</v>
      </c>
      <c r="AF4123" s="74">
        <f t="shared" si="324"/>
        <v>278646.04664015316</v>
      </c>
    </row>
    <row r="4124" spans="28:32" ht="20" customHeight="1" x14ac:dyDescent="0.5">
      <c r="AB4124" s="41">
        <f t="shared" si="320"/>
        <v>171</v>
      </c>
      <c r="AC4124" s="75">
        <f t="shared" si="321"/>
        <v>345.50064229249023</v>
      </c>
      <c r="AD4124" s="75">
        <f t="shared" si="322"/>
        <v>59080.609832015827</v>
      </c>
      <c r="AE4124" s="74">
        <f t="shared" si="323"/>
        <v>1629.5090446792583</v>
      </c>
      <c r="AF4124" s="74">
        <f t="shared" si="324"/>
        <v>278646.04664015316</v>
      </c>
    </row>
    <row r="4125" spans="28:32" ht="20" customHeight="1" x14ac:dyDescent="0.5">
      <c r="AB4125" s="41">
        <f t="shared" si="320"/>
        <v>171</v>
      </c>
      <c r="AC4125" s="75">
        <f t="shared" si="321"/>
        <v>345.50064229249023</v>
      </c>
      <c r="AD4125" s="75">
        <f t="shared" si="322"/>
        <v>59080.609832015827</v>
      </c>
      <c r="AE4125" s="74">
        <f t="shared" si="323"/>
        <v>1629.5090446792583</v>
      </c>
      <c r="AF4125" s="74">
        <f t="shared" si="324"/>
        <v>278646.04664015316</v>
      </c>
    </row>
    <row r="4126" spans="28:32" ht="20" customHeight="1" x14ac:dyDescent="0.5">
      <c r="AB4126" s="41">
        <f t="shared" si="320"/>
        <v>171</v>
      </c>
      <c r="AC4126" s="75">
        <f t="shared" si="321"/>
        <v>345.50064229249023</v>
      </c>
      <c r="AD4126" s="75">
        <f t="shared" si="322"/>
        <v>59080.609832015827</v>
      </c>
      <c r="AE4126" s="74">
        <f t="shared" si="323"/>
        <v>1629.5090446792583</v>
      </c>
      <c r="AF4126" s="74">
        <f t="shared" si="324"/>
        <v>278646.04664015316</v>
      </c>
    </row>
    <row r="4127" spans="28:32" ht="20" customHeight="1" x14ac:dyDescent="0.5">
      <c r="AB4127" s="41">
        <f t="shared" si="320"/>
        <v>171</v>
      </c>
      <c r="AC4127" s="75">
        <f t="shared" si="321"/>
        <v>345.50064229249023</v>
      </c>
      <c r="AD4127" s="75">
        <f t="shared" si="322"/>
        <v>59080.609832015827</v>
      </c>
      <c r="AE4127" s="74">
        <f t="shared" si="323"/>
        <v>1629.5090446792583</v>
      </c>
      <c r="AF4127" s="74">
        <f t="shared" si="324"/>
        <v>278646.04664015316</v>
      </c>
    </row>
    <row r="4128" spans="28:32" ht="20" customHeight="1" x14ac:dyDescent="0.5">
      <c r="AB4128" s="41">
        <f t="shared" si="320"/>
        <v>171</v>
      </c>
      <c r="AC4128" s="75">
        <f t="shared" si="321"/>
        <v>345.50064229249023</v>
      </c>
      <c r="AD4128" s="75">
        <f t="shared" si="322"/>
        <v>59080.609832015827</v>
      </c>
      <c r="AE4128" s="74">
        <f t="shared" si="323"/>
        <v>1629.5090446792583</v>
      </c>
      <c r="AF4128" s="74">
        <f t="shared" si="324"/>
        <v>278646.04664015316</v>
      </c>
    </row>
    <row r="4129" spans="28:32" ht="20" customHeight="1" x14ac:dyDescent="0.5">
      <c r="AB4129" s="41">
        <f t="shared" si="320"/>
        <v>171</v>
      </c>
      <c r="AC4129" s="75">
        <f t="shared" si="321"/>
        <v>345.50064229249023</v>
      </c>
      <c r="AD4129" s="75">
        <f t="shared" si="322"/>
        <v>59080.609832015827</v>
      </c>
      <c r="AE4129" s="74">
        <f t="shared" si="323"/>
        <v>1629.5090446792583</v>
      </c>
      <c r="AF4129" s="74">
        <f t="shared" si="324"/>
        <v>278646.04664015316</v>
      </c>
    </row>
    <row r="4130" spans="28:32" ht="20" customHeight="1" x14ac:dyDescent="0.5">
      <c r="AB4130" s="41">
        <f t="shared" si="320"/>
        <v>171</v>
      </c>
      <c r="AC4130" s="75">
        <f t="shared" si="321"/>
        <v>345.50064229249023</v>
      </c>
      <c r="AD4130" s="75">
        <f t="shared" si="322"/>
        <v>59080.609832015827</v>
      </c>
      <c r="AE4130" s="74">
        <f t="shared" si="323"/>
        <v>1629.5090446792583</v>
      </c>
      <c r="AF4130" s="74">
        <f t="shared" si="324"/>
        <v>278646.04664015316</v>
      </c>
    </row>
    <row r="4131" spans="28:32" ht="20" customHeight="1" x14ac:dyDescent="0.5">
      <c r="AB4131" s="41">
        <f t="shared" si="320"/>
        <v>171</v>
      </c>
      <c r="AC4131" s="75">
        <f t="shared" si="321"/>
        <v>345.50064229249023</v>
      </c>
      <c r="AD4131" s="75">
        <f t="shared" si="322"/>
        <v>59080.609832015827</v>
      </c>
      <c r="AE4131" s="74">
        <f t="shared" si="323"/>
        <v>1629.5090446792583</v>
      </c>
      <c r="AF4131" s="74">
        <f t="shared" si="324"/>
        <v>278646.04664015316</v>
      </c>
    </row>
    <row r="4132" spans="28:32" ht="20" customHeight="1" x14ac:dyDescent="0.5">
      <c r="AB4132" s="41">
        <f t="shared" si="320"/>
        <v>171</v>
      </c>
      <c r="AC4132" s="75">
        <f t="shared" si="321"/>
        <v>345.50064229249023</v>
      </c>
      <c r="AD4132" s="75">
        <f t="shared" si="322"/>
        <v>59080.609832015827</v>
      </c>
      <c r="AE4132" s="74">
        <f t="shared" si="323"/>
        <v>1629.5090446792583</v>
      </c>
      <c r="AF4132" s="74">
        <f t="shared" si="324"/>
        <v>278646.04664015316</v>
      </c>
    </row>
    <row r="4133" spans="28:32" ht="20" customHeight="1" x14ac:dyDescent="0.5">
      <c r="AB4133" s="41">
        <f t="shared" si="320"/>
        <v>171</v>
      </c>
      <c r="AC4133" s="75">
        <f t="shared" si="321"/>
        <v>345.50064229249023</v>
      </c>
      <c r="AD4133" s="75">
        <f t="shared" si="322"/>
        <v>59080.609832015827</v>
      </c>
      <c r="AE4133" s="74">
        <f t="shared" si="323"/>
        <v>1629.5090446792583</v>
      </c>
      <c r="AF4133" s="74">
        <f t="shared" si="324"/>
        <v>278646.04664015316</v>
      </c>
    </row>
    <row r="4134" spans="28:32" ht="20" customHeight="1" x14ac:dyDescent="0.5">
      <c r="AB4134" s="41">
        <f t="shared" si="320"/>
        <v>171</v>
      </c>
      <c r="AC4134" s="75">
        <f t="shared" si="321"/>
        <v>345.50064229249023</v>
      </c>
      <c r="AD4134" s="75">
        <f t="shared" si="322"/>
        <v>59080.609832015827</v>
      </c>
      <c r="AE4134" s="74">
        <f t="shared" si="323"/>
        <v>1629.5090446792583</v>
      </c>
      <c r="AF4134" s="74">
        <f t="shared" si="324"/>
        <v>278646.04664015316</v>
      </c>
    </row>
    <row r="4135" spans="28:32" ht="20" customHeight="1" x14ac:dyDescent="0.5">
      <c r="AB4135" s="41">
        <f t="shared" si="320"/>
        <v>171</v>
      </c>
      <c r="AC4135" s="75">
        <f t="shared" si="321"/>
        <v>345.50064229249023</v>
      </c>
      <c r="AD4135" s="75">
        <f t="shared" si="322"/>
        <v>59080.609832015827</v>
      </c>
      <c r="AE4135" s="74">
        <f t="shared" si="323"/>
        <v>1629.5090446792583</v>
      </c>
      <c r="AF4135" s="74">
        <f t="shared" si="324"/>
        <v>278646.04664015316</v>
      </c>
    </row>
    <row r="4136" spans="28:32" ht="20" customHeight="1" x14ac:dyDescent="0.5">
      <c r="AB4136" s="41">
        <f t="shared" si="320"/>
        <v>171</v>
      </c>
      <c r="AC4136" s="75">
        <f t="shared" si="321"/>
        <v>345.50064229249023</v>
      </c>
      <c r="AD4136" s="75">
        <f t="shared" si="322"/>
        <v>59080.609832015827</v>
      </c>
      <c r="AE4136" s="74">
        <f t="shared" si="323"/>
        <v>1629.5090446792583</v>
      </c>
      <c r="AF4136" s="74">
        <f t="shared" si="324"/>
        <v>278646.04664015316</v>
      </c>
    </row>
    <row r="4137" spans="28:32" ht="20" customHeight="1" x14ac:dyDescent="0.5">
      <c r="AB4137" s="41">
        <f t="shared" si="320"/>
        <v>171</v>
      </c>
      <c r="AC4137" s="75">
        <f t="shared" si="321"/>
        <v>345.50064229249023</v>
      </c>
      <c r="AD4137" s="75">
        <f t="shared" si="322"/>
        <v>59080.609832015827</v>
      </c>
      <c r="AE4137" s="74">
        <f t="shared" si="323"/>
        <v>1629.5090446792583</v>
      </c>
      <c r="AF4137" s="74">
        <f t="shared" si="324"/>
        <v>278646.04664015316</v>
      </c>
    </row>
    <row r="4138" spans="28:32" ht="20" customHeight="1" x14ac:dyDescent="0.5">
      <c r="AB4138" s="41">
        <f t="shared" si="320"/>
        <v>171</v>
      </c>
      <c r="AC4138" s="75">
        <f t="shared" si="321"/>
        <v>345.50064229249023</v>
      </c>
      <c r="AD4138" s="75">
        <f t="shared" si="322"/>
        <v>59080.609832015827</v>
      </c>
      <c r="AE4138" s="74">
        <f t="shared" si="323"/>
        <v>1629.5090446792583</v>
      </c>
      <c r="AF4138" s="74">
        <f t="shared" si="324"/>
        <v>278646.04664015316</v>
      </c>
    </row>
    <row r="4139" spans="28:32" ht="20" customHeight="1" x14ac:dyDescent="0.5">
      <c r="AB4139" s="41">
        <f t="shared" si="320"/>
        <v>171</v>
      </c>
      <c r="AC4139" s="75">
        <f t="shared" si="321"/>
        <v>345.50064229249023</v>
      </c>
      <c r="AD4139" s="75">
        <f t="shared" si="322"/>
        <v>59080.609832015827</v>
      </c>
      <c r="AE4139" s="74">
        <f t="shared" si="323"/>
        <v>1629.5090446792583</v>
      </c>
      <c r="AF4139" s="74">
        <f t="shared" si="324"/>
        <v>278646.04664015316</v>
      </c>
    </row>
    <row r="4140" spans="28:32" ht="20" customHeight="1" x14ac:dyDescent="0.5">
      <c r="AB4140" s="41">
        <f t="shared" si="320"/>
        <v>171</v>
      </c>
      <c r="AC4140" s="75">
        <f t="shared" si="321"/>
        <v>345.50064229249023</v>
      </c>
      <c r="AD4140" s="75">
        <f t="shared" si="322"/>
        <v>59080.609832015827</v>
      </c>
      <c r="AE4140" s="74">
        <f t="shared" si="323"/>
        <v>1629.5090446792583</v>
      </c>
      <c r="AF4140" s="74">
        <f t="shared" si="324"/>
        <v>278646.04664015316</v>
      </c>
    </row>
    <row r="4141" spans="28:32" ht="20" customHeight="1" x14ac:dyDescent="0.5">
      <c r="AB4141" s="41">
        <f t="shared" si="320"/>
        <v>171</v>
      </c>
      <c r="AC4141" s="75">
        <f t="shared" si="321"/>
        <v>345.50064229249023</v>
      </c>
      <c r="AD4141" s="75">
        <f t="shared" si="322"/>
        <v>59080.609832015827</v>
      </c>
      <c r="AE4141" s="74">
        <f t="shared" si="323"/>
        <v>1629.5090446792583</v>
      </c>
      <c r="AF4141" s="74">
        <f t="shared" si="324"/>
        <v>278646.04664015316</v>
      </c>
    </row>
    <row r="4142" spans="28:32" ht="20" customHeight="1" x14ac:dyDescent="0.5">
      <c r="AB4142" s="41">
        <f t="shared" si="320"/>
        <v>171</v>
      </c>
      <c r="AC4142" s="75">
        <f t="shared" si="321"/>
        <v>345.50064229249023</v>
      </c>
      <c r="AD4142" s="75">
        <f t="shared" si="322"/>
        <v>59080.609832015827</v>
      </c>
      <c r="AE4142" s="74">
        <f t="shared" si="323"/>
        <v>1629.5090446792583</v>
      </c>
      <c r="AF4142" s="74">
        <f t="shared" si="324"/>
        <v>278646.04664015316</v>
      </c>
    </row>
    <row r="4143" spans="28:32" ht="20" customHeight="1" x14ac:dyDescent="0.5">
      <c r="AB4143" s="41">
        <f t="shared" si="320"/>
        <v>171</v>
      </c>
      <c r="AC4143" s="75">
        <f t="shared" si="321"/>
        <v>345.50064229249023</v>
      </c>
      <c r="AD4143" s="75">
        <f t="shared" si="322"/>
        <v>59080.609832015827</v>
      </c>
      <c r="AE4143" s="74">
        <f t="shared" si="323"/>
        <v>1629.5090446792583</v>
      </c>
      <c r="AF4143" s="74">
        <f t="shared" si="324"/>
        <v>278646.04664015316</v>
      </c>
    </row>
    <row r="4144" spans="28:32" ht="20" customHeight="1" x14ac:dyDescent="0.5">
      <c r="AB4144" s="41">
        <f t="shared" si="320"/>
        <v>171</v>
      </c>
      <c r="AC4144" s="75">
        <f t="shared" si="321"/>
        <v>345.50064229249023</v>
      </c>
      <c r="AD4144" s="75">
        <f t="shared" si="322"/>
        <v>59080.609832015827</v>
      </c>
      <c r="AE4144" s="74">
        <f t="shared" si="323"/>
        <v>1629.5090446792583</v>
      </c>
      <c r="AF4144" s="74">
        <f t="shared" si="324"/>
        <v>278646.04664015316</v>
      </c>
    </row>
    <row r="4145" spans="28:32" ht="20" customHeight="1" x14ac:dyDescent="0.5">
      <c r="AB4145" s="41">
        <f t="shared" si="320"/>
        <v>171</v>
      </c>
      <c r="AC4145" s="75">
        <f t="shared" si="321"/>
        <v>345.50064229249023</v>
      </c>
      <c r="AD4145" s="75">
        <f t="shared" si="322"/>
        <v>59080.609832015827</v>
      </c>
      <c r="AE4145" s="74">
        <f t="shared" si="323"/>
        <v>1629.5090446792583</v>
      </c>
      <c r="AF4145" s="74">
        <f t="shared" si="324"/>
        <v>278646.04664015316</v>
      </c>
    </row>
    <row r="4146" spans="28:32" ht="20" customHeight="1" x14ac:dyDescent="0.5">
      <c r="AB4146" s="41">
        <f t="shared" si="320"/>
        <v>171</v>
      </c>
      <c r="AC4146" s="75">
        <f t="shared" si="321"/>
        <v>345.50064229249023</v>
      </c>
      <c r="AD4146" s="75">
        <f t="shared" si="322"/>
        <v>59080.609832015827</v>
      </c>
      <c r="AE4146" s="74">
        <f t="shared" si="323"/>
        <v>1629.5090446792583</v>
      </c>
      <c r="AF4146" s="74">
        <f t="shared" si="324"/>
        <v>278646.04664015316</v>
      </c>
    </row>
    <row r="4147" spans="28:32" ht="20" customHeight="1" x14ac:dyDescent="0.5">
      <c r="AB4147" s="41">
        <f t="shared" si="320"/>
        <v>171</v>
      </c>
      <c r="AC4147" s="75">
        <f t="shared" si="321"/>
        <v>345.50064229249023</v>
      </c>
      <c r="AD4147" s="75">
        <f t="shared" si="322"/>
        <v>59080.609832015827</v>
      </c>
      <c r="AE4147" s="74">
        <f t="shared" si="323"/>
        <v>1629.5090446792583</v>
      </c>
      <c r="AF4147" s="74">
        <f t="shared" si="324"/>
        <v>278646.04664015316</v>
      </c>
    </row>
    <row r="4148" spans="28:32" ht="20" customHeight="1" x14ac:dyDescent="0.5">
      <c r="AB4148" s="41">
        <f t="shared" si="320"/>
        <v>171</v>
      </c>
      <c r="AC4148" s="75">
        <f t="shared" si="321"/>
        <v>345.50064229249023</v>
      </c>
      <c r="AD4148" s="75">
        <f t="shared" si="322"/>
        <v>59080.609832015827</v>
      </c>
      <c r="AE4148" s="74">
        <f t="shared" si="323"/>
        <v>1629.5090446792583</v>
      </c>
      <c r="AF4148" s="74">
        <f t="shared" si="324"/>
        <v>278646.04664015316</v>
      </c>
    </row>
    <row r="4149" spans="28:32" ht="20" customHeight="1" x14ac:dyDescent="0.5">
      <c r="AB4149" s="41">
        <f t="shared" si="320"/>
        <v>171</v>
      </c>
      <c r="AC4149" s="75">
        <f t="shared" si="321"/>
        <v>345.50064229249023</v>
      </c>
      <c r="AD4149" s="75">
        <f t="shared" si="322"/>
        <v>59080.609832015827</v>
      </c>
      <c r="AE4149" s="74">
        <f t="shared" si="323"/>
        <v>1629.5090446792583</v>
      </c>
      <c r="AF4149" s="74">
        <f t="shared" si="324"/>
        <v>278646.04664015316</v>
      </c>
    </row>
    <row r="4150" spans="28:32" ht="20" customHeight="1" x14ac:dyDescent="0.5">
      <c r="AB4150" s="41">
        <f t="shared" si="320"/>
        <v>171</v>
      </c>
      <c r="AC4150" s="75">
        <f t="shared" si="321"/>
        <v>345.50064229249023</v>
      </c>
      <c r="AD4150" s="75">
        <f t="shared" si="322"/>
        <v>59080.609832015827</v>
      </c>
      <c r="AE4150" s="74">
        <f t="shared" si="323"/>
        <v>1629.5090446792583</v>
      </c>
      <c r="AF4150" s="74">
        <f t="shared" si="324"/>
        <v>278646.04664015316</v>
      </c>
    </row>
    <row r="4151" spans="28:32" ht="20" customHeight="1" x14ac:dyDescent="0.5">
      <c r="AB4151" s="41">
        <f t="shared" si="320"/>
        <v>171</v>
      </c>
      <c r="AC4151" s="75">
        <f t="shared" si="321"/>
        <v>345.50064229249023</v>
      </c>
      <c r="AD4151" s="75">
        <f t="shared" si="322"/>
        <v>59080.609832015827</v>
      </c>
      <c r="AE4151" s="74">
        <f t="shared" si="323"/>
        <v>1629.5090446792583</v>
      </c>
      <c r="AF4151" s="74">
        <f t="shared" si="324"/>
        <v>278646.04664015316</v>
      </c>
    </row>
    <row r="4152" spans="28:32" ht="20" customHeight="1" x14ac:dyDescent="0.5">
      <c r="AB4152" s="41">
        <f t="shared" si="320"/>
        <v>171</v>
      </c>
      <c r="AC4152" s="75">
        <f t="shared" si="321"/>
        <v>345.50064229249023</v>
      </c>
      <c r="AD4152" s="75">
        <f t="shared" si="322"/>
        <v>59080.609832015827</v>
      </c>
      <c r="AE4152" s="74">
        <f t="shared" si="323"/>
        <v>1629.5090446792583</v>
      </c>
      <c r="AF4152" s="74">
        <f t="shared" si="324"/>
        <v>278646.04664015316</v>
      </c>
    </row>
    <row r="4153" spans="28:32" ht="20" customHeight="1" x14ac:dyDescent="0.5">
      <c r="AB4153" s="41">
        <f t="shared" si="320"/>
        <v>171</v>
      </c>
      <c r="AC4153" s="75">
        <f t="shared" si="321"/>
        <v>345.50064229249023</v>
      </c>
      <c r="AD4153" s="75">
        <f t="shared" si="322"/>
        <v>59080.609832015827</v>
      </c>
      <c r="AE4153" s="74">
        <f t="shared" si="323"/>
        <v>1629.5090446792583</v>
      </c>
      <c r="AF4153" s="74">
        <f t="shared" si="324"/>
        <v>278646.04664015316</v>
      </c>
    </row>
    <row r="4154" spans="28:32" ht="20" customHeight="1" x14ac:dyDescent="0.5">
      <c r="AB4154" s="41">
        <f t="shared" si="320"/>
        <v>171</v>
      </c>
      <c r="AC4154" s="75">
        <f t="shared" si="321"/>
        <v>345.50064229249023</v>
      </c>
      <c r="AD4154" s="75">
        <f t="shared" si="322"/>
        <v>59080.609832015827</v>
      </c>
      <c r="AE4154" s="74">
        <f t="shared" si="323"/>
        <v>1629.5090446792583</v>
      </c>
      <c r="AF4154" s="74">
        <f t="shared" si="324"/>
        <v>278646.04664015316</v>
      </c>
    </row>
    <row r="4155" spans="28:32" ht="20" customHeight="1" x14ac:dyDescent="0.5">
      <c r="AB4155" s="41">
        <f t="shared" si="320"/>
        <v>171</v>
      </c>
      <c r="AC4155" s="75">
        <f t="shared" si="321"/>
        <v>345.50064229249023</v>
      </c>
      <c r="AD4155" s="75">
        <f t="shared" si="322"/>
        <v>59080.609832015827</v>
      </c>
      <c r="AE4155" s="74">
        <f t="shared" si="323"/>
        <v>1629.5090446792583</v>
      </c>
      <c r="AF4155" s="74">
        <f t="shared" si="324"/>
        <v>278646.04664015316</v>
      </c>
    </row>
    <row r="4156" spans="28:32" ht="20" customHeight="1" x14ac:dyDescent="0.5">
      <c r="AB4156" s="41">
        <f t="shared" si="320"/>
        <v>171</v>
      </c>
      <c r="AC4156" s="75">
        <f t="shared" si="321"/>
        <v>345.50064229249023</v>
      </c>
      <c r="AD4156" s="75">
        <f t="shared" si="322"/>
        <v>59080.609832015827</v>
      </c>
      <c r="AE4156" s="74">
        <f t="shared" si="323"/>
        <v>1629.5090446792583</v>
      </c>
      <c r="AF4156" s="74">
        <f t="shared" si="324"/>
        <v>278646.04664015316</v>
      </c>
    </row>
    <row r="4157" spans="28:32" ht="20" customHeight="1" x14ac:dyDescent="0.5">
      <c r="AB4157" s="41">
        <f t="shared" si="320"/>
        <v>171</v>
      </c>
      <c r="AC4157" s="75">
        <f t="shared" si="321"/>
        <v>345.50064229249023</v>
      </c>
      <c r="AD4157" s="75">
        <f t="shared" si="322"/>
        <v>59080.609832015827</v>
      </c>
      <c r="AE4157" s="74">
        <f t="shared" si="323"/>
        <v>1629.5090446792583</v>
      </c>
      <c r="AF4157" s="74">
        <f t="shared" si="324"/>
        <v>278646.04664015316</v>
      </c>
    </row>
    <row r="4158" spans="28:32" ht="20" customHeight="1" x14ac:dyDescent="0.5">
      <c r="AB4158" s="41">
        <f t="shared" si="320"/>
        <v>171</v>
      </c>
      <c r="AC4158" s="75">
        <f t="shared" si="321"/>
        <v>345.50064229249023</v>
      </c>
      <c r="AD4158" s="75">
        <f t="shared" si="322"/>
        <v>59080.609832015827</v>
      </c>
      <c r="AE4158" s="74">
        <f t="shared" si="323"/>
        <v>1629.5090446792583</v>
      </c>
      <c r="AF4158" s="74">
        <f t="shared" si="324"/>
        <v>278646.04664015316</v>
      </c>
    </row>
    <row r="4159" spans="28:32" ht="20" customHeight="1" x14ac:dyDescent="0.5">
      <c r="AB4159" s="41">
        <f t="shared" si="320"/>
        <v>171</v>
      </c>
      <c r="AC4159" s="75">
        <f t="shared" si="321"/>
        <v>345.50064229249023</v>
      </c>
      <c r="AD4159" s="75">
        <f t="shared" si="322"/>
        <v>59080.609832015827</v>
      </c>
      <c r="AE4159" s="74">
        <f t="shared" si="323"/>
        <v>1629.5090446792583</v>
      </c>
      <c r="AF4159" s="74">
        <f t="shared" si="324"/>
        <v>278646.04664015316</v>
      </c>
    </row>
    <row r="4160" spans="28:32" ht="20" customHeight="1" x14ac:dyDescent="0.5">
      <c r="AB4160" s="41">
        <f t="shared" si="320"/>
        <v>171</v>
      </c>
      <c r="AC4160" s="75">
        <f t="shared" si="321"/>
        <v>345.50064229249023</v>
      </c>
      <c r="AD4160" s="75">
        <f t="shared" si="322"/>
        <v>59080.609832015827</v>
      </c>
      <c r="AE4160" s="74">
        <f t="shared" si="323"/>
        <v>1629.5090446792583</v>
      </c>
      <c r="AF4160" s="74">
        <f t="shared" si="324"/>
        <v>278646.04664015316</v>
      </c>
    </row>
    <row r="4161" spans="28:32" ht="20" customHeight="1" x14ac:dyDescent="0.5">
      <c r="AB4161" s="41">
        <f t="shared" si="320"/>
        <v>171</v>
      </c>
      <c r="AC4161" s="75">
        <f t="shared" si="321"/>
        <v>345.50064229249023</v>
      </c>
      <c r="AD4161" s="75">
        <f t="shared" si="322"/>
        <v>59080.609832015827</v>
      </c>
      <c r="AE4161" s="74">
        <f t="shared" si="323"/>
        <v>1629.5090446792583</v>
      </c>
      <c r="AF4161" s="74">
        <f t="shared" si="324"/>
        <v>278646.04664015316</v>
      </c>
    </row>
    <row r="4162" spans="28:32" ht="20" customHeight="1" x14ac:dyDescent="0.5">
      <c r="AB4162" s="41">
        <f t="shared" si="320"/>
        <v>171</v>
      </c>
      <c r="AC4162" s="75">
        <f t="shared" si="321"/>
        <v>345.50064229249023</v>
      </c>
      <c r="AD4162" s="75">
        <f t="shared" si="322"/>
        <v>59080.609832015827</v>
      </c>
      <c r="AE4162" s="74">
        <f t="shared" si="323"/>
        <v>1629.5090446792583</v>
      </c>
      <c r="AF4162" s="74">
        <f t="shared" si="324"/>
        <v>278646.04664015316</v>
      </c>
    </row>
    <row r="4163" spans="28:32" ht="20" customHeight="1" x14ac:dyDescent="0.5">
      <c r="AB4163" s="41">
        <f t="shared" si="320"/>
        <v>171</v>
      </c>
      <c r="AC4163" s="75">
        <f t="shared" si="321"/>
        <v>345.50064229249023</v>
      </c>
      <c r="AD4163" s="75">
        <f t="shared" si="322"/>
        <v>59080.609832015827</v>
      </c>
      <c r="AE4163" s="74">
        <f t="shared" si="323"/>
        <v>1629.5090446792583</v>
      </c>
      <c r="AF4163" s="74">
        <f t="shared" si="324"/>
        <v>278646.04664015316</v>
      </c>
    </row>
    <row r="4164" spans="28:32" ht="20" customHeight="1" x14ac:dyDescent="0.5">
      <c r="AB4164" s="41">
        <f t="shared" si="320"/>
        <v>171</v>
      </c>
      <c r="AC4164" s="75">
        <f t="shared" si="321"/>
        <v>345.50064229249023</v>
      </c>
      <c r="AD4164" s="75">
        <f t="shared" si="322"/>
        <v>59080.609832015827</v>
      </c>
      <c r="AE4164" s="74">
        <f t="shared" si="323"/>
        <v>1629.5090446792583</v>
      </c>
      <c r="AF4164" s="74">
        <f t="shared" si="324"/>
        <v>278646.04664015316</v>
      </c>
    </row>
    <row r="4165" spans="28:32" ht="20" customHeight="1" x14ac:dyDescent="0.5">
      <c r="AB4165" s="41">
        <f t="shared" si="320"/>
        <v>171</v>
      </c>
      <c r="AC4165" s="75">
        <f t="shared" si="321"/>
        <v>345.50064229249023</v>
      </c>
      <c r="AD4165" s="75">
        <f t="shared" si="322"/>
        <v>59080.609832015827</v>
      </c>
      <c r="AE4165" s="74">
        <f t="shared" si="323"/>
        <v>1629.5090446792583</v>
      </c>
      <c r="AF4165" s="74">
        <f t="shared" si="324"/>
        <v>278646.04664015316</v>
      </c>
    </row>
    <row r="4166" spans="28:32" ht="20" customHeight="1" x14ac:dyDescent="0.5">
      <c r="AB4166" s="41">
        <f t="shared" si="320"/>
        <v>171</v>
      </c>
      <c r="AC4166" s="75">
        <f t="shared" si="321"/>
        <v>345.50064229249023</v>
      </c>
      <c r="AD4166" s="75">
        <f t="shared" si="322"/>
        <v>59080.609832015827</v>
      </c>
      <c r="AE4166" s="74">
        <f t="shared" si="323"/>
        <v>1629.5090446792583</v>
      </c>
      <c r="AF4166" s="74">
        <f t="shared" si="324"/>
        <v>278646.04664015316</v>
      </c>
    </row>
    <row r="4167" spans="28:32" ht="20" customHeight="1" x14ac:dyDescent="0.5">
      <c r="AB4167" s="41">
        <f t="shared" ref="AB4167:AB4230" si="325">AB4166+U4167</f>
        <v>171</v>
      </c>
      <c r="AC4167" s="75">
        <f t="shared" ref="AC4167:AC4230" si="326">IF(U4167&gt;0,(W4167+AD4166)/AB4167,AC4166)</f>
        <v>345.50064229249023</v>
      </c>
      <c r="AD4167" s="75">
        <f t="shared" ref="AD4167:AD4230" si="327">AB4167*AC4167</f>
        <v>59080.609832015827</v>
      </c>
      <c r="AE4167" s="74">
        <f t="shared" ref="AE4167:AE4230" si="328">IF(U4167&gt;0,(AF4166+Z4167)/AB4167,AE4166)</f>
        <v>1629.5090446792583</v>
      </c>
      <c r="AF4167" s="74">
        <f t="shared" ref="AF4167:AF4230" si="329">AB4167*AE4167</f>
        <v>278646.04664015316</v>
      </c>
    </row>
    <row r="4168" spans="28:32" ht="20" customHeight="1" x14ac:dyDescent="0.5">
      <c r="AB4168" s="41">
        <f t="shared" si="325"/>
        <v>171</v>
      </c>
      <c r="AC4168" s="75">
        <f t="shared" si="326"/>
        <v>345.50064229249023</v>
      </c>
      <c r="AD4168" s="75">
        <f t="shared" si="327"/>
        <v>59080.609832015827</v>
      </c>
      <c r="AE4168" s="74">
        <f t="shared" si="328"/>
        <v>1629.5090446792583</v>
      </c>
      <c r="AF4168" s="74">
        <f t="shared" si="329"/>
        <v>278646.04664015316</v>
      </c>
    </row>
    <row r="4169" spans="28:32" ht="20" customHeight="1" x14ac:dyDescent="0.5">
      <c r="AB4169" s="41">
        <f t="shared" si="325"/>
        <v>171</v>
      </c>
      <c r="AC4169" s="75">
        <f t="shared" si="326"/>
        <v>345.50064229249023</v>
      </c>
      <c r="AD4169" s="75">
        <f t="shared" si="327"/>
        <v>59080.609832015827</v>
      </c>
      <c r="AE4169" s="74">
        <f t="shared" si="328"/>
        <v>1629.5090446792583</v>
      </c>
      <c r="AF4169" s="74">
        <f t="shared" si="329"/>
        <v>278646.04664015316</v>
      </c>
    </row>
    <row r="4170" spans="28:32" ht="20" customHeight="1" x14ac:dyDescent="0.5">
      <c r="AB4170" s="41">
        <f t="shared" si="325"/>
        <v>171</v>
      </c>
      <c r="AC4170" s="75">
        <f t="shared" si="326"/>
        <v>345.50064229249023</v>
      </c>
      <c r="AD4170" s="75">
        <f t="shared" si="327"/>
        <v>59080.609832015827</v>
      </c>
      <c r="AE4170" s="74">
        <f t="shared" si="328"/>
        <v>1629.5090446792583</v>
      </c>
      <c r="AF4170" s="74">
        <f t="shared" si="329"/>
        <v>278646.04664015316</v>
      </c>
    </row>
    <row r="4171" spans="28:32" ht="20" customHeight="1" x14ac:dyDescent="0.5">
      <c r="AB4171" s="41">
        <f t="shared" si="325"/>
        <v>171</v>
      </c>
      <c r="AC4171" s="75">
        <f t="shared" si="326"/>
        <v>345.50064229249023</v>
      </c>
      <c r="AD4171" s="75">
        <f t="shared" si="327"/>
        <v>59080.609832015827</v>
      </c>
      <c r="AE4171" s="74">
        <f t="shared" si="328"/>
        <v>1629.5090446792583</v>
      </c>
      <c r="AF4171" s="74">
        <f t="shared" si="329"/>
        <v>278646.04664015316</v>
      </c>
    </row>
    <row r="4172" spans="28:32" ht="20" customHeight="1" x14ac:dyDescent="0.5">
      <c r="AB4172" s="41">
        <f t="shared" si="325"/>
        <v>171</v>
      </c>
      <c r="AC4172" s="75">
        <f t="shared" si="326"/>
        <v>345.50064229249023</v>
      </c>
      <c r="AD4172" s="75">
        <f t="shared" si="327"/>
        <v>59080.609832015827</v>
      </c>
      <c r="AE4172" s="74">
        <f t="shared" si="328"/>
        <v>1629.5090446792583</v>
      </c>
      <c r="AF4172" s="74">
        <f t="shared" si="329"/>
        <v>278646.04664015316</v>
      </c>
    </row>
    <row r="4173" spans="28:32" ht="20" customHeight="1" x14ac:dyDescent="0.5">
      <c r="AB4173" s="41">
        <f t="shared" si="325"/>
        <v>171</v>
      </c>
      <c r="AC4173" s="75">
        <f t="shared" si="326"/>
        <v>345.50064229249023</v>
      </c>
      <c r="AD4173" s="75">
        <f t="shared" si="327"/>
        <v>59080.609832015827</v>
      </c>
      <c r="AE4173" s="74">
        <f t="shared" si="328"/>
        <v>1629.5090446792583</v>
      </c>
      <c r="AF4173" s="74">
        <f t="shared" si="329"/>
        <v>278646.04664015316</v>
      </c>
    </row>
    <row r="4174" spans="28:32" ht="20" customHeight="1" x14ac:dyDescent="0.5">
      <c r="AB4174" s="41">
        <f t="shared" si="325"/>
        <v>171</v>
      </c>
      <c r="AC4174" s="75">
        <f t="shared" si="326"/>
        <v>345.50064229249023</v>
      </c>
      <c r="AD4174" s="75">
        <f t="shared" si="327"/>
        <v>59080.609832015827</v>
      </c>
      <c r="AE4174" s="74">
        <f t="shared" si="328"/>
        <v>1629.5090446792583</v>
      </c>
      <c r="AF4174" s="74">
        <f t="shared" si="329"/>
        <v>278646.04664015316</v>
      </c>
    </row>
    <row r="4175" spans="28:32" ht="20" customHeight="1" x14ac:dyDescent="0.5">
      <c r="AB4175" s="41">
        <f t="shared" si="325"/>
        <v>171</v>
      </c>
      <c r="AC4175" s="75">
        <f t="shared" si="326"/>
        <v>345.50064229249023</v>
      </c>
      <c r="AD4175" s="75">
        <f t="shared" si="327"/>
        <v>59080.609832015827</v>
      </c>
      <c r="AE4175" s="74">
        <f t="shared" si="328"/>
        <v>1629.5090446792583</v>
      </c>
      <c r="AF4175" s="74">
        <f t="shared" si="329"/>
        <v>278646.04664015316</v>
      </c>
    </row>
    <row r="4176" spans="28:32" ht="20" customHeight="1" x14ac:dyDescent="0.5">
      <c r="AB4176" s="41">
        <f t="shared" si="325"/>
        <v>171</v>
      </c>
      <c r="AC4176" s="75">
        <f t="shared" si="326"/>
        <v>345.50064229249023</v>
      </c>
      <c r="AD4176" s="75">
        <f t="shared" si="327"/>
        <v>59080.609832015827</v>
      </c>
      <c r="AE4176" s="74">
        <f t="shared" si="328"/>
        <v>1629.5090446792583</v>
      </c>
      <c r="AF4176" s="74">
        <f t="shared" si="329"/>
        <v>278646.04664015316</v>
      </c>
    </row>
    <row r="4177" spans="28:32" ht="20" customHeight="1" x14ac:dyDescent="0.5">
      <c r="AB4177" s="41">
        <f t="shared" si="325"/>
        <v>171</v>
      </c>
      <c r="AC4177" s="75">
        <f t="shared" si="326"/>
        <v>345.50064229249023</v>
      </c>
      <c r="AD4177" s="75">
        <f t="shared" si="327"/>
        <v>59080.609832015827</v>
      </c>
      <c r="AE4177" s="74">
        <f t="shared" si="328"/>
        <v>1629.5090446792583</v>
      </c>
      <c r="AF4177" s="74">
        <f t="shared" si="329"/>
        <v>278646.04664015316</v>
      </c>
    </row>
    <row r="4178" spans="28:32" ht="20" customHeight="1" x14ac:dyDescent="0.5">
      <c r="AB4178" s="41">
        <f t="shared" si="325"/>
        <v>171</v>
      </c>
      <c r="AC4178" s="75">
        <f t="shared" si="326"/>
        <v>345.50064229249023</v>
      </c>
      <c r="AD4178" s="75">
        <f t="shared" si="327"/>
        <v>59080.609832015827</v>
      </c>
      <c r="AE4178" s="74">
        <f t="shared" si="328"/>
        <v>1629.5090446792583</v>
      </c>
      <c r="AF4178" s="74">
        <f t="shared" si="329"/>
        <v>278646.04664015316</v>
      </c>
    </row>
    <row r="4179" spans="28:32" ht="20" customHeight="1" x14ac:dyDescent="0.5">
      <c r="AB4179" s="41">
        <f t="shared" si="325"/>
        <v>171</v>
      </c>
      <c r="AC4179" s="75">
        <f t="shared" si="326"/>
        <v>345.50064229249023</v>
      </c>
      <c r="AD4179" s="75">
        <f t="shared" si="327"/>
        <v>59080.609832015827</v>
      </c>
      <c r="AE4179" s="74">
        <f t="shared" si="328"/>
        <v>1629.5090446792583</v>
      </c>
      <c r="AF4179" s="74">
        <f t="shared" si="329"/>
        <v>278646.04664015316</v>
      </c>
    </row>
    <row r="4180" spans="28:32" ht="20" customHeight="1" x14ac:dyDescent="0.5">
      <c r="AB4180" s="41">
        <f t="shared" si="325"/>
        <v>171</v>
      </c>
      <c r="AC4180" s="75">
        <f t="shared" si="326"/>
        <v>345.50064229249023</v>
      </c>
      <c r="AD4180" s="75">
        <f t="shared" si="327"/>
        <v>59080.609832015827</v>
      </c>
      <c r="AE4180" s="74">
        <f t="shared" si="328"/>
        <v>1629.5090446792583</v>
      </c>
      <c r="AF4180" s="74">
        <f t="shared" si="329"/>
        <v>278646.04664015316</v>
      </c>
    </row>
    <row r="4181" spans="28:32" ht="20" customHeight="1" x14ac:dyDescent="0.5">
      <c r="AB4181" s="41">
        <f t="shared" si="325"/>
        <v>171</v>
      </c>
      <c r="AC4181" s="75">
        <f t="shared" si="326"/>
        <v>345.50064229249023</v>
      </c>
      <c r="AD4181" s="75">
        <f t="shared" si="327"/>
        <v>59080.609832015827</v>
      </c>
      <c r="AE4181" s="74">
        <f t="shared" si="328"/>
        <v>1629.5090446792583</v>
      </c>
      <c r="AF4181" s="74">
        <f t="shared" si="329"/>
        <v>278646.04664015316</v>
      </c>
    </row>
    <row r="4182" spans="28:32" ht="20" customHeight="1" x14ac:dyDescent="0.5">
      <c r="AB4182" s="41">
        <f t="shared" si="325"/>
        <v>171</v>
      </c>
      <c r="AC4182" s="75">
        <f t="shared" si="326"/>
        <v>345.50064229249023</v>
      </c>
      <c r="AD4182" s="75">
        <f t="shared" si="327"/>
        <v>59080.609832015827</v>
      </c>
      <c r="AE4182" s="74">
        <f t="shared" si="328"/>
        <v>1629.5090446792583</v>
      </c>
      <c r="AF4182" s="74">
        <f t="shared" si="329"/>
        <v>278646.04664015316</v>
      </c>
    </row>
    <row r="4183" spans="28:32" ht="20" customHeight="1" x14ac:dyDescent="0.5">
      <c r="AB4183" s="41">
        <f t="shared" si="325"/>
        <v>171</v>
      </c>
      <c r="AC4183" s="75">
        <f t="shared" si="326"/>
        <v>345.50064229249023</v>
      </c>
      <c r="AD4183" s="75">
        <f t="shared" si="327"/>
        <v>59080.609832015827</v>
      </c>
      <c r="AE4183" s="74">
        <f t="shared" si="328"/>
        <v>1629.5090446792583</v>
      </c>
      <c r="AF4183" s="74">
        <f t="shared" si="329"/>
        <v>278646.04664015316</v>
      </c>
    </row>
    <row r="4184" spans="28:32" ht="20" customHeight="1" x14ac:dyDescent="0.5">
      <c r="AB4184" s="41">
        <f t="shared" si="325"/>
        <v>171</v>
      </c>
      <c r="AC4184" s="75">
        <f t="shared" si="326"/>
        <v>345.50064229249023</v>
      </c>
      <c r="AD4184" s="75">
        <f t="shared" si="327"/>
        <v>59080.609832015827</v>
      </c>
      <c r="AE4184" s="74">
        <f t="shared" si="328"/>
        <v>1629.5090446792583</v>
      </c>
      <c r="AF4184" s="74">
        <f t="shared" si="329"/>
        <v>278646.04664015316</v>
      </c>
    </row>
    <row r="4185" spans="28:32" ht="20" customHeight="1" x14ac:dyDescent="0.5">
      <c r="AB4185" s="41">
        <f t="shared" si="325"/>
        <v>171</v>
      </c>
      <c r="AC4185" s="75">
        <f t="shared" si="326"/>
        <v>345.50064229249023</v>
      </c>
      <c r="AD4185" s="75">
        <f t="shared" si="327"/>
        <v>59080.609832015827</v>
      </c>
      <c r="AE4185" s="74">
        <f t="shared" si="328"/>
        <v>1629.5090446792583</v>
      </c>
      <c r="AF4185" s="74">
        <f t="shared" si="329"/>
        <v>278646.04664015316</v>
      </c>
    </row>
    <row r="4186" spans="28:32" ht="20" customHeight="1" x14ac:dyDescent="0.5">
      <c r="AB4186" s="41">
        <f t="shared" si="325"/>
        <v>171</v>
      </c>
      <c r="AC4186" s="75">
        <f t="shared" si="326"/>
        <v>345.50064229249023</v>
      </c>
      <c r="AD4186" s="75">
        <f t="shared" si="327"/>
        <v>59080.609832015827</v>
      </c>
      <c r="AE4186" s="74">
        <f t="shared" si="328"/>
        <v>1629.5090446792583</v>
      </c>
      <c r="AF4186" s="74">
        <f t="shared" si="329"/>
        <v>278646.04664015316</v>
      </c>
    </row>
    <row r="4187" spans="28:32" ht="20" customHeight="1" x14ac:dyDescent="0.5">
      <c r="AB4187" s="41">
        <f t="shared" si="325"/>
        <v>171</v>
      </c>
      <c r="AC4187" s="75">
        <f t="shared" si="326"/>
        <v>345.50064229249023</v>
      </c>
      <c r="AD4187" s="75">
        <f t="shared" si="327"/>
        <v>59080.609832015827</v>
      </c>
      <c r="AE4187" s="74">
        <f t="shared" si="328"/>
        <v>1629.5090446792583</v>
      </c>
      <c r="AF4187" s="74">
        <f t="shared" si="329"/>
        <v>278646.04664015316</v>
      </c>
    </row>
    <row r="4188" spans="28:32" ht="20" customHeight="1" x14ac:dyDescent="0.5">
      <c r="AB4188" s="41">
        <f t="shared" si="325"/>
        <v>171</v>
      </c>
      <c r="AC4188" s="75">
        <f t="shared" si="326"/>
        <v>345.50064229249023</v>
      </c>
      <c r="AD4188" s="75">
        <f t="shared" si="327"/>
        <v>59080.609832015827</v>
      </c>
      <c r="AE4188" s="74">
        <f t="shared" si="328"/>
        <v>1629.5090446792583</v>
      </c>
      <c r="AF4188" s="74">
        <f t="shared" si="329"/>
        <v>278646.04664015316</v>
      </c>
    </row>
    <row r="4189" spans="28:32" ht="20" customHeight="1" x14ac:dyDescent="0.5">
      <c r="AB4189" s="41">
        <f t="shared" si="325"/>
        <v>171</v>
      </c>
      <c r="AC4189" s="75">
        <f t="shared" si="326"/>
        <v>345.50064229249023</v>
      </c>
      <c r="AD4189" s="75">
        <f t="shared" si="327"/>
        <v>59080.609832015827</v>
      </c>
      <c r="AE4189" s="74">
        <f t="shared" si="328"/>
        <v>1629.5090446792583</v>
      </c>
      <c r="AF4189" s="74">
        <f t="shared" si="329"/>
        <v>278646.04664015316</v>
      </c>
    </row>
    <row r="4190" spans="28:32" ht="20" customHeight="1" x14ac:dyDescent="0.5">
      <c r="AB4190" s="41">
        <f t="shared" si="325"/>
        <v>171</v>
      </c>
      <c r="AC4190" s="75">
        <f t="shared" si="326"/>
        <v>345.50064229249023</v>
      </c>
      <c r="AD4190" s="75">
        <f t="shared" si="327"/>
        <v>59080.609832015827</v>
      </c>
      <c r="AE4190" s="74">
        <f t="shared" si="328"/>
        <v>1629.5090446792583</v>
      </c>
      <c r="AF4190" s="74">
        <f t="shared" si="329"/>
        <v>278646.04664015316</v>
      </c>
    </row>
    <row r="4191" spans="28:32" ht="20" customHeight="1" x14ac:dyDescent="0.5">
      <c r="AB4191" s="41">
        <f t="shared" si="325"/>
        <v>171</v>
      </c>
      <c r="AC4191" s="75">
        <f t="shared" si="326"/>
        <v>345.50064229249023</v>
      </c>
      <c r="AD4191" s="75">
        <f t="shared" si="327"/>
        <v>59080.609832015827</v>
      </c>
      <c r="AE4191" s="74">
        <f t="shared" si="328"/>
        <v>1629.5090446792583</v>
      </c>
      <c r="AF4191" s="74">
        <f t="shared" si="329"/>
        <v>278646.04664015316</v>
      </c>
    </row>
    <row r="4192" spans="28:32" ht="20" customHeight="1" x14ac:dyDescent="0.5">
      <c r="AB4192" s="41">
        <f t="shared" si="325"/>
        <v>171</v>
      </c>
      <c r="AC4192" s="75">
        <f t="shared" si="326"/>
        <v>345.50064229249023</v>
      </c>
      <c r="AD4192" s="75">
        <f t="shared" si="327"/>
        <v>59080.609832015827</v>
      </c>
      <c r="AE4192" s="74">
        <f t="shared" si="328"/>
        <v>1629.5090446792583</v>
      </c>
      <c r="AF4192" s="74">
        <f t="shared" si="329"/>
        <v>278646.04664015316</v>
      </c>
    </row>
    <row r="4193" spans="28:32" ht="20" customHeight="1" x14ac:dyDescent="0.5">
      <c r="AB4193" s="41">
        <f t="shared" si="325"/>
        <v>171</v>
      </c>
      <c r="AC4193" s="75">
        <f t="shared" si="326"/>
        <v>345.50064229249023</v>
      </c>
      <c r="AD4193" s="75">
        <f t="shared" si="327"/>
        <v>59080.609832015827</v>
      </c>
      <c r="AE4193" s="74">
        <f t="shared" si="328"/>
        <v>1629.5090446792583</v>
      </c>
      <c r="AF4193" s="74">
        <f t="shared" si="329"/>
        <v>278646.04664015316</v>
      </c>
    </row>
    <row r="4194" spans="28:32" ht="20" customHeight="1" x14ac:dyDescent="0.5">
      <c r="AB4194" s="41">
        <f t="shared" si="325"/>
        <v>171</v>
      </c>
      <c r="AC4194" s="75">
        <f t="shared" si="326"/>
        <v>345.50064229249023</v>
      </c>
      <c r="AD4194" s="75">
        <f t="shared" si="327"/>
        <v>59080.609832015827</v>
      </c>
      <c r="AE4194" s="74">
        <f t="shared" si="328"/>
        <v>1629.5090446792583</v>
      </c>
      <c r="AF4194" s="74">
        <f t="shared" si="329"/>
        <v>278646.04664015316</v>
      </c>
    </row>
    <row r="4195" spans="28:32" ht="20" customHeight="1" x14ac:dyDescent="0.5">
      <c r="AB4195" s="41">
        <f t="shared" si="325"/>
        <v>171</v>
      </c>
      <c r="AC4195" s="75">
        <f t="shared" si="326"/>
        <v>345.50064229249023</v>
      </c>
      <c r="AD4195" s="75">
        <f t="shared" si="327"/>
        <v>59080.609832015827</v>
      </c>
      <c r="AE4195" s="74">
        <f t="shared" si="328"/>
        <v>1629.5090446792583</v>
      </c>
      <c r="AF4195" s="74">
        <f t="shared" si="329"/>
        <v>278646.04664015316</v>
      </c>
    </row>
    <row r="4196" spans="28:32" ht="20" customHeight="1" x14ac:dyDescent="0.5">
      <c r="AB4196" s="41">
        <f t="shared" si="325"/>
        <v>171</v>
      </c>
      <c r="AC4196" s="75">
        <f t="shared" si="326"/>
        <v>345.50064229249023</v>
      </c>
      <c r="AD4196" s="75">
        <f t="shared" si="327"/>
        <v>59080.609832015827</v>
      </c>
      <c r="AE4196" s="74">
        <f t="shared" si="328"/>
        <v>1629.5090446792583</v>
      </c>
      <c r="AF4196" s="74">
        <f t="shared" si="329"/>
        <v>278646.04664015316</v>
      </c>
    </row>
    <row r="4197" spans="28:32" ht="20" customHeight="1" x14ac:dyDescent="0.5">
      <c r="AB4197" s="41">
        <f t="shared" si="325"/>
        <v>171</v>
      </c>
      <c r="AC4197" s="75">
        <f t="shared" si="326"/>
        <v>345.50064229249023</v>
      </c>
      <c r="AD4197" s="75">
        <f t="shared" si="327"/>
        <v>59080.609832015827</v>
      </c>
      <c r="AE4197" s="74">
        <f t="shared" si="328"/>
        <v>1629.5090446792583</v>
      </c>
      <c r="AF4197" s="74">
        <f t="shared" si="329"/>
        <v>278646.04664015316</v>
      </c>
    </row>
    <row r="4198" spans="28:32" ht="20" customHeight="1" x14ac:dyDescent="0.5">
      <c r="AB4198" s="41">
        <f t="shared" si="325"/>
        <v>171</v>
      </c>
      <c r="AC4198" s="75">
        <f t="shared" si="326"/>
        <v>345.50064229249023</v>
      </c>
      <c r="AD4198" s="75">
        <f t="shared" si="327"/>
        <v>59080.609832015827</v>
      </c>
      <c r="AE4198" s="74">
        <f t="shared" si="328"/>
        <v>1629.5090446792583</v>
      </c>
      <c r="AF4198" s="74">
        <f t="shared" si="329"/>
        <v>278646.04664015316</v>
      </c>
    </row>
    <row r="4199" spans="28:32" ht="20" customHeight="1" x14ac:dyDescent="0.5">
      <c r="AB4199" s="41">
        <f t="shared" si="325"/>
        <v>171</v>
      </c>
      <c r="AC4199" s="75">
        <f t="shared" si="326"/>
        <v>345.50064229249023</v>
      </c>
      <c r="AD4199" s="75">
        <f t="shared" si="327"/>
        <v>59080.609832015827</v>
      </c>
      <c r="AE4199" s="74">
        <f t="shared" si="328"/>
        <v>1629.5090446792583</v>
      </c>
      <c r="AF4199" s="74">
        <f t="shared" si="329"/>
        <v>278646.04664015316</v>
      </c>
    </row>
    <row r="4200" spans="28:32" ht="20" customHeight="1" x14ac:dyDescent="0.5">
      <c r="AB4200" s="41">
        <f t="shared" si="325"/>
        <v>171</v>
      </c>
      <c r="AC4200" s="75">
        <f t="shared" si="326"/>
        <v>345.50064229249023</v>
      </c>
      <c r="AD4200" s="75">
        <f t="shared" si="327"/>
        <v>59080.609832015827</v>
      </c>
      <c r="AE4200" s="74">
        <f t="shared" si="328"/>
        <v>1629.5090446792583</v>
      </c>
      <c r="AF4200" s="74">
        <f t="shared" si="329"/>
        <v>278646.04664015316</v>
      </c>
    </row>
    <row r="4201" spans="28:32" ht="20" customHeight="1" x14ac:dyDescent="0.5">
      <c r="AB4201" s="41">
        <f t="shared" si="325"/>
        <v>171</v>
      </c>
      <c r="AC4201" s="75">
        <f t="shared" si="326"/>
        <v>345.50064229249023</v>
      </c>
      <c r="AD4201" s="75">
        <f t="shared" si="327"/>
        <v>59080.609832015827</v>
      </c>
      <c r="AE4201" s="74">
        <f t="shared" si="328"/>
        <v>1629.5090446792583</v>
      </c>
      <c r="AF4201" s="74">
        <f t="shared" si="329"/>
        <v>278646.04664015316</v>
      </c>
    </row>
    <row r="4202" spans="28:32" ht="20" customHeight="1" x14ac:dyDescent="0.5">
      <c r="AB4202" s="41">
        <f t="shared" si="325"/>
        <v>171</v>
      </c>
      <c r="AC4202" s="75">
        <f t="shared" si="326"/>
        <v>345.50064229249023</v>
      </c>
      <c r="AD4202" s="75">
        <f t="shared" si="327"/>
        <v>59080.609832015827</v>
      </c>
      <c r="AE4202" s="74">
        <f t="shared" si="328"/>
        <v>1629.5090446792583</v>
      </c>
      <c r="AF4202" s="74">
        <f t="shared" si="329"/>
        <v>278646.04664015316</v>
      </c>
    </row>
    <row r="4203" spans="28:32" ht="20" customHeight="1" x14ac:dyDescent="0.5">
      <c r="AB4203" s="41">
        <f t="shared" si="325"/>
        <v>171</v>
      </c>
      <c r="AC4203" s="75">
        <f t="shared" si="326"/>
        <v>345.50064229249023</v>
      </c>
      <c r="AD4203" s="75">
        <f t="shared" si="327"/>
        <v>59080.609832015827</v>
      </c>
      <c r="AE4203" s="74">
        <f t="shared" si="328"/>
        <v>1629.5090446792583</v>
      </c>
      <c r="AF4203" s="74">
        <f t="shared" si="329"/>
        <v>278646.04664015316</v>
      </c>
    </row>
    <row r="4204" spans="28:32" ht="20" customHeight="1" x14ac:dyDescent="0.5">
      <c r="AB4204" s="41">
        <f t="shared" si="325"/>
        <v>171</v>
      </c>
      <c r="AC4204" s="75">
        <f t="shared" si="326"/>
        <v>345.50064229249023</v>
      </c>
      <c r="AD4204" s="75">
        <f t="shared" si="327"/>
        <v>59080.609832015827</v>
      </c>
      <c r="AE4204" s="74">
        <f t="shared" si="328"/>
        <v>1629.5090446792583</v>
      </c>
      <c r="AF4204" s="74">
        <f t="shared" si="329"/>
        <v>278646.04664015316</v>
      </c>
    </row>
    <row r="4205" spans="28:32" ht="20" customHeight="1" x14ac:dyDescent="0.5">
      <c r="AB4205" s="41">
        <f t="shared" si="325"/>
        <v>171</v>
      </c>
      <c r="AC4205" s="75">
        <f t="shared" si="326"/>
        <v>345.50064229249023</v>
      </c>
      <c r="AD4205" s="75">
        <f t="shared" si="327"/>
        <v>59080.609832015827</v>
      </c>
      <c r="AE4205" s="74">
        <f t="shared" si="328"/>
        <v>1629.5090446792583</v>
      </c>
      <c r="AF4205" s="74">
        <f t="shared" si="329"/>
        <v>278646.04664015316</v>
      </c>
    </row>
    <row r="4206" spans="28:32" ht="20" customHeight="1" x14ac:dyDescent="0.5">
      <c r="AB4206" s="41">
        <f t="shared" si="325"/>
        <v>171</v>
      </c>
      <c r="AC4206" s="75">
        <f t="shared" si="326"/>
        <v>345.50064229249023</v>
      </c>
      <c r="AD4206" s="75">
        <f t="shared" si="327"/>
        <v>59080.609832015827</v>
      </c>
      <c r="AE4206" s="74">
        <f t="shared" si="328"/>
        <v>1629.5090446792583</v>
      </c>
      <c r="AF4206" s="74">
        <f t="shared" si="329"/>
        <v>278646.04664015316</v>
      </c>
    </row>
    <row r="4207" spans="28:32" ht="20" customHeight="1" x14ac:dyDescent="0.5">
      <c r="AB4207" s="41">
        <f t="shared" si="325"/>
        <v>171</v>
      </c>
      <c r="AC4207" s="75">
        <f t="shared" si="326"/>
        <v>345.50064229249023</v>
      </c>
      <c r="AD4207" s="75">
        <f t="shared" si="327"/>
        <v>59080.609832015827</v>
      </c>
      <c r="AE4207" s="74">
        <f t="shared" si="328"/>
        <v>1629.5090446792583</v>
      </c>
      <c r="AF4207" s="74">
        <f t="shared" si="329"/>
        <v>278646.04664015316</v>
      </c>
    </row>
    <row r="4208" spans="28:32" ht="20" customHeight="1" x14ac:dyDescent="0.5">
      <c r="AB4208" s="41">
        <f t="shared" si="325"/>
        <v>171</v>
      </c>
      <c r="AC4208" s="75">
        <f t="shared" si="326"/>
        <v>345.50064229249023</v>
      </c>
      <c r="AD4208" s="75">
        <f t="shared" si="327"/>
        <v>59080.609832015827</v>
      </c>
      <c r="AE4208" s="74">
        <f t="shared" si="328"/>
        <v>1629.5090446792583</v>
      </c>
      <c r="AF4208" s="74">
        <f t="shared" si="329"/>
        <v>278646.04664015316</v>
      </c>
    </row>
    <row r="4209" spans="28:32" ht="20" customHeight="1" x14ac:dyDescent="0.5">
      <c r="AB4209" s="41">
        <f t="shared" si="325"/>
        <v>171</v>
      </c>
      <c r="AC4209" s="75">
        <f t="shared" si="326"/>
        <v>345.50064229249023</v>
      </c>
      <c r="AD4209" s="75">
        <f t="shared" si="327"/>
        <v>59080.609832015827</v>
      </c>
      <c r="AE4209" s="74">
        <f t="shared" si="328"/>
        <v>1629.5090446792583</v>
      </c>
      <c r="AF4209" s="74">
        <f t="shared" si="329"/>
        <v>278646.04664015316</v>
      </c>
    </row>
    <row r="4210" spans="28:32" ht="20" customHeight="1" x14ac:dyDescent="0.5">
      <c r="AB4210" s="41">
        <f t="shared" si="325"/>
        <v>171</v>
      </c>
      <c r="AC4210" s="75">
        <f t="shared" si="326"/>
        <v>345.50064229249023</v>
      </c>
      <c r="AD4210" s="75">
        <f t="shared" si="327"/>
        <v>59080.609832015827</v>
      </c>
      <c r="AE4210" s="74">
        <f t="shared" si="328"/>
        <v>1629.5090446792583</v>
      </c>
      <c r="AF4210" s="74">
        <f t="shared" si="329"/>
        <v>278646.04664015316</v>
      </c>
    </row>
    <row r="4211" spans="28:32" ht="20" customHeight="1" x14ac:dyDescent="0.5">
      <c r="AB4211" s="41">
        <f t="shared" si="325"/>
        <v>171</v>
      </c>
      <c r="AC4211" s="75">
        <f t="shared" si="326"/>
        <v>345.50064229249023</v>
      </c>
      <c r="AD4211" s="75">
        <f t="shared" si="327"/>
        <v>59080.609832015827</v>
      </c>
      <c r="AE4211" s="74">
        <f t="shared" si="328"/>
        <v>1629.5090446792583</v>
      </c>
      <c r="AF4211" s="74">
        <f t="shared" si="329"/>
        <v>278646.04664015316</v>
      </c>
    </row>
    <row r="4212" spans="28:32" ht="20" customHeight="1" x14ac:dyDescent="0.5">
      <c r="AB4212" s="41">
        <f t="shared" si="325"/>
        <v>171</v>
      </c>
      <c r="AC4212" s="75">
        <f t="shared" si="326"/>
        <v>345.50064229249023</v>
      </c>
      <c r="AD4212" s="75">
        <f t="shared" si="327"/>
        <v>59080.609832015827</v>
      </c>
      <c r="AE4212" s="74">
        <f t="shared" si="328"/>
        <v>1629.5090446792583</v>
      </c>
      <c r="AF4212" s="74">
        <f t="shared" si="329"/>
        <v>278646.04664015316</v>
      </c>
    </row>
    <row r="4213" spans="28:32" ht="20" customHeight="1" x14ac:dyDescent="0.5">
      <c r="AB4213" s="41">
        <f t="shared" si="325"/>
        <v>171</v>
      </c>
      <c r="AC4213" s="75">
        <f t="shared" si="326"/>
        <v>345.50064229249023</v>
      </c>
      <c r="AD4213" s="75">
        <f t="shared" si="327"/>
        <v>59080.609832015827</v>
      </c>
      <c r="AE4213" s="74">
        <f t="shared" si="328"/>
        <v>1629.5090446792583</v>
      </c>
      <c r="AF4213" s="74">
        <f t="shared" si="329"/>
        <v>278646.04664015316</v>
      </c>
    </row>
    <row r="4214" spans="28:32" ht="20" customHeight="1" x14ac:dyDescent="0.5">
      <c r="AB4214" s="41">
        <f t="shared" si="325"/>
        <v>171</v>
      </c>
      <c r="AC4214" s="75">
        <f t="shared" si="326"/>
        <v>345.50064229249023</v>
      </c>
      <c r="AD4214" s="75">
        <f t="shared" si="327"/>
        <v>59080.609832015827</v>
      </c>
      <c r="AE4214" s="74">
        <f t="shared" si="328"/>
        <v>1629.5090446792583</v>
      </c>
      <c r="AF4214" s="74">
        <f t="shared" si="329"/>
        <v>278646.04664015316</v>
      </c>
    </row>
    <row r="4215" spans="28:32" ht="20" customHeight="1" x14ac:dyDescent="0.5">
      <c r="AB4215" s="41">
        <f t="shared" si="325"/>
        <v>171</v>
      </c>
      <c r="AC4215" s="75">
        <f t="shared" si="326"/>
        <v>345.50064229249023</v>
      </c>
      <c r="AD4215" s="75">
        <f t="shared" si="327"/>
        <v>59080.609832015827</v>
      </c>
      <c r="AE4215" s="74">
        <f t="shared" si="328"/>
        <v>1629.5090446792583</v>
      </c>
      <c r="AF4215" s="74">
        <f t="shared" si="329"/>
        <v>278646.04664015316</v>
      </c>
    </row>
    <row r="4216" spans="28:32" ht="20" customHeight="1" x14ac:dyDescent="0.5">
      <c r="AB4216" s="41">
        <f t="shared" si="325"/>
        <v>171</v>
      </c>
      <c r="AC4216" s="75">
        <f t="shared" si="326"/>
        <v>345.50064229249023</v>
      </c>
      <c r="AD4216" s="75">
        <f t="shared" si="327"/>
        <v>59080.609832015827</v>
      </c>
      <c r="AE4216" s="74">
        <f t="shared" si="328"/>
        <v>1629.5090446792583</v>
      </c>
      <c r="AF4216" s="74">
        <f t="shared" si="329"/>
        <v>278646.04664015316</v>
      </c>
    </row>
    <row r="4217" spans="28:32" ht="20" customHeight="1" x14ac:dyDescent="0.5">
      <c r="AB4217" s="41">
        <f t="shared" si="325"/>
        <v>171</v>
      </c>
      <c r="AC4217" s="75">
        <f t="shared" si="326"/>
        <v>345.50064229249023</v>
      </c>
      <c r="AD4217" s="75">
        <f t="shared" si="327"/>
        <v>59080.609832015827</v>
      </c>
      <c r="AE4217" s="74">
        <f t="shared" si="328"/>
        <v>1629.5090446792583</v>
      </c>
      <c r="AF4217" s="74">
        <f t="shared" si="329"/>
        <v>278646.04664015316</v>
      </c>
    </row>
    <row r="4218" spans="28:32" ht="20" customHeight="1" x14ac:dyDescent="0.5">
      <c r="AB4218" s="41">
        <f t="shared" si="325"/>
        <v>171</v>
      </c>
      <c r="AC4218" s="75">
        <f t="shared" si="326"/>
        <v>345.50064229249023</v>
      </c>
      <c r="AD4218" s="75">
        <f t="shared" si="327"/>
        <v>59080.609832015827</v>
      </c>
      <c r="AE4218" s="74">
        <f t="shared" si="328"/>
        <v>1629.5090446792583</v>
      </c>
      <c r="AF4218" s="74">
        <f t="shared" si="329"/>
        <v>278646.04664015316</v>
      </c>
    </row>
    <row r="4219" spans="28:32" ht="20" customHeight="1" x14ac:dyDescent="0.5">
      <c r="AB4219" s="41">
        <f t="shared" si="325"/>
        <v>171</v>
      </c>
      <c r="AC4219" s="75">
        <f t="shared" si="326"/>
        <v>345.50064229249023</v>
      </c>
      <c r="AD4219" s="75">
        <f t="shared" si="327"/>
        <v>59080.609832015827</v>
      </c>
      <c r="AE4219" s="74">
        <f t="shared" si="328"/>
        <v>1629.5090446792583</v>
      </c>
      <c r="AF4219" s="74">
        <f t="shared" si="329"/>
        <v>278646.04664015316</v>
      </c>
    </row>
    <row r="4220" spans="28:32" ht="20" customHeight="1" x14ac:dyDescent="0.5">
      <c r="AB4220" s="41">
        <f t="shared" si="325"/>
        <v>171</v>
      </c>
      <c r="AC4220" s="75">
        <f t="shared" si="326"/>
        <v>345.50064229249023</v>
      </c>
      <c r="AD4220" s="75">
        <f t="shared" si="327"/>
        <v>59080.609832015827</v>
      </c>
      <c r="AE4220" s="74">
        <f t="shared" si="328"/>
        <v>1629.5090446792583</v>
      </c>
      <c r="AF4220" s="74">
        <f t="shared" si="329"/>
        <v>278646.04664015316</v>
      </c>
    </row>
    <row r="4221" spans="28:32" ht="20" customHeight="1" x14ac:dyDescent="0.5">
      <c r="AB4221" s="41">
        <f t="shared" si="325"/>
        <v>171</v>
      </c>
      <c r="AC4221" s="75">
        <f t="shared" si="326"/>
        <v>345.50064229249023</v>
      </c>
      <c r="AD4221" s="75">
        <f t="shared" si="327"/>
        <v>59080.609832015827</v>
      </c>
      <c r="AE4221" s="74">
        <f t="shared" si="328"/>
        <v>1629.5090446792583</v>
      </c>
      <c r="AF4221" s="74">
        <f t="shared" si="329"/>
        <v>278646.04664015316</v>
      </c>
    </row>
    <row r="4222" spans="28:32" ht="20" customHeight="1" x14ac:dyDescent="0.5">
      <c r="AB4222" s="41">
        <f t="shared" si="325"/>
        <v>171</v>
      </c>
      <c r="AC4222" s="75">
        <f t="shared" si="326"/>
        <v>345.50064229249023</v>
      </c>
      <c r="AD4222" s="75">
        <f t="shared" si="327"/>
        <v>59080.609832015827</v>
      </c>
      <c r="AE4222" s="74">
        <f t="shared" si="328"/>
        <v>1629.5090446792583</v>
      </c>
      <c r="AF4222" s="74">
        <f t="shared" si="329"/>
        <v>278646.04664015316</v>
      </c>
    </row>
    <row r="4223" spans="28:32" ht="20" customHeight="1" x14ac:dyDescent="0.5">
      <c r="AB4223" s="41">
        <f t="shared" si="325"/>
        <v>171</v>
      </c>
      <c r="AC4223" s="75">
        <f t="shared" si="326"/>
        <v>345.50064229249023</v>
      </c>
      <c r="AD4223" s="75">
        <f t="shared" si="327"/>
        <v>59080.609832015827</v>
      </c>
      <c r="AE4223" s="74">
        <f t="shared" si="328"/>
        <v>1629.5090446792583</v>
      </c>
      <c r="AF4223" s="74">
        <f t="shared" si="329"/>
        <v>278646.04664015316</v>
      </c>
    </row>
    <row r="4224" spans="28:32" ht="20" customHeight="1" x14ac:dyDescent="0.5">
      <c r="AB4224" s="41">
        <f t="shared" si="325"/>
        <v>171</v>
      </c>
      <c r="AC4224" s="75">
        <f t="shared" si="326"/>
        <v>345.50064229249023</v>
      </c>
      <c r="AD4224" s="75">
        <f t="shared" si="327"/>
        <v>59080.609832015827</v>
      </c>
      <c r="AE4224" s="74">
        <f t="shared" si="328"/>
        <v>1629.5090446792583</v>
      </c>
      <c r="AF4224" s="74">
        <f t="shared" si="329"/>
        <v>278646.04664015316</v>
      </c>
    </row>
    <row r="4225" spans="28:32" ht="20" customHeight="1" x14ac:dyDescent="0.5">
      <c r="AB4225" s="41">
        <f t="shared" si="325"/>
        <v>171</v>
      </c>
      <c r="AC4225" s="75">
        <f t="shared" si="326"/>
        <v>345.50064229249023</v>
      </c>
      <c r="AD4225" s="75">
        <f t="shared" si="327"/>
        <v>59080.609832015827</v>
      </c>
      <c r="AE4225" s="74">
        <f t="shared" si="328"/>
        <v>1629.5090446792583</v>
      </c>
      <c r="AF4225" s="74">
        <f t="shared" si="329"/>
        <v>278646.04664015316</v>
      </c>
    </row>
    <row r="4226" spans="28:32" ht="20" customHeight="1" x14ac:dyDescent="0.5">
      <c r="AB4226" s="41">
        <f t="shared" si="325"/>
        <v>171</v>
      </c>
      <c r="AC4226" s="75">
        <f t="shared" si="326"/>
        <v>345.50064229249023</v>
      </c>
      <c r="AD4226" s="75">
        <f t="shared" si="327"/>
        <v>59080.609832015827</v>
      </c>
      <c r="AE4226" s="74">
        <f t="shared" si="328"/>
        <v>1629.5090446792583</v>
      </c>
      <c r="AF4226" s="74">
        <f t="shared" si="329"/>
        <v>278646.04664015316</v>
      </c>
    </row>
    <row r="4227" spans="28:32" ht="20" customHeight="1" x14ac:dyDescent="0.5">
      <c r="AB4227" s="41">
        <f t="shared" si="325"/>
        <v>171</v>
      </c>
      <c r="AC4227" s="75">
        <f t="shared" si="326"/>
        <v>345.50064229249023</v>
      </c>
      <c r="AD4227" s="75">
        <f t="shared" si="327"/>
        <v>59080.609832015827</v>
      </c>
      <c r="AE4227" s="74">
        <f t="shared" si="328"/>
        <v>1629.5090446792583</v>
      </c>
      <c r="AF4227" s="74">
        <f t="shared" si="329"/>
        <v>278646.04664015316</v>
      </c>
    </row>
    <row r="4228" spans="28:32" ht="20" customHeight="1" x14ac:dyDescent="0.5">
      <c r="AB4228" s="41">
        <f t="shared" si="325"/>
        <v>171</v>
      </c>
      <c r="AC4228" s="75">
        <f t="shared" si="326"/>
        <v>345.50064229249023</v>
      </c>
      <c r="AD4228" s="75">
        <f t="shared" si="327"/>
        <v>59080.609832015827</v>
      </c>
      <c r="AE4228" s="74">
        <f t="shared" si="328"/>
        <v>1629.5090446792583</v>
      </c>
      <c r="AF4228" s="74">
        <f t="shared" si="329"/>
        <v>278646.04664015316</v>
      </c>
    </row>
    <row r="4229" spans="28:32" ht="20" customHeight="1" x14ac:dyDescent="0.5">
      <c r="AB4229" s="41">
        <f t="shared" si="325"/>
        <v>171</v>
      </c>
      <c r="AC4229" s="75">
        <f t="shared" si="326"/>
        <v>345.50064229249023</v>
      </c>
      <c r="AD4229" s="75">
        <f t="shared" si="327"/>
        <v>59080.609832015827</v>
      </c>
      <c r="AE4229" s="74">
        <f t="shared" si="328"/>
        <v>1629.5090446792583</v>
      </c>
      <c r="AF4229" s="74">
        <f t="shared" si="329"/>
        <v>278646.04664015316</v>
      </c>
    </row>
    <row r="4230" spans="28:32" ht="20" customHeight="1" x14ac:dyDescent="0.5">
      <c r="AB4230" s="41">
        <f t="shared" si="325"/>
        <v>171</v>
      </c>
      <c r="AC4230" s="75">
        <f t="shared" si="326"/>
        <v>345.50064229249023</v>
      </c>
      <c r="AD4230" s="75">
        <f t="shared" si="327"/>
        <v>59080.609832015827</v>
      </c>
      <c r="AE4230" s="74">
        <f t="shared" si="328"/>
        <v>1629.5090446792583</v>
      </c>
      <c r="AF4230" s="74">
        <f t="shared" si="329"/>
        <v>278646.04664015316</v>
      </c>
    </row>
    <row r="4231" spans="28:32" ht="20" customHeight="1" x14ac:dyDescent="0.5">
      <c r="AB4231" s="41">
        <f t="shared" ref="AB4231:AB4294" si="330">AB4230+U4231</f>
        <v>171</v>
      </c>
      <c r="AC4231" s="75">
        <f t="shared" ref="AC4231:AC4294" si="331">IF(U4231&gt;0,(W4231+AD4230)/AB4231,AC4230)</f>
        <v>345.50064229249023</v>
      </c>
      <c r="AD4231" s="75">
        <f t="shared" ref="AD4231:AD4294" si="332">AB4231*AC4231</f>
        <v>59080.609832015827</v>
      </c>
      <c r="AE4231" s="74">
        <f t="shared" ref="AE4231:AE4294" si="333">IF(U4231&gt;0,(AF4230+Z4231)/AB4231,AE4230)</f>
        <v>1629.5090446792583</v>
      </c>
      <c r="AF4231" s="74">
        <f t="shared" ref="AF4231:AF4294" si="334">AB4231*AE4231</f>
        <v>278646.04664015316</v>
      </c>
    </row>
    <row r="4232" spans="28:32" ht="20" customHeight="1" x14ac:dyDescent="0.5">
      <c r="AB4232" s="41">
        <f t="shared" si="330"/>
        <v>171</v>
      </c>
      <c r="AC4232" s="75">
        <f t="shared" si="331"/>
        <v>345.50064229249023</v>
      </c>
      <c r="AD4232" s="75">
        <f t="shared" si="332"/>
        <v>59080.609832015827</v>
      </c>
      <c r="AE4232" s="74">
        <f t="shared" si="333"/>
        <v>1629.5090446792583</v>
      </c>
      <c r="AF4232" s="74">
        <f t="shared" si="334"/>
        <v>278646.04664015316</v>
      </c>
    </row>
    <row r="4233" spans="28:32" ht="20" customHeight="1" x14ac:dyDescent="0.5">
      <c r="AB4233" s="41">
        <f t="shared" si="330"/>
        <v>171</v>
      </c>
      <c r="AC4233" s="75">
        <f t="shared" si="331"/>
        <v>345.50064229249023</v>
      </c>
      <c r="AD4233" s="75">
        <f t="shared" si="332"/>
        <v>59080.609832015827</v>
      </c>
      <c r="AE4233" s="74">
        <f t="shared" si="333"/>
        <v>1629.5090446792583</v>
      </c>
      <c r="AF4233" s="74">
        <f t="shared" si="334"/>
        <v>278646.04664015316</v>
      </c>
    </row>
    <row r="4234" spans="28:32" ht="20" customHeight="1" x14ac:dyDescent="0.5">
      <c r="AB4234" s="41">
        <f t="shared" si="330"/>
        <v>171</v>
      </c>
      <c r="AC4234" s="75">
        <f t="shared" si="331"/>
        <v>345.50064229249023</v>
      </c>
      <c r="AD4234" s="75">
        <f t="shared" si="332"/>
        <v>59080.609832015827</v>
      </c>
      <c r="AE4234" s="74">
        <f t="shared" si="333"/>
        <v>1629.5090446792583</v>
      </c>
      <c r="AF4234" s="74">
        <f t="shared" si="334"/>
        <v>278646.04664015316</v>
      </c>
    </row>
    <row r="4235" spans="28:32" ht="20" customHeight="1" x14ac:dyDescent="0.5">
      <c r="AB4235" s="41">
        <f t="shared" si="330"/>
        <v>171</v>
      </c>
      <c r="AC4235" s="75">
        <f t="shared" si="331"/>
        <v>345.50064229249023</v>
      </c>
      <c r="AD4235" s="75">
        <f t="shared" si="332"/>
        <v>59080.609832015827</v>
      </c>
      <c r="AE4235" s="74">
        <f t="shared" si="333"/>
        <v>1629.5090446792583</v>
      </c>
      <c r="AF4235" s="74">
        <f t="shared" si="334"/>
        <v>278646.04664015316</v>
      </c>
    </row>
    <row r="4236" spans="28:32" ht="20" customHeight="1" x14ac:dyDescent="0.5">
      <c r="AB4236" s="41">
        <f t="shared" si="330"/>
        <v>171</v>
      </c>
      <c r="AC4236" s="75">
        <f t="shared" si="331"/>
        <v>345.50064229249023</v>
      </c>
      <c r="AD4236" s="75">
        <f t="shared" si="332"/>
        <v>59080.609832015827</v>
      </c>
      <c r="AE4236" s="74">
        <f t="shared" si="333"/>
        <v>1629.5090446792583</v>
      </c>
      <c r="AF4236" s="74">
        <f t="shared" si="334"/>
        <v>278646.04664015316</v>
      </c>
    </row>
    <row r="4237" spans="28:32" ht="20" customHeight="1" x14ac:dyDescent="0.5">
      <c r="AB4237" s="41">
        <f t="shared" si="330"/>
        <v>171</v>
      </c>
      <c r="AC4237" s="75">
        <f t="shared" si="331"/>
        <v>345.50064229249023</v>
      </c>
      <c r="AD4237" s="75">
        <f t="shared" si="332"/>
        <v>59080.609832015827</v>
      </c>
      <c r="AE4237" s="74">
        <f t="shared" si="333"/>
        <v>1629.5090446792583</v>
      </c>
      <c r="AF4237" s="74">
        <f t="shared" si="334"/>
        <v>278646.04664015316</v>
      </c>
    </row>
    <row r="4238" spans="28:32" ht="20" customHeight="1" x14ac:dyDescent="0.5">
      <c r="AB4238" s="41">
        <f t="shared" si="330"/>
        <v>171</v>
      </c>
      <c r="AC4238" s="75">
        <f t="shared" si="331"/>
        <v>345.50064229249023</v>
      </c>
      <c r="AD4238" s="75">
        <f t="shared" si="332"/>
        <v>59080.609832015827</v>
      </c>
      <c r="AE4238" s="74">
        <f t="shared" si="333"/>
        <v>1629.5090446792583</v>
      </c>
      <c r="AF4238" s="74">
        <f t="shared" si="334"/>
        <v>278646.04664015316</v>
      </c>
    </row>
    <row r="4239" spans="28:32" ht="20" customHeight="1" x14ac:dyDescent="0.5">
      <c r="AB4239" s="41">
        <f t="shared" si="330"/>
        <v>171</v>
      </c>
      <c r="AC4239" s="75">
        <f t="shared" si="331"/>
        <v>345.50064229249023</v>
      </c>
      <c r="AD4239" s="75">
        <f t="shared" si="332"/>
        <v>59080.609832015827</v>
      </c>
      <c r="AE4239" s="74">
        <f t="shared" si="333"/>
        <v>1629.5090446792583</v>
      </c>
      <c r="AF4239" s="74">
        <f t="shared" si="334"/>
        <v>278646.04664015316</v>
      </c>
    </row>
    <row r="4240" spans="28:32" ht="20" customHeight="1" x14ac:dyDescent="0.5">
      <c r="AB4240" s="41">
        <f t="shared" si="330"/>
        <v>171</v>
      </c>
      <c r="AC4240" s="75">
        <f t="shared" si="331"/>
        <v>345.50064229249023</v>
      </c>
      <c r="AD4240" s="75">
        <f t="shared" si="332"/>
        <v>59080.609832015827</v>
      </c>
      <c r="AE4240" s="74">
        <f t="shared" si="333"/>
        <v>1629.5090446792583</v>
      </c>
      <c r="AF4240" s="74">
        <f t="shared" si="334"/>
        <v>278646.04664015316</v>
      </c>
    </row>
    <row r="4241" spans="28:32" ht="20" customHeight="1" x14ac:dyDescent="0.5">
      <c r="AB4241" s="41">
        <f t="shared" si="330"/>
        <v>171</v>
      </c>
      <c r="AC4241" s="75">
        <f t="shared" si="331"/>
        <v>345.50064229249023</v>
      </c>
      <c r="AD4241" s="75">
        <f t="shared" si="332"/>
        <v>59080.609832015827</v>
      </c>
      <c r="AE4241" s="74">
        <f t="shared" si="333"/>
        <v>1629.5090446792583</v>
      </c>
      <c r="AF4241" s="74">
        <f t="shared" si="334"/>
        <v>278646.04664015316</v>
      </c>
    </row>
    <row r="4242" spans="28:32" ht="20" customHeight="1" x14ac:dyDescent="0.5">
      <c r="AB4242" s="41">
        <f t="shared" si="330"/>
        <v>171</v>
      </c>
      <c r="AC4242" s="75">
        <f t="shared" si="331"/>
        <v>345.50064229249023</v>
      </c>
      <c r="AD4242" s="75">
        <f t="shared" si="332"/>
        <v>59080.609832015827</v>
      </c>
      <c r="AE4242" s="74">
        <f t="shared" si="333"/>
        <v>1629.5090446792583</v>
      </c>
      <c r="AF4242" s="74">
        <f t="shared" si="334"/>
        <v>278646.04664015316</v>
      </c>
    </row>
    <row r="4243" spans="28:32" ht="20" customHeight="1" x14ac:dyDescent="0.5">
      <c r="AB4243" s="41">
        <f t="shared" si="330"/>
        <v>171</v>
      </c>
      <c r="AC4243" s="75">
        <f t="shared" si="331"/>
        <v>345.50064229249023</v>
      </c>
      <c r="AD4243" s="75">
        <f t="shared" si="332"/>
        <v>59080.609832015827</v>
      </c>
      <c r="AE4243" s="74">
        <f t="shared" si="333"/>
        <v>1629.5090446792583</v>
      </c>
      <c r="AF4243" s="74">
        <f t="shared" si="334"/>
        <v>278646.04664015316</v>
      </c>
    </row>
    <row r="4244" spans="28:32" ht="20" customHeight="1" x14ac:dyDescent="0.5">
      <c r="AB4244" s="41">
        <f t="shared" si="330"/>
        <v>171</v>
      </c>
      <c r="AC4244" s="75">
        <f t="shared" si="331"/>
        <v>345.50064229249023</v>
      </c>
      <c r="AD4244" s="75">
        <f t="shared" si="332"/>
        <v>59080.609832015827</v>
      </c>
      <c r="AE4244" s="74">
        <f t="shared" si="333"/>
        <v>1629.5090446792583</v>
      </c>
      <c r="AF4244" s="74">
        <f t="shared" si="334"/>
        <v>278646.04664015316</v>
      </c>
    </row>
    <row r="4245" spans="28:32" ht="20" customHeight="1" x14ac:dyDescent="0.5">
      <c r="AB4245" s="41">
        <f t="shared" si="330"/>
        <v>171</v>
      </c>
      <c r="AC4245" s="75">
        <f t="shared" si="331"/>
        <v>345.50064229249023</v>
      </c>
      <c r="AD4245" s="75">
        <f t="shared" si="332"/>
        <v>59080.609832015827</v>
      </c>
      <c r="AE4245" s="74">
        <f t="shared" si="333"/>
        <v>1629.5090446792583</v>
      </c>
      <c r="AF4245" s="74">
        <f t="shared" si="334"/>
        <v>278646.04664015316</v>
      </c>
    </row>
    <row r="4246" spans="28:32" ht="20" customHeight="1" x14ac:dyDescent="0.5">
      <c r="AB4246" s="41">
        <f t="shared" si="330"/>
        <v>171</v>
      </c>
      <c r="AC4246" s="75">
        <f t="shared" si="331"/>
        <v>345.50064229249023</v>
      </c>
      <c r="AD4246" s="75">
        <f t="shared" si="332"/>
        <v>59080.609832015827</v>
      </c>
      <c r="AE4246" s="74">
        <f t="shared" si="333"/>
        <v>1629.5090446792583</v>
      </c>
      <c r="AF4246" s="74">
        <f t="shared" si="334"/>
        <v>278646.04664015316</v>
      </c>
    </row>
    <row r="4247" spans="28:32" ht="20" customHeight="1" x14ac:dyDescent="0.5">
      <c r="AB4247" s="41">
        <f t="shared" si="330"/>
        <v>171</v>
      </c>
      <c r="AC4247" s="75">
        <f t="shared" si="331"/>
        <v>345.50064229249023</v>
      </c>
      <c r="AD4247" s="75">
        <f t="shared" si="332"/>
        <v>59080.609832015827</v>
      </c>
      <c r="AE4247" s="74">
        <f t="shared" si="333"/>
        <v>1629.5090446792583</v>
      </c>
      <c r="AF4247" s="74">
        <f t="shared" si="334"/>
        <v>278646.04664015316</v>
      </c>
    </row>
    <row r="4248" spans="28:32" ht="20" customHeight="1" x14ac:dyDescent="0.5">
      <c r="AB4248" s="41">
        <f t="shared" si="330"/>
        <v>171</v>
      </c>
      <c r="AC4248" s="75">
        <f t="shared" si="331"/>
        <v>345.50064229249023</v>
      </c>
      <c r="AD4248" s="75">
        <f t="shared" si="332"/>
        <v>59080.609832015827</v>
      </c>
      <c r="AE4248" s="74">
        <f t="shared" si="333"/>
        <v>1629.5090446792583</v>
      </c>
      <c r="AF4248" s="74">
        <f t="shared" si="334"/>
        <v>278646.04664015316</v>
      </c>
    </row>
    <row r="4249" spans="28:32" ht="20" customHeight="1" x14ac:dyDescent="0.5">
      <c r="AB4249" s="41">
        <f t="shared" si="330"/>
        <v>171</v>
      </c>
      <c r="AC4249" s="75">
        <f t="shared" si="331"/>
        <v>345.50064229249023</v>
      </c>
      <c r="AD4249" s="75">
        <f t="shared" si="332"/>
        <v>59080.609832015827</v>
      </c>
      <c r="AE4249" s="74">
        <f t="shared" si="333"/>
        <v>1629.5090446792583</v>
      </c>
      <c r="AF4249" s="74">
        <f t="shared" si="334"/>
        <v>278646.04664015316</v>
      </c>
    </row>
    <row r="4250" spans="28:32" ht="20" customHeight="1" x14ac:dyDescent="0.5">
      <c r="AB4250" s="41">
        <f t="shared" si="330"/>
        <v>171</v>
      </c>
      <c r="AC4250" s="75">
        <f t="shared" si="331"/>
        <v>345.50064229249023</v>
      </c>
      <c r="AD4250" s="75">
        <f t="shared" si="332"/>
        <v>59080.609832015827</v>
      </c>
      <c r="AE4250" s="74">
        <f t="shared" si="333"/>
        <v>1629.5090446792583</v>
      </c>
      <c r="AF4250" s="74">
        <f t="shared" si="334"/>
        <v>278646.04664015316</v>
      </c>
    </row>
    <row r="4251" spans="28:32" ht="20" customHeight="1" x14ac:dyDescent="0.5">
      <c r="AB4251" s="41">
        <f t="shared" si="330"/>
        <v>171</v>
      </c>
      <c r="AC4251" s="75">
        <f t="shared" si="331"/>
        <v>345.50064229249023</v>
      </c>
      <c r="AD4251" s="75">
        <f t="shared" si="332"/>
        <v>59080.609832015827</v>
      </c>
      <c r="AE4251" s="74">
        <f t="shared" si="333"/>
        <v>1629.5090446792583</v>
      </c>
      <c r="AF4251" s="74">
        <f t="shared" si="334"/>
        <v>278646.04664015316</v>
      </c>
    </row>
    <row r="4252" spans="28:32" ht="20" customHeight="1" x14ac:dyDescent="0.5">
      <c r="AB4252" s="41">
        <f t="shared" si="330"/>
        <v>171</v>
      </c>
      <c r="AC4252" s="75">
        <f t="shared" si="331"/>
        <v>345.50064229249023</v>
      </c>
      <c r="AD4252" s="75">
        <f t="shared" si="332"/>
        <v>59080.609832015827</v>
      </c>
      <c r="AE4252" s="74">
        <f t="shared" si="333"/>
        <v>1629.5090446792583</v>
      </c>
      <c r="AF4252" s="74">
        <f t="shared" si="334"/>
        <v>278646.04664015316</v>
      </c>
    </row>
    <row r="4253" spans="28:32" ht="20" customHeight="1" x14ac:dyDescent="0.5">
      <c r="AB4253" s="41">
        <f t="shared" si="330"/>
        <v>171</v>
      </c>
      <c r="AC4253" s="75">
        <f t="shared" si="331"/>
        <v>345.50064229249023</v>
      </c>
      <c r="AD4253" s="75">
        <f t="shared" si="332"/>
        <v>59080.609832015827</v>
      </c>
      <c r="AE4253" s="74">
        <f t="shared" si="333"/>
        <v>1629.5090446792583</v>
      </c>
      <c r="AF4253" s="74">
        <f t="shared" si="334"/>
        <v>278646.04664015316</v>
      </c>
    </row>
    <row r="4254" spans="28:32" ht="20" customHeight="1" x14ac:dyDescent="0.5">
      <c r="AB4254" s="41">
        <f t="shared" si="330"/>
        <v>171</v>
      </c>
      <c r="AC4254" s="75">
        <f t="shared" si="331"/>
        <v>345.50064229249023</v>
      </c>
      <c r="AD4254" s="75">
        <f t="shared" si="332"/>
        <v>59080.609832015827</v>
      </c>
      <c r="AE4254" s="74">
        <f t="shared" si="333"/>
        <v>1629.5090446792583</v>
      </c>
      <c r="AF4254" s="74">
        <f t="shared" si="334"/>
        <v>278646.04664015316</v>
      </c>
    </row>
    <row r="4255" spans="28:32" ht="20" customHeight="1" x14ac:dyDescent="0.5">
      <c r="AB4255" s="41">
        <f t="shared" si="330"/>
        <v>171</v>
      </c>
      <c r="AC4255" s="75">
        <f t="shared" si="331"/>
        <v>345.50064229249023</v>
      </c>
      <c r="AD4255" s="75">
        <f t="shared" si="332"/>
        <v>59080.609832015827</v>
      </c>
      <c r="AE4255" s="74">
        <f t="shared" si="333"/>
        <v>1629.5090446792583</v>
      </c>
      <c r="AF4255" s="74">
        <f t="shared" si="334"/>
        <v>278646.04664015316</v>
      </c>
    </row>
    <row r="4256" spans="28:32" ht="20" customHeight="1" x14ac:dyDescent="0.5">
      <c r="AB4256" s="41">
        <f t="shared" si="330"/>
        <v>171</v>
      </c>
      <c r="AC4256" s="75">
        <f t="shared" si="331"/>
        <v>345.50064229249023</v>
      </c>
      <c r="AD4256" s="75">
        <f t="shared" si="332"/>
        <v>59080.609832015827</v>
      </c>
      <c r="AE4256" s="74">
        <f t="shared" si="333"/>
        <v>1629.5090446792583</v>
      </c>
      <c r="AF4256" s="74">
        <f t="shared" si="334"/>
        <v>278646.04664015316</v>
      </c>
    </row>
    <row r="4257" spans="28:32" ht="20" customHeight="1" x14ac:dyDescent="0.5">
      <c r="AB4257" s="41">
        <f t="shared" si="330"/>
        <v>171</v>
      </c>
      <c r="AC4257" s="75">
        <f t="shared" si="331"/>
        <v>345.50064229249023</v>
      </c>
      <c r="AD4257" s="75">
        <f t="shared" si="332"/>
        <v>59080.609832015827</v>
      </c>
      <c r="AE4257" s="74">
        <f t="shared" si="333"/>
        <v>1629.5090446792583</v>
      </c>
      <c r="AF4257" s="74">
        <f t="shared" si="334"/>
        <v>278646.04664015316</v>
      </c>
    </row>
    <row r="4258" spans="28:32" ht="20" customHeight="1" x14ac:dyDescent="0.5">
      <c r="AB4258" s="41">
        <f t="shared" si="330"/>
        <v>171</v>
      </c>
      <c r="AC4258" s="75">
        <f t="shared" si="331"/>
        <v>345.50064229249023</v>
      </c>
      <c r="AD4258" s="75">
        <f t="shared" si="332"/>
        <v>59080.609832015827</v>
      </c>
      <c r="AE4258" s="74">
        <f t="shared" si="333"/>
        <v>1629.5090446792583</v>
      </c>
      <c r="AF4258" s="74">
        <f t="shared" si="334"/>
        <v>278646.04664015316</v>
      </c>
    </row>
    <row r="4259" spans="28:32" ht="20" customHeight="1" x14ac:dyDescent="0.5">
      <c r="AB4259" s="41">
        <f t="shared" si="330"/>
        <v>171</v>
      </c>
      <c r="AC4259" s="75">
        <f t="shared" si="331"/>
        <v>345.50064229249023</v>
      </c>
      <c r="AD4259" s="75">
        <f t="shared" si="332"/>
        <v>59080.609832015827</v>
      </c>
      <c r="AE4259" s="74">
        <f t="shared" si="333"/>
        <v>1629.5090446792583</v>
      </c>
      <c r="AF4259" s="74">
        <f t="shared" si="334"/>
        <v>278646.04664015316</v>
      </c>
    </row>
    <row r="4260" spans="28:32" ht="20" customHeight="1" x14ac:dyDescent="0.5">
      <c r="AB4260" s="41">
        <f t="shared" si="330"/>
        <v>171</v>
      </c>
      <c r="AC4260" s="75">
        <f t="shared" si="331"/>
        <v>345.50064229249023</v>
      </c>
      <c r="AD4260" s="75">
        <f t="shared" si="332"/>
        <v>59080.609832015827</v>
      </c>
      <c r="AE4260" s="74">
        <f t="shared" si="333"/>
        <v>1629.5090446792583</v>
      </c>
      <c r="AF4260" s="74">
        <f t="shared" si="334"/>
        <v>278646.04664015316</v>
      </c>
    </row>
    <row r="4261" spans="28:32" ht="20" customHeight="1" x14ac:dyDescent="0.5">
      <c r="AB4261" s="41">
        <f t="shared" si="330"/>
        <v>171</v>
      </c>
      <c r="AC4261" s="75">
        <f t="shared" si="331"/>
        <v>345.50064229249023</v>
      </c>
      <c r="AD4261" s="75">
        <f t="shared" si="332"/>
        <v>59080.609832015827</v>
      </c>
      <c r="AE4261" s="74">
        <f t="shared" si="333"/>
        <v>1629.5090446792583</v>
      </c>
      <c r="AF4261" s="74">
        <f t="shared" si="334"/>
        <v>278646.04664015316</v>
      </c>
    </row>
    <row r="4262" spans="28:32" ht="20" customHeight="1" x14ac:dyDescent="0.5">
      <c r="AB4262" s="41">
        <f t="shared" si="330"/>
        <v>171</v>
      </c>
      <c r="AC4262" s="75">
        <f t="shared" si="331"/>
        <v>345.50064229249023</v>
      </c>
      <c r="AD4262" s="75">
        <f t="shared" si="332"/>
        <v>59080.609832015827</v>
      </c>
      <c r="AE4262" s="74">
        <f t="shared" si="333"/>
        <v>1629.5090446792583</v>
      </c>
      <c r="AF4262" s="74">
        <f t="shared" si="334"/>
        <v>278646.04664015316</v>
      </c>
    </row>
    <row r="4263" spans="28:32" ht="20" customHeight="1" x14ac:dyDescent="0.5">
      <c r="AB4263" s="41">
        <f t="shared" si="330"/>
        <v>171</v>
      </c>
      <c r="AC4263" s="75">
        <f t="shared" si="331"/>
        <v>345.50064229249023</v>
      </c>
      <c r="AD4263" s="75">
        <f t="shared" si="332"/>
        <v>59080.609832015827</v>
      </c>
      <c r="AE4263" s="74">
        <f t="shared" si="333"/>
        <v>1629.5090446792583</v>
      </c>
      <c r="AF4263" s="74">
        <f t="shared" si="334"/>
        <v>278646.04664015316</v>
      </c>
    </row>
    <row r="4264" spans="28:32" ht="20" customHeight="1" x14ac:dyDescent="0.5">
      <c r="AB4264" s="41">
        <f t="shared" si="330"/>
        <v>171</v>
      </c>
      <c r="AC4264" s="75">
        <f t="shared" si="331"/>
        <v>345.50064229249023</v>
      </c>
      <c r="AD4264" s="75">
        <f t="shared" si="332"/>
        <v>59080.609832015827</v>
      </c>
      <c r="AE4264" s="74">
        <f t="shared" si="333"/>
        <v>1629.5090446792583</v>
      </c>
      <c r="AF4264" s="74">
        <f t="shared" si="334"/>
        <v>278646.04664015316</v>
      </c>
    </row>
    <row r="4265" spans="28:32" ht="20" customHeight="1" x14ac:dyDescent="0.5">
      <c r="AB4265" s="41">
        <f t="shared" si="330"/>
        <v>171</v>
      </c>
      <c r="AC4265" s="75">
        <f t="shared" si="331"/>
        <v>345.50064229249023</v>
      </c>
      <c r="AD4265" s="75">
        <f t="shared" si="332"/>
        <v>59080.609832015827</v>
      </c>
      <c r="AE4265" s="74">
        <f t="shared" si="333"/>
        <v>1629.5090446792583</v>
      </c>
      <c r="AF4265" s="74">
        <f t="shared" si="334"/>
        <v>278646.04664015316</v>
      </c>
    </row>
    <row r="4266" spans="28:32" ht="20" customHeight="1" x14ac:dyDescent="0.5">
      <c r="AB4266" s="41">
        <f t="shared" si="330"/>
        <v>171</v>
      </c>
      <c r="AC4266" s="75">
        <f t="shared" si="331"/>
        <v>345.50064229249023</v>
      </c>
      <c r="AD4266" s="75">
        <f t="shared" si="332"/>
        <v>59080.609832015827</v>
      </c>
      <c r="AE4266" s="74">
        <f t="shared" si="333"/>
        <v>1629.5090446792583</v>
      </c>
      <c r="AF4266" s="74">
        <f t="shared" si="334"/>
        <v>278646.04664015316</v>
      </c>
    </row>
    <row r="4267" spans="28:32" ht="20" customHeight="1" x14ac:dyDescent="0.5">
      <c r="AB4267" s="41">
        <f t="shared" si="330"/>
        <v>171</v>
      </c>
      <c r="AC4267" s="75">
        <f t="shared" si="331"/>
        <v>345.50064229249023</v>
      </c>
      <c r="AD4267" s="75">
        <f t="shared" si="332"/>
        <v>59080.609832015827</v>
      </c>
      <c r="AE4267" s="74">
        <f t="shared" si="333"/>
        <v>1629.5090446792583</v>
      </c>
      <c r="AF4267" s="74">
        <f t="shared" si="334"/>
        <v>278646.04664015316</v>
      </c>
    </row>
    <row r="4268" spans="28:32" ht="20" customHeight="1" x14ac:dyDescent="0.5">
      <c r="AB4268" s="41">
        <f t="shared" si="330"/>
        <v>171</v>
      </c>
      <c r="AC4268" s="75">
        <f t="shared" si="331"/>
        <v>345.50064229249023</v>
      </c>
      <c r="AD4268" s="75">
        <f t="shared" si="332"/>
        <v>59080.609832015827</v>
      </c>
      <c r="AE4268" s="74">
        <f t="shared" si="333"/>
        <v>1629.5090446792583</v>
      </c>
      <c r="AF4268" s="74">
        <f t="shared" si="334"/>
        <v>278646.04664015316</v>
      </c>
    </row>
    <row r="4269" spans="28:32" ht="20" customHeight="1" x14ac:dyDescent="0.5">
      <c r="AB4269" s="41">
        <f t="shared" si="330"/>
        <v>171</v>
      </c>
      <c r="AC4269" s="75">
        <f t="shared" si="331"/>
        <v>345.50064229249023</v>
      </c>
      <c r="AD4269" s="75">
        <f t="shared" si="332"/>
        <v>59080.609832015827</v>
      </c>
      <c r="AE4269" s="74">
        <f t="shared" si="333"/>
        <v>1629.5090446792583</v>
      </c>
      <c r="AF4269" s="74">
        <f t="shared" si="334"/>
        <v>278646.04664015316</v>
      </c>
    </row>
    <row r="4270" spans="28:32" ht="20" customHeight="1" x14ac:dyDescent="0.5">
      <c r="AB4270" s="41">
        <f t="shared" si="330"/>
        <v>171</v>
      </c>
      <c r="AC4270" s="75">
        <f t="shared" si="331"/>
        <v>345.50064229249023</v>
      </c>
      <c r="AD4270" s="75">
        <f t="shared" si="332"/>
        <v>59080.609832015827</v>
      </c>
      <c r="AE4270" s="74">
        <f t="shared" si="333"/>
        <v>1629.5090446792583</v>
      </c>
      <c r="AF4270" s="74">
        <f t="shared" si="334"/>
        <v>278646.04664015316</v>
      </c>
    </row>
    <row r="4271" spans="28:32" ht="20" customHeight="1" x14ac:dyDescent="0.5">
      <c r="AB4271" s="41">
        <f t="shared" si="330"/>
        <v>171</v>
      </c>
      <c r="AC4271" s="75">
        <f t="shared" si="331"/>
        <v>345.50064229249023</v>
      </c>
      <c r="AD4271" s="75">
        <f t="shared" si="332"/>
        <v>59080.609832015827</v>
      </c>
      <c r="AE4271" s="74">
        <f t="shared" si="333"/>
        <v>1629.5090446792583</v>
      </c>
      <c r="AF4271" s="74">
        <f t="shared" si="334"/>
        <v>278646.04664015316</v>
      </c>
    </row>
    <row r="4272" spans="28:32" ht="20" customHeight="1" x14ac:dyDescent="0.5">
      <c r="AB4272" s="41">
        <f t="shared" si="330"/>
        <v>171</v>
      </c>
      <c r="AC4272" s="75">
        <f t="shared" si="331"/>
        <v>345.50064229249023</v>
      </c>
      <c r="AD4272" s="75">
        <f t="shared" si="332"/>
        <v>59080.609832015827</v>
      </c>
      <c r="AE4272" s="74">
        <f t="shared" si="333"/>
        <v>1629.5090446792583</v>
      </c>
      <c r="AF4272" s="74">
        <f t="shared" si="334"/>
        <v>278646.04664015316</v>
      </c>
    </row>
    <row r="4273" spans="28:32" ht="20" customHeight="1" x14ac:dyDescent="0.5">
      <c r="AB4273" s="41">
        <f t="shared" si="330"/>
        <v>171</v>
      </c>
      <c r="AC4273" s="75">
        <f t="shared" si="331"/>
        <v>345.50064229249023</v>
      </c>
      <c r="AD4273" s="75">
        <f t="shared" si="332"/>
        <v>59080.609832015827</v>
      </c>
      <c r="AE4273" s="74">
        <f t="shared" si="333"/>
        <v>1629.5090446792583</v>
      </c>
      <c r="AF4273" s="74">
        <f t="shared" si="334"/>
        <v>278646.04664015316</v>
      </c>
    </row>
    <row r="4274" spans="28:32" ht="20" customHeight="1" x14ac:dyDescent="0.5">
      <c r="AB4274" s="41">
        <f t="shared" si="330"/>
        <v>171</v>
      </c>
      <c r="AC4274" s="75">
        <f t="shared" si="331"/>
        <v>345.50064229249023</v>
      </c>
      <c r="AD4274" s="75">
        <f t="shared" si="332"/>
        <v>59080.609832015827</v>
      </c>
      <c r="AE4274" s="74">
        <f t="shared" si="333"/>
        <v>1629.5090446792583</v>
      </c>
      <c r="AF4274" s="74">
        <f t="shared" si="334"/>
        <v>278646.04664015316</v>
      </c>
    </row>
    <row r="4275" spans="28:32" ht="20" customHeight="1" x14ac:dyDescent="0.5">
      <c r="AB4275" s="41">
        <f t="shared" si="330"/>
        <v>171</v>
      </c>
      <c r="AC4275" s="75">
        <f t="shared" si="331"/>
        <v>345.50064229249023</v>
      </c>
      <c r="AD4275" s="75">
        <f t="shared" si="332"/>
        <v>59080.609832015827</v>
      </c>
      <c r="AE4275" s="74">
        <f t="shared" si="333"/>
        <v>1629.5090446792583</v>
      </c>
      <c r="AF4275" s="74">
        <f t="shared" si="334"/>
        <v>278646.04664015316</v>
      </c>
    </row>
    <row r="4276" spans="28:32" ht="20" customHeight="1" x14ac:dyDescent="0.5">
      <c r="AB4276" s="41">
        <f t="shared" si="330"/>
        <v>171</v>
      </c>
      <c r="AC4276" s="75">
        <f t="shared" si="331"/>
        <v>345.50064229249023</v>
      </c>
      <c r="AD4276" s="75">
        <f t="shared" si="332"/>
        <v>59080.609832015827</v>
      </c>
      <c r="AE4276" s="74">
        <f t="shared" si="333"/>
        <v>1629.5090446792583</v>
      </c>
      <c r="AF4276" s="74">
        <f t="shared" si="334"/>
        <v>278646.04664015316</v>
      </c>
    </row>
    <row r="4277" spans="28:32" ht="20" customHeight="1" x14ac:dyDescent="0.5">
      <c r="AB4277" s="41">
        <f t="shared" si="330"/>
        <v>171</v>
      </c>
      <c r="AC4277" s="75">
        <f t="shared" si="331"/>
        <v>345.50064229249023</v>
      </c>
      <c r="AD4277" s="75">
        <f t="shared" si="332"/>
        <v>59080.609832015827</v>
      </c>
      <c r="AE4277" s="74">
        <f t="shared" si="333"/>
        <v>1629.5090446792583</v>
      </c>
      <c r="AF4277" s="74">
        <f t="shared" si="334"/>
        <v>278646.04664015316</v>
      </c>
    </row>
    <row r="4278" spans="28:32" ht="20" customHeight="1" x14ac:dyDescent="0.5">
      <c r="AB4278" s="41">
        <f t="shared" si="330"/>
        <v>171</v>
      </c>
      <c r="AC4278" s="75">
        <f t="shared" si="331"/>
        <v>345.50064229249023</v>
      </c>
      <c r="AD4278" s="75">
        <f t="shared" si="332"/>
        <v>59080.609832015827</v>
      </c>
      <c r="AE4278" s="74">
        <f t="shared" si="333"/>
        <v>1629.5090446792583</v>
      </c>
      <c r="AF4278" s="74">
        <f t="shared" si="334"/>
        <v>278646.04664015316</v>
      </c>
    </row>
    <row r="4279" spans="28:32" ht="20" customHeight="1" x14ac:dyDescent="0.5">
      <c r="AB4279" s="41">
        <f t="shared" si="330"/>
        <v>171</v>
      </c>
      <c r="AC4279" s="75">
        <f t="shared" si="331"/>
        <v>345.50064229249023</v>
      </c>
      <c r="AD4279" s="75">
        <f t="shared" si="332"/>
        <v>59080.609832015827</v>
      </c>
      <c r="AE4279" s="74">
        <f t="shared" si="333"/>
        <v>1629.5090446792583</v>
      </c>
      <c r="AF4279" s="74">
        <f t="shared" si="334"/>
        <v>278646.04664015316</v>
      </c>
    </row>
    <row r="4280" spans="28:32" ht="20" customHeight="1" x14ac:dyDescent="0.5">
      <c r="AB4280" s="41">
        <f t="shared" si="330"/>
        <v>171</v>
      </c>
      <c r="AC4280" s="75">
        <f t="shared" si="331"/>
        <v>345.50064229249023</v>
      </c>
      <c r="AD4280" s="75">
        <f t="shared" si="332"/>
        <v>59080.609832015827</v>
      </c>
      <c r="AE4280" s="74">
        <f t="shared" si="333"/>
        <v>1629.5090446792583</v>
      </c>
      <c r="AF4280" s="74">
        <f t="shared" si="334"/>
        <v>278646.04664015316</v>
      </c>
    </row>
    <row r="4281" spans="28:32" ht="20" customHeight="1" x14ac:dyDescent="0.5">
      <c r="AB4281" s="41">
        <f t="shared" si="330"/>
        <v>171</v>
      </c>
      <c r="AC4281" s="75">
        <f t="shared" si="331"/>
        <v>345.50064229249023</v>
      </c>
      <c r="AD4281" s="75">
        <f t="shared" si="332"/>
        <v>59080.609832015827</v>
      </c>
      <c r="AE4281" s="74">
        <f t="shared" si="333"/>
        <v>1629.5090446792583</v>
      </c>
      <c r="AF4281" s="74">
        <f t="shared" si="334"/>
        <v>278646.04664015316</v>
      </c>
    </row>
    <row r="4282" spans="28:32" ht="20" customHeight="1" x14ac:dyDescent="0.5">
      <c r="AB4282" s="41">
        <f t="shared" si="330"/>
        <v>171</v>
      </c>
      <c r="AC4282" s="75">
        <f t="shared" si="331"/>
        <v>345.50064229249023</v>
      </c>
      <c r="AD4282" s="75">
        <f t="shared" si="332"/>
        <v>59080.609832015827</v>
      </c>
      <c r="AE4282" s="74">
        <f t="shared" si="333"/>
        <v>1629.5090446792583</v>
      </c>
      <c r="AF4282" s="74">
        <f t="shared" si="334"/>
        <v>278646.04664015316</v>
      </c>
    </row>
    <row r="4283" spans="28:32" ht="20" customHeight="1" x14ac:dyDescent="0.5">
      <c r="AB4283" s="41">
        <f t="shared" si="330"/>
        <v>171</v>
      </c>
      <c r="AC4283" s="75">
        <f t="shared" si="331"/>
        <v>345.50064229249023</v>
      </c>
      <c r="AD4283" s="75">
        <f t="shared" si="332"/>
        <v>59080.609832015827</v>
      </c>
      <c r="AE4283" s="74">
        <f t="shared" si="333"/>
        <v>1629.5090446792583</v>
      </c>
      <c r="AF4283" s="74">
        <f t="shared" si="334"/>
        <v>278646.04664015316</v>
      </c>
    </row>
    <row r="4284" spans="28:32" ht="20" customHeight="1" x14ac:dyDescent="0.5">
      <c r="AB4284" s="41">
        <f t="shared" si="330"/>
        <v>171</v>
      </c>
      <c r="AC4284" s="75">
        <f t="shared" si="331"/>
        <v>345.50064229249023</v>
      </c>
      <c r="AD4284" s="75">
        <f t="shared" si="332"/>
        <v>59080.609832015827</v>
      </c>
      <c r="AE4284" s="74">
        <f t="shared" si="333"/>
        <v>1629.5090446792583</v>
      </c>
      <c r="AF4284" s="74">
        <f t="shared" si="334"/>
        <v>278646.04664015316</v>
      </c>
    </row>
    <row r="4285" spans="28:32" ht="20" customHeight="1" x14ac:dyDescent="0.5">
      <c r="AB4285" s="41">
        <f t="shared" si="330"/>
        <v>171</v>
      </c>
      <c r="AC4285" s="75">
        <f t="shared" si="331"/>
        <v>345.50064229249023</v>
      </c>
      <c r="AD4285" s="75">
        <f t="shared" si="332"/>
        <v>59080.609832015827</v>
      </c>
      <c r="AE4285" s="74">
        <f t="shared" si="333"/>
        <v>1629.5090446792583</v>
      </c>
      <c r="AF4285" s="74">
        <f t="shared" si="334"/>
        <v>278646.04664015316</v>
      </c>
    </row>
    <row r="4286" spans="28:32" ht="20" customHeight="1" x14ac:dyDescent="0.5">
      <c r="AB4286" s="41">
        <f t="shared" si="330"/>
        <v>171</v>
      </c>
      <c r="AC4286" s="75">
        <f t="shared" si="331"/>
        <v>345.50064229249023</v>
      </c>
      <c r="AD4286" s="75">
        <f t="shared" si="332"/>
        <v>59080.609832015827</v>
      </c>
      <c r="AE4286" s="74">
        <f t="shared" si="333"/>
        <v>1629.5090446792583</v>
      </c>
      <c r="AF4286" s="74">
        <f t="shared" si="334"/>
        <v>278646.04664015316</v>
      </c>
    </row>
    <row r="4287" spans="28:32" ht="20" customHeight="1" x14ac:dyDescent="0.5">
      <c r="AB4287" s="41">
        <f t="shared" si="330"/>
        <v>171</v>
      </c>
      <c r="AC4287" s="75">
        <f t="shared" si="331"/>
        <v>345.50064229249023</v>
      </c>
      <c r="AD4287" s="75">
        <f t="shared" si="332"/>
        <v>59080.609832015827</v>
      </c>
      <c r="AE4287" s="74">
        <f t="shared" si="333"/>
        <v>1629.5090446792583</v>
      </c>
      <c r="AF4287" s="74">
        <f t="shared" si="334"/>
        <v>278646.04664015316</v>
      </c>
    </row>
    <row r="4288" spans="28:32" ht="20" customHeight="1" x14ac:dyDescent="0.5">
      <c r="AB4288" s="41">
        <f t="shared" si="330"/>
        <v>171</v>
      </c>
      <c r="AC4288" s="75">
        <f t="shared" si="331"/>
        <v>345.50064229249023</v>
      </c>
      <c r="AD4288" s="75">
        <f t="shared" si="332"/>
        <v>59080.609832015827</v>
      </c>
      <c r="AE4288" s="74">
        <f t="shared" si="333"/>
        <v>1629.5090446792583</v>
      </c>
      <c r="AF4288" s="74">
        <f t="shared" si="334"/>
        <v>278646.04664015316</v>
      </c>
    </row>
    <row r="4289" spans="28:32" ht="20" customHeight="1" x14ac:dyDescent="0.5">
      <c r="AB4289" s="41">
        <f t="shared" si="330"/>
        <v>171</v>
      </c>
      <c r="AC4289" s="75">
        <f t="shared" si="331"/>
        <v>345.50064229249023</v>
      </c>
      <c r="AD4289" s="75">
        <f t="shared" si="332"/>
        <v>59080.609832015827</v>
      </c>
      <c r="AE4289" s="74">
        <f t="shared" si="333"/>
        <v>1629.5090446792583</v>
      </c>
      <c r="AF4289" s="74">
        <f t="shared" si="334"/>
        <v>278646.04664015316</v>
      </c>
    </row>
    <row r="4290" spans="28:32" ht="20" customHeight="1" x14ac:dyDescent="0.5">
      <c r="AB4290" s="41">
        <f t="shared" si="330"/>
        <v>171</v>
      </c>
      <c r="AC4290" s="75">
        <f t="shared" si="331"/>
        <v>345.50064229249023</v>
      </c>
      <c r="AD4290" s="75">
        <f t="shared" si="332"/>
        <v>59080.609832015827</v>
      </c>
      <c r="AE4290" s="74">
        <f t="shared" si="333"/>
        <v>1629.5090446792583</v>
      </c>
      <c r="AF4290" s="74">
        <f t="shared" si="334"/>
        <v>278646.04664015316</v>
      </c>
    </row>
    <row r="4291" spans="28:32" ht="20" customHeight="1" x14ac:dyDescent="0.5">
      <c r="AB4291" s="41">
        <f t="shared" si="330"/>
        <v>171</v>
      </c>
      <c r="AC4291" s="75">
        <f t="shared" si="331"/>
        <v>345.50064229249023</v>
      </c>
      <c r="AD4291" s="75">
        <f t="shared" si="332"/>
        <v>59080.609832015827</v>
      </c>
      <c r="AE4291" s="74">
        <f t="shared" si="333"/>
        <v>1629.5090446792583</v>
      </c>
      <c r="AF4291" s="74">
        <f t="shared" si="334"/>
        <v>278646.04664015316</v>
      </c>
    </row>
    <row r="4292" spans="28:32" ht="20" customHeight="1" x14ac:dyDescent="0.5">
      <c r="AB4292" s="41">
        <f t="shared" si="330"/>
        <v>171</v>
      </c>
      <c r="AC4292" s="75">
        <f t="shared" si="331"/>
        <v>345.50064229249023</v>
      </c>
      <c r="AD4292" s="75">
        <f t="shared" si="332"/>
        <v>59080.609832015827</v>
      </c>
      <c r="AE4292" s="74">
        <f t="shared" si="333"/>
        <v>1629.5090446792583</v>
      </c>
      <c r="AF4292" s="74">
        <f t="shared" si="334"/>
        <v>278646.04664015316</v>
      </c>
    </row>
    <row r="4293" spans="28:32" ht="20" customHeight="1" x14ac:dyDescent="0.5">
      <c r="AB4293" s="41">
        <f t="shared" si="330"/>
        <v>171</v>
      </c>
      <c r="AC4293" s="75">
        <f t="shared" si="331"/>
        <v>345.50064229249023</v>
      </c>
      <c r="AD4293" s="75">
        <f t="shared" si="332"/>
        <v>59080.609832015827</v>
      </c>
      <c r="AE4293" s="74">
        <f t="shared" si="333"/>
        <v>1629.5090446792583</v>
      </c>
      <c r="AF4293" s="74">
        <f t="shared" si="334"/>
        <v>278646.04664015316</v>
      </c>
    </row>
    <row r="4294" spans="28:32" ht="20" customHeight="1" x14ac:dyDescent="0.5">
      <c r="AB4294" s="41">
        <f t="shared" si="330"/>
        <v>171</v>
      </c>
      <c r="AC4294" s="75">
        <f t="shared" si="331"/>
        <v>345.50064229249023</v>
      </c>
      <c r="AD4294" s="75">
        <f t="shared" si="332"/>
        <v>59080.609832015827</v>
      </c>
      <c r="AE4294" s="74">
        <f t="shared" si="333"/>
        <v>1629.5090446792583</v>
      </c>
      <c r="AF4294" s="74">
        <f t="shared" si="334"/>
        <v>278646.04664015316</v>
      </c>
    </row>
    <row r="4295" spans="28:32" ht="20" customHeight="1" x14ac:dyDescent="0.5">
      <c r="AB4295" s="41">
        <f t="shared" ref="AB4295:AB4358" si="335">AB4294+U4295</f>
        <v>171</v>
      </c>
      <c r="AC4295" s="75">
        <f t="shared" ref="AC4295:AC4358" si="336">IF(U4295&gt;0,(W4295+AD4294)/AB4295,AC4294)</f>
        <v>345.50064229249023</v>
      </c>
      <c r="AD4295" s="75">
        <f t="shared" ref="AD4295:AD4358" si="337">AB4295*AC4295</f>
        <v>59080.609832015827</v>
      </c>
      <c r="AE4295" s="74">
        <f t="shared" ref="AE4295:AE4358" si="338">IF(U4295&gt;0,(AF4294+Z4295)/AB4295,AE4294)</f>
        <v>1629.5090446792583</v>
      </c>
      <c r="AF4295" s="74">
        <f t="shared" ref="AF4295:AF4358" si="339">AB4295*AE4295</f>
        <v>278646.04664015316</v>
      </c>
    </row>
    <row r="4296" spans="28:32" ht="20" customHeight="1" x14ac:dyDescent="0.5">
      <c r="AB4296" s="41">
        <f t="shared" si="335"/>
        <v>171</v>
      </c>
      <c r="AC4296" s="75">
        <f t="shared" si="336"/>
        <v>345.50064229249023</v>
      </c>
      <c r="AD4296" s="75">
        <f t="shared" si="337"/>
        <v>59080.609832015827</v>
      </c>
      <c r="AE4296" s="74">
        <f t="shared" si="338"/>
        <v>1629.5090446792583</v>
      </c>
      <c r="AF4296" s="74">
        <f t="shared" si="339"/>
        <v>278646.04664015316</v>
      </c>
    </row>
    <row r="4297" spans="28:32" ht="20" customHeight="1" x14ac:dyDescent="0.5">
      <c r="AB4297" s="41">
        <f t="shared" si="335"/>
        <v>171</v>
      </c>
      <c r="AC4297" s="75">
        <f t="shared" si="336"/>
        <v>345.50064229249023</v>
      </c>
      <c r="AD4297" s="75">
        <f t="shared" si="337"/>
        <v>59080.609832015827</v>
      </c>
      <c r="AE4297" s="74">
        <f t="shared" si="338"/>
        <v>1629.5090446792583</v>
      </c>
      <c r="AF4297" s="74">
        <f t="shared" si="339"/>
        <v>278646.04664015316</v>
      </c>
    </row>
    <row r="4298" spans="28:32" ht="20" customHeight="1" x14ac:dyDescent="0.5">
      <c r="AB4298" s="41">
        <f t="shared" si="335"/>
        <v>171</v>
      </c>
      <c r="AC4298" s="75">
        <f t="shared" si="336"/>
        <v>345.50064229249023</v>
      </c>
      <c r="AD4298" s="75">
        <f t="shared" si="337"/>
        <v>59080.609832015827</v>
      </c>
      <c r="AE4298" s="74">
        <f t="shared" si="338"/>
        <v>1629.5090446792583</v>
      </c>
      <c r="AF4298" s="74">
        <f t="shared" si="339"/>
        <v>278646.04664015316</v>
      </c>
    </row>
    <row r="4299" spans="28:32" ht="20" customHeight="1" x14ac:dyDescent="0.5">
      <c r="AB4299" s="41">
        <f t="shared" si="335"/>
        <v>171</v>
      </c>
      <c r="AC4299" s="75">
        <f t="shared" si="336"/>
        <v>345.50064229249023</v>
      </c>
      <c r="AD4299" s="75">
        <f t="shared" si="337"/>
        <v>59080.609832015827</v>
      </c>
      <c r="AE4299" s="74">
        <f t="shared" si="338"/>
        <v>1629.5090446792583</v>
      </c>
      <c r="AF4299" s="74">
        <f t="shared" si="339"/>
        <v>278646.04664015316</v>
      </c>
    </row>
    <row r="4300" spans="28:32" ht="20" customHeight="1" x14ac:dyDescent="0.5">
      <c r="AB4300" s="41">
        <f t="shared" si="335"/>
        <v>171</v>
      </c>
      <c r="AC4300" s="75">
        <f t="shared" si="336"/>
        <v>345.50064229249023</v>
      </c>
      <c r="AD4300" s="75">
        <f t="shared" si="337"/>
        <v>59080.609832015827</v>
      </c>
      <c r="AE4300" s="74">
        <f t="shared" si="338"/>
        <v>1629.5090446792583</v>
      </c>
      <c r="AF4300" s="74">
        <f t="shared" si="339"/>
        <v>278646.04664015316</v>
      </c>
    </row>
    <row r="4301" spans="28:32" ht="20" customHeight="1" x14ac:dyDescent="0.5">
      <c r="AB4301" s="41">
        <f t="shared" si="335"/>
        <v>171</v>
      </c>
      <c r="AC4301" s="75">
        <f t="shared" si="336"/>
        <v>345.50064229249023</v>
      </c>
      <c r="AD4301" s="75">
        <f t="shared" si="337"/>
        <v>59080.609832015827</v>
      </c>
      <c r="AE4301" s="74">
        <f t="shared" si="338"/>
        <v>1629.5090446792583</v>
      </c>
      <c r="AF4301" s="74">
        <f t="shared" si="339"/>
        <v>278646.04664015316</v>
      </c>
    </row>
    <row r="4302" spans="28:32" ht="20" customHeight="1" x14ac:dyDescent="0.5">
      <c r="AB4302" s="41">
        <f t="shared" si="335"/>
        <v>171</v>
      </c>
      <c r="AC4302" s="75">
        <f t="shared" si="336"/>
        <v>345.50064229249023</v>
      </c>
      <c r="AD4302" s="75">
        <f t="shared" si="337"/>
        <v>59080.609832015827</v>
      </c>
      <c r="AE4302" s="74">
        <f t="shared" si="338"/>
        <v>1629.5090446792583</v>
      </c>
      <c r="AF4302" s="74">
        <f t="shared" si="339"/>
        <v>278646.04664015316</v>
      </c>
    </row>
    <row r="4303" spans="28:32" ht="20" customHeight="1" x14ac:dyDescent="0.5">
      <c r="AB4303" s="41">
        <f t="shared" si="335"/>
        <v>171</v>
      </c>
      <c r="AC4303" s="75">
        <f t="shared" si="336"/>
        <v>345.50064229249023</v>
      </c>
      <c r="AD4303" s="75">
        <f t="shared" si="337"/>
        <v>59080.609832015827</v>
      </c>
      <c r="AE4303" s="74">
        <f t="shared" si="338"/>
        <v>1629.5090446792583</v>
      </c>
      <c r="AF4303" s="74">
        <f t="shared" si="339"/>
        <v>278646.04664015316</v>
      </c>
    </row>
    <row r="4304" spans="28:32" ht="20" customHeight="1" x14ac:dyDescent="0.5">
      <c r="AB4304" s="41">
        <f t="shared" si="335"/>
        <v>171</v>
      </c>
      <c r="AC4304" s="75">
        <f t="shared" si="336"/>
        <v>345.50064229249023</v>
      </c>
      <c r="AD4304" s="75">
        <f t="shared" si="337"/>
        <v>59080.609832015827</v>
      </c>
      <c r="AE4304" s="74">
        <f t="shared" si="338"/>
        <v>1629.5090446792583</v>
      </c>
      <c r="AF4304" s="74">
        <f t="shared" si="339"/>
        <v>278646.04664015316</v>
      </c>
    </row>
    <row r="4305" spans="28:32" ht="20" customHeight="1" x14ac:dyDescent="0.5">
      <c r="AB4305" s="41">
        <f t="shared" si="335"/>
        <v>171</v>
      </c>
      <c r="AC4305" s="75">
        <f t="shared" si="336"/>
        <v>345.50064229249023</v>
      </c>
      <c r="AD4305" s="75">
        <f t="shared" si="337"/>
        <v>59080.609832015827</v>
      </c>
      <c r="AE4305" s="74">
        <f t="shared" si="338"/>
        <v>1629.5090446792583</v>
      </c>
      <c r="AF4305" s="74">
        <f t="shared" si="339"/>
        <v>278646.04664015316</v>
      </c>
    </row>
    <row r="4306" spans="28:32" ht="20" customHeight="1" x14ac:dyDescent="0.5">
      <c r="AB4306" s="41">
        <f t="shared" si="335"/>
        <v>171</v>
      </c>
      <c r="AC4306" s="75">
        <f t="shared" si="336"/>
        <v>345.50064229249023</v>
      </c>
      <c r="AD4306" s="75">
        <f t="shared" si="337"/>
        <v>59080.609832015827</v>
      </c>
      <c r="AE4306" s="74">
        <f t="shared" si="338"/>
        <v>1629.5090446792583</v>
      </c>
      <c r="AF4306" s="74">
        <f t="shared" si="339"/>
        <v>278646.04664015316</v>
      </c>
    </row>
    <row r="4307" spans="28:32" ht="20" customHeight="1" x14ac:dyDescent="0.5">
      <c r="AB4307" s="41">
        <f t="shared" si="335"/>
        <v>171</v>
      </c>
      <c r="AC4307" s="75">
        <f t="shared" si="336"/>
        <v>345.50064229249023</v>
      </c>
      <c r="AD4307" s="75">
        <f t="shared" si="337"/>
        <v>59080.609832015827</v>
      </c>
      <c r="AE4307" s="74">
        <f t="shared" si="338"/>
        <v>1629.5090446792583</v>
      </c>
      <c r="AF4307" s="74">
        <f t="shared" si="339"/>
        <v>278646.04664015316</v>
      </c>
    </row>
    <row r="4308" spans="28:32" ht="20" customHeight="1" x14ac:dyDescent="0.5">
      <c r="AB4308" s="41">
        <f t="shared" si="335"/>
        <v>171</v>
      </c>
      <c r="AC4308" s="75">
        <f t="shared" si="336"/>
        <v>345.50064229249023</v>
      </c>
      <c r="AD4308" s="75">
        <f t="shared" si="337"/>
        <v>59080.609832015827</v>
      </c>
      <c r="AE4308" s="74">
        <f t="shared" si="338"/>
        <v>1629.5090446792583</v>
      </c>
      <c r="AF4308" s="74">
        <f t="shared" si="339"/>
        <v>278646.04664015316</v>
      </c>
    </row>
    <row r="4309" spans="28:32" ht="20" customHeight="1" x14ac:dyDescent="0.5">
      <c r="AB4309" s="41">
        <f t="shared" si="335"/>
        <v>171</v>
      </c>
      <c r="AC4309" s="75">
        <f t="shared" si="336"/>
        <v>345.50064229249023</v>
      </c>
      <c r="AD4309" s="75">
        <f t="shared" si="337"/>
        <v>59080.609832015827</v>
      </c>
      <c r="AE4309" s="74">
        <f t="shared" si="338"/>
        <v>1629.5090446792583</v>
      </c>
      <c r="AF4309" s="74">
        <f t="shared" si="339"/>
        <v>278646.04664015316</v>
      </c>
    </row>
    <row r="4310" spans="28:32" ht="20" customHeight="1" x14ac:dyDescent="0.5">
      <c r="AB4310" s="41">
        <f t="shared" si="335"/>
        <v>171</v>
      </c>
      <c r="AC4310" s="75">
        <f t="shared" si="336"/>
        <v>345.50064229249023</v>
      </c>
      <c r="AD4310" s="75">
        <f t="shared" si="337"/>
        <v>59080.609832015827</v>
      </c>
      <c r="AE4310" s="74">
        <f t="shared" si="338"/>
        <v>1629.5090446792583</v>
      </c>
      <c r="AF4310" s="74">
        <f t="shared" si="339"/>
        <v>278646.04664015316</v>
      </c>
    </row>
    <row r="4311" spans="28:32" ht="20" customHeight="1" x14ac:dyDescent="0.5">
      <c r="AB4311" s="41">
        <f t="shared" si="335"/>
        <v>171</v>
      </c>
      <c r="AC4311" s="75">
        <f t="shared" si="336"/>
        <v>345.50064229249023</v>
      </c>
      <c r="AD4311" s="75">
        <f t="shared" si="337"/>
        <v>59080.609832015827</v>
      </c>
      <c r="AE4311" s="74">
        <f t="shared" si="338"/>
        <v>1629.5090446792583</v>
      </c>
      <c r="AF4311" s="74">
        <f t="shared" si="339"/>
        <v>278646.04664015316</v>
      </c>
    </row>
    <row r="4312" spans="28:32" ht="20" customHeight="1" x14ac:dyDescent="0.5">
      <c r="AB4312" s="41">
        <f t="shared" si="335"/>
        <v>171</v>
      </c>
      <c r="AC4312" s="75">
        <f t="shared" si="336"/>
        <v>345.50064229249023</v>
      </c>
      <c r="AD4312" s="75">
        <f t="shared" si="337"/>
        <v>59080.609832015827</v>
      </c>
      <c r="AE4312" s="74">
        <f t="shared" si="338"/>
        <v>1629.5090446792583</v>
      </c>
      <c r="AF4312" s="74">
        <f t="shared" si="339"/>
        <v>278646.04664015316</v>
      </c>
    </row>
    <row r="4313" spans="28:32" ht="20" customHeight="1" x14ac:dyDescent="0.5">
      <c r="AB4313" s="41">
        <f t="shared" si="335"/>
        <v>171</v>
      </c>
      <c r="AC4313" s="75">
        <f t="shared" si="336"/>
        <v>345.50064229249023</v>
      </c>
      <c r="AD4313" s="75">
        <f t="shared" si="337"/>
        <v>59080.609832015827</v>
      </c>
      <c r="AE4313" s="74">
        <f t="shared" si="338"/>
        <v>1629.5090446792583</v>
      </c>
      <c r="AF4313" s="74">
        <f t="shared" si="339"/>
        <v>278646.04664015316</v>
      </c>
    </row>
    <row r="4314" spans="28:32" ht="20" customHeight="1" x14ac:dyDescent="0.5">
      <c r="AB4314" s="41">
        <f t="shared" si="335"/>
        <v>171</v>
      </c>
      <c r="AC4314" s="75">
        <f t="shared" si="336"/>
        <v>345.50064229249023</v>
      </c>
      <c r="AD4314" s="75">
        <f t="shared" si="337"/>
        <v>59080.609832015827</v>
      </c>
      <c r="AE4314" s="74">
        <f t="shared" si="338"/>
        <v>1629.5090446792583</v>
      </c>
      <c r="AF4314" s="74">
        <f t="shared" si="339"/>
        <v>278646.04664015316</v>
      </c>
    </row>
    <row r="4315" spans="28:32" ht="20" customHeight="1" x14ac:dyDescent="0.5">
      <c r="AB4315" s="41">
        <f t="shared" si="335"/>
        <v>171</v>
      </c>
      <c r="AC4315" s="75">
        <f t="shared" si="336"/>
        <v>345.50064229249023</v>
      </c>
      <c r="AD4315" s="75">
        <f t="shared" si="337"/>
        <v>59080.609832015827</v>
      </c>
      <c r="AE4315" s="74">
        <f t="shared" si="338"/>
        <v>1629.5090446792583</v>
      </c>
      <c r="AF4315" s="74">
        <f t="shared" si="339"/>
        <v>278646.04664015316</v>
      </c>
    </row>
    <row r="4316" spans="28:32" ht="20" customHeight="1" x14ac:dyDescent="0.5">
      <c r="AB4316" s="41">
        <f t="shared" si="335"/>
        <v>171</v>
      </c>
      <c r="AC4316" s="75">
        <f t="shared" si="336"/>
        <v>345.50064229249023</v>
      </c>
      <c r="AD4316" s="75">
        <f t="shared" si="337"/>
        <v>59080.609832015827</v>
      </c>
      <c r="AE4316" s="74">
        <f t="shared" si="338"/>
        <v>1629.5090446792583</v>
      </c>
      <c r="AF4316" s="74">
        <f t="shared" si="339"/>
        <v>278646.04664015316</v>
      </c>
    </row>
    <row r="4317" spans="28:32" ht="20" customHeight="1" x14ac:dyDescent="0.5">
      <c r="AB4317" s="41">
        <f t="shared" si="335"/>
        <v>171</v>
      </c>
      <c r="AC4317" s="75">
        <f t="shared" si="336"/>
        <v>345.50064229249023</v>
      </c>
      <c r="AD4317" s="75">
        <f t="shared" si="337"/>
        <v>59080.609832015827</v>
      </c>
      <c r="AE4317" s="74">
        <f t="shared" si="338"/>
        <v>1629.5090446792583</v>
      </c>
      <c r="AF4317" s="74">
        <f t="shared" si="339"/>
        <v>278646.04664015316</v>
      </c>
    </row>
    <row r="4318" spans="28:32" ht="20" customHeight="1" x14ac:dyDescent="0.5">
      <c r="AB4318" s="41">
        <f t="shared" si="335"/>
        <v>171</v>
      </c>
      <c r="AC4318" s="75">
        <f t="shared" si="336"/>
        <v>345.50064229249023</v>
      </c>
      <c r="AD4318" s="75">
        <f t="shared" si="337"/>
        <v>59080.609832015827</v>
      </c>
      <c r="AE4318" s="74">
        <f t="shared" si="338"/>
        <v>1629.5090446792583</v>
      </c>
      <c r="AF4318" s="74">
        <f t="shared" si="339"/>
        <v>278646.04664015316</v>
      </c>
    </row>
    <row r="4319" spans="28:32" ht="20" customHeight="1" x14ac:dyDescent="0.5">
      <c r="AB4319" s="41">
        <f t="shared" si="335"/>
        <v>171</v>
      </c>
      <c r="AC4319" s="75">
        <f t="shared" si="336"/>
        <v>345.50064229249023</v>
      </c>
      <c r="AD4319" s="75">
        <f t="shared" si="337"/>
        <v>59080.609832015827</v>
      </c>
      <c r="AE4319" s="74">
        <f t="shared" si="338"/>
        <v>1629.5090446792583</v>
      </c>
      <c r="AF4319" s="74">
        <f t="shared" si="339"/>
        <v>278646.04664015316</v>
      </c>
    </row>
    <row r="4320" spans="28:32" ht="20" customHeight="1" x14ac:dyDescent="0.5">
      <c r="AB4320" s="41">
        <f t="shared" si="335"/>
        <v>171</v>
      </c>
      <c r="AC4320" s="75">
        <f t="shared" si="336"/>
        <v>345.50064229249023</v>
      </c>
      <c r="AD4320" s="75">
        <f t="shared" si="337"/>
        <v>59080.609832015827</v>
      </c>
      <c r="AE4320" s="74">
        <f t="shared" si="338"/>
        <v>1629.5090446792583</v>
      </c>
      <c r="AF4320" s="74">
        <f t="shared" si="339"/>
        <v>278646.04664015316</v>
      </c>
    </row>
    <row r="4321" spans="28:32" ht="20" customHeight="1" x14ac:dyDescent="0.5">
      <c r="AB4321" s="41">
        <f t="shared" si="335"/>
        <v>171</v>
      </c>
      <c r="AC4321" s="75">
        <f t="shared" si="336"/>
        <v>345.50064229249023</v>
      </c>
      <c r="AD4321" s="75">
        <f t="shared" si="337"/>
        <v>59080.609832015827</v>
      </c>
      <c r="AE4321" s="74">
        <f t="shared" si="338"/>
        <v>1629.5090446792583</v>
      </c>
      <c r="AF4321" s="74">
        <f t="shared" si="339"/>
        <v>278646.04664015316</v>
      </c>
    </row>
    <row r="4322" spans="28:32" ht="20" customHeight="1" x14ac:dyDescent="0.5">
      <c r="AB4322" s="41">
        <f t="shared" si="335"/>
        <v>171</v>
      </c>
      <c r="AC4322" s="75">
        <f t="shared" si="336"/>
        <v>345.50064229249023</v>
      </c>
      <c r="AD4322" s="75">
        <f t="shared" si="337"/>
        <v>59080.609832015827</v>
      </c>
      <c r="AE4322" s="74">
        <f t="shared" si="338"/>
        <v>1629.5090446792583</v>
      </c>
      <c r="AF4322" s="74">
        <f t="shared" si="339"/>
        <v>278646.04664015316</v>
      </c>
    </row>
    <row r="4323" spans="28:32" ht="20" customHeight="1" x14ac:dyDescent="0.5">
      <c r="AB4323" s="41">
        <f t="shared" si="335"/>
        <v>171</v>
      </c>
      <c r="AC4323" s="75">
        <f t="shared" si="336"/>
        <v>345.50064229249023</v>
      </c>
      <c r="AD4323" s="75">
        <f t="shared" si="337"/>
        <v>59080.609832015827</v>
      </c>
      <c r="AE4323" s="74">
        <f t="shared" si="338"/>
        <v>1629.5090446792583</v>
      </c>
      <c r="AF4323" s="74">
        <f t="shared" si="339"/>
        <v>278646.04664015316</v>
      </c>
    </row>
    <row r="4324" spans="28:32" ht="20" customHeight="1" x14ac:dyDescent="0.5">
      <c r="AB4324" s="41">
        <f t="shared" si="335"/>
        <v>171</v>
      </c>
      <c r="AC4324" s="75">
        <f t="shared" si="336"/>
        <v>345.50064229249023</v>
      </c>
      <c r="AD4324" s="75">
        <f t="shared" si="337"/>
        <v>59080.609832015827</v>
      </c>
      <c r="AE4324" s="74">
        <f t="shared" si="338"/>
        <v>1629.5090446792583</v>
      </c>
      <c r="AF4324" s="74">
        <f t="shared" si="339"/>
        <v>278646.04664015316</v>
      </c>
    </row>
    <row r="4325" spans="28:32" ht="20" customHeight="1" x14ac:dyDescent="0.5">
      <c r="AB4325" s="41">
        <f t="shared" si="335"/>
        <v>171</v>
      </c>
      <c r="AC4325" s="75">
        <f t="shared" si="336"/>
        <v>345.50064229249023</v>
      </c>
      <c r="AD4325" s="75">
        <f t="shared" si="337"/>
        <v>59080.609832015827</v>
      </c>
      <c r="AE4325" s="74">
        <f t="shared" si="338"/>
        <v>1629.5090446792583</v>
      </c>
      <c r="AF4325" s="74">
        <f t="shared" si="339"/>
        <v>278646.04664015316</v>
      </c>
    </row>
    <row r="4326" spans="28:32" ht="20" customHeight="1" x14ac:dyDescent="0.5">
      <c r="AB4326" s="41">
        <f t="shared" si="335"/>
        <v>171</v>
      </c>
      <c r="AC4326" s="75">
        <f t="shared" si="336"/>
        <v>345.50064229249023</v>
      </c>
      <c r="AD4326" s="75">
        <f t="shared" si="337"/>
        <v>59080.609832015827</v>
      </c>
      <c r="AE4326" s="74">
        <f t="shared" si="338"/>
        <v>1629.5090446792583</v>
      </c>
      <c r="AF4326" s="74">
        <f t="shared" si="339"/>
        <v>278646.04664015316</v>
      </c>
    </row>
    <row r="4327" spans="28:32" ht="20" customHeight="1" x14ac:dyDescent="0.5">
      <c r="AB4327" s="41">
        <f t="shared" si="335"/>
        <v>171</v>
      </c>
      <c r="AC4327" s="75">
        <f t="shared" si="336"/>
        <v>345.50064229249023</v>
      </c>
      <c r="AD4327" s="75">
        <f t="shared" si="337"/>
        <v>59080.609832015827</v>
      </c>
      <c r="AE4327" s="74">
        <f t="shared" si="338"/>
        <v>1629.5090446792583</v>
      </c>
      <c r="AF4327" s="74">
        <f t="shared" si="339"/>
        <v>278646.04664015316</v>
      </c>
    </row>
    <row r="4328" spans="28:32" ht="20" customHeight="1" x14ac:dyDescent="0.5">
      <c r="AB4328" s="41">
        <f t="shared" si="335"/>
        <v>171</v>
      </c>
      <c r="AC4328" s="75">
        <f t="shared" si="336"/>
        <v>345.50064229249023</v>
      </c>
      <c r="AD4328" s="75">
        <f t="shared" si="337"/>
        <v>59080.609832015827</v>
      </c>
      <c r="AE4328" s="74">
        <f t="shared" si="338"/>
        <v>1629.5090446792583</v>
      </c>
      <c r="AF4328" s="74">
        <f t="shared" si="339"/>
        <v>278646.04664015316</v>
      </c>
    </row>
    <row r="4329" spans="28:32" ht="20" customHeight="1" x14ac:dyDescent="0.5">
      <c r="AB4329" s="41">
        <f t="shared" si="335"/>
        <v>171</v>
      </c>
      <c r="AC4329" s="75">
        <f t="shared" si="336"/>
        <v>345.50064229249023</v>
      </c>
      <c r="AD4329" s="75">
        <f t="shared" si="337"/>
        <v>59080.609832015827</v>
      </c>
      <c r="AE4329" s="74">
        <f t="shared" si="338"/>
        <v>1629.5090446792583</v>
      </c>
      <c r="AF4329" s="74">
        <f t="shared" si="339"/>
        <v>278646.04664015316</v>
      </c>
    </row>
    <row r="4330" spans="28:32" ht="20" customHeight="1" x14ac:dyDescent="0.5">
      <c r="AB4330" s="41">
        <f t="shared" si="335"/>
        <v>171</v>
      </c>
      <c r="AC4330" s="75">
        <f t="shared" si="336"/>
        <v>345.50064229249023</v>
      </c>
      <c r="AD4330" s="75">
        <f t="shared" si="337"/>
        <v>59080.609832015827</v>
      </c>
      <c r="AE4330" s="74">
        <f t="shared" si="338"/>
        <v>1629.5090446792583</v>
      </c>
      <c r="AF4330" s="74">
        <f t="shared" si="339"/>
        <v>278646.04664015316</v>
      </c>
    </row>
    <row r="4331" spans="28:32" ht="20" customHeight="1" x14ac:dyDescent="0.5">
      <c r="AB4331" s="41">
        <f t="shared" si="335"/>
        <v>171</v>
      </c>
      <c r="AC4331" s="75">
        <f t="shared" si="336"/>
        <v>345.50064229249023</v>
      </c>
      <c r="AD4331" s="75">
        <f t="shared" si="337"/>
        <v>59080.609832015827</v>
      </c>
      <c r="AE4331" s="74">
        <f t="shared" si="338"/>
        <v>1629.5090446792583</v>
      </c>
      <c r="AF4331" s="74">
        <f t="shared" si="339"/>
        <v>278646.04664015316</v>
      </c>
    </row>
    <row r="4332" spans="28:32" ht="20" customHeight="1" x14ac:dyDescent="0.5">
      <c r="AB4332" s="41">
        <f t="shared" si="335"/>
        <v>171</v>
      </c>
      <c r="AC4332" s="75">
        <f t="shared" si="336"/>
        <v>345.50064229249023</v>
      </c>
      <c r="AD4332" s="75">
        <f t="shared" si="337"/>
        <v>59080.609832015827</v>
      </c>
      <c r="AE4332" s="74">
        <f t="shared" si="338"/>
        <v>1629.5090446792583</v>
      </c>
      <c r="AF4332" s="74">
        <f t="shared" si="339"/>
        <v>278646.04664015316</v>
      </c>
    </row>
    <row r="4333" spans="28:32" ht="20" customHeight="1" x14ac:dyDescent="0.5">
      <c r="AB4333" s="41">
        <f t="shared" si="335"/>
        <v>171</v>
      </c>
      <c r="AC4333" s="75">
        <f t="shared" si="336"/>
        <v>345.50064229249023</v>
      </c>
      <c r="AD4333" s="75">
        <f t="shared" si="337"/>
        <v>59080.609832015827</v>
      </c>
      <c r="AE4333" s="74">
        <f t="shared" si="338"/>
        <v>1629.5090446792583</v>
      </c>
      <c r="AF4333" s="74">
        <f t="shared" si="339"/>
        <v>278646.04664015316</v>
      </c>
    </row>
    <row r="4334" spans="28:32" ht="20" customHeight="1" x14ac:dyDescent="0.5">
      <c r="AB4334" s="41">
        <f t="shared" si="335"/>
        <v>171</v>
      </c>
      <c r="AC4334" s="75">
        <f t="shared" si="336"/>
        <v>345.50064229249023</v>
      </c>
      <c r="AD4334" s="75">
        <f t="shared" si="337"/>
        <v>59080.609832015827</v>
      </c>
      <c r="AE4334" s="74">
        <f t="shared" si="338"/>
        <v>1629.5090446792583</v>
      </c>
      <c r="AF4334" s="74">
        <f t="shared" si="339"/>
        <v>278646.04664015316</v>
      </c>
    </row>
    <row r="4335" spans="28:32" ht="20" customHeight="1" x14ac:dyDescent="0.5">
      <c r="AB4335" s="41">
        <f t="shared" si="335"/>
        <v>171</v>
      </c>
      <c r="AC4335" s="75">
        <f t="shared" si="336"/>
        <v>345.50064229249023</v>
      </c>
      <c r="AD4335" s="75">
        <f t="shared" si="337"/>
        <v>59080.609832015827</v>
      </c>
      <c r="AE4335" s="74">
        <f t="shared" si="338"/>
        <v>1629.5090446792583</v>
      </c>
      <c r="AF4335" s="74">
        <f t="shared" si="339"/>
        <v>278646.04664015316</v>
      </c>
    </row>
    <row r="4336" spans="28:32" ht="20" customHeight="1" x14ac:dyDescent="0.5">
      <c r="AB4336" s="41">
        <f t="shared" si="335"/>
        <v>171</v>
      </c>
      <c r="AC4336" s="75">
        <f t="shared" si="336"/>
        <v>345.50064229249023</v>
      </c>
      <c r="AD4336" s="75">
        <f t="shared" si="337"/>
        <v>59080.609832015827</v>
      </c>
      <c r="AE4336" s="74">
        <f t="shared" si="338"/>
        <v>1629.5090446792583</v>
      </c>
      <c r="AF4336" s="74">
        <f t="shared" si="339"/>
        <v>278646.04664015316</v>
      </c>
    </row>
    <row r="4337" spans="28:32" ht="20" customHeight="1" x14ac:dyDescent="0.5">
      <c r="AB4337" s="41">
        <f t="shared" si="335"/>
        <v>171</v>
      </c>
      <c r="AC4337" s="75">
        <f t="shared" si="336"/>
        <v>345.50064229249023</v>
      </c>
      <c r="AD4337" s="75">
        <f t="shared" si="337"/>
        <v>59080.609832015827</v>
      </c>
      <c r="AE4337" s="74">
        <f t="shared" si="338"/>
        <v>1629.5090446792583</v>
      </c>
      <c r="AF4337" s="74">
        <f t="shared" si="339"/>
        <v>278646.04664015316</v>
      </c>
    </row>
    <row r="4338" spans="28:32" ht="20" customHeight="1" x14ac:dyDescent="0.5">
      <c r="AB4338" s="41">
        <f t="shared" si="335"/>
        <v>171</v>
      </c>
      <c r="AC4338" s="75">
        <f t="shared" si="336"/>
        <v>345.50064229249023</v>
      </c>
      <c r="AD4338" s="75">
        <f t="shared" si="337"/>
        <v>59080.609832015827</v>
      </c>
      <c r="AE4338" s="74">
        <f t="shared" si="338"/>
        <v>1629.5090446792583</v>
      </c>
      <c r="AF4338" s="74">
        <f t="shared" si="339"/>
        <v>278646.04664015316</v>
      </c>
    </row>
    <row r="4339" spans="28:32" ht="20" customHeight="1" x14ac:dyDescent="0.5">
      <c r="AB4339" s="41">
        <f t="shared" si="335"/>
        <v>171</v>
      </c>
      <c r="AC4339" s="75">
        <f t="shared" si="336"/>
        <v>345.50064229249023</v>
      </c>
      <c r="AD4339" s="75">
        <f t="shared" si="337"/>
        <v>59080.609832015827</v>
      </c>
      <c r="AE4339" s="74">
        <f t="shared" si="338"/>
        <v>1629.5090446792583</v>
      </c>
      <c r="AF4339" s="74">
        <f t="shared" si="339"/>
        <v>278646.04664015316</v>
      </c>
    </row>
    <row r="4340" spans="28:32" ht="20" customHeight="1" x14ac:dyDescent="0.5">
      <c r="AB4340" s="41">
        <f t="shared" si="335"/>
        <v>171</v>
      </c>
      <c r="AC4340" s="75">
        <f t="shared" si="336"/>
        <v>345.50064229249023</v>
      </c>
      <c r="AD4340" s="75">
        <f t="shared" si="337"/>
        <v>59080.609832015827</v>
      </c>
      <c r="AE4340" s="74">
        <f t="shared" si="338"/>
        <v>1629.5090446792583</v>
      </c>
      <c r="AF4340" s="74">
        <f t="shared" si="339"/>
        <v>278646.04664015316</v>
      </c>
    </row>
    <row r="4341" spans="28:32" ht="20" customHeight="1" x14ac:dyDescent="0.5">
      <c r="AB4341" s="41">
        <f t="shared" si="335"/>
        <v>171</v>
      </c>
      <c r="AC4341" s="75">
        <f t="shared" si="336"/>
        <v>345.50064229249023</v>
      </c>
      <c r="AD4341" s="75">
        <f t="shared" si="337"/>
        <v>59080.609832015827</v>
      </c>
      <c r="AE4341" s="74">
        <f t="shared" si="338"/>
        <v>1629.5090446792583</v>
      </c>
      <c r="AF4341" s="74">
        <f t="shared" si="339"/>
        <v>278646.04664015316</v>
      </c>
    </row>
    <row r="4342" spans="28:32" ht="20" customHeight="1" x14ac:dyDescent="0.5">
      <c r="AB4342" s="41">
        <f t="shared" si="335"/>
        <v>171</v>
      </c>
      <c r="AC4342" s="75">
        <f t="shared" si="336"/>
        <v>345.50064229249023</v>
      </c>
      <c r="AD4342" s="75">
        <f t="shared" si="337"/>
        <v>59080.609832015827</v>
      </c>
      <c r="AE4342" s="74">
        <f t="shared" si="338"/>
        <v>1629.5090446792583</v>
      </c>
      <c r="AF4342" s="74">
        <f t="shared" si="339"/>
        <v>278646.04664015316</v>
      </c>
    </row>
    <row r="4343" spans="28:32" ht="20" customHeight="1" x14ac:dyDescent="0.5">
      <c r="AB4343" s="41">
        <f t="shared" si="335"/>
        <v>171</v>
      </c>
      <c r="AC4343" s="75">
        <f t="shared" si="336"/>
        <v>345.50064229249023</v>
      </c>
      <c r="AD4343" s="75">
        <f t="shared" si="337"/>
        <v>59080.609832015827</v>
      </c>
      <c r="AE4343" s="74">
        <f t="shared" si="338"/>
        <v>1629.5090446792583</v>
      </c>
      <c r="AF4343" s="74">
        <f t="shared" si="339"/>
        <v>278646.04664015316</v>
      </c>
    </row>
    <row r="4344" spans="28:32" ht="20" customHeight="1" x14ac:dyDescent="0.5">
      <c r="AB4344" s="41">
        <f t="shared" si="335"/>
        <v>171</v>
      </c>
      <c r="AC4344" s="75">
        <f t="shared" si="336"/>
        <v>345.50064229249023</v>
      </c>
      <c r="AD4344" s="75">
        <f t="shared" si="337"/>
        <v>59080.609832015827</v>
      </c>
      <c r="AE4344" s="74">
        <f t="shared" si="338"/>
        <v>1629.5090446792583</v>
      </c>
      <c r="AF4344" s="74">
        <f t="shared" si="339"/>
        <v>278646.04664015316</v>
      </c>
    </row>
    <row r="4345" spans="28:32" ht="20" customHeight="1" x14ac:dyDescent="0.5">
      <c r="AB4345" s="41">
        <f t="shared" si="335"/>
        <v>171</v>
      </c>
      <c r="AC4345" s="75">
        <f t="shared" si="336"/>
        <v>345.50064229249023</v>
      </c>
      <c r="AD4345" s="75">
        <f t="shared" si="337"/>
        <v>59080.609832015827</v>
      </c>
      <c r="AE4345" s="74">
        <f t="shared" si="338"/>
        <v>1629.5090446792583</v>
      </c>
      <c r="AF4345" s="74">
        <f t="shared" si="339"/>
        <v>278646.04664015316</v>
      </c>
    </row>
    <row r="4346" spans="28:32" ht="20" customHeight="1" x14ac:dyDescent="0.5">
      <c r="AB4346" s="41">
        <f t="shared" si="335"/>
        <v>171</v>
      </c>
      <c r="AC4346" s="75">
        <f t="shared" si="336"/>
        <v>345.50064229249023</v>
      </c>
      <c r="AD4346" s="75">
        <f t="shared" si="337"/>
        <v>59080.609832015827</v>
      </c>
      <c r="AE4346" s="74">
        <f t="shared" si="338"/>
        <v>1629.5090446792583</v>
      </c>
      <c r="AF4346" s="74">
        <f t="shared" si="339"/>
        <v>278646.04664015316</v>
      </c>
    </row>
    <row r="4347" spans="28:32" ht="20" customHeight="1" x14ac:dyDescent="0.5">
      <c r="AB4347" s="41">
        <f t="shared" si="335"/>
        <v>171</v>
      </c>
      <c r="AC4347" s="75">
        <f t="shared" si="336"/>
        <v>345.50064229249023</v>
      </c>
      <c r="AD4347" s="75">
        <f t="shared" si="337"/>
        <v>59080.609832015827</v>
      </c>
      <c r="AE4347" s="74">
        <f t="shared" si="338"/>
        <v>1629.5090446792583</v>
      </c>
      <c r="AF4347" s="74">
        <f t="shared" si="339"/>
        <v>278646.04664015316</v>
      </c>
    </row>
    <row r="4348" spans="28:32" ht="20" customHeight="1" x14ac:dyDescent="0.5">
      <c r="AB4348" s="41">
        <f t="shared" si="335"/>
        <v>171</v>
      </c>
      <c r="AC4348" s="75">
        <f t="shared" si="336"/>
        <v>345.50064229249023</v>
      </c>
      <c r="AD4348" s="75">
        <f t="shared" si="337"/>
        <v>59080.609832015827</v>
      </c>
      <c r="AE4348" s="74">
        <f t="shared" si="338"/>
        <v>1629.5090446792583</v>
      </c>
      <c r="AF4348" s="74">
        <f t="shared" si="339"/>
        <v>278646.04664015316</v>
      </c>
    </row>
    <row r="4349" spans="28:32" ht="20" customHeight="1" x14ac:dyDescent="0.5">
      <c r="AB4349" s="41">
        <f t="shared" si="335"/>
        <v>171</v>
      </c>
      <c r="AC4349" s="75">
        <f t="shared" si="336"/>
        <v>345.50064229249023</v>
      </c>
      <c r="AD4349" s="75">
        <f t="shared" si="337"/>
        <v>59080.609832015827</v>
      </c>
      <c r="AE4349" s="74">
        <f t="shared" si="338"/>
        <v>1629.5090446792583</v>
      </c>
      <c r="AF4349" s="74">
        <f t="shared" si="339"/>
        <v>278646.04664015316</v>
      </c>
    </row>
    <row r="4350" spans="28:32" ht="20" customHeight="1" x14ac:dyDescent="0.5">
      <c r="AB4350" s="41">
        <f t="shared" si="335"/>
        <v>171</v>
      </c>
      <c r="AC4350" s="75">
        <f t="shared" si="336"/>
        <v>345.50064229249023</v>
      </c>
      <c r="AD4350" s="75">
        <f t="shared" si="337"/>
        <v>59080.609832015827</v>
      </c>
      <c r="AE4350" s="74">
        <f t="shared" si="338"/>
        <v>1629.5090446792583</v>
      </c>
      <c r="AF4350" s="74">
        <f t="shared" si="339"/>
        <v>278646.04664015316</v>
      </c>
    </row>
    <row r="4351" spans="28:32" ht="20" customHeight="1" x14ac:dyDescent="0.5">
      <c r="AB4351" s="41">
        <f t="shared" si="335"/>
        <v>171</v>
      </c>
      <c r="AC4351" s="75">
        <f t="shared" si="336"/>
        <v>345.50064229249023</v>
      </c>
      <c r="AD4351" s="75">
        <f t="shared" si="337"/>
        <v>59080.609832015827</v>
      </c>
      <c r="AE4351" s="74">
        <f t="shared" si="338"/>
        <v>1629.5090446792583</v>
      </c>
      <c r="AF4351" s="74">
        <f t="shared" si="339"/>
        <v>278646.04664015316</v>
      </c>
    </row>
    <row r="4352" spans="28:32" ht="20" customHeight="1" x14ac:dyDescent="0.5">
      <c r="AB4352" s="41">
        <f t="shared" si="335"/>
        <v>171</v>
      </c>
      <c r="AC4352" s="75">
        <f t="shared" si="336"/>
        <v>345.50064229249023</v>
      </c>
      <c r="AD4352" s="75">
        <f t="shared" si="337"/>
        <v>59080.609832015827</v>
      </c>
      <c r="AE4352" s="74">
        <f t="shared" si="338"/>
        <v>1629.5090446792583</v>
      </c>
      <c r="AF4352" s="74">
        <f t="shared" si="339"/>
        <v>278646.04664015316</v>
      </c>
    </row>
    <row r="4353" spans="28:32" ht="20" customHeight="1" x14ac:dyDescent="0.5">
      <c r="AB4353" s="41">
        <f t="shared" si="335"/>
        <v>171</v>
      </c>
      <c r="AC4353" s="75">
        <f t="shared" si="336"/>
        <v>345.50064229249023</v>
      </c>
      <c r="AD4353" s="75">
        <f t="shared" si="337"/>
        <v>59080.609832015827</v>
      </c>
      <c r="AE4353" s="74">
        <f t="shared" si="338"/>
        <v>1629.5090446792583</v>
      </c>
      <c r="AF4353" s="74">
        <f t="shared" si="339"/>
        <v>278646.04664015316</v>
      </c>
    </row>
    <row r="4354" spans="28:32" ht="20" customHeight="1" x14ac:dyDescent="0.5">
      <c r="AB4354" s="41">
        <f t="shared" si="335"/>
        <v>171</v>
      </c>
      <c r="AC4354" s="75">
        <f t="shared" si="336"/>
        <v>345.50064229249023</v>
      </c>
      <c r="AD4354" s="75">
        <f t="shared" si="337"/>
        <v>59080.609832015827</v>
      </c>
      <c r="AE4354" s="74">
        <f t="shared" si="338"/>
        <v>1629.5090446792583</v>
      </c>
      <c r="AF4354" s="74">
        <f t="shared" si="339"/>
        <v>278646.04664015316</v>
      </c>
    </row>
    <row r="4355" spans="28:32" ht="20" customHeight="1" x14ac:dyDescent="0.5">
      <c r="AB4355" s="41">
        <f t="shared" si="335"/>
        <v>171</v>
      </c>
      <c r="AC4355" s="75">
        <f t="shared" si="336"/>
        <v>345.50064229249023</v>
      </c>
      <c r="AD4355" s="75">
        <f t="shared" si="337"/>
        <v>59080.609832015827</v>
      </c>
      <c r="AE4355" s="74">
        <f t="shared" si="338"/>
        <v>1629.5090446792583</v>
      </c>
      <c r="AF4355" s="74">
        <f t="shared" si="339"/>
        <v>278646.04664015316</v>
      </c>
    </row>
    <row r="4356" spans="28:32" ht="20" customHeight="1" x14ac:dyDescent="0.5">
      <c r="AB4356" s="41">
        <f t="shared" si="335"/>
        <v>171</v>
      </c>
      <c r="AC4356" s="75">
        <f t="shared" si="336"/>
        <v>345.50064229249023</v>
      </c>
      <c r="AD4356" s="75">
        <f t="shared" si="337"/>
        <v>59080.609832015827</v>
      </c>
      <c r="AE4356" s="74">
        <f t="shared" si="338"/>
        <v>1629.5090446792583</v>
      </c>
      <c r="AF4356" s="74">
        <f t="shared" si="339"/>
        <v>278646.04664015316</v>
      </c>
    </row>
    <row r="4357" spans="28:32" ht="20" customHeight="1" x14ac:dyDescent="0.5">
      <c r="AB4357" s="41">
        <f t="shared" si="335"/>
        <v>171</v>
      </c>
      <c r="AC4357" s="75">
        <f t="shared" si="336"/>
        <v>345.50064229249023</v>
      </c>
      <c r="AD4357" s="75">
        <f t="shared" si="337"/>
        <v>59080.609832015827</v>
      </c>
      <c r="AE4357" s="74">
        <f t="shared" si="338"/>
        <v>1629.5090446792583</v>
      </c>
      <c r="AF4357" s="74">
        <f t="shared" si="339"/>
        <v>278646.04664015316</v>
      </c>
    </row>
    <row r="4358" spans="28:32" ht="20" customHeight="1" x14ac:dyDescent="0.5">
      <c r="AB4358" s="41">
        <f t="shared" si="335"/>
        <v>171</v>
      </c>
      <c r="AC4358" s="75">
        <f t="shared" si="336"/>
        <v>345.50064229249023</v>
      </c>
      <c r="AD4358" s="75">
        <f t="shared" si="337"/>
        <v>59080.609832015827</v>
      </c>
      <c r="AE4358" s="74">
        <f t="shared" si="338"/>
        <v>1629.5090446792583</v>
      </c>
      <c r="AF4358" s="74">
        <f t="shared" si="339"/>
        <v>278646.04664015316</v>
      </c>
    </row>
    <row r="4359" spans="28:32" ht="20" customHeight="1" x14ac:dyDescent="0.5">
      <c r="AB4359" s="41">
        <f t="shared" ref="AB4359:AB4422" si="340">AB4358+U4359</f>
        <v>171</v>
      </c>
      <c r="AC4359" s="75">
        <f t="shared" ref="AC4359:AC4422" si="341">IF(U4359&gt;0,(W4359+AD4358)/AB4359,AC4358)</f>
        <v>345.50064229249023</v>
      </c>
      <c r="AD4359" s="75">
        <f t="shared" ref="AD4359:AD4422" si="342">AB4359*AC4359</f>
        <v>59080.609832015827</v>
      </c>
      <c r="AE4359" s="74">
        <f t="shared" ref="AE4359:AE4422" si="343">IF(U4359&gt;0,(AF4358+Z4359)/AB4359,AE4358)</f>
        <v>1629.5090446792583</v>
      </c>
      <c r="AF4359" s="74">
        <f t="shared" ref="AF4359:AF4422" si="344">AB4359*AE4359</f>
        <v>278646.04664015316</v>
      </c>
    </row>
    <row r="4360" spans="28:32" ht="20" customHeight="1" x14ac:dyDescent="0.5">
      <c r="AB4360" s="41">
        <f t="shared" si="340"/>
        <v>171</v>
      </c>
      <c r="AC4360" s="75">
        <f t="shared" si="341"/>
        <v>345.50064229249023</v>
      </c>
      <c r="AD4360" s="75">
        <f t="shared" si="342"/>
        <v>59080.609832015827</v>
      </c>
      <c r="AE4360" s="74">
        <f t="shared" si="343"/>
        <v>1629.5090446792583</v>
      </c>
      <c r="AF4360" s="74">
        <f t="shared" si="344"/>
        <v>278646.04664015316</v>
      </c>
    </row>
    <row r="4361" spans="28:32" ht="20" customHeight="1" x14ac:dyDescent="0.5">
      <c r="AB4361" s="41">
        <f t="shared" si="340"/>
        <v>171</v>
      </c>
      <c r="AC4361" s="75">
        <f t="shared" si="341"/>
        <v>345.50064229249023</v>
      </c>
      <c r="AD4361" s="75">
        <f t="shared" si="342"/>
        <v>59080.609832015827</v>
      </c>
      <c r="AE4361" s="74">
        <f t="shared" si="343"/>
        <v>1629.5090446792583</v>
      </c>
      <c r="AF4361" s="74">
        <f t="shared" si="344"/>
        <v>278646.04664015316</v>
      </c>
    </row>
    <row r="4362" spans="28:32" ht="20" customHeight="1" x14ac:dyDescent="0.5">
      <c r="AB4362" s="41">
        <f t="shared" si="340"/>
        <v>171</v>
      </c>
      <c r="AC4362" s="75">
        <f t="shared" si="341"/>
        <v>345.50064229249023</v>
      </c>
      <c r="AD4362" s="75">
        <f t="shared" si="342"/>
        <v>59080.609832015827</v>
      </c>
      <c r="AE4362" s="74">
        <f t="shared" si="343"/>
        <v>1629.5090446792583</v>
      </c>
      <c r="AF4362" s="74">
        <f t="shared" si="344"/>
        <v>278646.04664015316</v>
      </c>
    </row>
    <row r="4363" spans="28:32" ht="20" customHeight="1" x14ac:dyDescent="0.5">
      <c r="AB4363" s="41">
        <f t="shared" si="340"/>
        <v>171</v>
      </c>
      <c r="AC4363" s="75">
        <f t="shared" si="341"/>
        <v>345.50064229249023</v>
      </c>
      <c r="AD4363" s="75">
        <f t="shared" si="342"/>
        <v>59080.609832015827</v>
      </c>
      <c r="AE4363" s="74">
        <f t="shared" si="343"/>
        <v>1629.5090446792583</v>
      </c>
      <c r="AF4363" s="74">
        <f t="shared" si="344"/>
        <v>278646.04664015316</v>
      </c>
    </row>
    <row r="4364" spans="28:32" ht="20" customHeight="1" x14ac:dyDescent="0.5">
      <c r="AB4364" s="41">
        <f t="shared" si="340"/>
        <v>171</v>
      </c>
      <c r="AC4364" s="75">
        <f t="shared" si="341"/>
        <v>345.50064229249023</v>
      </c>
      <c r="AD4364" s="75">
        <f t="shared" si="342"/>
        <v>59080.609832015827</v>
      </c>
      <c r="AE4364" s="74">
        <f t="shared" si="343"/>
        <v>1629.5090446792583</v>
      </c>
      <c r="AF4364" s="74">
        <f t="shared" si="344"/>
        <v>278646.04664015316</v>
      </c>
    </row>
    <row r="4365" spans="28:32" ht="20" customHeight="1" x14ac:dyDescent="0.5">
      <c r="AB4365" s="41">
        <f t="shared" si="340"/>
        <v>171</v>
      </c>
      <c r="AC4365" s="75">
        <f t="shared" si="341"/>
        <v>345.50064229249023</v>
      </c>
      <c r="AD4365" s="75">
        <f t="shared" si="342"/>
        <v>59080.609832015827</v>
      </c>
      <c r="AE4365" s="74">
        <f t="shared" si="343"/>
        <v>1629.5090446792583</v>
      </c>
      <c r="AF4365" s="74">
        <f t="shared" si="344"/>
        <v>278646.04664015316</v>
      </c>
    </row>
    <row r="4366" spans="28:32" ht="20" customHeight="1" x14ac:dyDescent="0.5">
      <c r="AB4366" s="41">
        <f t="shared" si="340"/>
        <v>171</v>
      </c>
      <c r="AC4366" s="75">
        <f t="shared" si="341"/>
        <v>345.50064229249023</v>
      </c>
      <c r="AD4366" s="75">
        <f t="shared" si="342"/>
        <v>59080.609832015827</v>
      </c>
      <c r="AE4366" s="74">
        <f t="shared" si="343"/>
        <v>1629.5090446792583</v>
      </c>
      <c r="AF4366" s="74">
        <f t="shared" si="344"/>
        <v>278646.04664015316</v>
      </c>
    </row>
    <row r="4367" spans="28:32" ht="20" customHeight="1" x14ac:dyDescent="0.5">
      <c r="AB4367" s="41">
        <f t="shared" si="340"/>
        <v>171</v>
      </c>
      <c r="AC4367" s="75">
        <f t="shared" si="341"/>
        <v>345.50064229249023</v>
      </c>
      <c r="AD4367" s="75">
        <f t="shared" si="342"/>
        <v>59080.609832015827</v>
      </c>
      <c r="AE4367" s="74">
        <f t="shared" si="343"/>
        <v>1629.5090446792583</v>
      </c>
      <c r="AF4367" s="74">
        <f t="shared" si="344"/>
        <v>278646.04664015316</v>
      </c>
    </row>
    <row r="4368" spans="28:32" ht="20" customHeight="1" x14ac:dyDescent="0.5">
      <c r="AB4368" s="41">
        <f t="shared" si="340"/>
        <v>171</v>
      </c>
      <c r="AC4368" s="75">
        <f t="shared" si="341"/>
        <v>345.50064229249023</v>
      </c>
      <c r="AD4368" s="75">
        <f t="shared" si="342"/>
        <v>59080.609832015827</v>
      </c>
      <c r="AE4368" s="74">
        <f t="shared" si="343"/>
        <v>1629.5090446792583</v>
      </c>
      <c r="AF4368" s="74">
        <f t="shared" si="344"/>
        <v>278646.04664015316</v>
      </c>
    </row>
    <row r="4369" spans="28:32" ht="20" customHeight="1" x14ac:dyDescent="0.5">
      <c r="AB4369" s="41">
        <f t="shared" si="340"/>
        <v>171</v>
      </c>
      <c r="AC4369" s="75">
        <f t="shared" si="341"/>
        <v>345.50064229249023</v>
      </c>
      <c r="AD4369" s="75">
        <f t="shared" si="342"/>
        <v>59080.609832015827</v>
      </c>
      <c r="AE4369" s="74">
        <f t="shared" si="343"/>
        <v>1629.5090446792583</v>
      </c>
      <c r="AF4369" s="74">
        <f t="shared" si="344"/>
        <v>278646.04664015316</v>
      </c>
    </row>
    <row r="4370" spans="28:32" ht="20" customHeight="1" x14ac:dyDescent="0.5">
      <c r="AB4370" s="41">
        <f t="shared" si="340"/>
        <v>171</v>
      </c>
      <c r="AC4370" s="75">
        <f t="shared" si="341"/>
        <v>345.50064229249023</v>
      </c>
      <c r="AD4370" s="75">
        <f t="shared" si="342"/>
        <v>59080.609832015827</v>
      </c>
      <c r="AE4370" s="74">
        <f t="shared" si="343"/>
        <v>1629.5090446792583</v>
      </c>
      <c r="AF4370" s="74">
        <f t="shared" si="344"/>
        <v>278646.04664015316</v>
      </c>
    </row>
    <row r="4371" spans="28:32" ht="20" customHeight="1" x14ac:dyDescent="0.5">
      <c r="AB4371" s="41">
        <f t="shared" si="340"/>
        <v>171</v>
      </c>
      <c r="AC4371" s="75">
        <f t="shared" si="341"/>
        <v>345.50064229249023</v>
      </c>
      <c r="AD4371" s="75">
        <f t="shared" si="342"/>
        <v>59080.609832015827</v>
      </c>
      <c r="AE4371" s="74">
        <f t="shared" si="343"/>
        <v>1629.5090446792583</v>
      </c>
      <c r="AF4371" s="74">
        <f t="shared" si="344"/>
        <v>278646.04664015316</v>
      </c>
    </row>
    <row r="4372" spans="28:32" ht="20" customHeight="1" x14ac:dyDescent="0.5">
      <c r="AB4372" s="41">
        <f t="shared" si="340"/>
        <v>171</v>
      </c>
      <c r="AC4372" s="75">
        <f t="shared" si="341"/>
        <v>345.50064229249023</v>
      </c>
      <c r="AD4372" s="75">
        <f t="shared" si="342"/>
        <v>59080.609832015827</v>
      </c>
      <c r="AE4372" s="74">
        <f t="shared" si="343"/>
        <v>1629.5090446792583</v>
      </c>
      <c r="AF4372" s="74">
        <f t="shared" si="344"/>
        <v>278646.04664015316</v>
      </c>
    </row>
    <row r="4373" spans="28:32" ht="20" customHeight="1" x14ac:dyDescent="0.5">
      <c r="AB4373" s="41">
        <f t="shared" si="340"/>
        <v>171</v>
      </c>
      <c r="AC4373" s="75">
        <f t="shared" si="341"/>
        <v>345.50064229249023</v>
      </c>
      <c r="AD4373" s="75">
        <f t="shared" si="342"/>
        <v>59080.609832015827</v>
      </c>
      <c r="AE4373" s="74">
        <f t="shared" si="343"/>
        <v>1629.5090446792583</v>
      </c>
      <c r="AF4373" s="74">
        <f t="shared" si="344"/>
        <v>278646.04664015316</v>
      </c>
    </row>
    <row r="4374" spans="28:32" ht="20" customHeight="1" x14ac:dyDescent="0.5">
      <c r="AB4374" s="41">
        <f t="shared" si="340"/>
        <v>171</v>
      </c>
      <c r="AC4374" s="75">
        <f t="shared" si="341"/>
        <v>345.50064229249023</v>
      </c>
      <c r="AD4374" s="75">
        <f t="shared" si="342"/>
        <v>59080.609832015827</v>
      </c>
      <c r="AE4374" s="74">
        <f t="shared" si="343"/>
        <v>1629.5090446792583</v>
      </c>
      <c r="AF4374" s="74">
        <f t="shared" si="344"/>
        <v>278646.04664015316</v>
      </c>
    </row>
    <row r="4375" spans="28:32" ht="20" customHeight="1" x14ac:dyDescent="0.5">
      <c r="AB4375" s="41">
        <f t="shared" si="340"/>
        <v>171</v>
      </c>
      <c r="AC4375" s="75">
        <f t="shared" si="341"/>
        <v>345.50064229249023</v>
      </c>
      <c r="AD4375" s="75">
        <f t="shared" si="342"/>
        <v>59080.609832015827</v>
      </c>
      <c r="AE4375" s="74">
        <f t="shared" si="343"/>
        <v>1629.5090446792583</v>
      </c>
      <c r="AF4375" s="74">
        <f t="shared" si="344"/>
        <v>278646.04664015316</v>
      </c>
    </row>
    <row r="4376" spans="28:32" ht="20" customHeight="1" x14ac:dyDescent="0.5">
      <c r="AB4376" s="41">
        <f t="shared" si="340"/>
        <v>171</v>
      </c>
      <c r="AC4376" s="75">
        <f t="shared" si="341"/>
        <v>345.50064229249023</v>
      </c>
      <c r="AD4376" s="75">
        <f t="shared" si="342"/>
        <v>59080.609832015827</v>
      </c>
      <c r="AE4376" s="74">
        <f t="shared" si="343"/>
        <v>1629.5090446792583</v>
      </c>
      <c r="AF4376" s="74">
        <f t="shared" si="344"/>
        <v>278646.04664015316</v>
      </c>
    </row>
    <row r="4377" spans="28:32" ht="20" customHeight="1" x14ac:dyDescent="0.5">
      <c r="AB4377" s="41">
        <f t="shared" si="340"/>
        <v>171</v>
      </c>
      <c r="AC4377" s="75">
        <f t="shared" si="341"/>
        <v>345.50064229249023</v>
      </c>
      <c r="AD4377" s="75">
        <f t="shared" si="342"/>
        <v>59080.609832015827</v>
      </c>
      <c r="AE4377" s="74">
        <f t="shared" si="343"/>
        <v>1629.5090446792583</v>
      </c>
      <c r="AF4377" s="74">
        <f t="shared" si="344"/>
        <v>278646.04664015316</v>
      </c>
    </row>
    <row r="4378" spans="28:32" ht="20" customHeight="1" x14ac:dyDescent="0.5">
      <c r="AB4378" s="41">
        <f t="shared" si="340"/>
        <v>171</v>
      </c>
      <c r="AC4378" s="75">
        <f t="shared" si="341"/>
        <v>345.50064229249023</v>
      </c>
      <c r="AD4378" s="75">
        <f t="shared" si="342"/>
        <v>59080.609832015827</v>
      </c>
      <c r="AE4378" s="74">
        <f t="shared" si="343"/>
        <v>1629.5090446792583</v>
      </c>
      <c r="AF4378" s="74">
        <f t="shared" si="344"/>
        <v>278646.04664015316</v>
      </c>
    </row>
    <row r="4379" spans="28:32" ht="20" customHeight="1" x14ac:dyDescent="0.5">
      <c r="AB4379" s="41">
        <f t="shared" si="340"/>
        <v>171</v>
      </c>
      <c r="AC4379" s="75">
        <f t="shared" si="341"/>
        <v>345.50064229249023</v>
      </c>
      <c r="AD4379" s="75">
        <f t="shared" si="342"/>
        <v>59080.609832015827</v>
      </c>
      <c r="AE4379" s="74">
        <f t="shared" si="343"/>
        <v>1629.5090446792583</v>
      </c>
      <c r="AF4379" s="74">
        <f t="shared" si="344"/>
        <v>278646.04664015316</v>
      </c>
    </row>
    <row r="4380" spans="28:32" ht="20" customHeight="1" x14ac:dyDescent="0.5">
      <c r="AB4380" s="41">
        <f t="shared" si="340"/>
        <v>171</v>
      </c>
      <c r="AC4380" s="75">
        <f t="shared" si="341"/>
        <v>345.50064229249023</v>
      </c>
      <c r="AD4380" s="75">
        <f t="shared" si="342"/>
        <v>59080.609832015827</v>
      </c>
      <c r="AE4380" s="74">
        <f t="shared" si="343"/>
        <v>1629.5090446792583</v>
      </c>
      <c r="AF4380" s="74">
        <f t="shared" si="344"/>
        <v>278646.04664015316</v>
      </c>
    </row>
    <row r="4381" spans="28:32" ht="20" customHeight="1" x14ac:dyDescent="0.5">
      <c r="AB4381" s="41">
        <f t="shared" si="340"/>
        <v>171</v>
      </c>
      <c r="AC4381" s="75">
        <f t="shared" si="341"/>
        <v>345.50064229249023</v>
      </c>
      <c r="AD4381" s="75">
        <f t="shared" si="342"/>
        <v>59080.609832015827</v>
      </c>
      <c r="AE4381" s="74">
        <f t="shared" si="343"/>
        <v>1629.5090446792583</v>
      </c>
      <c r="AF4381" s="74">
        <f t="shared" si="344"/>
        <v>278646.04664015316</v>
      </c>
    </row>
    <row r="4382" spans="28:32" ht="20" customHeight="1" x14ac:dyDescent="0.5">
      <c r="AB4382" s="41">
        <f t="shared" si="340"/>
        <v>171</v>
      </c>
      <c r="AC4382" s="75">
        <f t="shared" si="341"/>
        <v>345.50064229249023</v>
      </c>
      <c r="AD4382" s="75">
        <f t="shared" si="342"/>
        <v>59080.609832015827</v>
      </c>
      <c r="AE4382" s="74">
        <f t="shared" si="343"/>
        <v>1629.5090446792583</v>
      </c>
      <c r="AF4382" s="74">
        <f t="shared" si="344"/>
        <v>278646.04664015316</v>
      </c>
    </row>
    <row r="4383" spans="28:32" ht="20" customHeight="1" x14ac:dyDescent="0.5">
      <c r="AB4383" s="41">
        <f t="shared" si="340"/>
        <v>171</v>
      </c>
      <c r="AC4383" s="75">
        <f t="shared" si="341"/>
        <v>345.50064229249023</v>
      </c>
      <c r="AD4383" s="75">
        <f t="shared" si="342"/>
        <v>59080.609832015827</v>
      </c>
      <c r="AE4383" s="74">
        <f t="shared" si="343"/>
        <v>1629.5090446792583</v>
      </c>
      <c r="AF4383" s="74">
        <f t="shared" si="344"/>
        <v>278646.04664015316</v>
      </c>
    </row>
    <row r="4384" spans="28:32" ht="20" customHeight="1" x14ac:dyDescent="0.5">
      <c r="AB4384" s="41">
        <f t="shared" si="340"/>
        <v>171</v>
      </c>
      <c r="AC4384" s="75">
        <f t="shared" si="341"/>
        <v>345.50064229249023</v>
      </c>
      <c r="AD4384" s="75">
        <f t="shared" si="342"/>
        <v>59080.609832015827</v>
      </c>
      <c r="AE4384" s="74">
        <f t="shared" si="343"/>
        <v>1629.5090446792583</v>
      </c>
      <c r="AF4384" s="74">
        <f t="shared" si="344"/>
        <v>278646.04664015316</v>
      </c>
    </row>
    <row r="4385" spans="28:32" ht="20" customHeight="1" x14ac:dyDescent="0.5">
      <c r="AB4385" s="41">
        <f t="shared" si="340"/>
        <v>171</v>
      </c>
      <c r="AC4385" s="75">
        <f t="shared" si="341"/>
        <v>345.50064229249023</v>
      </c>
      <c r="AD4385" s="75">
        <f t="shared" si="342"/>
        <v>59080.609832015827</v>
      </c>
      <c r="AE4385" s="74">
        <f t="shared" si="343"/>
        <v>1629.5090446792583</v>
      </c>
      <c r="AF4385" s="74">
        <f t="shared" si="344"/>
        <v>278646.04664015316</v>
      </c>
    </row>
    <row r="4386" spans="28:32" ht="20" customHeight="1" x14ac:dyDescent="0.5">
      <c r="AB4386" s="41">
        <f t="shared" si="340"/>
        <v>171</v>
      </c>
      <c r="AC4386" s="75">
        <f t="shared" si="341"/>
        <v>345.50064229249023</v>
      </c>
      <c r="AD4386" s="75">
        <f t="shared" si="342"/>
        <v>59080.609832015827</v>
      </c>
      <c r="AE4386" s="74">
        <f t="shared" si="343"/>
        <v>1629.5090446792583</v>
      </c>
      <c r="AF4386" s="74">
        <f t="shared" si="344"/>
        <v>278646.04664015316</v>
      </c>
    </row>
    <row r="4387" spans="28:32" ht="20" customHeight="1" x14ac:dyDescent="0.5">
      <c r="AB4387" s="41">
        <f t="shared" si="340"/>
        <v>171</v>
      </c>
      <c r="AC4387" s="75">
        <f t="shared" si="341"/>
        <v>345.50064229249023</v>
      </c>
      <c r="AD4387" s="75">
        <f t="shared" si="342"/>
        <v>59080.609832015827</v>
      </c>
      <c r="AE4387" s="74">
        <f t="shared" si="343"/>
        <v>1629.5090446792583</v>
      </c>
      <c r="AF4387" s="74">
        <f t="shared" si="344"/>
        <v>278646.04664015316</v>
      </c>
    </row>
    <row r="4388" spans="28:32" ht="20" customHeight="1" x14ac:dyDescent="0.5">
      <c r="AB4388" s="41">
        <f t="shared" si="340"/>
        <v>171</v>
      </c>
      <c r="AC4388" s="75">
        <f t="shared" si="341"/>
        <v>345.50064229249023</v>
      </c>
      <c r="AD4388" s="75">
        <f t="shared" si="342"/>
        <v>59080.609832015827</v>
      </c>
      <c r="AE4388" s="74">
        <f t="shared" si="343"/>
        <v>1629.5090446792583</v>
      </c>
      <c r="AF4388" s="74">
        <f t="shared" si="344"/>
        <v>278646.04664015316</v>
      </c>
    </row>
    <row r="4389" spans="28:32" ht="20" customHeight="1" x14ac:dyDescent="0.5">
      <c r="AB4389" s="41">
        <f t="shared" si="340"/>
        <v>171</v>
      </c>
      <c r="AC4389" s="75">
        <f t="shared" si="341"/>
        <v>345.50064229249023</v>
      </c>
      <c r="AD4389" s="75">
        <f t="shared" si="342"/>
        <v>59080.609832015827</v>
      </c>
      <c r="AE4389" s="74">
        <f t="shared" si="343"/>
        <v>1629.5090446792583</v>
      </c>
      <c r="AF4389" s="74">
        <f t="shared" si="344"/>
        <v>278646.04664015316</v>
      </c>
    </row>
    <row r="4390" spans="28:32" ht="20" customHeight="1" x14ac:dyDescent="0.5">
      <c r="AB4390" s="41">
        <f t="shared" si="340"/>
        <v>171</v>
      </c>
      <c r="AC4390" s="75">
        <f t="shared" si="341"/>
        <v>345.50064229249023</v>
      </c>
      <c r="AD4390" s="75">
        <f t="shared" si="342"/>
        <v>59080.609832015827</v>
      </c>
      <c r="AE4390" s="74">
        <f t="shared" si="343"/>
        <v>1629.5090446792583</v>
      </c>
      <c r="AF4390" s="74">
        <f t="shared" si="344"/>
        <v>278646.04664015316</v>
      </c>
    </row>
    <row r="4391" spans="28:32" ht="20" customHeight="1" x14ac:dyDescent="0.5">
      <c r="AB4391" s="41">
        <f t="shared" si="340"/>
        <v>171</v>
      </c>
      <c r="AC4391" s="75">
        <f t="shared" si="341"/>
        <v>345.50064229249023</v>
      </c>
      <c r="AD4391" s="75">
        <f t="shared" si="342"/>
        <v>59080.609832015827</v>
      </c>
      <c r="AE4391" s="74">
        <f t="shared" si="343"/>
        <v>1629.5090446792583</v>
      </c>
      <c r="AF4391" s="74">
        <f t="shared" si="344"/>
        <v>278646.04664015316</v>
      </c>
    </row>
    <row r="4392" spans="28:32" ht="20" customHeight="1" x14ac:dyDescent="0.5">
      <c r="AB4392" s="41">
        <f t="shared" si="340"/>
        <v>171</v>
      </c>
      <c r="AC4392" s="75">
        <f t="shared" si="341"/>
        <v>345.50064229249023</v>
      </c>
      <c r="AD4392" s="75">
        <f t="shared" si="342"/>
        <v>59080.609832015827</v>
      </c>
      <c r="AE4392" s="74">
        <f t="shared" si="343"/>
        <v>1629.5090446792583</v>
      </c>
      <c r="AF4392" s="74">
        <f t="shared" si="344"/>
        <v>278646.04664015316</v>
      </c>
    </row>
    <row r="4393" spans="28:32" ht="20" customHeight="1" x14ac:dyDescent="0.5">
      <c r="AB4393" s="41">
        <f t="shared" si="340"/>
        <v>171</v>
      </c>
      <c r="AC4393" s="75">
        <f t="shared" si="341"/>
        <v>345.50064229249023</v>
      </c>
      <c r="AD4393" s="75">
        <f t="shared" si="342"/>
        <v>59080.609832015827</v>
      </c>
      <c r="AE4393" s="74">
        <f t="shared" si="343"/>
        <v>1629.5090446792583</v>
      </c>
      <c r="AF4393" s="74">
        <f t="shared" si="344"/>
        <v>278646.04664015316</v>
      </c>
    </row>
    <row r="4394" spans="28:32" ht="20" customHeight="1" x14ac:dyDescent="0.5">
      <c r="AB4394" s="41">
        <f t="shared" si="340"/>
        <v>171</v>
      </c>
      <c r="AC4394" s="75">
        <f t="shared" si="341"/>
        <v>345.50064229249023</v>
      </c>
      <c r="AD4394" s="75">
        <f t="shared" si="342"/>
        <v>59080.609832015827</v>
      </c>
      <c r="AE4394" s="74">
        <f t="shared" si="343"/>
        <v>1629.5090446792583</v>
      </c>
      <c r="AF4394" s="74">
        <f t="shared" si="344"/>
        <v>278646.04664015316</v>
      </c>
    </row>
    <row r="4395" spans="28:32" ht="20" customHeight="1" x14ac:dyDescent="0.5">
      <c r="AB4395" s="41">
        <f t="shared" si="340"/>
        <v>171</v>
      </c>
      <c r="AC4395" s="75">
        <f t="shared" si="341"/>
        <v>345.50064229249023</v>
      </c>
      <c r="AD4395" s="75">
        <f t="shared" si="342"/>
        <v>59080.609832015827</v>
      </c>
      <c r="AE4395" s="74">
        <f t="shared" si="343"/>
        <v>1629.5090446792583</v>
      </c>
      <c r="AF4395" s="74">
        <f t="shared" si="344"/>
        <v>278646.04664015316</v>
      </c>
    </row>
    <row r="4396" spans="28:32" ht="20" customHeight="1" x14ac:dyDescent="0.5">
      <c r="AB4396" s="41">
        <f t="shared" si="340"/>
        <v>171</v>
      </c>
      <c r="AC4396" s="75">
        <f t="shared" si="341"/>
        <v>345.50064229249023</v>
      </c>
      <c r="AD4396" s="75">
        <f t="shared" si="342"/>
        <v>59080.609832015827</v>
      </c>
      <c r="AE4396" s="74">
        <f t="shared" si="343"/>
        <v>1629.5090446792583</v>
      </c>
      <c r="AF4396" s="74">
        <f t="shared" si="344"/>
        <v>278646.04664015316</v>
      </c>
    </row>
    <row r="4397" spans="28:32" ht="20" customHeight="1" x14ac:dyDescent="0.5">
      <c r="AB4397" s="41">
        <f t="shared" si="340"/>
        <v>171</v>
      </c>
      <c r="AC4397" s="75">
        <f t="shared" si="341"/>
        <v>345.50064229249023</v>
      </c>
      <c r="AD4397" s="75">
        <f t="shared" si="342"/>
        <v>59080.609832015827</v>
      </c>
      <c r="AE4397" s="74">
        <f t="shared" si="343"/>
        <v>1629.5090446792583</v>
      </c>
      <c r="AF4397" s="74">
        <f t="shared" si="344"/>
        <v>278646.04664015316</v>
      </c>
    </row>
    <row r="4398" spans="28:32" ht="20" customHeight="1" x14ac:dyDescent="0.5">
      <c r="AB4398" s="41">
        <f t="shared" si="340"/>
        <v>171</v>
      </c>
      <c r="AC4398" s="75">
        <f t="shared" si="341"/>
        <v>345.50064229249023</v>
      </c>
      <c r="AD4398" s="75">
        <f t="shared" si="342"/>
        <v>59080.609832015827</v>
      </c>
      <c r="AE4398" s="74">
        <f t="shared" si="343"/>
        <v>1629.5090446792583</v>
      </c>
      <c r="AF4398" s="74">
        <f t="shared" si="344"/>
        <v>278646.04664015316</v>
      </c>
    </row>
    <row r="4399" spans="28:32" ht="20" customHeight="1" x14ac:dyDescent="0.5">
      <c r="AB4399" s="41">
        <f t="shared" si="340"/>
        <v>171</v>
      </c>
      <c r="AC4399" s="75">
        <f t="shared" si="341"/>
        <v>345.50064229249023</v>
      </c>
      <c r="AD4399" s="75">
        <f t="shared" si="342"/>
        <v>59080.609832015827</v>
      </c>
      <c r="AE4399" s="74">
        <f t="shared" si="343"/>
        <v>1629.5090446792583</v>
      </c>
      <c r="AF4399" s="74">
        <f t="shared" si="344"/>
        <v>278646.04664015316</v>
      </c>
    </row>
    <row r="4400" spans="28:32" ht="20" customHeight="1" x14ac:dyDescent="0.5">
      <c r="AB4400" s="41">
        <f t="shared" si="340"/>
        <v>171</v>
      </c>
      <c r="AC4400" s="75">
        <f t="shared" si="341"/>
        <v>345.50064229249023</v>
      </c>
      <c r="AD4400" s="75">
        <f t="shared" si="342"/>
        <v>59080.609832015827</v>
      </c>
      <c r="AE4400" s="74">
        <f t="shared" si="343"/>
        <v>1629.5090446792583</v>
      </c>
      <c r="AF4400" s="74">
        <f t="shared" si="344"/>
        <v>278646.04664015316</v>
      </c>
    </row>
    <row r="4401" spans="28:32" ht="20" customHeight="1" x14ac:dyDescent="0.5">
      <c r="AB4401" s="41">
        <f t="shared" si="340"/>
        <v>171</v>
      </c>
      <c r="AC4401" s="75">
        <f t="shared" si="341"/>
        <v>345.50064229249023</v>
      </c>
      <c r="AD4401" s="75">
        <f t="shared" si="342"/>
        <v>59080.609832015827</v>
      </c>
      <c r="AE4401" s="74">
        <f t="shared" si="343"/>
        <v>1629.5090446792583</v>
      </c>
      <c r="AF4401" s="74">
        <f t="shared" si="344"/>
        <v>278646.04664015316</v>
      </c>
    </row>
    <row r="4402" spans="28:32" ht="20" customHeight="1" x14ac:dyDescent="0.5">
      <c r="AB4402" s="41">
        <f t="shared" si="340"/>
        <v>171</v>
      </c>
      <c r="AC4402" s="75">
        <f t="shared" si="341"/>
        <v>345.50064229249023</v>
      </c>
      <c r="AD4402" s="75">
        <f t="shared" si="342"/>
        <v>59080.609832015827</v>
      </c>
      <c r="AE4402" s="74">
        <f t="shared" si="343"/>
        <v>1629.5090446792583</v>
      </c>
      <c r="AF4402" s="74">
        <f t="shared" si="344"/>
        <v>278646.04664015316</v>
      </c>
    </row>
    <row r="4403" spans="28:32" ht="20" customHeight="1" x14ac:dyDescent="0.5">
      <c r="AB4403" s="41">
        <f t="shared" si="340"/>
        <v>171</v>
      </c>
      <c r="AC4403" s="75">
        <f t="shared" si="341"/>
        <v>345.50064229249023</v>
      </c>
      <c r="AD4403" s="75">
        <f t="shared" si="342"/>
        <v>59080.609832015827</v>
      </c>
      <c r="AE4403" s="74">
        <f t="shared" si="343"/>
        <v>1629.5090446792583</v>
      </c>
      <c r="AF4403" s="74">
        <f t="shared" si="344"/>
        <v>278646.04664015316</v>
      </c>
    </row>
    <row r="4404" spans="28:32" ht="20" customHeight="1" x14ac:dyDescent="0.5">
      <c r="AB4404" s="41">
        <f t="shared" si="340"/>
        <v>171</v>
      </c>
      <c r="AC4404" s="75">
        <f t="shared" si="341"/>
        <v>345.50064229249023</v>
      </c>
      <c r="AD4404" s="75">
        <f t="shared" si="342"/>
        <v>59080.609832015827</v>
      </c>
      <c r="AE4404" s="74">
        <f t="shared" si="343"/>
        <v>1629.5090446792583</v>
      </c>
      <c r="AF4404" s="74">
        <f t="shared" si="344"/>
        <v>278646.04664015316</v>
      </c>
    </row>
    <row r="4405" spans="28:32" ht="20" customHeight="1" x14ac:dyDescent="0.5">
      <c r="AB4405" s="41">
        <f t="shared" si="340"/>
        <v>171</v>
      </c>
      <c r="AC4405" s="75">
        <f t="shared" si="341"/>
        <v>345.50064229249023</v>
      </c>
      <c r="AD4405" s="75">
        <f t="shared" si="342"/>
        <v>59080.609832015827</v>
      </c>
      <c r="AE4405" s="74">
        <f t="shared" si="343"/>
        <v>1629.5090446792583</v>
      </c>
      <c r="AF4405" s="74">
        <f t="shared" si="344"/>
        <v>278646.04664015316</v>
      </c>
    </row>
    <row r="4406" spans="28:32" ht="20" customHeight="1" x14ac:dyDescent="0.5">
      <c r="AB4406" s="41">
        <f t="shared" si="340"/>
        <v>171</v>
      </c>
      <c r="AC4406" s="75">
        <f t="shared" si="341"/>
        <v>345.50064229249023</v>
      </c>
      <c r="AD4406" s="75">
        <f t="shared" si="342"/>
        <v>59080.609832015827</v>
      </c>
      <c r="AE4406" s="74">
        <f t="shared" si="343"/>
        <v>1629.5090446792583</v>
      </c>
      <c r="AF4406" s="74">
        <f t="shared" si="344"/>
        <v>278646.04664015316</v>
      </c>
    </row>
    <row r="4407" spans="28:32" ht="20" customHeight="1" x14ac:dyDescent="0.5">
      <c r="AB4407" s="41">
        <f t="shared" si="340"/>
        <v>171</v>
      </c>
      <c r="AC4407" s="75">
        <f t="shared" si="341"/>
        <v>345.50064229249023</v>
      </c>
      <c r="AD4407" s="75">
        <f t="shared" si="342"/>
        <v>59080.609832015827</v>
      </c>
      <c r="AE4407" s="74">
        <f t="shared" si="343"/>
        <v>1629.5090446792583</v>
      </c>
      <c r="AF4407" s="74">
        <f t="shared" si="344"/>
        <v>278646.04664015316</v>
      </c>
    </row>
    <row r="4408" spans="28:32" ht="20" customHeight="1" x14ac:dyDescent="0.5">
      <c r="AB4408" s="41">
        <f t="shared" si="340"/>
        <v>171</v>
      </c>
      <c r="AC4408" s="75">
        <f t="shared" si="341"/>
        <v>345.50064229249023</v>
      </c>
      <c r="AD4408" s="75">
        <f t="shared" si="342"/>
        <v>59080.609832015827</v>
      </c>
      <c r="AE4408" s="74">
        <f t="shared" si="343"/>
        <v>1629.5090446792583</v>
      </c>
      <c r="AF4408" s="74">
        <f t="shared" si="344"/>
        <v>278646.04664015316</v>
      </c>
    </row>
    <row r="4409" spans="28:32" ht="20" customHeight="1" x14ac:dyDescent="0.5">
      <c r="AB4409" s="41">
        <f t="shared" si="340"/>
        <v>171</v>
      </c>
      <c r="AC4409" s="75">
        <f t="shared" si="341"/>
        <v>345.50064229249023</v>
      </c>
      <c r="AD4409" s="75">
        <f t="shared" si="342"/>
        <v>59080.609832015827</v>
      </c>
      <c r="AE4409" s="74">
        <f t="shared" si="343"/>
        <v>1629.5090446792583</v>
      </c>
      <c r="AF4409" s="74">
        <f t="shared" si="344"/>
        <v>278646.04664015316</v>
      </c>
    </row>
    <row r="4410" spans="28:32" ht="20" customHeight="1" x14ac:dyDescent="0.5">
      <c r="AB4410" s="41">
        <f t="shared" si="340"/>
        <v>171</v>
      </c>
      <c r="AC4410" s="75">
        <f t="shared" si="341"/>
        <v>345.50064229249023</v>
      </c>
      <c r="AD4410" s="75">
        <f t="shared" si="342"/>
        <v>59080.609832015827</v>
      </c>
      <c r="AE4410" s="74">
        <f t="shared" si="343"/>
        <v>1629.5090446792583</v>
      </c>
      <c r="AF4410" s="74">
        <f t="shared" si="344"/>
        <v>278646.04664015316</v>
      </c>
    </row>
    <row r="4411" spans="28:32" ht="20" customHeight="1" x14ac:dyDescent="0.5">
      <c r="AB4411" s="41">
        <f t="shared" si="340"/>
        <v>171</v>
      </c>
      <c r="AC4411" s="75">
        <f t="shared" si="341"/>
        <v>345.50064229249023</v>
      </c>
      <c r="AD4411" s="75">
        <f t="shared" si="342"/>
        <v>59080.609832015827</v>
      </c>
      <c r="AE4411" s="74">
        <f t="shared" si="343"/>
        <v>1629.5090446792583</v>
      </c>
      <c r="AF4411" s="74">
        <f t="shared" si="344"/>
        <v>278646.04664015316</v>
      </c>
    </row>
    <row r="4412" spans="28:32" ht="20" customHeight="1" x14ac:dyDescent="0.5">
      <c r="AB4412" s="41">
        <f t="shared" si="340"/>
        <v>171</v>
      </c>
      <c r="AC4412" s="75">
        <f t="shared" si="341"/>
        <v>345.50064229249023</v>
      </c>
      <c r="AD4412" s="75">
        <f t="shared" si="342"/>
        <v>59080.609832015827</v>
      </c>
      <c r="AE4412" s="74">
        <f t="shared" si="343"/>
        <v>1629.5090446792583</v>
      </c>
      <c r="AF4412" s="74">
        <f t="shared" si="344"/>
        <v>278646.04664015316</v>
      </c>
    </row>
    <row r="4413" spans="28:32" ht="20" customHeight="1" x14ac:dyDescent="0.5">
      <c r="AB4413" s="41">
        <f t="shared" si="340"/>
        <v>171</v>
      </c>
      <c r="AC4413" s="75">
        <f t="shared" si="341"/>
        <v>345.50064229249023</v>
      </c>
      <c r="AD4413" s="75">
        <f t="shared" si="342"/>
        <v>59080.609832015827</v>
      </c>
      <c r="AE4413" s="74">
        <f t="shared" si="343"/>
        <v>1629.5090446792583</v>
      </c>
      <c r="AF4413" s="74">
        <f t="shared" si="344"/>
        <v>278646.04664015316</v>
      </c>
    </row>
    <row r="4414" spans="28:32" ht="20" customHeight="1" x14ac:dyDescent="0.5">
      <c r="AB4414" s="41">
        <f t="shared" si="340"/>
        <v>171</v>
      </c>
      <c r="AC4414" s="75">
        <f t="shared" si="341"/>
        <v>345.50064229249023</v>
      </c>
      <c r="AD4414" s="75">
        <f t="shared" si="342"/>
        <v>59080.609832015827</v>
      </c>
      <c r="AE4414" s="74">
        <f t="shared" si="343"/>
        <v>1629.5090446792583</v>
      </c>
      <c r="AF4414" s="74">
        <f t="shared" si="344"/>
        <v>278646.04664015316</v>
      </c>
    </row>
    <row r="4415" spans="28:32" ht="20" customHeight="1" x14ac:dyDescent="0.5">
      <c r="AB4415" s="41">
        <f t="shared" si="340"/>
        <v>171</v>
      </c>
      <c r="AC4415" s="75">
        <f t="shared" si="341"/>
        <v>345.50064229249023</v>
      </c>
      <c r="AD4415" s="75">
        <f t="shared" si="342"/>
        <v>59080.609832015827</v>
      </c>
      <c r="AE4415" s="74">
        <f t="shared" si="343"/>
        <v>1629.5090446792583</v>
      </c>
      <c r="AF4415" s="74">
        <f t="shared" si="344"/>
        <v>278646.04664015316</v>
      </c>
    </row>
    <row r="4416" spans="28:32" ht="20" customHeight="1" x14ac:dyDescent="0.5">
      <c r="AB4416" s="41">
        <f t="shared" si="340"/>
        <v>171</v>
      </c>
      <c r="AC4416" s="75">
        <f t="shared" si="341"/>
        <v>345.50064229249023</v>
      </c>
      <c r="AD4416" s="75">
        <f t="shared" si="342"/>
        <v>59080.609832015827</v>
      </c>
      <c r="AE4416" s="74">
        <f t="shared" si="343"/>
        <v>1629.5090446792583</v>
      </c>
      <c r="AF4416" s="74">
        <f t="shared" si="344"/>
        <v>278646.04664015316</v>
      </c>
    </row>
    <row r="4417" spans="28:32" ht="20" customHeight="1" x14ac:dyDescent="0.5">
      <c r="AB4417" s="41">
        <f t="shared" si="340"/>
        <v>171</v>
      </c>
      <c r="AC4417" s="75">
        <f t="shared" si="341"/>
        <v>345.50064229249023</v>
      </c>
      <c r="AD4417" s="75">
        <f t="shared" si="342"/>
        <v>59080.609832015827</v>
      </c>
      <c r="AE4417" s="74">
        <f t="shared" si="343"/>
        <v>1629.5090446792583</v>
      </c>
      <c r="AF4417" s="74">
        <f t="shared" si="344"/>
        <v>278646.04664015316</v>
      </c>
    </row>
    <row r="4418" spans="28:32" ht="20" customHeight="1" x14ac:dyDescent="0.5">
      <c r="AB4418" s="41">
        <f t="shared" si="340"/>
        <v>171</v>
      </c>
      <c r="AC4418" s="75">
        <f t="shared" si="341"/>
        <v>345.50064229249023</v>
      </c>
      <c r="AD4418" s="75">
        <f t="shared" si="342"/>
        <v>59080.609832015827</v>
      </c>
      <c r="AE4418" s="74">
        <f t="shared" si="343"/>
        <v>1629.5090446792583</v>
      </c>
      <c r="AF4418" s="74">
        <f t="shared" si="344"/>
        <v>278646.04664015316</v>
      </c>
    </row>
    <row r="4419" spans="28:32" ht="20" customHeight="1" x14ac:dyDescent="0.5">
      <c r="AB4419" s="41">
        <f t="shared" si="340"/>
        <v>171</v>
      </c>
      <c r="AC4419" s="75">
        <f t="shared" si="341"/>
        <v>345.50064229249023</v>
      </c>
      <c r="AD4419" s="75">
        <f t="shared" si="342"/>
        <v>59080.609832015827</v>
      </c>
      <c r="AE4419" s="74">
        <f t="shared" si="343"/>
        <v>1629.5090446792583</v>
      </c>
      <c r="AF4419" s="74">
        <f t="shared" si="344"/>
        <v>278646.04664015316</v>
      </c>
    </row>
    <row r="4420" spans="28:32" ht="20" customHeight="1" x14ac:dyDescent="0.5">
      <c r="AB4420" s="41">
        <f t="shared" si="340"/>
        <v>171</v>
      </c>
      <c r="AC4420" s="75">
        <f t="shared" si="341"/>
        <v>345.50064229249023</v>
      </c>
      <c r="AD4420" s="75">
        <f t="shared" si="342"/>
        <v>59080.609832015827</v>
      </c>
      <c r="AE4420" s="74">
        <f t="shared" si="343"/>
        <v>1629.5090446792583</v>
      </c>
      <c r="AF4420" s="74">
        <f t="shared" si="344"/>
        <v>278646.04664015316</v>
      </c>
    </row>
    <row r="4421" spans="28:32" ht="20" customHeight="1" x14ac:dyDescent="0.5">
      <c r="AB4421" s="41">
        <f t="shared" si="340"/>
        <v>171</v>
      </c>
      <c r="AC4421" s="75">
        <f t="shared" si="341"/>
        <v>345.50064229249023</v>
      </c>
      <c r="AD4421" s="75">
        <f t="shared" si="342"/>
        <v>59080.609832015827</v>
      </c>
      <c r="AE4421" s="74">
        <f t="shared" si="343"/>
        <v>1629.5090446792583</v>
      </c>
      <c r="AF4421" s="74">
        <f t="shared" si="344"/>
        <v>278646.04664015316</v>
      </c>
    </row>
    <row r="4422" spans="28:32" ht="20" customHeight="1" x14ac:dyDescent="0.5">
      <c r="AB4422" s="41">
        <f t="shared" si="340"/>
        <v>171</v>
      </c>
      <c r="AC4422" s="75">
        <f t="shared" si="341"/>
        <v>345.50064229249023</v>
      </c>
      <c r="AD4422" s="75">
        <f t="shared" si="342"/>
        <v>59080.609832015827</v>
      </c>
      <c r="AE4422" s="74">
        <f t="shared" si="343"/>
        <v>1629.5090446792583</v>
      </c>
      <c r="AF4422" s="74">
        <f t="shared" si="344"/>
        <v>278646.04664015316</v>
      </c>
    </row>
    <row r="4423" spans="28:32" ht="20" customHeight="1" x14ac:dyDescent="0.5">
      <c r="AB4423" s="41">
        <f t="shared" ref="AB4423:AB4486" si="345">AB4422+U4423</f>
        <v>171</v>
      </c>
      <c r="AC4423" s="75">
        <f t="shared" ref="AC4423:AC4486" si="346">IF(U4423&gt;0,(W4423+AD4422)/AB4423,AC4422)</f>
        <v>345.50064229249023</v>
      </c>
      <c r="AD4423" s="75">
        <f t="shared" ref="AD4423:AD4486" si="347">AB4423*AC4423</f>
        <v>59080.609832015827</v>
      </c>
      <c r="AE4423" s="74">
        <f t="shared" ref="AE4423:AE4486" si="348">IF(U4423&gt;0,(AF4422+Z4423)/AB4423,AE4422)</f>
        <v>1629.5090446792583</v>
      </c>
      <c r="AF4423" s="74">
        <f t="shared" ref="AF4423:AF4486" si="349">AB4423*AE4423</f>
        <v>278646.04664015316</v>
      </c>
    </row>
    <row r="4424" spans="28:32" ht="20" customHeight="1" x14ac:dyDescent="0.5">
      <c r="AB4424" s="41">
        <f t="shared" si="345"/>
        <v>171</v>
      </c>
      <c r="AC4424" s="75">
        <f t="shared" si="346"/>
        <v>345.50064229249023</v>
      </c>
      <c r="AD4424" s="75">
        <f t="shared" si="347"/>
        <v>59080.609832015827</v>
      </c>
      <c r="AE4424" s="74">
        <f t="shared" si="348"/>
        <v>1629.5090446792583</v>
      </c>
      <c r="AF4424" s="74">
        <f t="shared" si="349"/>
        <v>278646.04664015316</v>
      </c>
    </row>
    <row r="4425" spans="28:32" ht="20" customHeight="1" x14ac:dyDescent="0.5">
      <c r="AB4425" s="41">
        <f t="shared" si="345"/>
        <v>171</v>
      </c>
      <c r="AC4425" s="75">
        <f t="shared" si="346"/>
        <v>345.50064229249023</v>
      </c>
      <c r="AD4425" s="75">
        <f t="shared" si="347"/>
        <v>59080.609832015827</v>
      </c>
      <c r="AE4425" s="74">
        <f t="shared" si="348"/>
        <v>1629.5090446792583</v>
      </c>
      <c r="AF4425" s="74">
        <f t="shared" si="349"/>
        <v>278646.04664015316</v>
      </c>
    </row>
    <row r="4426" spans="28:32" ht="20" customHeight="1" x14ac:dyDescent="0.5">
      <c r="AB4426" s="41">
        <f t="shared" si="345"/>
        <v>171</v>
      </c>
      <c r="AC4426" s="75">
        <f t="shared" si="346"/>
        <v>345.50064229249023</v>
      </c>
      <c r="AD4426" s="75">
        <f t="shared" si="347"/>
        <v>59080.609832015827</v>
      </c>
      <c r="AE4426" s="74">
        <f t="shared" si="348"/>
        <v>1629.5090446792583</v>
      </c>
      <c r="AF4426" s="74">
        <f t="shared" si="349"/>
        <v>278646.04664015316</v>
      </c>
    </row>
    <row r="4427" spans="28:32" ht="20" customHeight="1" x14ac:dyDescent="0.5">
      <c r="AB4427" s="41">
        <f t="shared" si="345"/>
        <v>171</v>
      </c>
      <c r="AC4427" s="75">
        <f t="shared" si="346"/>
        <v>345.50064229249023</v>
      </c>
      <c r="AD4427" s="75">
        <f t="shared" si="347"/>
        <v>59080.609832015827</v>
      </c>
      <c r="AE4427" s="74">
        <f t="shared" si="348"/>
        <v>1629.5090446792583</v>
      </c>
      <c r="AF4427" s="74">
        <f t="shared" si="349"/>
        <v>278646.04664015316</v>
      </c>
    </row>
    <row r="4428" spans="28:32" ht="20" customHeight="1" x14ac:dyDescent="0.5">
      <c r="AB4428" s="41">
        <f t="shared" si="345"/>
        <v>171</v>
      </c>
      <c r="AC4428" s="75">
        <f t="shared" si="346"/>
        <v>345.50064229249023</v>
      </c>
      <c r="AD4428" s="75">
        <f t="shared" si="347"/>
        <v>59080.609832015827</v>
      </c>
      <c r="AE4428" s="74">
        <f t="shared" si="348"/>
        <v>1629.5090446792583</v>
      </c>
      <c r="AF4428" s="74">
        <f t="shared" si="349"/>
        <v>278646.04664015316</v>
      </c>
    </row>
    <row r="4429" spans="28:32" ht="20" customHeight="1" x14ac:dyDescent="0.5">
      <c r="AB4429" s="41">
        <f t="shared" si="345"/>
        <v>171</v>
      </c>
      <c r="AC4429" s="75">
        <f t="shared" si="346"/>
        <v>345.50064229249023</v>
      </c>
      <c r="AD4429" s="75">
        <f t="shared" si="347"/>
        <v>59080.609832015827</v>
      </c>
      <c r="AE4429" s="74">
        <f t="shared" si="348"/>
        <v>1629.5090446792583</v>
      </c>
      <c r="AF4429" s="74">
        <f t="shared" si="349"/>
        <v>278646.04664015316</v>
      </c>
    </row>
    <row r="4430" spans="28:32" ht="20" customHeight="1" x14ac:dyDescent="0.5">
      <c r="AB4430" s="41">
        <f t="shared" si="345"/>
        <v>171</v>
      </c>
      <c r="AC4430" s="75">
        <f t="shared" si="346"/>
        <v>345.50064229249023</v>
      </c>
      <c r="AD4430" s="75">
        <f t="shared" si="347"/>
        <v>59080.609832015827</v>
      </c>
      <c r="AE4430" s="74">
        <f t="shared" si="348"/>
        <v>1629.5090446792583</v>
      </c>
      <c r="AF4430" s="74">
        <f t="shared" si="349"/>
        <v>278646.04664015316</v>
      </c>
    </row>
    <row r="4431" spans="28:32" ht="20" customHeight="1" x14ac:dyDescent="0.5">
      <c r="AB4431" s="41">
        <f t="shared" si="345"/>
        <v>171</v>
      </c>
      <c r="AC4431" s="75">
        <f t="shared" si="346"/>
        <v>345.50064229249023</v>
      </c>
      <c r="AD4431" s="75">
        <f t="shared" si="347"/>
        <v>59080.609832015827</v>
      </c>
      <c r="AE4431" s="74">
        <f t="shared" si="348"/>
        <v>1629.5090446792583</v>
      </c>
      <c r="AF4431" s="74">
        <f t="shared" si="349"/>
        <v>278646.04664015316</v>
      </c>
    </row>
    <row r="4432" spans="28:32" ht="20" customHeight="1" x14ac:dyDescent="0.5">
      <c r="AB4432" s="41">
        <f t="shared" si="345"/>
        <v>171</v>
      </c>
      <c r="AC4432" s="75">
        <f t="shared" si="346"/>
        <v>345.50064229249023</v>
      </c>
      <c r="AD4432" s="75">
        <f t="shared" si="347"/>
        <v>59080.609832015827</v>
      </c>
      <c r="AE4432" s="74">
        <f t="shared" si="348"/>
        <v>1629.5090446792583</v>
      </c>
      <c r="AF4432" s="74">
        <f t="shared" si="349"/>
        <v>278646.04664015316</v>
      </c>
    </row>
    <row r="4433" spans="28:32" ht="20" customHeight="1" x14ac:dyDescent="0.5">
      <c r="AB4433" s="41">
        <f t="shared" si="345"/>
        <v>171</v>
      </c>
      <c r="AC4433" s="75">
        <f t="shared" si="346"/>
        <v>345.50064229249023</v>
      </c>
      <c r="AD4433" s="75">
        <f t="shared" si="347"/>
        <v>59080.609832015827</v>
      </c>
      <c r="AE4433" s="74">
        <f t="shared" si="348"/>
        <v>1629.5090446792583</v>
      </c>
      <c r="AF4433" s="74">
        <f t="shared" si="349"/>
        <v>278646.04664015316</v>
      </c>
    </row>
    <row r="4434" spans="28:32" ht="20" customHeight="1" x14ac:dyDescent="0.5">
      <c r="AB4434" s="41">
        <f t="shared" si="345"/>
        <v>171</v>
      </c>
      <c r="AC4434" s="75">
        <f t="shared" si="346"/>
        <v>345.50064229249023</v>
      </c>
      <c r="AD4434" s="75">
        <f t="shared" si="347"/>
        <v>59080.609832015827</v>
      </c>
      <c r="AE4434" s="74">
        <f t="shared" si="348"/>
        <v>1629.5090446792583</v>
      </c>
      <c r="AF4434" s="74">
        <f t="shared" si="349"/>
        <v>278646.04664015316</v>
      </c>
    </row>
    <row r="4435" spans="28:32" ht="20" customHeight="1" x14ac:dyDescent="0.5">
      <c r="AB4435" s="41">
        <f t="shared" si="345"/>
        <v>171</v>
      </c>
      <c r="AC4435" s="75">
        <f t="shared" si="346"/>
        <v>345.50064229249023</v>
      </c>
      <c r="AD4435" s="75">
        <f t="shared" si="347"/>
        <v>59080.609832015827</v>
      </c>
      <c r="AE4435" s="74">
        <f t="shared" si="348"/>
        <v>1629.5090446792583</v>
      </c>
      <c r="AF4435" s="74">
        <f t="shared" si="349"/>
        <v>278646.04664015316</v>
      </c>
    </row>
    <row r="4436" spans="28:32" ht="20" customHeight="1" x14ac:dyDescent="0.5">
      <c r="AB4436" s="41">
        <f t="shared" si="345"/>
        <v>171</v>
      </c>
      <c r="AC4436" s="75">
        <f t="shared" si="346"/>
        <v>345.50064229249023</v>
      </c>
      <c r="AD4436" s="75">
        <f t="shared" si="347"/>
        <v>59080.609832015827</v>
      </c>
      <c r="AE4436" s="74">
        <f t="shared" si="348"/>
        <v>1629.5090446792583</v>
      </c>
      <c r="AF4436" s="74">
        <f t="shared" si="349"/>
        <v>278646.04664015316</v>
      </c>
    </row>
    <row r="4437" spans="28:32" ht="20" customHeight="1" x14ac:dyDescent="0.5">
      <c r="AB4437" s="41">
        <f t="shared" si="345"/>
        <v>171</v>
      </c>
      <c r="AC4437" s="75">
        <f t="shared" si="346"/>
        <v>345.50064229249023</v>
      </c>
      <c r="AD4437" s="75">
        <f t="shared" si="347"/>
        <v>59080.609832015827</v>
      </c>
      <c r="AE4437" s="74">
        <f t="shared" si="348"/>
        <v>1629.5090446792583</v>
      </c>
      <c r="AF4437" s="74">
        <f t="shared" si="349"/>
        <v>278646.04664015316</v>
      </c>
    </row>
    <row r="4438" spans="28:32" ht="20" customHeight="1" x14ac:dyDescent="0.5">
      <c r="AB4438" s="41">
        <f t="shared" si="345"/>
        <v>171</v>
      </c>
      <c r="AC4438" s="75">
        <f t="shared" si="346"/>
        <v>345.50064229249023</v>
      </c>
      <c r="AD4438" s="75">
        <f t="shared" si="347"/>
        <v>59080.609832015827</v>
      </c>
      <c r="AE4438" s="74">
        <f t="shared" si="348"/>
        <v>1629.5090446792583</v>
      </c>
      <c r="AF4438" s="74">
        <f t="shared" si="349"/>
        <v>278646.04664015316</v>
      </c>
    </row>
    <row r="4439" spans="28:32" ht="20" customHeight="1" x14ac:dyDescent="0.5">
      <c r="AB4439" s="41">
        <f t="shared" si="345"/>
        <v>171</v>
      </c>
      <c r="AC4439" s="75">
        <f t="shared" si="346"/>
        <v>345.50064229249023</v>
      </c>
      <c r="AD4439" s="75">
        <f t="shared" si="347"/>
        <v>59080.609832015827</v>
      </c>
      <c r="AE4439" s="74">
        <f t="shared" si="348"/>
        <v>1629.5090446792583</v>
      </c>
      <c r="AF4439" s="74">
        <f t="shared" si="349"/>
        <v>278646.04664015316</v>
      </c>
    </row>
    <row r="4440" spans="28:32" ht="20" customHeight="1" x14ac:dyDescent="0.5">
      <c r="AB4440" s="41">
        <f t="shared" si="345"/>
        <v>171</v>
      </c>
      <c r="AC4440" s="75">
        <f t="shared" si="346"/>
        <v>345.50064229249023</v>
      </c>
      <c r="AD4440" s="75">
        <f t="shared" si="347"/>
        <v>59080.609832015827</v>
      </c>
      <c r="AE4440" s="74">
        <f t="shared" si="348"/>
        <v>1629.5090446792583</v>
      </c>
      <c r="AF4440" s="74">
        <f t="shared" si="349"/>
        <v>278646.04664015316</v>
      </c>
    </row>
    <row r="4441" spans="28:32" ht="20" customHeight="1" x14ac:dyDescent="0.5">
      <c r="AB4441" s="41">
        <f t="shared" si="345"/>
        <v>171</v>
      </c>
      <c r="AC4441" s="75">
        <f t="shared" si="346"/>
        <v>345.50064229249023</v>
      </c>
      <c r="AD4441" s="75">
        <f t="shared" si="347"/>
        <v>59080.609832015827</v>
      </c>
      <c r="AE4441" s="74">
        <f t="shared" si="348"/>
        <v>1629.5090446792583</v>
      </c>
      <c r="AF4441" s="74">
        <f t="shared" si="349"/>
        <v>278646.04664015316</v>
      </c>
    </row>
    <row r="4442" spans="28:32" ht="20" customHeight="1" x14ac:dyDescent="0.5">
      <c r="AB4442" s="41">
        <f t="shared" si="345"/>
        <v>171</v>
      </c>
      <c r="AC4442" s="75">
        <f t="shared" si="346"/>
        <v>345.50064229249023</v>
      </c>
      <c r="AD4442" s="75">
        <f t="shared" si="347"/>
        <v>59080.609832015827</v>
      </c>
      <c r="AE4442" s="74">
        <f t="shared" si="348"/>
        <v>1629.5090446792583</v>
      </c>
      <c r="AF4442" s="74">
        <f t="shared" si="349"/>
        <v>278646.04664015316</v>
      </c>
    </row>
    <row r="4443" spans="28:32" ht="20" customHeight="1" x14ac:dyDescent="0.5">
      <c r="AB4443" s="41">
        <f t="shared" si="345"/>
        <v>171</v>
      </c>
      <c r="AC4443" s="75">
        <f t="shared" si="346"/>
        <v>345.50064229249023</v>
      </c>
      <c r="AD4443" s="75">
        <f t="shared" si="347"/>
        <v>59080.609832015827</v>
      </c>
      <c r="AE4443" s="74">
        <f t="shared" si="348"/>
        <v>1629.5090446792583</v>
      </c>
      <c r="AF4443" s="74">
        <f t="shared" si="349"/>
        <v>278646.04664015316</v>
      </c>
    </row>
    <row r="4444" spans="28:32" ht="20" customHeight="1" x14ac:dyDescent="0.5">
      <c r="AB4444" s="41">
        <f t="shared" si="345"/>
        <v>171</v>
      </c>
      <c r="AC4444" s="75">
        <f t="shared" si="346"/>
        <v>345.50064229249023</v>
      </c>
      <c r="AD4444" s="75">
        <f t="shared" si="347"/>
        <v>59080.609832015827</v>
      </c>
      <c r="AE4444" s="74">
        <f t="shared" si="348"/>
        <v>1629.5090446792583</v>
      </c>
      <c r="AF4444" s="74">
        <f t="shared" si="349"/>
        <v>278646.04664015316</v>
      </c>
    </row>
    <row r="4445" spans="28:32" ht="20" customHeight="1" x14ac:dyDescent="0.5">
      <c r="AB4445" s="41">
        <f t="shared" si="345"/>
        <v>171</v>
      </c>
      <c r="AC4445" s="75">
        <f t="shared" si="346"/>
        <v>345.50064229249023</v>
      </c>
      <c r="AD4445" s="75">
        <f t="shared" si="347"/>
        <v>59080.609832015827</v>
      </c>
      <c r="AE4445" s="74">
        <f t="shared" si="348"/>
        <v>1629.5090446792583</v>
      </c>
      <c r="AF4445" s="74">
        <f t="shared" si="349"/>
        <v>278646.04664015316</v>
      </c>
    </row>
    <row r="4446" spans="28:32" ht="20" customHeight="1" x14ac:dyDescent="0.5">
      <c r="AB4446" s="41">
        <f t="shared" si="345"/>
        <v>171</v>
      </c>
      <c r="AC4446" s="75">
        <f t="shared" si="346"/>
        <v>345.50064229249023</v>
      </c>
      <c r="AD4446" s="75">
        <f t="shared" si="347"/>
        <v>59080.609832015827</v>
      </c>
      <c r="AE4446" s="74">
        <f t="shared" si="348"/>
        <v>1629.5090446792583</v>
      </c>
      <c r="AF4446" s="74">
        <f t="shared" si="349"/>
        <v>278646.04664015316</v>
      </c>
    </row>
    <row r="4447" spans="28:32" ht="20" customHeight="1" x14ac:dyDescent="0.5">
      <c r="AB4447" s="41">
        <f t="shared" si="345"/>
        <v>171</v>
      </c>
      <c r="AC4447" s="75">
        <f t="shared" si="346"/>
        <v>345.50064229249023</v>
      </c>
      <c r="AD4447" s="75">
        <f t="shared" si="347"/>
        <v>59080.609832015827</v>
      </c>
      <c r="AE4447" s="74">
        <f t="shared" si="348"/>
        <v>1629.5090446792583</v>
      </c>
      <c r="AF4447" s="74">
        <f t="shared" si="349"/>
        <v>278646.04664015316</v>
      </c>
    </row>
    <row r="4448" spans="28:32" ht="20" customHeight="1" x14ac:dyDescent="0.5">
      <c r="AB4448" s="41">
        <f t="shared" si="345"/>
        <v>171</v>
      </c>
      <c r="AC4448" s="75">
        <f t="shared" si="346"/>
        <v>345.50064229249023</v>
      </c>
      <c r="AD4448" s="75">
        <f t="shared" si="347"/>
        <v>59080.609832015827</v>
      </c>
      <c r="AE4448" s="74">
        <f t="shared" si="348"/>
        <v>1629.5090446792583</v>
      </c>
      <c r="AF4448" s="74">
        <f t="shared" si="349"/>
        <v>278646.04664015316</v>
      </c>
    </row>
    <row r="4449" spans="28:32" ht="20" customHeight="1" x14ac:dyDescent="0.5">
      <c r="AB4449" s="41">
        <f t="shared" si="345"/>
        <v>171</v>
      </c>
      <c r="AC4449" s="75">
        <f t="shared" si="346"/>
        <v>345.50064229249023</v>
      </c>
      <c r="AD4449" s="75">
        <f t="shared" si="347"/>
        <v>59080.609832015827</v>
      </c>
      <c r="AE4449" s="74">
        <f t="shared" si="348"/>
        <v>1629.5090446792583</v>
      </c>
      <c r="AF4449" s="74">
        <f t="shared" si="349"/>
        <v>278646.04664015316</v>
      </c>
    </row>
    <row r="4450" spans="28:32" ht="20" customHeight="1" x14ac:dyDescent="0.5">
      <c r="AB4450" s="41">
        <f t="shared" si="345"/>
        <v>171</v>
      </c>
      <c r="AC4450" s="75">
        <f t="shared" si="346"/>
        <v>345.50064229249023</v>
      </c>
      <c r="AD4450" s="75">
        <f t="shared" si="347"/>
        <v>59080.609832015827</v>
      </c>
      <c r="AE4450" s="74">
        <f t="shared" si="348"/>
        <v>1629.5090446792583</v>
      </c>
      <c r="AF4450" s="74">
        <f t="shared" si="349"/>
        <v>278646.04664015316</v>
      </c>
    </row>
    <row r="4451" spans="28:32" ht="20" customHeight="1" x14ac:dyDescent="0.5">
      <c r="AB4451" s="41">
        <f t="shared" si="345"/>
        <v>171</v>
      </c>
      <c r="AC4451" s="75">
        <f t="shared" si="346"/>
        <v>345.50064229249023</v>
      </c>
      <c r="AD4451" s="75">
        <f t="shared" si="347"/>
        <v>59080.609832015827</v>
      </c>
      <c r="AE4451" s="74">
        <f t="shared" si="348"/>
        <v>1629.5090446792583</v>
      </c>
      <c r="AF4451" s="74">
        <f t="shared" si="349"/>
        <v>278646.04664015316</v>
      </c>
    </row>
    <row r="4452" spans="28:32" ht="20" customHeight="1" x14ac:dyDescent="0.5">
      <c r="AB4452" s="41">
        <f t="shared" si="345"/>
        <v>171</v>
      </c>
      <c r="AC4452" s="75">
        <f t="shared" si="346"/>
        <v>345.50064229249023</v>
      </c>
      <c r="AD4452" s="75">
        <f t="shared" si="347"/>
        <v>59080.609832015827</v>
      </c>
      <c r="AE4452" s="74">
        <f t="shared" si="348"/>
        <v>1629.5090446792583</v>
      </c>
      <c r="AF4452" s="74">
        <f t="shared" si="349"/>
        <v>278646.04664015316</v>
      </c>
    </row>
    <row r="4453" spans="28:32" ht="20" customHeight="1" x14ac:dyDescent="0.5">
      <c r="AB4453" s="41">
        <f t="shared" si="345"/>
        <v>171</v>
      </c>
      <c r="AC4453" s="75">
        <f t="shared" si="346"/>
        <v>345.50064229249023</v>
      </c>
      <c r="AD4453" s="75">
        <f t="shared" si="347"/>
        <v>59080.609832015827</v>
      </c>
      <c r="AE4453" s="74">
        <f t="shared" si="348"/>
        <v>1629.5090446792583</v>
      </c>
      <c r="AF4453" s="74">
        <f t="shared" si="349"/>
        <v>278646.04664015316</v>
      </c>
    </row>
    <row r="4454" spans="28:32" ht="20" customHeight="1" x14ac:dyDescent="0.5">
      <c r="AB4454" s="41">
        <f t="shared" si="345"/>
        <v>171</v>
      </c>
      <c r="AC4454" s="75">
        <f t="shared" si="346"/>
        <v>345.50064229249023</v>
      </c>
      <c r="AD4454" s="75">
        <f t="shared" si="347"/>
        <v>59080.609832015827</v>
      </c>
      <c r="AE4454" s="74">
        <f t="shared" si="348"/>
        <v>1629.5090446792583</v>
      </c>
      <c r="AF4454" s="74">
        <f t="shared" si="349"/>
        <v>278646.04664015316</v>
      </c>
    </row>
    <row r="4455" spans="28:32" ht="20" customHeight="1" x14ac:dyDescent="0.5">
      <c r="AB4455" s="41">
        <f t="shared" si="345"/>
        <v>171</v>
      </c>
      <c r="AC4455" s="75">
        <f t="shared" si="346"/>
        <v>345.50064229249023</v>
      </c>
      <c r="AD4455" s="75">
        <f t="shared" si="347"/>
        <v>59080.609832015827</v>
      </c>
      <c r="AE4455" s="74">
        <f t="shared" si="348"/>
        <v>1629.5090446792583</v>
      </c>
      <c r="AF4455" s="74">
        <f t="shared" si="349"/>
        <v>278646.04664015316</v>
      </c>
    </row>
    <row r="4456" spans="28:32" ht="20" customHeight="1" x14ac:dyDescent="0.5">
      <c r="AB4456" s="41">
        <f t="shared" si="345"/>
        <v>171</v>
      </c>
      <c r="AC4456" s="75">
        <f t="shared" si="346"/>
        <v>345.50064229249023</v>
      </c>
      <c r="AD4456" s="75">
        <f t="shared" si="347"/>
        <v>59080.609832015827</v>
      </c>
      <c r="AE4456" s="74">
        <f t="shared" si="348"/>
        <v>1629.5090446792583</v>
      </c>
      <c r="AF4456" s="74">
        <f t="shared" si="349"/>
        <v>278646.04664015316</v>
      </c>
    </row>
    <row r="4457" spans="28:32" ht="20" customHeight="1" x14ac:dyDescent="0.5">
      <c r="AB4457" s="41">
        <f t="shared" si="345"/>
        <v>171</v>
      </c>
      <c r="AC4457" s="75">
        <f t="shared" si="346"/>
        <v>345.50064229249023</v>
      </c>
      <c r="AD4457" s="75">
        <f t="shared" si="347"/>
        <v>59080.609832015827</v>
      </c>
      <c r="AE4457" s="74">
        <f t="shared" si="348"/>
        <v>1629.5090446792583</v>
      </c>
      <c r="AF4457" s="74">
        <f t="shared" si="349"/>
        <v>278646.04664015316</v>
      </c>
    </row>
    <row r="4458" spans="28:32" ht="20" customHeight="1" x14ac:dyDescent="0.5">
      <c r="AB4458" s="41">
        <f t="shared" si="345"/>
        <v>171</v>
      </c>
      <c r="AC4458" s="75">
        <f t="shared" si="346"/>
        <v>345.50064229249023</v>
      </c>
      <c r="AD4458" s="75">
        <f t="shared" si="347"/>
        <v>59080.609832015827</v>
      </c>
      <c r="AE4458" s="74">
        <f t="shared" si="348"/>
        <v>1629.5090446792583</v>
      </c>
      <c r="AF4458" s="74">
        <f t="shared" si="349"/>
        <v>278646.04664015316</v>
      </c>
    </row>
    <row r="4459" spans="28:32" ht="20" customHeight="1" x14ac:dyDescent="0.5">
      <c r="AB4459" s="41">
        <f t="shared" si="345"/>
        <v>171</v>
      </c>
      <c r="AC4459" s="75">
        <f t="shared" si="346"/>
        <v>345.50064229249023</v>
      </c>
      <c r="AD4459" s="75">
        <f t="shared" si="347"/>
        <v>59080.609832015827</v>
      </c>
      <c r="AE4459" s="74">
        <f t="shared" si="348"/>
        <v>1629.5090446792583</v>
      </c>
      <c r="AF4459" s="74">
        <f t="shared" si="349"/>
        <v>278646.04664015316</v>
      </c>
    </row>
    <row r="4460" spans="28:32" ht="20" customHeight="1" x14ac:dyDescent="0.5">
      <c r="AB4460" s="41">
        <f t="shared" si="345"/>
        <v>171</v>
      </c>
      <c r="AC4460" s="75">
        <f t="shared" si="346"/>
        <v>345.50064229249023</v>
      </c>
      <c r="AD4460" s="75">
        <f t="shared" si="347"/>
        <v>59080.609832015827</v>
      </c>
      <c r="AE4460" s="74">
        <f t="shared" si="348"/>
        <v>1629.5090446792583</v>
      </c>
      <c r="AF4460" s="74">
        <f t="shared" si="349"/>
        <v>278646.04664015316</v>
      </c>
    </row>
    <row r="4461" spans="28:32" ht="20" customHeight="1" x14ac:dyDescent="0.5">
      <c r="AB4461" s="41">
        <f t="shared" si="345"/>
        <v>171</v>
      </c>
      <c r="AC4461" s="75">
        <f t="shared" si="346"/>
        <v>345.50064229249023</v>
      </c>
      <c r="AD4461" s="75">
        <f t="shared" si="347"/>
        <v>59080.609832015827</v>
      </c>
      <c r="AE4461" s="74">
        <f t="shared" si="348"/>
        <v>1629.5090446792583</v>
      </c>
      <c r="AF4461" s="74">
        <f t="shared" si="349"/>
        <v>278646.04664015316</v>
      </c>
    </row>
    <row r="4462" spans="28:32" ht="20" customHeight="1" x14ac:dyDescent="0.5">
      <c r="AB4462" s="41">
        <f t="shared" si="345"/>
        <v>171</v>
      </c>
      <c r="AC4462" s="75">
        <f t="shared" si="346"/>
        <v>345.50064229249023</v>
      </c>
      <c r="AD4462" s="75">
        <f t="shared" si="347"/>
        <v>59080.609832015827</v>
      </c>
      <c r="AE4462" s="74">
        <f t="shared" si="348"/>
        <v>1629.5090446792583</v>
      </c>
      <c r="AF4462" s="74">
        <f t="shared" si="349"/>
        <v>278646.04664015316</v>
      </c>
    </row>
    <row r="4463" spans="28:32" ht="20" customHeight="1" x14ac:dyDescent="0.5">
      <c r="AB4463" s="41">
        <f t="shared" si="345"/>
        <v>171</v>
      </c>
      <c r="AC4463" s="75">
        <f t="shared" si="346"/>
        <v>345.50064229249023</v>
      </c>
      <c r="AD4463" s="75">
        <f t="shared" si="347"/>
        <v>59080.609832015827</v>
      </c>
      <c r="AE4463" s="74">
        <f t="shared" si="348"/>
        <v>1629.5090446792583</v>
      </c>
      <c r="AF4463" s="74">
        <f t="shared" si="349"/>
        <v>278646.04664015316</v>
      </c>
    </row>
    <row r="4464" spans="28:32" ht="20" customHeight="1" x14ac:dyDescent="0.5">
      <c r="AB4464" s="41">
        <f t="shared" si="345"/>
        <v>171</v>
      </c>
      <c r="AC4464" s="75">
        <f t="shared" si="346"/>
        <v>345.50064229249023</v>
      </c>
      <c r="AD4464" s="75">
        <f t="shared" si="347"/>
        <v>59080.609832015827</v>
      </c>
      <c r="AE4464" s="74">
        <f t="shared" si="348"/>
        <v>1629.5090446792583</v>
      </c>
      <c r="AF4464" s="74">
        <f t="shared" si="349"/>
        <v>278646.04664015316</v>
      </c>
    </row>
    <row r="4465" spans="28:32" ht="20" customHeight="1" x14ac:dyDescent="0.5">
      <c r="AB4465" s="41">
        <f t="shared" si="345"/>
        <v>171</v>
      </c>
      <c r="AC4465" s="75">
        <f t="shared" si="346"/>
        <v>345.50064229249023</v>
      </c>
      <c r="AD4465" s="75">
        <f t="shared" si="347"/>
        <v>59080.609832015827</v>
      </c>
      <c r="AE4465" s="74">
        <f t="shared" si="348"/>
        <v>1629.5090446792583</v>
      </c>
      <c r="AF4465" s="74">
        <f t="shared" si="349"/>
        <v>278646.04664015316</v>
      </c>
    </row>
    <row r="4466" spans="28:32" ht="20" customHeight="1" x14ac:dyDescent="0.5">
      <c r="AB4466" s="41">
        <f t="shared" si="345"/>
        <v>171</v>
      </c>
      <c r="AC4466" s="75">
        <f t="shared" si="346"/>
        <v>345.50064229249023</v>
      </c>
      <c r="AD4466" s="75">
        <f t="shared" si="347"/>
        <v>59080.609832015827</v>
      </c>
      <c r="AE4466" s="74">
        <f t="shared" si="348"/>
        <v>1629.5090446792583</v>
      </c>
      <c r="AF4466" s="74">
        <f t="shared" si="349"/>
        <v>278646.04664015316</v>
      </c>
    </row>
    <row r="4467" spans="28:32" ht="20" customHeight="1" x14ac:dyDescent="0.5">
      <c r="AB4467" s="41">
        <f t="shared" si="345"/>
        <v>171</v>
      </c>
      <c r="AC4467" s="75">
        <f t="shared" si="346"/>
        <v>345.50064229249023</v>
      </c>
      <c r="AD4467" s="75">
        <f t="shared" si="347"/>
        <v>59080.609832015827</v>
      </c>
      <c r="AE4467" s="74">
        <f t="shared" si="348"/>
        <v>1629.5090446792583</v>
      </c>
      <c r="AF4467" s="74">
        <f t="shared" si="349"/>
        <v>278646.04664015316</v>
      </c>
    </row>
    <row r="4468" spans="28:32" ht="20" customHeight="1" x14ac:dyDescent="0.5">
      <c r="AB4468" s="41">
        <f t="shared" si="345"/>
        <v>171</v>
      </c>
      <c r="AC4468" s="75">
        <f t="shared" si="346"/>
        <v>345.50064229249023</v>
      </c>
      <c r="AD4468" s="75">
        <f t="shared" si="347"/>
        <v>59080.609832015827</v>
      </c>
      <c r="AE4468" s="74">
        <f t="shared" si="348"/>
        <v>1629.5090446792583</v>
      </c>
      <c r="AF4468" s="74">
        <f t="shared" si="349"/>
        <v>278646.04664015316</v>
      </c>
    </row>
    <row r="4469" spans="28:32" ht="20" customHeight="1" x14ac:dyDescent="0.5">
      <c r="AB4469" s="41">
        <f t="shared" si="345"/>
        <v>171</v>
      </c>
      <c r="AC4469" s="75">
        <f t="shared" si="346"/>
        <v>345.50064229249023</v>
      </c>
      <c r="AD4469" s="75">
        <f t="shared" si="347"/>
        <v>59080.609832015827</v>
      </c>
      <c r="AE4469" s="74">
        <f t="shared" si="348"/>
        <v>1629.5090446792583</v>
      </c>
      <c r="AF4469" s="74">
        <f t="shared" si="349"/>
        <v>278646.04664015316</v>
      </c>
    </row>
    <row r="4470" spans="28:32" ht="20" customHeight="1" x14ac:dyDescent="0.5">
      <c r="AB4470" s="41">
        <f t="shared" si="345"/>
        <v>171</v>
      </c>
      <c r="AC4470" s="75">
        <f t="shared" si="346"/>
        <v>345.50064229249023</v>
      </c>
      <c r="AD4470" s="75">
        <f t="shared" si="347"/>
        <v>59080.609832015827</v>
      </c>
      <c r="AE4470" s="74">
        <f t="shared" si="348"/>
        <v>1629.5090446792583</v>
      </c>
      <c r="AF4470" s="74">
        <f t="shared" si="349"/>
        <v>278646.04664015316</v>
      </c>
    </row>
    <row r="4471" spans="28:32" ht="20" customHeight="1" x14ac:dyDescent="0.5">
      <c r="AB4471" s="41">
        <f t="shared" si="345"/>
        <v>171</v>
      </c>
      <c r="AC4471" s="75">
        <f t="shared" si="346"/>
        <v>345.50064229249023</v>
      </c>
      <c r="AD4471" s="75">
        <f t="shared" si="347"/>
        <v>59080.609832015827</v>
      </c>
      <c r="AE4471" s="74">
        <f t="shared" si="348"/>
        <v>1629.5090446792583</v>
      </c>
      <c r="AF4471" s="74">
        <f t="shared" si="349"/>
        <v>278646.04664015316</v>
      </c>
    </row>
    <row r="4472" spans="28:32" ht="20" customHeight="1" x14ac:dyDescent="0.5">
      <c r="AB4472" s="41">
        <f t="shared" si="345"/>
        <v>171</v>
      </c>
      <c r="AC4472" s="75">
        <f t="shared" si="346"/>
        <v>345.50064229249023</v>
      </c>
      <c r="AD4472" s="75">
        <f t="shared" si="347"/>
        <v>59080.609832015827</v>
      </c>
      <c r="AE4472" s="74">
        <f t="shared" si="348"/>
        <v>1629.5090446792583</v>
      </c>
      <c r="AF4472" s="74">
        <f t="shared" si="349"/>
        <v>278646.04664015316</v>
      </c>
    </row>
    <row r="4473" spans="28:32" ht="20" customHeight="1" x14ac:dyDescent="0.5">
      <c r="AB4473" s="41">
        <f t="shared" si="345"/>
        <v>171</v>
      </c>
      <c r="AC4473" s="75">
        <f t="shared" si="346"/>
        <v>345.50064229249023</v>
      </c>
      <c r="AD4473" s="75">
        <f t="shared" si="347"/>
        <v>59080.609832015827</v>
      </c>
      <c r="AE4473" s="74">
        <f t="shared" si="348"/>
        <v>1629.5090446792583</v>
      </c>
      <c r="AF4473" s="74">
        <f t="shared" si="349"/>
        <v>278646.04664015316</v>
      </c>
    </row>
    <row r="4474" spans="28:32" ht="20" customHeight="1" x14ac:dyDescent="0.5">
      <c r="AB4474" s="41">
        <f t="shared" si="345"/>
        <v>171</v>
      </c>
      <c r="AC4474" s="75">
        <f t="shared" si="346"/>
        <v>345.50064229249023</v>
      </c>
      <c r="AD4474" s="75">
        <f t="shared" si="347"/>
        <v>59080.609832015827</v>
      </c>
      <c r="AE4474" s="74">
        <f t="shared" si="348"/>
        <v>1629.5090446792583</v>
      </c>
      <c r="AF4474" s="74">
        <f t="shared" si="349"/>
        <v>278646.04664015316</v>
      </c>
    </row>
    <row r="4475" spans="28:32" ht="20" customHeight="1" x14ac:dyDescent="0.5">
      <c r="AB4475" s="41">
        <f t="shared" si="345"/>
        <v>171</v>
      </c>
      <c r="AC4475" s="75">
        <f t="shared" si="346"/>
        <v>345.50064229249023</v>
      </c>
      <c r="AD4475" s="75">
        <f t="shared" si="347"/>
        <v>59080.609832015827</v>
      </c>
      <c r="AE4475" s="74">
        <f t="shared" si="348"/>
        <v>1629.5090446792583</v>
      </c>
      <c r="AF4475" s="74">
        <f t="shared" si="349"/>
        <v>278646.04664015316</v>
      </c>
    </row>
    <row r="4476" spans="28:32" ht="20" customHeight="1" x14ac:dyDescent="0.5">
      <c r="AB4476" s="41">
        <f t="shared" si="345"/>
        <v>171</v>
      </c>
      <c r="AC4476" s="75">
        <f t="shared" si="346"/>
        <v>345.50064229249023</v>
      </c>
      <c r="AD4476" s="75">
        <f t="shared" si="347"/>
        <v>59080.609832015827</v>
      </c>
      <c r="AE4476" s="74">
        <f t="shared" si="348"/>
        <v>1629.5090446792583</v>
      </c>
      <c r="AF4476" s="74">
        <f t="shared" si="349"/>
        <v>278646.04664015316</v>
      </c>
    </row>
    <row r="4477" spans="28:32" ht="20" customHeight="1" x14ac:dyDescent="0.5">
      <c r="AB4477" s="41">
        <f t="shared" si="345"/>
        <v>171</v>
      </c>
      <c r="AC4477" s="75">
        <f t="shared" si="346"/>
        <v>345.50064229249023</v>
      </c>
      <c r="AD4477" s="75">
        <f t="shared" si="347"/>
        <v>59080.609832015827</v>
      </c>
      <c r="AE4477" s="74">
        <f t="shared" si="348"/>
        <v>1629.5090446792583</v>
      </c>
      <c r="AF4477" s="74">
        <f t="shared" si="349"/>
        <v>278646.04664015316</v>
      </c>
    </row>
    <row r="4478" spans="28:32" ht="20" customHeight="1" x14ac:dyDescent="0.5">
      <c r="AB4478" s="41">
        <f t="shared" si="345"/>
        <v>171</v>
      </c>
      <c r="AC4478" s="75">
        <f t="shared" si="346"/>
        <v>345.50064229249023</v>
      </c>
      <c r="AD4478" s="75">
        <f t="shared" si="347"/>
        <v>59080.609832015827</v>
      </c>
      <c r="AE4478" s="74">
        <f t="shared" si="348"/>
        <v>1629.5090446792583</v>
      </c>
      <c r="AF4478" s="74">
        <f t="shared" si="349"/>
        <v>278646.04664015316</v>
      </c>
    </row>
    <row r="4479" spans="28:32" ht="20" customHeight="1" x14ac:dyDescent="0.5">
      <c r="AB4479" s="41">
        <f t="shared" si="345"/>
        <v>171</v>
      </c>
      <c r="AC4479" s="75">
        <f t="shared" si="346"/>
        <v>345.50064229249023</v>
      </c>
      <c r="AD4479" s="75">
        <f t="shared" si="347"/>
        <v>59080.609832015827</v>
      </c>
      <c r="AE4479" s="74">
        <f t="shared" si="348"/>
        <v>1629.5090446792583</v>
      </c>
      <c r="AF4479" s="74">
        <f t="shared" si="349"/>
        <v>278646.04664015316</v>
      </c>
    </row>
    <row r="4480" spans="28:32" ht="20" customHeight="1" x14ac:dyDescent="0.5">
      <c r="AB4480" s="41">
        <f t="shared" si="345"/>
        <v>171</v>
      </c>
      <c r="AC4480" s="75">
        <f t="shared" si="346"/>
        <v>345.50064229249023</v>
      </c>
      <c r="AD4480" s="75">
        <f t="shared" si="347"/>
        <v>59080.609832015827</v>
      </c>
      <c r="AE4480" s="74">
        <f t="shared" si="348"/>
        <v>1629.5090446792583</v>
      </c>
      <c r="AF4480" s="74">
        <f t="shared" si="349"/>
        <v>278646.04664015316</v>
      </c>
    </row>
    <row r="4481" spans="28:32" ht="20" customHeight="1" x14ac:dyDescent="0.5">
      <c r="AB4481" s="41">
        <f t="shared" si="345"/>
        <v>171</v>
      </c>
      <c r="AC4481" s="75">
        <f t="shared" si="346"/>
        <v>345.50064229249023</v>
      </c>
      <c r="AD4481" s="75">
        <f t="shared" si="347"/>
        <v>59080.609832015827</v>
      </c>
      <c r="AE4481" s="74">
        <f t="shared" si="348"/>
        <v>1629.5090446792583</v>
      </c>
      <c r="AF4481" s="74">
        <f t="shared" si="349"/>
        <v>278646.04664015316</v>
      </c>
    </row>
    <row r="4482" spans="28:32" ht="20" customHeight="1" x14ac:dyDescent="0.5">
      <c r="AB4482" s="41">
        <f t="shared" si="345"/>
        <v>171</v>
      </c>
      <c r="AC4482" s="75">
        <f t="shared" si="346"/>
        <v>345.50064229249023</v>
      </c>
      <c r="AD4482" s="75">
        <f t="shared" si="347"/>
        <v>59080.609832015827</v>
      </c>
      <c r="AE4482" s="74">
        <f t="shared" si="348"/>
        <v>1629.5090446792583</v>
      </c>
      <c r="AF4482" s="74">
        <f t="shared" si="349"/>
        <v>278646.04664015316</v>
      </c>
    </row>
    <row r="4483" spans="28:32" ht="20" customHeight="1" x14ac:dyDescent="0.5">
      <c r="AB4483" s="41">
        <f t="shared" si="345"/>
        <v>171</v>
      </c>
      <c r="AC4483" s="75">
        <f t="shared" si="346"/>
        <v>345.50064229249023</v>
      </c>
      <c r="AD4483" s="75">
        <f t="shared" si="347"/>
        <v>59080.609832015827</v>
      </c>
      <c r="AE4483" s="74">
        <f t="shared" si="348"/>
        <v>1629.5090446792583</v>
      </c>
      <c r="AF4483" s="74">
        <f t="shared" si="349"/>
        <v>278646.04664015316</v>
      </c>
    </row>
    <row r="4484" spans="28:32" ht="20" customHeight="1" x14ac:dyDescent="0.5">
      <c r="AB4484" s="41">
        <f t="shared" si="345"/>
        <v>171</v>
      </c>
      <c r="AC4484" s="75">
        <f t="shared" si="346"/>
        <v>345.50064229249023</v>
      </c>
      <c r="AD4484" s="75">
        <f t="shared" si="347"/>
        <v>59080.609832015827</v>
      </c>
      <c r="AE4484" s="74">
        <f t="shared" si="348"/>
        <v>1629.5090446792583</v>
      </c>
      <c r="AF4484" s="74">
        <f t="shared" si="349"/>
        <v>278646.04664015316</v>
      </c>
    </row>
    <row r="4485" spans="28:32" ht="20" customHeight="1" x14ac:dyDescent="0.5">
      <c r="AB4485" s="41">
        <f t="shared" si="345"/>
        <v>171</v>
      </c>
      <c r="AC4485" s="75">
        <f t="shared" si="346"/>
        <v>345.50064229249023</v>
      </c>
      <c r="AD4485" s="75">
        <f t="shared" si="347"/>
        <v>59080.609832015827</v>
      </c>
      <c r="AE4485" s="74">
        <f t="shared" si="348"/>
        <v>1629.5090446792583</v>
      </c>
      <c r="AF4485" s="74">
        <f t="shared" si="349"/>
        <v>278646.04664015316</v>
      </c>
    </row>
    <row r="4486" spans="28:32" ht="20" customHeight="1" x14ac:dyDescent="0.5">
      <c r="AB4486" s="41">
        <f t="shared" si="345"/>
        <v>171</v>
      </c>
      <c r="AC4486" s="75">
        <f t="shared" si="346"/>
        <v>345.50064229249023</v>
      </c>
      <c r="AD4486" s="75">
        <f t="shared" si="347"/>
        <v>59080.609832015827</v>
      </c>
      <c r="AE4486" s="74">
        <f t="shared" si="348"/>
        <v>1629.5090446792583</v>
      </c>
      <c r="AF4486" s="74">
        <f t="shared" si="349"/>
        <v>278646.04664015316</v>
      </c>
    </row>
    <row r="4487" spans="28:32" ht="20" customHeight="1" x14ac:dyDescent="0.5">
      <c r="AB4487" s="41">
        <f t="shared" ref="AB4487:AB4550" si="350">AB4486+U4487</f>
        <v>171</v>
      </c>
      <c r="AC4487" s="75">
        <f t="shared" ref="AC4487:AC4550" si="351">IF(U4487&gt;0,(W4487+AD4486)/AB4487,AC4486)</f>
        <v>345.50064229249023</v>
      </c>
      <c r="AD4487" s="75">
        <f t="shared" ref="AD4487:AD4550" si="352">AB4487*AC4487</f>
        <v>59080.609832015827</v>
      </c>
      <c r="AE4487" s="74">
        <f t="shared" ref="AE4487:AE4550" si="353">IF(U4487&gt;0,(AF4486+Z4487)/AB4487,AE4486)</f>
        <v>1629.5090446792583</v>
      </c>
      <c r="AF4487" s="74">
        <f t="shared" ref="AF4487:AF4550" si="354">AB4487*AE4487</f>
        <v>278646.04664015316</v>
      </c>
    </row>
    <row r="4488" spans="28:32" ht="20" customHeight="1" x14ac:dyDescent="0.5">
      <c r="AB4488" s="41">
        <f t="shared" si="350"/>
        <v>171</v>
      </c>
      <c r="AC4488" s="75">
        <f t="shared" si="351"/>
        <v>345.50064229249023</v>
      </c>
      <c r="AD4488" s="75">
        <f t="shared" si="352"/>
        <v>59080.609832015827</v>
      </c>
      <c r="AE4488" s="74">
        <f t="shared" si="353"/>
        <v>1629.5090446792583</v>
      </c>
      <c r="AF4488" s="74">
        <f t="shared" si="354"/>
        <v>278646.04664015316</v>
      </c>
    </row>
    <row r="4489" spans="28:32" ht="20" customHeight="1" x14ac:dyDescent="0.5">
      <c r="AB4489" s="41">
        <f t="shared" si="350"/>
        <v>171</v>
      </c>
      <c r="AC4489" s="75">
        <f t="shared" si="351"/>
        <v>345.50064229249023</v>
      </c>
      <c r="AD4489" s="75">
        <f t="shared" si="352"/>
        <v>59080.609832015827</v>
      </c>
      <c r="AE4489" s="74">
        <f t="shared" si="353"/>
        <v>1629.5090446792583</v>
      </c>
      <c r="AF4489" s="74">
        <f t="shared" si="354"/>
        <v>278646.04664015316</v>
      </c>
    </row>
    <row r="4490" spans="28:32" ht="20" customHeight="1" x14ac:dyDescent="0.5">
      <c r="AB4490" s="41">
        <f t="shared" si="350"/>
        <v>171</v>
      </c>
      <c r="AC4490" s="75">
        <f t="shared" si="351"/>
        <v>345.50064229249023</v>
      </c>
      <c r="AD4490" s="75">
        <f t="shared" si="352"/>
        <v>59080.609832015827</v>
      </c>
      <c r="AE4490" s="74">
        <f t="shared" si="353"/>
        <v>1629.5090446792583</v>
      </c>
      <c r="AF4490" s="74">
        <f t="shared" si="354"/>
        <v>278646.04664015316</v>
      </c>
    </row>
    <row r="4491" spans="28:32" ht="20" customHeight="1" x14ac:dyDescent="0.5">
      <c r="AB4491" s="41">
        <f t="shared" si="350"/>
        <v>171</v>
      </c>
      <c r="AC4491" s="75">
        <f t="shared" si="351"/>
        <v>345.50064229249023</v>
      </c>
      <c r="AD4491" s="75">
        <f t="shared" si="352"/>
        <v>59080.609832015827</v>
      </c>
      <c r="AE4491" s="74">
        <f t="shared" si="353"/>
        <v>1629.5090446792583</v>
      </c>
      <c r="AF4491" s="74">
        <f t="shared" si="354"/>
        <v>278646.04664015316</v>
      </c>
    </row>
    <row r="4492" spans="28:32" ht="20" customHeight="1" x14ac:dyDescent="0.5">
      <c r="AB4492" s="41">
        <f t="shared" si="350"/>
        <v>171</v>
      </c>
      <c r="AC4492" s="75">
        <f t="shared" si="351"/>
        <v>345.50064229249023</v>
      </c>
      <c r="AD4492" s="75">
        <f t="shared" si="352"/>
        <v>59080.609832015827</v>
      </c>
      <c r="AE4492" s="74">
        <f t="shared" si="353"/>
        <v>1629.5090446792583</v>
      </c>
      <c r="AF4492" s="74">
        <f t="shared" si="354"/>
        <v>278646.04664015316</v>
      </c>
    </row>
    <row r="4493" spans="28:32" ht="20" customHeight="1" x14ac:dyDescent="0.5">
      <c r="AB4493" s="41">
        <f t="shared" si="350"/>
        <v>171</v>
      </c>
      <c r="AC4493" s="75">
        <f t="shared" si="351"/>
        <v>345.50064229249023</v>
      </c>
      <c r="AD4493" s="75">
        <f t="shared" si="352"/>
        <v>59080.609832015827</v>
      </c>
      <c r="AE4493" s="74">
        <f t="shared" si="353"/>
        <v>1629.5090446792583</v>
      </c>
      <c r="AF4493" s="74">
        <f t="shared" si="354"/>
        <v>278646.04664015316</v>
      </c>
    </row>
    <row r="4494" spans="28:32" ht="20" customHeight="1" x14ac:dyDescent="0.5">
      <c r="AB4494" s="41">
        <f t="shared" si="350"/>
        <v>171</v>
      </c>
      <c r="AC4494" s="75">
        <f t="shared" si="351"/>
        <v>345.50064229249023</v>
      </c>
      <c r="AD4494" s="75">
        <f t="shared" si="352"/>
        <v>59080.609832015827</v>
      </c>
      <c r="AE4494" s="74">
        <f t="shared" si="353"/>
        <v>1629.5090446792583</v>
      </c>
      <c r="AF4494" s="74">
        <f t="shared" si="354"/>
        <v>278646.04664015316</v>
      </c>
    </row>
    <row r="4495" spans="28:32" ht="20" customHeight="1" x14ac:dyDescent="0.5">
      <c r="AB4495" s="41">
        <f t="shared" si="350"/>
        <v>171</v>
      </c>
      <c r="AC4495" s="75">
        <f t="shared" si="351"/>
        <v>345.50064229249023</v>
      </c>
      <c r="AD4495" s="75">
        <f t="shared" si="352"/>
        <v>59080.609832015827</v>
      </c>
      <c r="AE4495" s="74">
        <f t="shared" si="353"/>
        <v>1629.5090446792583</v>
      </c>
      <c r="AF4495" s="74">
        <f t="shared" si="354"/>
        <v>278646.04664015316</v>
      </c>
    </row>
    <row r="4496" spans="28:32" ht="20" customHeight="1" x14ac:dyDescent="0.5">
      <c r="AB4496" s="41">
        <f t="shared" si="350"/>
        <v>171</v>
      </c>
      <c r="AC4496" s="75">
        <f t="shared" si="351"/>
        <v>345.50064229249023</v>
      </c>
      <c r="AD4496" s="75">
        <f t="shared" si="352"/>
        <v>59080.609832015827</v>
      </c>
      <c r="AE4496" s="74">
        <f t="shared" si="353"/>
        <v>1629.5090446792583</v>
      </c>
      <c r="AF4496" s="74">
        <f t="shared" si="354"/>
        <v>278646.04664015316</v>
      </c>
    </row>
    <row r="4497" spans="28:32" ht="20" customHeight="1" x14ac:dyDescent="0.5">
      <c r="AB4497" s="41">
        <f t="shared" si="350"/>
        <v>171</v>
      </c>
      <c r="AC4497" s="75">
        <f t="shared" si="351"/>
        <v>345.50064229249023</v>
      </c>
      <c r="AD4497" s="75">
        <f t="shared" si="352"/>
        <v>59080.609832015827</v>
      </c>
      <c r="AE4497" s="74">
        <f t="shared" si="353"/>
        <v>1629.5090446792583</v>
      </c>
      <c r="AF4497" s="74">
        <f t="shared" si="354"/>
        <v>278646.04664015316</v>
      </c>
    </row>
    <row r="4498" spans="28:32" ht="20" customHeight="1" x14ac:dyDescent="0.5">
      <c r="AB4498" s="41">
        <f t="shared" si="350"/>
        <v>171</v>
      </c>
      <c r="AC4498" s="75">
        <f t="shared" si="351"/>
        <v>345.50064229249023</v>
      </c>
      <c r="AD4498" s="75">
        <f t="shared" si="352"/>
        <v>59080.609832015827</v>
      </c>
      <c r="AE4498" s="74">
        <f t="shared" si="353"/>
        <v>1629.5090446792583</v>
      </c>
      <c r="AF4498" s="74">
        <f t="shared" si="354"/>
        <v>278646.04664015316</v>
      </c>
    </row>
    <row r="4499" spans="28:32" ht="20" customHeight="1" x14ac:dyDescent="0.5">
      <c r="AB4499" s="41">
        <f t="shared" si="350"/>
        <v>171</v>
      </c>
      <c r="AC4499" s="75">
        <f t="shared" si="351"/>
        <v>345.50064229249023</v>
      </c>
      <c r="AD4499" s="75">
        <f t="shared" si="352"/>
        <v>59080.609832015827</v>
      </c>
      <c r="AE4499" s="74">
        <f t="shared" si="353"/>
        <v>1629.5090446792583</v>
      </c>
      <c r="AF4499" s="74">
        <f t="shared" si="354"/>
        <v>278646.04664015316</v>
      </c>
    </row>
    <row r="4500" spans="28:32" ht="20" customHeight="1" x14ac:dyDescent="0.5">
      <c r="AB4500" s="41">
        <f t="shared" si="350"/>
        <v>171</v>
      </c>
      <c r="AC4500" s="75">
        <f t="shared" si="351"/>
        <v>345.50064229249023</v>
      </c>
      <c r="AD4500" s="75">
        <f t="shared" si="352"/>
        <v>59080.609832015827</v>
      </c>
      <c r="AE4500" s="74">
        <f t="shared" si="353"/>
        <v>1629.5090446792583</v>
      </c>
      <c r="AF4500" s="74">
        <f t="shared" si="354"/>
        <v>278646.04664015316</v>
      </c>
    </row>
    <row r="4501" spans="28:32" ht="20" customHeight="1" x14ac:dyDescent="0.5">
      <c r="AB4501" s="41">
        <f t="shared" si="350"/>
        <v>171</v>
      </c>
      <c r="AC4501" s="75">
        <f t="shared" si="351"/>
        <v>345.50064229249023</v>
      </c>
      <c r="AD4501" s="75">
        <f t="shared" si="352"/>
        <v>59080.609832015827</v>
      </c>
      <c r="AE4501" s="74">
        <f t="shared" si="353"/>
        <v>1629.5090446792583</v>
      </c>
      <c r="AF4501" s="74">
        <f t="shared" si="354"/>
        <v>278646.04664015316</v>
      </c>
    </row>
    <row r="4502" spans="28:32" ht="20" customHeight="1" x14ac:dyDescent="0.5">
      <c r="AB4502" s="41">
        <f t="shared" si="350"/>
        <v>171</v>
      </c>
      <c r="AC4502" s="75">
        <f t="shared" si="351"/>
        <v>345.50064229249023</v>
      </c>
      <c r="AD4502" s="75">
        <f t="shared" si="352"/>
        <v>59080.609832015827</v>
      </c>
      <c r="AE4502" s="74">
        <f t="shared" si="353"/>
        <v>1629.5090446792583</v>
      </c>
      <c r="AF4502" s="74">
        <f t="shared" si="354"/>
        <v>278646.04664015316</v>
      </c>
    </row>
    <row r="4503" spans="28:32" ht="20" customHeight="1" x14ac:dyDescent="0.5">
      <c r="AB4503" s="41">
        <f t="shared" si="350"/>
        <v>171</v>
      </c>
      <c r="AC4503" s="75">
        <f t="shared" si="351"/>
        <v>345.50064229249023</v>
      </c>
      <c r="AD4503" s="75">
        <f t="shared" si="352"/>
        <v>59080.609832015827</v>
      </c>
      <c r="AE4503" s="74">
        <f t="shared" si="353"/>
        <v>1629.5090446792583</v>
      </c>
      <c r="AF4503" s="74">
        <f t="shared" si="354"/>
        <v>278646.04664015316</v>
      </c>
    </row>
    <row r="4504" spans="28:32" ht="20" customHeight="1" x14ac:dyDescent="0.5">
      <c r="AB4504" s="41">
        <f t="shared" si="350"/>
        <v>171</v>
      </c>
      <c r="AC4504" s="75">
        <f t="shared" si="351"/>
        <v>345.50064229249023</v>
      </c>
      <c r="AD4504" s="75">
        <f t="shared" si="352"/>
        <v>59080.609832015827</v>
      </c>
      <c r="AE4504" s="74">
        <f t="shared" si="353"/>
        <v>1629.5090446792583</v>
      </c>
      <c r="AF4504" s="74">
        <f t="shared" si="354"/>
        <v>278646.04664015316</v>
      </c>
    </row>
    <row r="4505" spans="28:32" ht="20" customHeight="1" x14ac:dyDescent="0.5">
      <c r="AB4505" s="41">
        <f t="shared" si="350"/>
        <v>171</v>
      </c>
      <c r="AC4505" s="75">
        <f t="shared" si="351"/>
        <v>345.50064229249023</v>
      </c>
      <c r="AD4505" s="75">
        <f t="shared" si="352"/>
        <v>59080.609832015827</v>
      </c>
      <c r="AE4505" s="74">
        <f t="shared" si="353"/>
        <v>1629.5090446792583</v>
      </c>
      <c r="AF4505" s="74">
        <f t="shared" si="354"/>
        <v>278646.04664015316</v>
      </c>
    </row>
    <row r="4506" spans="28:32" ht="20" customHeight="1" x14ac:dyDescent="0.5">
      <c r="AB4506" s="41">
        <f t="shared" si="350"/>
        <v>171</v>
      </c>
      <c r="AC4506" s="75">
        <f t="shared" si="351"/>
        <v>345.50064229249023</v>
      </c>
      <c r="AD4506" s="75">
        <f t="shared" si="352"/>
        <v>59080.609832015827</v>
      </c>
      <c r="AE4506" s="74">
        <f t="shared" si="353"/>
        <v>1629.5090446792583</v>
      </c>
      <c r="AF4506" s="74">
        <f t="shared" si="354"/>
        <v>278646.04664015316</v>
      </c>
    </row>
    <row r="4507" spans="28:32" ht="20" customHeight="1" x14ac:dyDescent="0.5">
      <c r="AB4507" s="41">
        <f t="shared" si="350"/>
        <v>171</v>
      </c>
      <c r="AC4507" s="75">
        <f t="shared" si="351"/>
        <v>345.50064229249023</v>
      </c>
      <c r="AD4507" s="75">
        <f t="shared" si="352"/>
        <v>59080.609832015827</v>
      </c>
      <c r="AE4507" s="74">
        <f t="shared" si="353"/>
        <v>1629.5090446792583</v>
      </c>
      <c r="AF4507" s="74">
        <f t="shared" si="354"/>
        <v>278646.04664015316</v>
      </c>
    </row>
    <row r="4508" spans="28:32" ht="20" customHeight="1" x14ac:dyDescent="0.5">
      <c r="AB4508" s="41">
        <f t="shared" si="350"/>
        <v>171</v>
      </c>
      <c r="AC4508" s="75">
        <f t="shared" si="351"/>
        <v>345.50064229249023</v>
      </c>
      <c r="AD4508" s="75">
        <f t="shared" si="352"/>
        <v>59080.609832015827</v>
      </c>
      <c r="AE4508" s="74">
        <f t="shared" si="353"/>
        <v>1629.5090446792583</v>
      </c>
      <c r="AF4508" s="74">
        <f t="shared" si="354"/>
        <v>278646.04664015316</v>
      </c>
    </row>
    <row r="4509" spans="28:32" ht="20" customHeight="1" x14ac:dyDescent="0.5">
      <c r="AB4509" s="41">
        <f t="shared" si="350"/>
        <v>171</v>
      </c>
      <c r="AC4509" s="75">
        <f t="shared" si="351"/>
        <v>345.50064229249023</v>
      </c>
      <c r="AD4509" s="75">
        <f t="shared" si="352"/>
        <v>59080.609832015827</v>
      </c>
      <c r="AE4509" s="74">
        <f t="shared" si="353"/>
        <v>1629.5090446792583</v>
      </c>
      <c r="AF4509" s="74">
        <f t="shared" si="354"/>
        <v>278646.04664015316</v>
      </c>
    </row>
    <row r="4510" spans="28:32" ht="20" customHeight="1" x14ac:dyDescent="0.5">
      <c r="AB4510" s="41">
        <f t="shared" si="350"/>
        <v>171</v>
      </c>
      <c r="AC4510" s="75">
        <f t="shared" si="351"/>
        <v>345.50064229249023</v>
      </c>
      <c r="AD4510" s="75">
        <f t="shared" si="352"/>
        <v>59080.609832015827</v>
      </c>
      <c r="AE4510" s="74">
        <f t="shared" si="353"/>
        <v>1629.5090446792583</v>
      </c>
      <c r="AF4510" s="74">
        <f t="shared" si="354"/>
        <v>278646.04664015316</v>
      </c>
    </row>
    <row r="4511" spans="28:32" ht="20" customHeight="1" x14ac:dyDescent="0.5">
      <c r="AB4511" s="41">
        <f t="shared" si="350"/>
        <v>171</v>
      </c>
      <c r="AC4511" s="75">
        <f t="shared" si="351"/>
        <v>345.50064229249023</v>
      </c>
      <c r="AD4511" s="75">
        <f t="shared" si="352"/>
        <v>59080.609832015827</v>
      </c>
      <c r="AE4511" s="74">
        <f t="shared" si="353"/>
        <v>1629.5090446792583</v>
      </c>
      <c r="AF4511" s="74">
        <f t="shared" si="354"/>
        <v>278646.04664015316</v>
      </c>
    </row>
    <row r="4512" spans="28:32" ht="20" customHeight="1" x14ac:dyDescent="0.5">
      <c r="AB4512" s="41">
        <f t="shared" si="350"/>
        <v>171</v>
      </c>
      <c r="AC4512" s="75">
        <f t="shared" si="351"/>
        <v>345.50064229249023</v>
      </c>
      <c r="AD4512" s="75">
        <f t="shared" si="352"/>
        <v>59080.609832015827</v>
      </c>
      <c r="AE4512" s="74">
        <f t="shared" si="353"/>
        <v>1629.5090446792583</v>
      </c>
      <c r="AF4512" s="74">
        <f t="shared" si="354"/>
        <v>278646.04664015316</v>
      </c>
    </row>
    <row r="4513" spans="28:32" ht="20" customHeight="1" x14ac:dyDescent="0.5">
      <c r="AB4513" s="41">
        <f t="shared" si="350"/>
        <v>171</v>
      </c>
      <c r="AC4513" s="75">
        <f t="shared" si="351"/>
        <v>345.50064229249023</v>
      </c>
      <c r="AD4513" s="75">
        <f t="shared" si="352"/>
        <v>59080.609832015827</v>
      </c>
      <c r="AE4513" s="74">
        <f t="shared" si="353"/>
        <v>1629.5090446792583</v>
      </c>
      <c r="AF4513" s="74">
        <f t="shared" si="354"/>
        <v>278646.04664015316</v>
      </c>
    </row>
    <row r="4514" spans="28:32" ht="20" customHeight="1" x14ac:dyDescent="0.5">
      <c r="AB4514" s="41">
        <f t="shared" si="350"/>
        <v>171</v>
      </c>
      <c r="AC4514" s="75">
        <f t="shared" si="351"/>
        <v>345.50064229249023</v>
      </c>
      <c r="AD4514" s="75">
        <f t="shared" si="352"/>
        <v>59080.609832015827</v>
      </c>
      <c r="AE4514" s="74">
        <f t="shared" si="353"/>
        <v>1629.5090446792583</v>
      </c>
      <c r="AF4514" s="74">
        <f t="shared" si="354"/>
        <v>278646.04664015316</v>
      </c>
    </row>
    <row r="4515" spans="28:32" ht="20" customHeight="1" x14ac:dyDescent="0.5">
      <c r="AB4515" s="41">
        <f t="shared" si="350"/>
        <v>171</v>
      </c>
      <c r="AC4515" s="75">
        <f t="shared" si="351"/>
        <v>345.50064229249023</v>
      </c>
      <c r="AD4515" s="75">
        <f t="shared" si="352"/>
        <v>59080.609832015827</v>
      </c>
      <c r="AE4515" s="74">
        <f t="shared" si="353"/>
        <v>1629.5090446792583</v>
      </c>
      <c r="AF4515" s="74">
        <f t="shared" si="354"/>
        <v>278646.04664015316</v>
      </c>
    </row>
    <row r="4516" spans="28:32" ht="20" customHeight="1" x14ac:dyDescent="0.5">
      <c r="AB4516" s="41">
        <f t="shared" si="350"/>
        <v>171</v>
      </c>
      <c r="AC4516" s="75">
        <f t="shared" si="351"/>
        <v>345.50064229249023</v>
      </c>
      <c r="AD4516" s="75">
        <f t="shared" si="352"/>
        <v>59080.609832015827</v>
      </c>
      <c r="AE4516" s="74">
        <f t="shared" si="353"/>
        <v>1629.5090446792583</v>
      </c>
      <c r="AF4516" s="74">
        <f t="shared" si="354"/>
        <v>278646.04664015316</v>
      </c>
    </row>
    <row r="4517" spans="28:32" ht="20" customHeight="1" x14ac:dyDescent="0.5">
      <c r="AB4517" s="41">
        <f t="shared" si="350"/>
        <v>171</v>
      </c>
      <c r="AC4517" s="75">
        <f t="shared" si="351"/>
        <v>345.50064229249023</v>
      </c>
      <c r="AD4517" s="75">
        <f t="shared" si="352"/>
        <v>59080.609832015827</v>
      </c>
      <c r="AE4517" s="74">
        <f t="shared" si="353"/>
        <v>1629.5090446792583</v>
      </c>
      <c r="AF4517" s="74">
        <f t="shared" si="354"/>
        <v>278646.04664015316</v>
      </c>
    </row>
    <row r="4518" spans="28:32" ht="20" customHeight="1" x14ac:dyDescent="0.5">
      <c r="AB4518" s="41">
        <f t="shared" si="350"/>
        <v>171</v>
      </c>
      <c r="AC4518" s="75">
        <f t="shared" si="351"/>
        <v>345.50064229249023</v>
      </c>
      <c r="AD4518" s="75">
        <f t="shared" si="352"/>
        <v>59080.609832015827</v>
      </c>
      <c r="AE4518" s="74">
        <f t="shared" si="353"/>
        <v>1629.5090446792583</v>
      </c>
      <c r="AF4518" s="74">
        <f t="shared" si="354"/>
        <v>278646.04664015316</v>
      </c>
    </row>
    <row r="4519" spans="28:32" ht="20" customHeight="1" x14ac:dyDescent="0.5">
      <c r="AB4519" s="41">
        <f t="shared" si="350"/>
        <v>171</v>
      </c>
      <c r="AC4519" s="75">
        <f t="shared" si="351"/>
        <v>345.50064229249023</v>
      </c>
      <c r="AD4519" s="75">
        <f t="shared" si="352"/>
        <v>59080.609832015827</v>
      </c>
      <c r="AE4519" s="74">
        <f t="shared" si="353"/>
        <v>1629.5090446792583</v>
      </c>
      <c r="AF4519" s="74">
        <f t="shared" si="354"/>
        <v>278646.04664015316</v>
      </c>
    </row>
    <row r="4520" spans="28:32" ht="20" customHeight="1" x14ac:dyDescent="0.5">
      <c r="AB4520" s="41">
        <f t="shared" si="350"/>
        <v>171</v>
      </c>
      <c r="AC4520" s="75">
        <f t="shared" si="351"/>
        <v>345.50064229249023</v>
      </c>
      <c r="AD4520" s="75">
        <f t="shared" si="352"/>
        <v>59080.609832015827</v>
      </c>
      <c r="AE4520" s="74">
        <f t="shared" si="353"/>
        <v>1629.5090446792583</v>
      </c>
      <c r="AF4520" s="74">
        <f t="shared" si="354"/>
        <v>278646.04664015316</v>
      </c>
    </row>
    <row r="4521" spans="28:32" ht="20" customHeight="1" x14ac:dyDescent="0.5">
      <c r="AB4521" s="41">
        <f t="shared" si="350"/>
        <v>171</v>
      </c>
      <c r="AC4521" s="75">
        <f t="shared" si="351"/>
        <v>345.50064229249023</v>
      </c>
      <c r="AD4521" s="75">
        <f t="shared" si="352"/>
        <v>59080.609832015827</v>
      </c>
      <c r="AE4521" s="74">
        <f t="shared" si="353"/>
        <v>1629.5090446792583</v>
      </c>
      <c r="AF4521" s="74">
        <f t="shared" si="354"/>
        <v>278646.04664015316</v>
      </c>
    </row>
    <row r="4522" spans="28:32" ht="20" customHeight="1" x14ac:dyDescent="0.5">
      <c r="AB4522" s="41">
        <f t="shared" si="350"/>
        <v>171</v>
      </c>
      <c r="AC4522" s="75">
        <f t="shared" si="351"/>
        <v>345.50064229249023</v>
      </c>
      <c r="AD4522" s="75">
        <f t="shared" si="352"/>
        <v>59080.609832015827</v>
      </c>
      <c r="AE4522" s="74">
        <f t="shared" si="353"/>
        <v>1629.5090446792583</v>
      </c>
      <c r="AF4522" s="74">
        <f t="shared" si="354"/>
        <v>278646.04664015316</v>
      </c>
    </row>
    <row r="4523" spans="28:32" ht="20" customHeight="1" x14ac:dyDescent="0.5">
      <c r="AB4523" s="41">
        <f t="shared" si="350"/>
        <v>171</v>
      </c>
      <c r="AC4523" s="75">
        <f t="shared" si="351"/>
        <v>345.50064229249023</v>
      </c>
      <c r="AD4523" s="75">
        <f t="shared" si="352"/>
        <v>59080.609832015827</v>
      </c>
      <c r="AE4523" s="74">
        <f t="shared" si="353"/>
        <v>1629.5090446792583</v>
      </c>
      <c r="AF4523" s="74">
        <f t="shared" si="354"/>
        <v>278646.04664015316</v>
      </c>
    </row>
    <row r="4524" spans="28:32" ht="20" customHeight="1" x14ac:dyDescent="0.5">
      <c r="AB4524" s="41">
        <f t="shared" si="350"/>
        <v>171</v>
      </c>
      <c r="AC4524" s="75">
        <f t="shared" si="351"/>
        <v>345.50064229249023</v>
      </c>
      <c r="AD4524" s="75">
        <f t="shared" si="352"/>
        <v>59080.609832015827</v>
      </c>
      <c r="AE4524" s="74">
        <f t="shared" si="353"/>
        <v>1629.5090446792583</v>
      </c>
      <c r="AF4524" s="74">
        <f t="shared" si="354"/>
        <v>278646.04664015316</v>
      </c>
    </row>
    <row r="4525" spans="28:32" ht="20" customHeight="1" x14ac:dyDescent="0.5">
      <c r="AB4525" s="41">
        <f t="shared" si="350"/>
        <v>171</v>
      </c>
      <c r="AC4525" s="75">
        <f t="shared" si="351"/>
        <v>345.50064229249023</v>
      </c>
      <c r="AD4525" s="75">
        <f t="shared" si="352"/>
        <v>59080.609832015827</v>
      </c>
      <c r="AE4525" s="74">
        <f t="shared" si="353"/>
        <v>1629.5090446792583</v>
      </c>
      <c r="AF4525" s="74">
        <f t="shared" si="354"/>
        <v>278646.04664015316</v>
      </c>
    </row>
    <row r="4526" spans="28:32" ht="20" customHeight="1" x14ac:dyDescent="0.5">
      <c r="AB4526" s="41">
        <f t="shared" si="350"/>
        <v>171</v>
      </c>
      <c r="AC4526" s="75">
        <f t="shared" si="351"/>
        <v>345.50064229249023</v>
      </c>
      <c r="AD4526" s="75">
        <f t="shared" si="352"/>
        <v>59080.609832015827</v>
      </c>
      <c r="AE4526" s="74">
        <f t="shared" si="353"/>
        <v>1629.5090446792583</v>
      </c>
      <c r="AF4526" s="74">
        <f t="shared" si="354"/>
        <v>278646.04664015316</v>
      </c>
    </row>
    <row r="4527" spans="28:32" ht="20" customHeight="1" x14ac:dyDescent="0.5">
      <c r="AB4527" s="41">
        <f t="shared" si="350"/>
        <v>171</v>
      </c>
      <c r="AC4527" s="75">
        <f t="shared" si="351"/>
        <v>345.50064229249023</v>
      </c>
      <c r="AD4527" s="75">
        <f t="shared" si="352"/>
        <v>59080.609832015827</v>
      </c>
      <c r="AE4527" s="74">
        <f t="shared" si="353"/>
        <v>1629.5090446792583</v>
      </c>
      <c r="AF4527" s="74">
        <f t="shared" si="354"/>
        <v>278646.04664015316</v>
      </c>
    </row>
    <row r="4528" spans="28:32" ht="20" customHeight="1" x14ac:dyDescent="0.5">
      <c r="AB4528" s="41">
        <f t="shared" si="350"/>
        <v>171</v>
      </c>
      <c r="AC4528" s="75">
        <f t="shared" si="351"/>
        <v>345.50064229249023</v>
      </c>
      <c r="AD4528" s="75">
        <f t="shared" si="352"/>
        <v>59080.609832015827</v>
      </c>
      <c r="AE4528" s="74">
        <f t="shared" si="353"/>
        <v>1629.5090446792583</v>
      </c>
      <c r="AF4528" s="74">
        <f t="shared" si="354"/>
        <v>278646.04664015316</v>
      </c>
    </row>
    <row r="4529" spans="28:32" ht="20" customHeight="1" x14ac:dyDescent="0.5">
      <c r="AB4529" s="41">
        <f t="shared" si="350"/>
        <v>171</v>
      </c>
      <c r="AC4529" s="75">
        <f t="shared" si="351"/>
        <v>345.50064229249023</v>
      </c>
      <c r="AD4529" s="75">
        <f t="shared" si="352"/>
        <v>59080.609832015827</v>
      </c>
      <c r="AE4529" s="74">
        <f t="shared" si="353"/>
        <v>1629.5090446792583</v>
      </c>
      <c r="AF4529" s="74">
        <f t="shared" si="354"/>
        <v>278646.04664015316</v>
      </c>
    </row>
    <row r="4530" spans="28:32" ht="20" customHeight="1" x14ac:dyDescent="0.5">
      <c r="AB4530" s="41">
        <f t="shared" si="350"/>
        <v>171</v>
      </c>
      <c r="AC4530" s="75">
        <f t="shared" si="351"/>
        <v>345.50064229249023</v>
      </c>
      <c r="AD4530" s="75">
        <f t="shared" si="352"/>
        <v>59080.609832015827</v>
      </c>
      <c r="AE4530" s="74">
        <f t="shared" si="353"/>
        <v>1629.5090446792583</v>
      </c>
      <c r="AF4530" s="74">
        <f t="shared" si="354"/>
        <v>278646.04664015316</v>
      </c>
    </row>
    <row r="4531" spans="28:32" ht="20" customHeight="1" x14ac:dyDescent="0.5">
      <c r="AB4531" s="41">
        <f t="shared" si="350"/>
        <v>171</v>
      </c>
      <c r="AC4531" s="75">
        <f t="shared" si="351"/>
        <v>345.50064229249023</v>
      </c>
      <c r="AD4531" s="75">
        <f t="shared" si="352"/>
        <v>59080.609832015827</v>
      </c>
      <c r="AE4531" s="74">
        <f t="shared" si="353"/>
        <v>1629.5090446792583</v>
      </c>
      <c r="AF4531" s="74">
        <f t="shared" si="354"/>
        <v>278646.04664015316</v>
      </c>
    </row>
    <row r="4532" spans="28:32" ht="20" customHeight="1" x14ac:dyDescent="0.5">
      <c r="AB4532" s="41">
        <f t="shared" si="350"/>
        <v>171</v>
      </c>
      <c r="AC4532" s="75">
        <f t="shared" si="351"/>
        <v>345.50064229249023</v>
      </c>
      <c r="AD4532" s="75">
        <f t="shared" si="352"/>
        <v>59080.609832015827</v>
      </c>
      <c r="AE4532" s="74">
        <f t="shared" si="353"/>
        <v>1629.5090446792583</v>
      </c>
      <c r="AF4532" s="74">
        <f t="shared" si="354"/>
        <v>278646.04664015316</v>
      </c>
    </row>
    <row r="4533" spans="28:32" ht="20" customHeight="1" x14ac:dyDescent="0.5">
      <c r="AB4533" s="41">
        <f t="shared" si="350"/>
        <v>171</v>
      </c>
      <c r="AC4533" s="75">
        <f t="shared" si="351"/>
        <v>345.50064229249023</v>
      </c>
      <c r="AD4533" s="75">
        <f t="shared" si="352"/>
        <v>59080.609832015827</v>
      </c>
      <c r="AE4533" s="74">
        <f t="shared" si="353"/>
        <v>1629.5090446792583</v>
      </c>
      <c r="AF4533" s="74">
        <f t="shared" si="354"/>
        <v>278646.04664015316</v>
      </c>
    </row>
    <row r="4534" spans="28:32" ht="20" customHeight="1" x14ac:dyDescent="0.5">
      <c r="AB4534" s="41">
        <f t="shared" si="350"/>
        <v>171</v>
      </c>
      <c r="AC4534" s="75">
        <f t="shared" si="351"/>
        <v>345.50064229249023</v>
      </c>
      <c r="AD4534" s="75">
        <f t="shared" si="352"/>
        <v>59080.609832015827</v>
      </c>
      <c r="AE4534" s="74">
        <f t="shared" si="353"/>
        <v>1629.5090446792583</v>
      </c>
      <c r="AF4534" s="74">
        <f t="shared" si="354"/>
        <v>278646.04664015316</v>
      </c>
    </row>
    <row r="4535" spans="28:32" ht="20" customHeight="1" x14ac:dyDescent="0.5">
      <c r="AB4535" s="41">
        <f t="shared" si="350"/>
        <v>171</v>
      </c>
      <c r="AC4535" s="75">
        <f t="shared" si="351"/>
        <v>345.50064229249023</v>
      </c>
      <c r="AD4535" s="75">
        <f t="shared" si="352"/>
        <v>59080.609832015827</v>
      </c>
      <c r="AE4535" s="74">
        <f t="shared" si="353"/>
        <v>1629.5090446792583</v>
      </c>
      <c r="AF4535" s="74">
        <f t="shared" si="354"/>
        <v>278646.04664015316</v>
      </c>
    </row>
    <row r="4536" spans="28:32" ht="20" customHeight="1" x14ac:dyDescent="0.5">
      <c r="AB4536" s="41">
        <f t="shared" si="350"/>
        <v>171</v>
      </c>
      <c r="AC4536" s="75">
        <f t="shared" si="351"/>
        <v>345.50064229249023</v>
      </c>
      <c r="AD4536" s="75">
        <f t="shared" si="352"/>
        <v>59080.609832015827</v>
      </c>
      <c r="AE4536" s="74">
        <f t="shared" si="353"/>
        <v>1629.5090446792583</v>
      </c>
      <c r="AF4536" s="74">
        <f t="shared" si="354"/>
        <v>278646.04664015316</v>
      </c>
    </row>
    <row r="4537" spans="28:32" ht="20" customHeight="1" x14ac:dyDescent="0.5">
      <c r="AB4537" s="41">
        <f t="shared" si="350"/>
        <v>171</v>
      </c>
      <c r="AC4537" s="75">
        <f t="shared" si="351"/>
        <v>345.50064229249023</v>
      </c>
      <c r="AD4537" s="75">
        <f t="shared" si="352"/>
        <v>59080.609832015827</v>
      </c>
      <c r="AE4537" s="74">
        <f t="shared" si="353"/>
        <v>1629.5090446792583</v>
      </c>
      <c r="AF4537" s="74">
        <f t="shared" si="354"/>
        <v>278646.04664015316</v>
      </c>
    </row>
    <row r="4538" spans="28:32" ht="20" customHeight="1" x14ac:dyDescent="0.5">
      <c r="AB4538" s="41">
        <f t="shared" si="350"/>
        <v>171</v>
      </c>
      <c r="AC4538" s="75">
        <f t="shared" si="351"/>
        <v>345.50064229249023</v>
      </c>
      <c r="AD4538" s="75">
        <f t="shared" si="352"/>
        <v>59080.609832015827</v>
      </c>
      <c r="AE4538" s="74">
        <f t="shared" si="353"/>
        <v>1629.5090446792583</v>
      </c>
      <c r="AF4538" s="74">
        <f t="shared" si="354"/>
        <v>278646.04664015316</v>
      </c>
    </row>
    <row r="4539" spans="28:32" ht="20" customHeight="1" x14ac:dyDescent="0.5">
      <c r="AB4539" s="41">
        <f t="shared" si="350"/>
        <v>171</v>
      </c>
      <c r="AC4539" s="75">
        <f t="shared" si="351"/>
        <v>345.50064229249023</v>
      </c>
      <c r="AD4539" s="75">
        <f t="shared" si="352"/>
        <v>59080.609832015827</v>
      </c>
      <c r="AE4539" s="74">
        <f t="shared" si="353"/>
        <v>1629.5090446792583</v>
      </c>
      <c r="AF4539" s="74">
        <f t="shared" si="354"/>
        <v>278646.04664015316</v>
      </c>
    </row>
    <row r="4540" spans="28:32" ht="20" customHeight="1" x14ac:dyDescent="0.5">
      <c r="AB4540" s="41">
        <f t="shared" si="350"/>
        <v>171</v>
      </c>
      <c r="AC4540" s="75">
        <f t="shared" si="351"/>
        <v>345.50064229249023</v>
      </c>
      <c r="AD4540" s="75">
        <f t="shared" si="352"/>
        <v>59080.609832015827</v>
      </c>
      <c r="AE4540" s="74">
        <f t="shared" si="353"/>
        <v>1629.5090446792583</v>
      </c>
      <c r="AF4540" s="74">
        <f t="shared" si="354"/>
        <v>278646.04664015316</v>
      </c>
    </row>
    <row r="4541" spans="28:32" ht="20" customHeight="1" x14ac:dyDescent="0.5">
      <c r="AB4541" s="41">
        <f t="shared" si="350"/>
        <v>171</v>
      </c>
      <c r="AC4541" s="75">
        <f t="shared" si="351"/>
        <v>345.50064229249023</v>
      </c>
      <c r="AD4541" s="75">
        <f t="shared" si="352"/>
        <v>59080.609832015827</v>
      </c>
      <c r="AE4541" s="74">
        <f t="shared" si="353"/>
        <v>1629.5090446792583</v>
      </c>
      <c r="AF4541" s="74">
        <f t="shared" si="354"/>
        <v>278646.04664015316</v>
      </c>
    </row>
    <row r="4542" spans="28:32" ht="20" customHeight="1" x14ac:dyDescent="0.5">
      <c r="AB4542" s="41">
        <f t="shared" si="350"/>
        <v>171</v>
      </c>
      <c r="AC4542" s="75">
        <f t="shared" si="351"/>
        <v>345.50064229249023</v>
      </c>
      <c r="AD4542" s="75">
        <f t="shared" si="352"/>
        <v>59080.609832015827</v>
      </c>
      <c r="AE4542" s="74">
        <f t="shared" si="353"/>
        <v>1629.5090446792583</v>
      </c>
      <c r="AF4542" s="74">
        <f t="shared" si="354"/>
        <v>278646.04664015316</v>
      </c>
    </row>
    <row r="4543" spans="28:32" ht="20" customHeight="1" x14ac:dyDescent="0.5">
      <c r="AB4543" s="41">
        <f t="shared" si="350"/>
        <v>171</v>
      </c>
      <c r="AC4543" s="75">
        <f t="shared" si="351"/>
        <v>345.50064229249023</v>
      </c>
      <c r="AD4543" s="75">
        <f t="shared" si="352"/>
        <v>59080.609832015827</v>
      </c>
      <c r="AE4543" s="74">
        <f t="shared" si="353"/>
        <v>1629.5090446792583</v>
      </c>
      <c r="AF4543" s="74">
        <f t="shared" si="354"/>
        <v>278646.04664015316</v>
      </c>
    </row>
    <row r="4544" spans="28:32" ht="20" customHeight="1" x14ac:dyDescent="0.5">
      <c r="AB4544" s="41">
        <f t="shared" si="350"/>
        <v>171</v>
      </c>
      <c r="AC4544" s="75">
        <f t="shared" si="351"/>
        <v>345.50064229249023</v>
      </c>
      <c r="AD4544" s="75">
        <f t="shared" si="352"/>
        <v>59080.609832015827</v>
      </c>
      <c r="AE4544" s="74">
        <f t="shared" si="353"/>
        <v>1629.5090446792583</v>
      </c>
      <c r="AF4544" s="74">
        <f t="shared" si="354"/>
        <v>278646.04664015316</v>
      </c>
    </row>
    <row r="4545" spans="28:32" ht="20" customHeight="1" x14ac:dyDescent="0.5">
      <c r="AB4545" s="41">
        <f t="shared" si="350"/>
        <v>171</v>
      </c>
      <c r="AC4545" s="75">
        <f t="shared" si="351"/>
        <v>345.50064229249023</v>
      </c>
      <c r="AD4545" s="75">
        <f t="shared" si="352"/>
        <v>59080.609832015827</v>
      </c>
      <c r="AE4545" s="74">
        <f t="shared" si="353"/>
        <v>1629.5090446792583</v>
      </c>
      <c r="AF4545" s="74">
        <f t="shared" si="354"/>
        <v>278646.04664015316</v>
      </c>
    </row>
    <row r="4546" spans="28:32" ht="20" customHeight="1" x14ac:dyDescent="0.5">
      <c r="AB4546" s="41">
        <f t="shared" si="350"/>
        <v>171</v>
      </c>
      <c r="AC4546" s="75">
        <f t="shared" si="351"/>
        <v>345.50064229249023</v>
      </c>
      <c r="AD4546" s="75">
        <f t="shared" si="352"/>
        <v>59080.609832015827</v>
      </c>
      <c r="AE4546" s="74">
        <f t="shared" si="353"/>
        <v>1629.5090446792583</v>
      </c>
      <c r="AF4546" s="74">
        <f t="shared" si="354"/>
        <v>278646.04664015316</v>
      </c>
    </row>
    <row r="4547" spans="28:32" ht="20" customHeight="1" x14ac:dyDescent="0.5">
      <c r="AB4547" s="41">
        <f t="shared" si="350"/>
        <v>171</v>
      </c>
      <c r="AC4547" s="75">
        <f t="shared" si="351"/>
        <v>345.50064229249023</v>
      </c>
      <c r="AD4547" s="75">
        <f t="shared" si="352"/>
        <v>59080.609832015827</v>
      </c>
      <c r="AE4547" s="74">
        <f t="shared" si="353"/>
        <v>1629.5090446792583</v>
      </c>
      <c r="AF4547" s="74">
        <f t="shared" si="354"/>
        <v>278646.04664015316</v>
      </c>
    </row>
    <row r="4548" spans="28:32" ht="20" customHeight="1" x14ac:dyDescent="0.5">
      <c r="AB4548" s="41">
        <f t="shared" si="350"/>
        <v>171</v>
      </c>
      <c r="AC4548" s="75">
        <f t="shared" si="351"/>
        <v>345.50064229249023</v>
      </c>
      <c r="AD4548" s="75">
        <f t="shared" si="352"/>
        <v>59080.609832015827</v>
      </c>
      <c r="AE4548" s="74">
        <f t="shared" si="353"/>
        <v>1629.5090446792583</v>
      </c>
      <c r="AF4548" s="74">
        <f t="shared" si="354"/>
        <v>278646.04664015316</v>
      </c>
    </row>
    <row r="4549" spans="28:32" ht="20" customHeight="1" x14ac:dyDescent="0.5">
      <c r="AB4549" s="41">
        <f t="shared" si="350"/>
        <v>171</v>
      </c>
      <c r="AC4549" s="75">
        <f t="shared" si="351"/>
        <v>345.50064229249023</v>
      </c>
      <c r="AD4549" s="75">
        <f t="shared" si="352"/>
        <v>59080.609832015827</v>
      </c>
      <c r="AE4549" s="74">
        <f t="shared" si="353"/>
        <v>1629.5090446792583</v>
      </c>
      <c r="AF4549" s="74">
        <f t="shared" si="354"/>
        <v>278646.04664015316</v>
      </c>
    </row>
    <row r="4550" spans="28:32" ht="20" customHeight="1" x14ac:dyDescent="0.5">
      <c r="AB4550" s="41">
        <f t="shared" si="350"/>
        <v>171</v>
      </c>
      <c r="AC4550" s="75">
        <f t="shared" si="351"/>
        <v>345.50064229249023</v>
      </c>
      <c r="AD4550" s="75">
        <f t="shared" si="352"/>
        <v>59080.609832015827</v>
      </c>
      <c r="AE4550" s="74">
        <f t="shared" si="353"/>
        <v>1629.5090446792583</v>
      </c>
      <c r="AF4550" s="74">
        <f t="shared" si="354"/>
        <v>278646.04664015316</v>
      </c>
    </row>
    <row r="4551" spans="28:32" ht="20" customHeight="1" x14ac:dyDescent="0.5">
      <c r="AB4551" s="41">
        <f t="shared" ref="AB4551:AB4614" si="355">AB4550+U4551</f>
        <v>171</v>
      </c>
      <c r="AC4551" s="75">
        <f t="shared" ref="AC4551:AC4614" si="356">IF(U4551&gt;0,(W4551+AD4550)/AB4551,AC4550)</f>
        <v>345.50064229249023</v>
      </c>
      <c r="AD4551" s="75">
        <f t="shared" ref="AD4551:AD4614" si="357">AB4551*AC4551</f>
        <v>59080.609832015827</v>
      </c>
      <c r="AE4551" s="74">
        <f t="shared" ref="AE4551:AE4614" si="358">IF(U4551&gt;0,(AF4550+Z4551)/AB4551,AE4550)</f>
        <v>1629.5090446792583</v>
      </c>
      <c r="AF4551" s="74">
        <f t="shared" ref="AF4551:AF4614" si="359">AB4551*AE4551</f>
        <v>278646.04664015316</v>
      </c>
    </row>
    <row r="4552" spans="28:32" ht="20" customHeight="1" x14ac:dyDescent="0.5">
      <c r="AB4552" s="41">
        <f t="shared" si="355"/>
        <v>171</v>
      </c>
      <c r="AC4552" s="75">
        <f t="shared" si="356"/>
        <v>345.50064229249023</v>
      </c>
      <c r="AD4552" s="75">
        <f t="shared" si="357"/>
        <v>59080.609832015827</v>
      </c>
      <c r="AE4552" s="74">
        <f t="shared" si="358"/>
        <v>1629.5090446792583</v>
      </c>
      <c r="AF4552" s="74">
        <f t="shared" si="359"/>
        <v>278646.04664015316</v>
      </c>
    </row>
    <row r="4553" spans="28:32" ht="20" customHeight="1" x14ac:dyDescent="0.5">
      <c r="AB4553" s="41">
        <f t="shared" si="355"/>
        <v>171</v>
      </c>
      <c r="AC4553" s="75">
        <f t="shared" si="356"/>
        <v>345.50064229249023</v>
      </c>
      <c r="AD4553" s="75">
        <f t="shared" si="357"/>
        <v>59080.609832015827</v>
      </c>
      <c r="AE4553" s="74">
        <f t="shared" si="358"/>
        <v>1629.5090446792583</v>
      </c>
      <c r="AF4553" s="74">
        <f t="shared" si="359"/>
        <v>278646.04664015316</v>
      </c>
    </row>
    <row r="4554" spans="28:32" ht="20" customHeight="1" x14ac:dyDescent="0.5">
      <c r="AB4554" s="41">
        <f t="shared" si="355"/>
        <v>171</v>
      </c>
      <c r="AC4554" s="75">
        <f t="shared" si="356"/>
        <v>345.50064229249023</v>
      </c>
      <c r="AD4554" s="75">
        <f t="shared" si="357"/>
        <v>59080.609832015827</v>
      </c>
      <c r="AE4554" s="74">
        <f t="shared" si="358"/>
        <v>1629.5090446792583</v>
      </c>
      <c r="AF4554" s="74">
        <f t="shared" si="359"/>
        <v>278646.04664015316</v>
      </c>
    </row>
    <row r="4555" spans="28:32" ht="20" customHeight="1" x14ac:dyDescent="0.5">
      <c r="AB4555" s="41">
        <f t="shared" si="355"/>
        <v>171</v>
      </c>
      <c r="AC4555" s="75">
        <f t="shared" si="356"/>
        <v>345.50064229249023</v>
      </c>
      <c r="AD4555" s="75">
        <f t="shared" si="357"/>
        <v>59080.609832015827</v>
      </c>
      <c r="AE4555" s="74">
        <f t="shared" si="358"/>
        <v>1629.5090446792583</v>
      </c>
      <c r="AF4555" s="74">
        <f t="shared" si="359"/>
        <v>278646.04664015316</v>
      </c>
    </row>
    <row r="4556" spans="28:32" ht="20" customHeight="1" x14ac:dyDescent="0.5">
      <c r="AB4556" s="41">
        <f t="shared" si="355"/>
        <v>171</v>
      </c>
      <c r="AC4556" s="75">
        <f t="shared" si="356"/>
        <v>345.50064229249023</v>
      </c>
      <c r="AD4556" s="75">
        <f t="shared" si="357"/>
        <v>59080.609832015827</v>
      </c>
      <c r="AE4556" s="74">
        <f t="shared" si="358"/>
        <v>1629.5090446792583</v>
      </c>
      <c r="AF4556" s="74">
        <f t="shared" si="359"/>
        <v>278646.04664015316</v>
      </c>
    </row>
    <row r="4557" spans="28:32" ht="20" customHeight="1" x14ac:dyDescent="0.5">
      <c r="AB4557" s="41">
        <f t="shared" si="355"/>
        <v>171</v>
      </c>
      <c r="AC4557" s="75">
        <f t="shared" si="356"/>
        <v>345.50064229249023</v>
      </c>
      <c r="AD4557" s="75">
        <f t="shared" si="357"/>
        <v>59080.609832015827</v>
      </c>
      <c r="AE4557" s="74">
        <f t="shared" si="358"/>
        <v>1629.5090446792583</v>
      </c>
      <c r="AF4557" s="74">
        <f t="shared" si="359"/>
        <v>278646.04664015316</v>
      </c>
    </row>
    <row r="4558" spans="28:32" ht="20" customHeight="1" x14ac:dyDescent="0.5">
      <c r="AB4558" s="41">
        <f t="shared" si="355"/>
        <v>171</v>
      </c>
      <c r="AC4558" s="75">
        <f t="shared" si="356"/>
        <v>345.50064229249023</v>
      </c>
      <c r="AD4558" s="75">
        <f t="shared" si="357"/>
        <v>59080.609832015827</v>
      </c>
      <c r="AE4558" s="74">
        <f t="shared" si="358"/>
        <v>1629.5090446792583</v>
      </c>
      <c r="AF4558" s="74">
        <f t="shared" si="359"/>
        <v>278646.04664015316</v>
      </c>
    </row>
    <row r="4559" spans="28:32" ht="20" customHeight="1" x14ac:dyDescent="0.5">
      <c r="AB4559" s="41">
        <f t="shared" si="355"/>
        <v>171</v>
      </c>
      <c r="AC4559" s="75">
        <f t="shared" si="356"/>
        <v>345.50064229249023</v>
      </c>
      <c r="AD4559" s="75">
        <f t="shared" si="357"/>
        <v>59080.609832015827</v>
      </c>
      <c r="AE4559" s="74">
        <f t="shared" si="358"/>
        <v>1629.5090446792583</v>
      </c>
      <c r="AF4559" s="74">
        <f t="shared" si="359"/>
        <v>278646.04664015316</v>
      </c>
    </row>
    <row r="4560" spans="28:32" ht="20" customHeight="1" x14ac:dyDescent="0.5">
      <c r="AB4560" s="41">
        <f t="shared" si="355"/>
        <v>171</v>
      </c>
      <c r="AC4560" s="75">
        <f t="shared" si="356"/>
        <v>345.50064229249023</v>
      </c>
      <c r="AD4560" s="75">
        <f t="shared" si="357"/>
        <v>59080.609832015827</v>
      </c>
      <c r="AE4560" s="74">
        <f t="shared" si="358"/>
        <v>1629.5090446792583</v>
      </c>
      <c r="AF4560" s="74">
        <f t="shared" si="359"/>
        <v>278646.04664015316</v>
      </c>
    </row>
    <row r="4561" spans="28:32" ht="20" customHeight="1" x14ac:dyDescent="0.5">
      <c r="AB4561" s="41">
        <f t="shared" si="355"/>
        <v>171</v>
      </c>
      <c r="AC4561" s="75">
        <f t="shared" si="356"/>
        <v>345.50064229249023</v>
      </c>
      <c r="AD4561" s="75">
        <f t="shared" si="357"/>
        <v>59080.609832015827</v>
      </c>
      <c r="AE4561" s="74">
        <f t="shared" si="358"/>
        <v>1629.5090446792583</v>
      </c>
      <c r="AF4561" s="74">
        <f t="shared" si="359"/>
        <v>278646.04664015316</v>
      </c>
    </row>
    <row r="4562" spans="28:32" ht="20" customHeight="1" x14ac:dyDescent="0.5">
      <c r="AB4562" s="41">
        <f t="shared" si="355"/>
        <v>171</v>
      </c>
      <c r="AC4562" s="75">
        <f t="shared" si="356"/>
        <v>345.50064229249023</v>
      </c>
      <c r="AD4562" s="75">
        <f t="shared" si="357"/>
        <v>59080.609832015827</v>
      </c>
      <c r="AE4562" s="74">
        <f t="shared" si="358"/>
        <v>1629.5090446792583</v>
      </c>
      <c r="AF4562" s="74">
        <f t="shared" si="359"/>
        <v>278646.04664015316</v>
      </c>
    </row>
    <row r="4563" spans="28:32" ht="20" customHeight="1" x14ac:dyDescent="0.5">
      <c r="AB4563" s="41">
        <f t="shared" si="355"/>
        <v>171</v>
      </c>
      <c r="AC4563" s="75">
        <f t="shared" si="356"/>
        <v>345.50064229249023</v>
      </c>
      <c r="AD4563" s="75">
        <f t="shared" si="357"/>
        <v>59080.609832015827</v>
      </c>
      <c r="AE4563" s="74">
        <f t="shared" si="358"/>
        <v>1629.5090446792583</v>
      </c>
      <c r="AF4563" s="74">
        <f t="shared" si="359"/>
        <v>278646.04664015316</v>
      </c>
    </row>
    <row r="4564" spans="28:32" ht="20" customHeight="1" x14ac:dyDescent="0.5">
      <c r="AB4564" s="41">
        <f t="shared" si="355"/>
        <v>171</v>
      </c>
      <c r="AC4564" s="75">
        <f t="shared" si="356"/>
        <v>345.50064229249023</v>
      </c>
      <c r="AD4564" s="75">
        <f t="shared" si="357"/>
        <v>59080.609832015827</v>
      </c>
      <c r="AE4564" s="74">
        <f t="shared" si="358"/>
        <v>1629.5090446792583</v>
      </c>
      <c r="AF4564" s="74">
        <f t="shared" si="359"/>
        <v>278646.04664015316</v>
      </c>
    </row>
    <row r="4565" spans="28:32" ht="20" customHeight="1" x14ac:dyDescent="0.5">
      <c r="AB4565" s="41">
        <f t="shared" si="355"/>
        <v>171</v>
      </c>
      <c r="AC4565" s="75">
        <f t="shared" si="356"/>
        <v>345.50064229249023</v>
      </c>
      <c r="AD4565" s="75">
        <f t="shared" si="357"/>
        <v>59080.609832015827</v>
      </c>
      <c r="AE4565" s="74">
        <f t="shared" si="358"/>
        <v>1629.5090446792583</v>
      </c>
      <c r="AF4565" s="74">
        <f t="shared" si="359"/>
        <v>278646.04664015316</v>
      </c>
    </row>
    <row r="4566" spans="28:32" ht="20" customHeight="1" x14ac:dyDescent="0.5">
      <c r="AB4566" s="41">
        <f t="shared" si="355"/>
        <v>171</v>
      </c>
      <c r="AC4566" s="75">
        <f t="shared" si="356"/>
        <v>345.50064229249023</v>
      </c>
      <c r="AD4566" s="75">
        <f t="shared" si="357"/>
        <v>59080.609832015827</v>
      </c>
      <c r="AE4566" s="74">
        <f t="shared" si="358"/>
        <v>1629.5090446792583</v>
      </c>
      <c r="AF4566" s="74">
        <f t="shared" si="359"/>
        <v>278646.04664015316</v>
      </c>
    </row>
    <row r="4567" spans="28:32" ht="20" customHeight="1" x14ac:dyDescent="0.5">
      <c r="AB4567" s="41">
        <f t="shared" si="355"/>
        <v>171</v>
      </c>
      <c r="AC4567" s="75">
        <f t="shared" si="356"/>
        <v>345.50064229249023</v>
      </c>
      <c r="AD4567" s="75">
        <f t="shared" si="357"/>
        <v>59080.609832015827</v>
      </c>
      <c r="AE4567" s="74">
        <f t="shared" si="358"/>
        <v>1629.5090446792583</v>
      </c>
      <c r="AF4567" s="74">
        <f t="shared" si="359"/>
        <v>278646.04664015316</v>
      </c>
    </row>
    <row r="4568" spans="28:32" ht="20" customHeight="1" x14ac:dyDescent="0.5">
      <c r="AB4568" s="41">
        <f t="shared" si="355"/>
        <v>171</v>
      </c>
      <c r="AC4568" s="75">
        <f t="shared" si="356"/>
        <v>345.50064229249023</v>
      </c>
      <c r="AD4568" s="75">
        <f t="shared" si="357"/>
        <v>59080.609832015827</v>
      </c>
      <c r="AE4568" s="74">
        <f t="shared" si="358"/>
        <v>1629.5090446792583</v>
      </c>
      <c r="AF4568" s="74">
        <f t="shared" si="359"/>
        <v>278646.04664015316</v>
      </c>
    </row>
    <row r="4569" spans="28:32" ht="20" customHeight="1" x14ac:dyDescent="0.5">
      <c r="AB4569" s="41">
        <f t="shared" si="355"/>
        <v>171</v>
      </c>
      <c r="AC4569" s="75">
        <f t="shared" si="356"/>
        <v>345.50064229249023</v>
      </c>
      <c r="AD4569" s="75">
        <f t="shared" si="357"/>
        <v>59080.609832015827</v>
      </c>
      <c r="AE4569" s="74">
        <f t="shared" si="358"/>
        <v>1629.5090446792583</v>
      </c>
      <c r="AF4569" s="74">
        <f t="shared" si="359"/>
        <v>278646.04664015316</v>
      </c>
    </row>
    <row r="4570" spans="28:32" ht="20" customHeight="1" x14ac:dyDescent="0.5">
      <c r="AB4570" s="41">
        <f t="shared" si="355"/>
        <v>171</v>
      </c>
      <c r="AC4570" s="75">
        <f t="shared" si="356"/>
        <v>345.50064229249023</v>
      </c>
      <c r="AD4570" s="75">
        <f t="shared" si="357"/>
        <v>59080.609832015827</v>
      </c>
      <c r="AE4570" s="74">
        <f t="shared" si="358"/>
        <v>1629.5090446792583</v>
      </c>
      <c r="AF4570" s="74">
        <f t="shared" si="359"/>
        <v>278646.04664015316</v>
      </c>
    </row>
    <row r="4571" spans="28:32" ht="20" customHeight="1" x14ac:dyDescent="0.5">
      <c r="AB4571" s="41">
        <f t="shared" si="355"/>
        <v>171</v>
      </c>
      <c r="AC4571" s="75">
        <f t="shared" si="356"/>
        <v>345.50064229249023</v>
      </c>
      <c r="AD4571" s="75">
        <f t="shared" si="357"/>
        <v>59080.609832015827</v>
      </c>
      <c r="AE4571" s="74">
        <f t="shared" si="358"/>
        <v>1629.5090446792583</v>
      </c>
      <c r="AF4571" s="74">
        <f t="shared" si="359"/>
        <v>278646.04664015316</v>
      </c>
    </row>
    <row r="4572" spans="28:32" ht="20" customHeight="1" x14ac:dyDescent="0.5">
      <c r="AB4572" s="41">
        <f t="shared" si="355"/>
        <v>171</v>
      </c>
      <c r="AC4572" s="75">
        <f t="shared" si="356"/>
        <v>345.50064229249023</v>
      </c>
      <c r="AD4572" s="75">
        <f t="shared" si="357"/>
        <v>59080.609832015827</v>
      </c>
      <c r="AE4572" s="74">
        <f t="shared" si="358"/>
        <v>1629.5090446792583</v>
      </c>
      <c r="AF4572" s="74">
        <f t="shared" si="359"/>
        <v>278646.04664015316</v>
      </c>
    </row>
    <row r="4573" spans="28:32" ht="20" customHeight="1" x14ac:dyDescent="0.5">
      <c r="AB4573" s="41">
        <f t="shared" si="355"/>
        <v>171</v>
      </c>
      <c r="AC4573" s="75">
        <f t="shared" si="356"/>
        <v>345.50064229249023</v>
      </c>
      <c r="AD4573" s="75">
        <f t="shared" si="357"/>
        <v>59080.609832015827</v>
      </c>
      <c r="AE4573" s="74">
        <f t="shared" si="358"/>
        <v>1629.5090446792583</v>
      </c>
      <c r="AF4573" s="74">
        <f t="shared" si="359"/>
        <v>278646.04664015316</v>
      </c>
    </row>
    <row r="4574" spans="28:32" ht="20" customHeight="1" x14ac:dyDescent="0.5">
      <c r="AB4574" s="41">
        <f t="shared" si="355"/>
        <v>171</v>
      </c>
      <c r="AC4574" s="75">
        <f t="shared" si="356"/>
        <v>345.50064229249023</v>
      </c>
      <c r="AD4574" s="75">
        <f t="shared" si="357"/>
        <v>59080.609832015827</v>
      </c>
      <c r="AE4574" s="74">
        <f t="shared" si="358"/>
        <v>1629.5090446792583</v>
      </c>
      <c r="AF4574" s="74">
        <f t="shared" si="359"/>
        <v>278646.04664015316</v>
      </c>
    </row>
    <row r="4575" spans="28:32" ht="20" customHeight="1" x14ac:dyDescent="0.5">
      <c r="AB4575" s="41">
        <f t="shared" si="355"/>
        <v>171</v>
      </c>
      <c r="AC4575" s="75">
        <f t="shared" si="356"/>
        <v>345.50064229249023</v>
      </c>
      <c r="AD4575" s="75">
        <f t="shared" si="357"/>
        <v>59080.609832015827</v>
      </c>
      <c r="AE4575" s="74">
        <f t="shared" si="358"/>
        <v>1629.5090446792583</v>
      </c>
      <c r="AF4575" s="74">
        <f t="shared" si="359"/>
        <v>278646.04664015316</v>
      </c>
    </row>
    <row r="4576" spans="28:32" ht="20" customHeight="1" x14ac:dyDescent="0.5">
      <c r="AB4576" s="41">
        <f t="shared" si="355"/>
        <v>171</v>
      </c>
      <c r="AC4576" s="75">
        <f t="shared" si="356"/>
        <v>345.50064229249023</v>
      </c>
      <c r="AD4576" s="75">
        <f t="shared" si="357"/>
        <v>59080.609832015827</v>
      </c>
      <c r="AE4576" s="74">
        <f t="shared" si="358"/>
        <v>1629.5090446792583</v>
      </c>
      <c r="AF4576" s="74">
        <f t="shared" si="359"/>
        <v>278646.04664015316</v>
      </c>
    </row>
    <row r="4577" spans="28:32" ht="20" customHeight="1" x14ac:dyDescent="0.5">
      <c r="AB4577" s="41">
        <f t="shared" si="355"/>
        <v>171</v>
      </c>
      <c r="AC4577" s="75">
        <f t="shared" si="356"/>
        <v>345.50064229249023</v>
      </c>
      <c r="AD4577" s="75">
        <f t="shared" si="357"/>
        <v>59080.609832015827</v>
      </c>
      <c r="AE4577" s="74">
        <f t="shared" si="358"/>
        <v>1629.5090446792583</v>
      </c>
      <c r="AF4577" s="74">
        <f t="shared" si="359"/>
        <v>278646.04664015316</v>
      </c>
    </row>
    <row r="4578" spans="28:32" ht="20" customHeight="1" x14ac:dyDescent="0.5">
      <c r="AB4578" s="41">
        <f t="shared" si="355"/>
        <v>171</v>
      </c>
      <c r="AC4578" s="75">
        <f t="shared" si="356"/>
        <v>345.50064229249023</v>
      </c>
      <c r="AD4578" s="75">
        <f t="shared" si="357"/>
        <v>59080.609832015827</v>
      </c>
      <c r="AE4578" s="74">
        <f t="shared" si="358"/>
        <v>1629.5090446792583</v>
      </c>
      <c r="AF4578" s="74">
        <f t="shared" si="359"/>
        <v>278646.04664015316</v>
      </c>
    </row>
    <row r="4579" spans="28:32" ht="20" customHeight="1" x14ac:dyDescent="0.5">
      <c r="AB4579" s="41">
        <f t="shared" si="355"/>
        <v>171</v>
      </c>
      <c r="AC4579" s="75">
        <f t="shared" si="356"/>
        <v>345.50064229249023</v>
      </c>
      <c r="AD4579" s="75">
        <f t="shared" si="357"/>
        <v>59080.609832015827</v>
      </c>
      <c r="AE4579" s="74">
        <f t="shared" si="358"/>
        <v>1629.5090446792583</v>
      </c>
      <c r="AF4579" s="74">
        <f t="shared" si="359"/>
        <v>278646.04664015316</v>
      </c>
    </row>
    <row r="4580" spans="28:32" ht="20" customHeight="1" x14ac:dyDescent="0.5">
      <c r="AB4580" s="41">
        <f t="shared" si="355"/>
        <v>171</v>
      </c>
      <c r="AC4580" s="75">
        <f t="shared" si="356"/>
        <v>345.50064229249023</v>
      </c>
      <c r="AD4580" s="75">
        <f t="shared" si="357"/>
        <v>59080.609832015827</v>
      </c>
      <c r="AE4580" s="74">
        <f t="shared" si="358"/>
        <v>1629.5090446792583</v>
      </c>
      <c r="AF4580" s="74">
        <f t="shared" si="359"/>
        <v>278646.04664015316</v>
      </c>
    </row>
    <row r="4581" spans="28:32" ht="20" customHeight="1" x14ac:dyDescent="0.5">
      <c r="AB4581" s="41">
        <f t="shared" si="355"/>
        <v>171</v>
      </c>
      <c r="AC4581" s="75">
        <f t="shared" si="356"/>
        <v>345.50064229249023</v>
      </c>
      <c r="AD4581" s="75">
        <f t="shared" si="357"/>
        <v>59080.609832015827</v>
      </c>
      <c r="AE4581" s="74">
        <f t="shared" si="358"/>
        <v>1629.5090446792583</v>
      </c>
      <c r="AF4581" s="74">
        <f t="shared" si="359"/>
        <v>278646.04664015316</v>
      </c>
    </row>
    <row r="4582" spans="28:32" ht="20" customHeight="1" x14ac:dyDescent="0.5">
      <c r="AB4582" s="41">
        <f t="shared" si="355"/>
        <v>171</v>
      </c>
      <c r="AC4582" s="75">
        <f t="shared" si="356"/>
        <v>345.50064229249023</v>
      </c>
      <c r="AD4582" s="75">
        <f t="shared" si="357"/>
        <v>59080.609832015827</v>
      </c>
      <c r="AE4582" s="74">
        <f t="shared" si="358"/>
        <v>1629.5090446792583</v>
      </c>
      <c r="AF4582" s="74">
        <f t="shared" si="359"/>
        <v>278646.04664015316</v>
      </c>
    </row>
    <row r="4583" spans="28:32" ht="20" customHeight="1" x14ac:dyDescent="0.5">
      <c r="AB4583" s="41">
        <f t="shared" si="355"/>
        <v>171</v>
      </c>
      <c r="AC4583" s="75">
        <f t="shared" si="356"/>
        <v>345.50064229249023</v>
      </c>
      <c r="AD4583" s="75">
        <f t="shared" si="357"/>
        <v>59080.609832015827</v>
      </c>
      <c r="AE4583" s="74">
        <f t="shared" si="358"/>
        <v>1629.5090446792583</v>
      </c>
      <c r="AF4583" s="74">
        <f t="shared" si="359"/>
        <v>278646.04664015316</v>
      </c>
    </row>
    <row r="4584" spans="28:32" ht="20" customHeight="1" x14ac:dyDescent="0.5">
      <c r="AB4584" s="41">
        <f t="shared" si="355"/>
        <v>171</v>
      </c>
      <c r="AC4584" s="75">
        <f t="shared" si="356"/>
        <v>345.50064229249023</v>
      </c>
      <c r="AD4584" s="75">
        <f t="shared" si="357"/>
        <v>59080.609832015827</v>
      </c>
      <c r="AE4584" s="74">
        <f t="shared" si="358"/>
        <v>1629.5090446792583</v>
      </c>
      <c r="AF4584" s="74">
        <f t="shared" si="359"/>
        <v>278646.04664015316</v>
      </c>
    </row>
    <row r="4585" spans="28:32" ht="20" customHeight="1" x14ac:dyDescent="0.5">
      <c r="AB4585" s="41">
        <f t="shared" si="355"/>
        <v>171</v>
      </c>
      <c r="AC4585" s="75">
        <f t="shared" si="356"/>
        <v>345.50064229249023</v>
      </c>
      <c r="AD4585" s="75">
        <f t="shared" si="357"/>
        <v>59080.609832015827</v>
      </c>
      <c r="AE4585" s="74">
        <f t="shared" si="358"/>
        <v>1629.5090446792583</v>
      </c>
      <c r="AF4585" s="74">
        <f t="shared" si="359"/>
        <v>278646.04664015316</v>
      </c>
    </row>
    <row r="4586" spans="28:32" ht="20" customHeight="1" x14ac:dyDescent="0.5">
      <c r="AB4586" s="41">
        <f t="shared" si="355"/>
        <v>171</v>
      </c>
      <c r="AC4586" s="75">
        <f t="shared" si="356"/>
        <v>345.50064229249023</v>
      </c>
      <c r="AD4586" s="75">
        <f t="shared" si="357"/>
        <v>59080.609832015827</v>
      </c>
      <c r="AE4586" s="74">
        <f t="shared" si="358"/>
        <v>1629.5090446792583</v>
      </c>
      <c r="AF4586" s="74">
        <f t="shared" si="359"/>
        <v>278646.04664015316</v>
      </c>
    </row>
    <row r="4587" spans="28:32" ht="20" customHeight="1" x14ac:dyDescent="0.5">
      <c r="AB4587" s="41">
        <f t="shared" si="355"/>
        <v>171</v>
      </c>
      <c r="AC4587" s="75">
        <f t="shared" si="356"/>
        <v>345.50064229249023</v>
      </c>
      <c r="AD4587" s="75">
        <f t="shared" si="357"/>
        <v>59080.609832015827</v>
      </c>
      <c r="AE4587" s="74">
        <f t="shared" si="358"/>
        <v>1629.5090446792583</v>
      </c>
      <c r="AF4587" s="74">
        <f t="shared" si="359"/>
        <v>278646.04664015316</v>
      </c>
    </row>
    <row r="4588" spans="28:32" ht="20" customHeight="1" x14ac:dyDescent="0.5">
      <c r="AB4588" s="41">
        <f t="shared" si="355"/>
        <v>171</v>
      </c>
      <c r="AC4588" s="75">
        <f t="shared" si="356"/>
        <v>345.50064229249023</v>
      </c>
      <c r="AD4588" s="75">
        <f t="shared" si="357"/>
        <v>59080.609832015827</v>
      </c>
      <c r="AE4588" s="74">
        <f t="shared" si="358"/>
        <v>1629.5090446792583</v>
      </c>
      <c r="AF4588" s="74">
        <f t="shared" si="359"/>
        <v>278646.04664015316</v>
      </c>
    </row>
    <row r="4589" spans="28:32" ht="20" customHeight="1" x14ac:dyDescent="0.5">
      <c r="AB4589" s="41">
        <f t="shared" si="355"/>
        <v>171</v>
      </c>
      <c r="AC4589" s="75">
        <f t="shared" si="356"/>
        <v>345.50064229249023</v>
      </c>
      <c r="AD4589" s="75">
        <f t="shared" si="357"/>
        <v>59080.609832015827</v>
      </c>
      <c r="AE4589" s="74">
        <f t="shared" si="358"/>
        <v>1629.5090446792583</v>
      </c>
      <c r="AF4589" s="74">
        <f t="shared" si="359"/>
        <v>278646.04664015316</v>
      </c>
    </row>
    <row r="4590" spans="28:32" ht="20" customHeight="1" x14ac:dyDescent="0.5">
      <c r="AB4590" s="41">
        <f t="shared" si="355"/>
        <v>171</v>
      </c>
      <c r="AC4590" s="75">
        <f t="shared" si="356"/>
        <v>345.50064229249023</v>
      </c>
      <c r="AD4590" s="75">
        <f t="shared" si="357"/>
        <v>59080.609832015827</v>
      </c>
      <c r="AE4590" s="74">
        <f t="shared" si="358"/>
        <v>1629.5090446792583</v>
      </c>
      <c r="AF4590" s="74">
        <f t="shared" si="359"/>
        <v>278646.04664015316</v>
      </c>
    </row>
    <row r="4591" spans="28:32" ht="20" customHeight="1" x14ac:dyDescent="0.5">
      <c r="AB4591" s="41">
        <f t="shared" si="355"/>
        <v>171</v>
      </c>
      <c r="AC4591" s="75">
        <f t="shared" si="356"/>
        <v>345.50064229249023</v>
      </c>
      <c r="AD4591" s="75">
        <f t="shared" si="357"/>
        <v>59080.609832015827</v>
      </c>
      <c r="AE4591" s="74">
        <f t="shared" si="358"/>
        <v>1629.5090446792583</v>
      </c>
      <c r="AF4591" s="74">
        <f t="shared" si="359"/>
        <v>278646.04664015316</v>
      </c>
    </row>
    <row r="4592" spans="28:32" ht="20" customHeight="1" x14ac:dyDescent="0.5">
      <c r="AB4592" s="41">
        <f t="shared" si="355"/>
        <v>171</v>
      </c>
      <c r="AC4592" s="75">
        <f t="shared" si="356"/>
        <v>345.50064229249023</v>
      </c>
      <c r="AD4592" s="75">
        <f t="shared" si="357"/>
        <v>59080.609832015827</v>
      </c>
      <c r="AE4592" s="74">
        <f t="shared" si="358"/>
        <v>1629.5090446792583</v>
      </c>
      <c r="AF4592" s="74">
        <f t="shared" si="359"/>
        <v>278646.04664015316</v>
      </c>
    </row>
    <row r="4593" spans="28:32" ht="20" customHeight="1" x14ac:dyDescent="0.5">
      <c r="AB4593" s="41">
        <f t="shared" si="355"/>
        <v>171</v>
      </c>
      <c r="AC4593" s="75">
        <f t="shared" si="356"/>
        <v>345.50064229249023</v>
      </c>
      <c r="AD4593" s="75">
        <f t="shared" si="357"/>
        <v>59080.609832015827</v>
      </c>
      <c r="AE4593" s="74">
        <f t="shared" si="358"/>
        <v>1629.5090446792583</v>
      </c>
      <c r="AF4593" s="74">
        <f t="shared" si="359"/>
        <v>278646.04664015316</v>
      </c>
    </row>
    <row r="4594" spans="28:32" ht="20" customHeight="1" x14ac:dyDescent="0.5">
      <c r="AB4594" s="41">
        <f t="shared" si="355"/>
        <v>171</v>
      </c>
      <c r="AC4594" s="75">
        <f t="shared" si="356"/>
        <v>345.50064229249023</v>
      </c>
      <c r="AD4594" s="75">
        <f t="shared" si="357"/>
        <v>59080.609832015827</v>
      </c>
      <c r="AE4594" s="74">
        <f t="shared" si="358"/>
        <v>1629.5090446792583</v>
      </c>
      <c r="AF4594" s="74">
        <f t="shared" si="359"/>
        <v>278646.04664015316</v>
      </c>
    </row>
    <row r="4595" spans="28:32" ht="20" customHeight="1" x14ac:dyDescent="0.5">
      <c r="AB4595" s="41">
        <f t="shared" si="355"/>
        <v>171</v>
      </c>
      <c r="AC4595" s="75">
        <f t="shared" si="356"/>
        <v>345.50064229249023</v>
      </c>
      <c r="AD4595" s="75">
        <f t="shared" si="357"/>
        <v>59080.609832015827</v>
      </c>
      <c r="AE4595" s="74">
        <f t="shared" si="358"/>
        <v>1629.5090446792583</v>
      </c>
      <c r="AF4595" s="74">
        <f t="shared" si="359"/>
        <v>278646.04664015316</v>
      </c>
    </row>
    <row r="4596" spans="28:32" ht="20" customHeight="1" x14ac:dyDescent="0.5">
      <c r="AB4596" s="41">
        <f t="shared" si="355"/>
        <v>171</v>
      </c>
      <c r="AC4596" s="75">
        <f t="shared" si="356"/>
        <v>345.50064229249023</v>
      </c>
      <c r="AD4596" s="75">
        <f t="shared" si="357"/>
        <v>59080.609832015827</v>
      </c>
      <c r="AE4596" s="74">
        <f t="shared" si="358"/>
        <v>1629.5090446792583</v>
      </c>
      <c r="AF4596" s="74">
        <f t="shared" si="359"/>
        <v>278646.04664015316</v>
      </c>
    </row>
    <row r="4597" spans="28:32" ht="20" customHeight="1" x14ac:dyDescent="0.5">
      <c r="AB4597" s="41">
        <f t="shared" si="355"/>
        <v>171</v>
      </c>
      <c r="AC4597" s="75">
        <f t="shared" si="356"/>
        <v>345.50064229249023</v>
      </c>
      <c r="AD4597" s="75">
        <f t="shared" si="357"/>
        <v>59080.609832015827</v>
      </c>
      <c r="AE4597" s="74">
        <f t="shared" si="358"/>
        <v>1629.5090446792583</v>
      </c>
      <c r="AF4597" s="74">
        <f t="shared" si="359"/>
        <v>278646.04664015316</v>
      </c>
    </row>
    <row r="4598" spans="28:32" ht="20" customHeight="1" x14ac:dyDescent="0.5">
      <c r="AB4598" s="41">
        <f t="shared" si="355"/>
        <v>171</v>
      </c>
      <c r="AC4598" s="75">
        <f t="shared" si="356"/>
        <v>345.50064229249023</v>
      </c>
      <c r="AD4598" s="75">
        <f t="shared" si="357"/>
        <v>59080.609832015827</v>
      </c>
      <c r="AE4598" s="74">
        <f t="shared" si="358"/>
        <v>1629.5090446792583</v>
      </c>
      <c r="AF4598" s="74">
        <f t="shared" si="359"/>
        <v>278646.04664015316</v>
      </c>
    </row>
    <row r="4599" spans="28:32" ht="20" customHeight="1" x14ac:dyDescent="0.5">
      <c r="AB4599" s="41">
        <f t="shared" si="355"/>
        <v>171</v>
      </c>
      <c r="AC4599" s="75">
        <f t="shared" si="356"/>
        <v>345.50064229249023</v>
      </c>
      <c r="AD4599" s="75">
        <f t="shared" si="357"/>
        <v>59080.609832015827</v>
      </c>
      <c r="AE4599" s="74">
        <f t="shared" si="358"/>
        <v>1629.5090446792583</v>
      </c>
      <c r="AF4599" s="74">
        <f t="shared" si="359"/>
        <v>278646.04664015316</v>
      </c>
    </row>
    <row r="4600" spans="28:32" ht="20" customHeight="1" x14ac:dyDescent="0.5">
      <c r="AB4600" s="41">
        <f t="shared" si="355"/>
        <v>171</v>
      </c>
      <c r="AC4600" s="75">
        <f t="shared" si="356"/>
        <v>345.50064229249023</v>
      </c>
      <c r="AD4600" s="75">
        <f t="shared" si="357"/>
        <v>59080.609832015827</v>
      </c>
      <c r="AE4600" s="74">
        <f t="shared" si="358"/>
        <v>1629.5090446792583</v>
      </c>
      <c r="AF4600" s="74">
        <f t="shared" si="359"/>
        <v>278646.04664015316</v>
      </c>
    </row>
    <row r="4601" spans="28:32" ht="20" customHeight="1" x14ac:dyDescent="0.5">
      <c r="AB4601" s="41">
        <f t="shared" si="355"/>
        <v>171</v>
      </c>
      <c r="AC4601" s="75">
        <f t="shared" si="356"/>
        <v>345.50064229249023</v>
      </c>
      <c r="AD4601" s="75">
        <f t="shared" si="357"/>
        <v>59080.609832015827</v>
      </c>
      <c r="AE4601" s="74">
        <f t="shared" si="358"/>
        <v>1629.5090446792583</v>
      </c>
      <c r="AF4601" s="74">
        <f t="shared" si="359"/>
        <v>278646.04664015316</v>
      </c>
    </row>
    <row r="4602" spans="28:32" ht="20" customHeight="1" x14ac:dyDescent="0.5">
      <c r="AB4602" s="41">
        <f t="shared" si="355"/>
        <v>171</v>
      </c>
      <c r="AC4602" s="75">
        <f t="shared" si="356"/>
        <v>345.50064229249023</v>
      </c>
      <c r="AD4602" s="75">
        <f t="shared" si="357"/>
        <v>59080.609832015827</v>
      </c>
      <c r="AE4602" s="74">
        <f t="shared" si="358"/>
        <v>1629.5090446792583</v>
      </c>
      <c r="AF4602" s="74">
        <f t="shared" si="359"/>
        <v>278646.04664015316</v>
      </c>
    </row>
    <row r="4603" spans="28:32" ht="20" customHeight="1" x14ac:dyDescent="0.5">
      <c r="AB4603" s="41">
        <f t="shared" si="355"/>
        <v>171</v>
      </c>
      <c r="AC4603" s="75">
        <f t="shared" si="356"/>
        <v>345.50064229249023</v>
      </c>
      <c r="AD4603" s="75">
        <f t="shared" si="357"/>
        <v>59080.609832015827</v>
      </c>
      <c r="AE4603" s="74">
        <f t="shared" si="358"/>
        <v>1629.5090446792583</v>
      </c>
      <c r="AF4603" s="74">
        <f t="shared" si="359"/>
        <v>278646.04664015316</v>
      </c>
    </row>
    <row r="4604" spans="28:32" ht="20" customHeight="1" x14ac:dyDescent="0.5">
      <c r="AB4604" s="41">
        <f t="shared" si="355"/>
        <v>171</v>
      </c>
      <c r="AC4604" s="75">
        <f t="shared" si="356"/>
        <v>345.50064229249023</v>
      </c>
      <c r="AD4604" s="75">
        <f t="shared" si="357"/>
        <v>59080.609832015827</v>
      </c>
      <c r="AE4604" s="74">
        <f t="shared" si="358"/>
        <v>1629.5090446792583</v>
      </c>
      <c r="AF4604" s="74">
        <f t="shared" si="359"/>
        <v>278646.04664015316</v>
      </c>
    </row>
    <row r="4605" spans="28:32" ht="20" customHeight="1" x14ac:dyDescent="0.5">
      <c r="AB4605" s="41">
        <f t="shared" si="355"/>
        <v>171</v>
      </c>
      <c r="AC4605" s="75">
        <f t="shared" si="356"/>
        <v>345.50064229249023</v>
      </c>
      <c r="AD4605" s="75">
        <f t="shared" si="357"/>
        <v>59080.609832015827</v>
      </c>
      <c r="AE4605" s="74">
        <f t="shared" si="358"/>
        <v>1629.5090446792583</v>
      </c>
      <c r="AF4605" s="74">
        <f t="shared" si="359"/>
        <v>278646.04664015316</v>
      </c>
    </row>
    <row r="4606" spans="28:32" ht="20" customHeight="1" x14ac:dyDescent="0.5">
      <c r="AB4606" s="41">
        <f t="shared" si="355"/>
        <v>171</v>
      </c>
      <c r="AC4606" s="75">
        <f t="shared" si="356"/>
        <v>345.50064229249023</v>
      </c>
      <c r="AD4606" s="75">
        <f t="shared" si="357"/>
        <v>59080.609832015827</v>
      </c>
      <c r="AE4606" s="74">
        <f t="shared" si="358"/>
        <v>1629.5090446792583</v>
      </c>
      <c r="AF4606" s="74">
        <f t="shared" si="359"/>
        <v>278646.04664015316</v>
      </c>
    </row>
    <row r="4607" spans="28:32" ht="20" customHeight="1" x14ac:dyDescent="0.5">
      <c r="AB4607" s="41">
        <f t="shared" si="355"/>
        <v>171</v>
      </c>
      <c r="AC4607" s="75">
        <f t="shared" si="356"/>
        <v>345.50064229249023</v>
      </c>
      <c r="AD4607" s="75">
        <f t="shared" si="357"/>
        <v>59080.609832015827</v>
      </c>
      <c r="AE4607" s="74">
        <f t="shared" si="358"/>
        <v>1629.5090446792583</v>
      </c>
      <c r="AF4607" s="74">
        <f t="shared" si="359"/>
        <v>278646.04664015316</v>
      </c>
    </row>
    <row r="4608" spans="28:32" ht="20" customHeight="1" x14ac:dyDescent="0.5">
      <c r="AB4608" s="41">
        <f t="shared" si="355"/>
        <v>171</v>
      </c>
      <c r="AC4608" s="75">
        <f t="shared" si="356"/>
        <v>345.50064229249023</v>
      </c>
      <c r="AD4608" s="75">
        <f t="shared" si="357"/>
        <v>59080.609832015827</v>
      </c>
      <c r="AE4608" s="74">
        <f t="shared" si="358"/>
        <v>1629.5090446792583</v>
      </c>
      <c r="AF4608" s="74">
        <f t="shared" si="359"/>
        <v>278646.04664015316</v>
      </c>
    </row>
    <row r="4609" spans="28:32" ht="20" customHeight="1" x14ac:dyDescent="0.5">
      <c r="AB4609" s="41">
        <f t="shared" si="355"/>
        <v>171</v>
      </c>
      <c r="AC4609" s="75">
        <f t="shared" si="356"/>
        <v>345.50064229249023</v>
      </c>
      <c r="AD4609" s="75">
        <f t="shared" si="357"/>
        <v>59080.609832015827</v>
      </c>
      <c r="AE4609" s="74">
        <f t="shared" si="358"/>
        <v>1629.5090446792583</v>
      </c>
      <c r="AF4609" s="74">
        <f t="shared" si="359"/>
        <v>278646.04664015316</v>
      </c>
    </row>
    <row r="4610" spans="28:32" ht="20" customHeight="1" x14ac:dyDescent="0.5">
      <c r="AB4610" s="41">
        <f t="shared" si="355"/>
        <v>171</v>
      </c>
      <c r="AC4610" s="75">
        <f t="shared" si="356"/>
        <v>345.50064229249023</v>
      </c>
      <c r="AD4610" s="75">
        <f t="shared" si="357"/>
        <v>59080.609832015827</v>
      </c>
      <c r="AE4610" s="74">
        <f t="shared" si="358"/>
        <v>1629.5090446792583</v>
      </c>
      <c r="AF4610" s="74">
        <f t="shared" si="359"/>
        <v>278646.04664015316</v>
      </c>
    </row>
    <row r="4611" spans="28:32" ht="20" customHeight="1" x14ac:dyDescent="0.5">
      <c r="AB4611" s="41">
        <f t="shared" si="355"/>
        <v>171</v>
      </c>
      <c r="AC4611" s="75">
        <f t="shared" si="356"/>
        <v>345.50064229249023</v>
      </c>
      <c r="AD4611" s="75">
        <f t="shared" si="357"/>
        <v>59080.609832015827</v>
      </c>
      <c r="AE4611" s="74">
        <f t="shared" si="358"/>
        <v>1629.5090446792583</v>
      </c>
      <c r="AF4611" s="74">
        <f t="shared" si="359"/>
        <v>278646.04664015316</v>
      </c>
    </row>
    <row r="4612" spans="28:32" ht="20" customHeight="1" x14ac:dyDescent="0.5">
      <c r="AB4612" s="41">
        <f t="shared" si="355"/>
        <v>171</v>
      </c>
      <c r="AC4612" s="75">
        <f t="shared" si="356"/>
        <v>345.50064229249023</v>
      </c>
      <c r="AD4612" s="75">
        <f t="shared" si="357"/>
        <v>59080.609832015827</v>
      </c>
      <c r="AE4612" s="74">
        <f t="shared" si="358"/>
        <v>1629.5090446792583</v>
      </c>
      <c r="AF4612" s="74">
        <f t="shared" si="359"/>
        <v>278646.04664015316</v>
      </c>
    </row>
    <row r="4613" spans="28:32" ht="20" customHeight="1" x14ac:dyDescent="0.5">
      <c r="AB4613" s="41">
        <f t="shared" si="355"/>
        <v>171</v>
      </c>
      <c r="AC4613" s="75">
        <f t="shared" si="356"/>
        <v>345.50064229249023</v>
      </c>
      <c r="AD4613" s="75">
        <f t="shared" si="357"/>
        <v>59080.609832015827</v>
      </c>
      <c r="AE4613" s="74">
        <f t="shared" si="358"/>
        <v>1629.5090446792583</v>
      </c>
      <c r="AF4613" s="74">
        <f t="shared" si="359"/>
        <v>278646.04664015316</v>
      </c>
    </row>
    <row r="4614" spans="28:32" ht="20" customHeight="1" x14ac:dyDescent="0.5">
      <c r="AB4614" s="41">
        <f t="shared" si="355"/>
        <v>171</v>
      </c>
      <c r="AC4614" s="75">
        <f t="shared" si="356"/>
        <v>345.50064229249023</v>
      </c>
      <c r="AD4614" s="75">
        <f t="shared" si="357"/>
        <v>59080.609832015827</v>
      </c>
      <c r="AE4614" s="74">
        <f t="shared" si="358"/>
        <v>1629.5090446792583</v>
      </c>
      <c r="AF4614" s="74">
        <f t="shared" si="359"/>
        <v>278646.04664015316</v>
      </c>
    </row>
    <row r="4615" spans="28:32" ht="20" customHeight="1" x14ac:dyDescent="0.5">
      <c r="AB4615" s="41">
        <f t="shared" ref="AB4615:AB4678" si="360">AB4614+U4615</f>
        <v>171</v>
      </c>
      <c r="AC4615" s="75">
        <f t="shared" ref="AC4615:AC4678" si="361">IF(U4615&gt;0,(W4615+AD4614)/AB4615,AC4614)</f>
        <v>345.50064229249023</v>
      </c>
      <c r="AD4615" s="75">
        <f t="shared" ref="AD4615:AD4678" si="362">AB4615*AC4615</f>
        <v>59080.609832015827</v>
      </c>
      <c r="AE4615" s="74">
        <f t="shared" ref="AE4615:AE4678" si="363">IF(U4615&gt;0,(AF4614+Z4615)/AB4615,AE4614)</f>
        <v>1629.5090446792583</v>
      </c>
      <c r="AF4615" s="74">
        <f t="shared" ref="AF4615:AF4678" si="364">AB4615*AE4615</f>
        <v>278646.04664015316</v>
      </c>
    </row>
    <row r="4616" spans="28:32" ht="20" customHeight="1" x14ac:dyDescent="0.5">
      <c r="AB4616" s="41">
        <f t="shared" si="360"/>
        <v>171</v>
      </c>
      <c r="AC4616" s="75">
        <f t="shared" si="361"/>
        <v>345.50064229249023</v>
      </c>
      <c r="AD4616" s="75">
        <f t="shared" si="362"/>
        <v>59080.609832015827</v>
      </c>
      <c r="AE4616" s="74">
        <f t="shared" si="363"/>
        <v>1629.5090446792583</v>
      </c>
      <c r="AF4616" s="74">
        <f t="shared" si="364"/>
        <v>278646.04664015316</v>
      </c>
    </row>
    <row r="4617" spans="28:32" ht="20" customHeight="1" x14ac:dyDescent="0.5">
      <c r="AB4617" s="41">
        <f t="shared" si="360"/>
        <v>171</v>
      </c>
      <c r="AC4617" s="75">
        <f t="shared" si="361"/>
        <v>345.50064229249023</v>
      </c>
      <c r="AD4617" s="75">
        <f t="shared" si="362"/>
        <v>59080.609832015827</v>
      </c>
      <c r="AE4617" s="74">
        <f t="shared" si="363"/>
        <v>1629.5090446792583</v>
      </c>
      <c r="AF4617" s="74">
        <f t="shared" si="364"/>
        <v>278646.04664015316</v>
      </c>
    </row>
    <row r="4618" spans="28:32" ht="20" customHeight="1" x14ac:dyDescent="0.5">
      <c r="AB4618" s="41">
        <f t="shared" si="360"/>
        <v>171</v>
      </c>
      <c r="AC4618" s="75">
        <f t="shared" si="361"/>
        <v>345.50064229249023</v>
      </c>
      <c r="AD4618" s="75">
        <f t="shared" si="362"/>
        <v>59080.609832015827</v>
      </c>
      <c r="AE4618" s="74">
        <f t="shared" si="363"/>
        <v>1629.5090446792583</v>
      </c>
      <c r="AF4618" s="74">
        <f t="shared" si="364"/>
        <v>278646.04664015316</v>
      </c>
    </row>
    <row r="4619" spans="28:32" ht="20" customHeight="1" x14ac:dyDescent="0.5">
      <c r="AB4619" s="41">
        <f t="shared" si="360"/>
        <v>171</v>
      </c>
      <c r="AC4619" s="75">
        <f t="shared" si="361"/>
        <v>345.50064229249023</v>
      </c>
      <c r="AD4619" s="75">
        <f t="shared" si="362"/>
        <v>59080.609832015827</v>
      </c>
      <c r="AE4619" s="74">
        <f t="shared" si="363"/>
        <v>1629.5090446792583</v>
      </c>
      <c r="AF4619" s="74">
        <f t="shared" si="364"/>
        <v>278646.04664015316</v>
      </c>
    </row>
    <row r="4620" spans="28:32" ht="20" customHeight="1" x14ac:dyDescent="0.5">
      <c r="AB4620" s="41">
        <f t="shared" si="360"/>
        <v>171</v>
      </c>
      <c r="AC4620" s="75">
        <f t="shared" si="361"/>
        <v>345.50064229249023</v>
      </c>
      <c r="AD4620" s="75">
        <f t="shared" si="362"/>
        <v>59080.609832015827</v>
      </c>
      <c r="AE4620" s="74">
        <f t="shared" si="363"/>
        <v>1629.5090446792583</v>
      </c>
      <c r="AF4620" s="74">
        <f t="shared" si="364"/>
        <v>278646.04664015316</v>
      </c>
    </row>
    <row r="4621" spans="28:32" ht="20" customHeight="1" x14ac:dyDescent="0.5">
      <c r="AB4621" s="41">
        <f t="shared" si="360"/>
        <v>171</v>
      </c>
      <c r="AC4621" s="75">
        <f t="shared" si="361"/>
        <v>345.50064229249023</v>
      </c>
      <c r="AD4621" s="75">
        <f t="shared" si="362"/>
        <v>59080.609832015827</v>
      </c>
      <c r="AE4621" s="74">
        <f t="shared" si="363"/>
        <v>1629.5090446792583</v>
      </c>
      <c r="AF4621" s="74">
        <f t="shared" si="364"/>
        <v>278646.04664015316</v>
      </c>
    </row>
    <row r="4622" spans="28:32" ht="20" customHeight="1" x14ac:dyDescent="0.5">
      <c r="AB4622" s="41">
        <f t="shared" si="360"/>
        <v>171</v>
      </c>
      <c r="AC4622" s="75">
        <f t="shared" si="361"/>
        <v>345.50064229249023</v>
      </c>
      <c r="AD4622" s="75">
        <f t="shared" si="362"/>
        <v>59080.609832015827</v>
      </c>
      <c r="AE4622" s="74">
        <f t="shared" si="363"/>
        <v>1629.5090446792583</v>
      </c>
      <c r="AF4622" s="74">
        <f t="shared" si="364"/>
        <v>278646.04664015316</v>
      </c>
    </row>
    <row r="4623" spans="28:32" ht="20" customHeight="1" x14ac:dyDescent="0.5">
      <c r="AB4623" s="41">
        <f t="shared" si="360"/>
        <v>171</v>
      </c>
      <c r="AC4623" s="75">
        <f t="shared" si="361"/>
        <v>345.50064229249023</v>
      </c>
      <c r="AD4623" s="75">
        <f t="shared" si="362"/>
        <v>59080.609832015827</v>
      </c>
      <c r="AE4623" s="74">
        <f t="shared" si="363"/>
        <v>1629.5090446792583</v>
      </c>
      <c r="AF4623" s="74">
        <f t="shared" si="364"/>
        <v>278646.04664015316</v>
      </c>
    </row>
    <row r="4624" spans="28:32" ht="20" customHeight="1" x14ac:dyDescent="0.5">
      <c r="AB4624" s="41">
        <f t="shared" si="360"/>
        <v>171</v>
      </c>
      <c r="AC4624" s="75">
        <f t="shared" si="361"/>
        <v>345.50064229249023</v>
      </c>
      <c r="AD4624" s="75">
        <f t="shared" si="362"/>
        <v>59080.609832015827</v>
      </c>
      <c r="AE4624" s="74">
        <f t="shared" si="363"/>
        <v>1629.5090446792583</v>
      </c>
      <c r="AF4624" s="74">
        <f t="shared" si="364"/>
        <v>278646.04664015316</v>
      </c>
    </row>
    <row r="4625" spans="28:32" ht="20" customHeight="1" x14ac:dyDescent="0.5">
      <c r="AB4625" s="41">
        <f t="shared" si="360"/>
        <v>171</v>
      </c>
      <c r="AC4625" s="75">
        <f t="shared" si="361"/>
        <v>345.50064229249023</v>
      </c>
      <c r="AD4625" s="75">
        <f t="shared" si="362"/>
        <v>59080.609832015827</v>
      </c>
      <c r="AE4625" s="74">
        <f t="shared" si="363"/>
        <v>1629.5090446792583</v>
      </c>
      <c r="AF4625" s="74">
        <f t="shared" si="364"/>
        <v>278646.04664015316</v>
      </c>
    </row>
    <row r="4626" spans="28:32" ht="20" customHeight="1" x14ac:dyDescent="0.5">
      <c r="AB4626" s="41">
        <f t="shared" si="360"/>
        <v>171</v>
      </c>
      <c r="AC4626" s="75">
        <f t="shared" si="361"/>
        <v>345.50064229249023</v>
      </c>
      <c r="AD4626" s="75">
        <f t="shared" si="362"/>
        <v>59080.609832015827</v>
      </c>
      <c r="AE4626" s="74">
        <f t="shared" si="363"/>
        <v>1629.5090446792583</v>
      </c>
      <c r="AF4626" s="74">
        <f t="shared" si="364"/>
        <v>278646.04664015316</v>
      </c>
    </row>
    <row r="4627" spans="28:32" ht="20" customHeight="1" x14ac:dyDescent="0.5">
      <c r="AB4627" s="41">
        <f t="shared" si="360"/>
        <v>171</v>
      </c>
      <c r="AC4627" s="75">
        <f t="shared" si="361"/>
        <v>345.50064229249023</v>
      </c>
      <c r="AD4627" s="75">
        <f t="shared" si="362"/>
        <v>59080.609832015827</v>
      </c>
      <c r="AE4627" s="74">
        <f t="shared" si="363"/>
        <v>1629.5090446792583</v>
      </c>
      <c r="AF4627" s="74">
        <f t="shared" si="364"/>
        <v>278646.04664015316</v>
      </c>
    </row>
    <row r="4628" spans="28:32" ht="20" customHeight="1" x14ac:dyDescent="0.5">
      <c r="AB4628" s="41">
        <f t="shared" si="360"/>
        <v>171</v>
      </c>
      <c r="AC4628" s="75">
        <f t="shared" si="361"/>
        <v>345.50064229249023</v>
      </c>
      <c r="AD4628" s="75">
        <f t="shared" si="362"/>
        <v>59080.609832015827</v>
      </c>
      <c r="AE4628" s="74">
        <f t="shared" si="363"/>
        <v>1629.5090446792583</v>
      </c>
      <c r="AF4628" s="74">
        <f t="shared" si="364"/>
        <v>278646.04664015316</v>
      </c>
    </row>
    <row r="4629" spans="28:32" ht="20" customHeight="1" x14ac:dyDescent="0.5">
      <c r="AB4629" s="41">
        <f t="shared" si="360"/>
        <v>171</v>
      </c>
      <c r="AC4629" s="75">
        <f t="shared" si="361"/>
        <v>345.50064229249023</v>
      </c>
      <c r="AD4629" s="75">
        <f t="shared" si="362"/>
        <v>59080.609832015827</v>
      </c>
      <c r="AE4629" s="74">
        <f t="shared" si="363"/>
        <v>1629.5090446792583</v>
      </c>
      <c r="AF4629" s="74">
        <f t="shared" si="364"/>
        <v>278646.04664015316</v>
      </c>
    </row>
    <row r="4630" spans="28:32" ht="20" customHeight="1" x14ac:dyDescent="0.5">
      <c r="AB4630" s="41">
        <f t="shared" si="360"/>
        <v>171</v>
      </c>
      <c r="AC4630" s="75">
        <f t="shared" si="361"/>
        <v>345.50064229249023</v>
      </c>
      <c r="AD4630" s="75">
        <f t="shared" si="362"/>
        <v>59080.609832015827</v>
      </c>
      <c r="AE4630" s="74">
        <f t="shared" si="363"/>
        <v>1629.5090446792583</v>
      </c>
      <c r="AF4630" s="74">
        <f t="shared" si="364"/>
        <v>278646.04664015316</v>
      </c>
    </row>
    <row r="4631" spans="28:32" ht="20" customHeight="1" x14ac:dyDescent="0.5">
      <c r="AB4631" s="41">
        <f t="shared" si="360"/>
        <v>171</v>
      </c>
      <c r="AC4631" s="75">
        <f t="shared" si="361"/>
        <v>345.50064229249023</v>
      </c>
      <c r="AD4631" s="75">
        <f t="shared" si="362"/>
        <v>59080.609832015827</v>
      </c>
      <c r="AE4631" s="74">
        <f t="shared" si="363"/>
        <v>1629.5090446792583</v>
      </c>
      <c r="AF4631" s="74">
        <f t="shared" si="364"/>
        <v>278646.04664015316</v>
      </c>
    </row>
    <row r="4632" spans="28:32" ht="20" customHeight="1" x14ac:dyDescent="0.5">
      <c r="AB4632" s="41">
        <f t="shared" si="360"/>
        <v>171</v>
      </c>
      <c r="AC4632" s="75">
        <f t="shared" si="361"/>
        <v>345.50064229249023</v>
      </c>
      <c r="AD4632" s="75">
        <f t="shared" si="362"/>
        <v>59080.609832015827</v>
      </c>
      <c r="AE4632" s="74">
        <f t="shared" si="363"/>
        <v>1629.5090446792583</v>
      </c>
      <c r="AF4632" s="74">
        <f t="shared" si="364"/>
        <v>278646.04664015316</v>
      </c>
    </row>
    <row r="4633" spans="28:32" ht="20" customHeight="1" x14ac:dyDescent="0.5">
      <c r="AB4633" s="41">
        <f t="shared" si="360"/>
        <v>171</v>
      </c>
      <c r="AC4633" s="75">
        <f t="shared" si="361"/>
        <v>345.50064229249023</v>
      </c>
      <c r="AD4633" s="75">
        <f t="shared" si="362"/>
        <v>59080.609832015827</v>
      </c>
      <c r="AE4633" s="74">
        <f t="shared" si="363"/>
        <v>1629.5090446792583</v>
      </c>
      <c r="AF4633" s="74">
        <f t="shared" si="364"/>
        <v>278646.04664015316</v>
      </c>
    </row>
    <row r="4634" spans="28:32" ht="20" customHeight="1" x14ac:dyDescent="0.5">
      <c r="AB4634" s="41">
        <f t="shared" si="360"/>
        <v>171</v>
      </c>
      <c r="AC4634" s="75">
        <f t="shared" si="361"/>
        <v>345.50064229249023</v>
      </c>
      <c r="AD4634" s="75">
        <f t="shared" si="362"/>
        <v>59080.609832015827</v>
      </c>
      <c r="AE4634" s="74">
        <f t="shared" si="363"/>
        <v>1629.5090446792583</v>
      </c>
      <c r="AF4634" s="74">
        <f t="shared" si="364"/>
        <v>278646.04664015316</v>
      </c>
    </row>
    <row r="4635" spans="28:32" ht="20" customHeight="1" x14ac:dyDescent="0.5">
      <c r="AB4635" s="41">
        <f t="shared" si="360"/>
        <v>171</v>
      </c>
      <c r="AC4635" s="75">
        <f t="shared" si="361"/>
        <v>345.50064229249023</v>
      </c>
      <c r="AD4635" s="75">
        <f t="shared" si="362"/>
        <v>59080.609832015827</v>
      </c>
      <c r="AE4635" s="74">
        <f t="shared" si="363"/>
        <v>1629.5090446792583</v>
      </c>
      <c r="AF4635" s="74">
        <f t="shared" si="364"/>
        <v>278646.04664015316</v>
      </c>
    </row>
    <row r="4636" spans="28:32" ht="20" customHeight="1" x14ac:dyDescent="0.5">
      <c r="AB4636" s="41">
        <f t="shared" si="360"/>
        <v>171</v>
      </c>
      <c r="AC4636" s="75">
        <f t="shared" si="361"/>
        <v>345.50064229249023</v>
      </c>
      <c r="AD4636" s="75">
        <f t="shared" si="362"/>
        <v>59080.609832015827</v>
      </c>
      <c r="AE4636" s="74">
        <f t="shared" si="363"/>
        <v>1629.5090446792583</v>
      </c>
      <c r="AF4636" s="74">
        <f t="shared" si="364"/>
        <v>278646.04664015316</v>
      </c>
    </row>
    <row r="4637" spans="28:32" ht="20" customHeight="1" x14ac:dyDescent="0.5">
      <c r="AB4637" s="41">
        <f t="shared" si="360"/>
        <v>171</v>
      </c>
      <c r="AC4637" s="75">
        <f t="shared" si="361"/>
        <v>345.50064229249023</v>
      </c>
      <c r="AD4637" s="75">
        <f t="shared" si="362"/>
        <v>59080.609832015827</v>
      </c>
      <c r="AE4637" s="74">
        <f t="shared" si="363"/>
        <v>1629.5090446792583</v>
      </c>
      <c r="AF4637" s="74">
        <f t="shared" si="364"/>
        <v>278646.04664015316</v>
      </c>
    </row>
    <row r="4638" spans="28:32" ht="20" customHeight="1" x14ac:dyDescent="0.5">
      <c r="AB4638" s="41">
        <f t="shared" si="360"/>
        <v>171</v>
      </c>
      <c r="AC4638" s="75">
        <f t="shared" si="361"/>
        <v>345.50064229249023</v>
      </c>
      <c r="AD4638" s="75">
        <f t="shared" si="362"/>
        <v>59080.609832015827</v>
      </c>
      <c r="AE4638" s="74">
        <f t="shared" si="363"/>
        <v>1629.5090446792583</v>
      </c>
      <c r="AF4638" s="74">
        <f t="shared" si="364"/>
        <v>278646.04664015316</v>
      </c>
    </row>
    <row r="4639" spans="28:32" ht="20" customHeight="1" x14ac:dyDescent="0.5">
      <c r="AB4639" s="41">
        <f t="shared" si="360"/>
        <v>171</v>
      </c>
      <c r="AC4639" s="75">
        <f t="shared" si="361"/>
        <v>345.50064229249023</v>
      </c>
      <c r="AD4639" s="75">
        <f t="shared" si="362"/>
        <v>59080.609832015827</v>
      </c>
      <c r="AE4639" s="74">
        <f t="shared" si="363"/>
        <v>1629.5090446792583</v>
      </c>
      <c r="AF4639" s="74">
        <f t="shared" si="364"/>
        <v>278646.04664015316</v>
      </c>
    </row>
    <row r="4640" spans="28:32" ht="20" customHeight="1" x14ac:dyDescent="0.5">
      <c r="AB4640" s="41">
        <f t="shared" si="360"/>
        <v>171</v>
      </c>
      <c r="AC4640" s="75">
        <f t="shared" si="361"/>
        <v>345.50064229249023</v>
      </c>
      <c r="AD4640" s="75">
        <f t="shared" si="362"/>
        <v>59080.609832015827</v>
      </c>
      <c r="AE4640" s="74">
        <f t="shared" si="363"/>
        <v>1629.5090446792583</v>
      </c>
      <c r="AF4640" s="74">
        <f t="shared" si="364"/>
        <v>278646.04664015316</v>
      </c>
    </row>
    <row r="4641" spans="28:32" ht="20" customHeight="1" x14ac:dyDescent="0.5">
      <c r="AB4641" s="41">
        <f t="shared" si="360"/>
        <v>171</v>
      </c>
      <c r="AC4641" s="75">
        <f t="shared" si="361"/>
        <v>345.50064229249023</v>
      </c>
      <c r="AD4641" s="75">
        <f t="shared" si="362"/>
        <v>59080.609832015827</v>
      </c>
      <c r="AE4641" s="74">
        <f t="shared" si="363"/>
        <v>1629.5090446792583</v>
      </c>
      <c r="AF4641" s="74">
        <f t="shared" si="364"/>
        <v>278646.04664015316</v>
      </c>
    </row>
    <row r="4642" spans="28:32" ht="20" customHeight="1" x14ac:dyDescent="0.5">
      <c r="AB4642" s="41">
        <f t="shared" si="360"/>
        <v>171</v>
      </c>
      <c r="AC4642" s="75">
        <f t="shared" si="361"/>
        <v>345.50064229249023</v>
      </c>
      <c r="AD4642" s="75">
        <f t="shared" si="362"/>
        <v>59080.609832015827</v>
      </c>
      <c r="AE4642" s="74">
        <f t="shared" si="363"/>
        <v>1629.5090446792583</v>
      </c>
      <c r="AF4642" s="74">
        <f t="shared" si="364"/>
        <v>278646.04664015316</v>
      </c>
    </row>
    <row r="4643" spans="28:32" ht="20" customHeight="1" x14ac:dyDescent="0.5">
      <c r="AB4643" s="41">
        <f t="shared" si="360"/>
        <v>171</v>
      </c>
      <c r="AC4643" s="75">
        <f t="shared" si="361"/>
        <v>345.50064229249023</v>
      </c>
      <c r="AD4643" s="75">
        <f t="shared" si="362"/>
        <v>59080.609832015827</v>
      </c>
      <c r="AE4643" s="74">
        <f t="shared" si="363"/>
        <v>1629.5090446792583</v>
      </c>
      <c r="AF4643" s="74">
        <f t="shared" si="364"/>
        <v>278646.04664015316</v>
      </c>
    </row>
    <row r="4644" spans="28:32" ht="20" customHeight="1" x14ac:dyDescent="0.5">
      <c r="AB4644" s="41">
        <f t="shared" si="360"/>
        <v>171</v>
      </c>
      <c r="AC4644" s="75">
        <f t="shared" si="361"/>
        <v>345.50064229249023</v>
      </c>
      <c r="AD4644" s="75">
        <f t="shared" si="362"/>
        <v>59080.609832015827</v>
      </c>
      <c r="AE4644" s="74">
        <f t="shared" si="363"/>
        <v>1629.5090446792583</v>
      </c>
      <c r="AF4644" s="74">
        <f t="shared" si="364"/>
        <v>278646.04664015316</v>
      </c>
    </row>
    <row r="4645" spans="28:32" ht="20" customHeight="1" x14ac:dyDescent="0.5">
      <c r="AB4645" s="41">
        <f t="shared" si="360"/>
        <v>171</v>
      </c>
      <c r="AC4645" s="75">
        <f t="shared" si="361"/>
        <v>345.50064229249023</v>
      </c>
      <c r="AD4645" s="75">
        <f t="shared" si="362"/>
        <v>59080.609832015827</v>
      </c>
      <c r="AE4645" s="74">
        <f t="shared" si="363"/>
        <v>1629.5090446792583</v>
      </c>
      <c r="AF4645" s="74">
        <f t="shared" si="364"/>
        <v>278646.04664015316</v>
      </c>
    </row>
    <row r="4646" spans="28:32" ht="20" customHeight="1" x14ac:dyDescent="0.5">
      <c r="AB4646" s="41">
        <f t="shared" si="360"/>
        <v>171</v>
      </c>
      <c r="AC4646" s="75">
        <f t="shared" si="361"/>
        <v>345.50064229249023</v>
      </c>
      <c r="AD4646" s="75">
        <f t="shared" si="362"/>
        <v>59080.609832015827</v>
      </c>
      <c r="AE4646" s="74">
        <f t="shared" si="363"/>
        <v>1629.5090446792583</v>
      </c>
      <c r="AF4646" s="74">
        <f t="shared" si="364"/>
        <v>278646.04664015316</v>
      </c>
    </row>
    <row r="4647" spans="28:32" ht="20" customHeight="1" x14ac:dyDescent="0.5">
      <c r="AB4647" s="41">
        <f t="shared" si="360"/>
        <v>171</v>
      </c>
      <c r="AC4647" s="75">
        <f t="shared" si="361"/>
        <v>345.50064229249023</v>
      </c>
      <c r="AD4647" s="75">
        <f t="shared" si="362"/>
        <v>59080.609832015827</v>
      </c>
      <c r="AE4647" s="74">
        <f t="shared" si="363"/>
        <v>1629.5090446792583</v>
      </c>
      <c r="AF4647" s="74">
        <f t="shared" si="364"/>
        <v>278646.04664015316</v>
      </c>
    </row>
    <row r="4648" spans="28:32" ht="20" customHeight="1" x14ac:dyDescent="0.5">
      <c r="AB4648" s="41">
        <f t="shared" si="360"/>
        <v>171</v>
      </c>
      <c r="AC4648" s="75">
        <f t="shared" si="361"/>
        <v>345.50064229249023</v>
      </c>
      <c r="AD4648" s="75">
        <f t="shared" si="362"/>
        <v>59080.609832015827</v>
      </c>
      <c r="AE4648" s="74">
        <f t="shared" si="363"/>
        <v>1629.5090446792583</v>
      </c>
      <c r="AF4648" s="74">
        <f t="shared" si="364"/>
        <v>278646.04664015316</v>
      </c>
    </row>
    <row r="4649" spans="28:32" ht="20" customHeight="1" x14ac:dyDescent="0.5">
      <c r="AB4649" s="41">
        <f t="shared" si="360"/>
        <v>171</v>
      </c>
      <c r="AC4649" s="75">
        <f t="shared" si="361"/>
        <v>345.50064229249023</v>
      </c>
      <c r="AD4649" s="75">
        <f t="shared" si="362"/>
        <v>59080.609832015827</v>
      </c>
      <c r="AE4649" s="74">
        <f t="shared" si="363"/>
        <v>1629.5090446792583</v>
      </c>
      <c r="AF4649" s="74">
        <f t="shared" si="364"/>
        <v>278646.04664015316</v>
      </c>
    </row>
    <row r="4650" spans="28:32" ht="20" customHeight="1" x14ac:dyDescent="0.5">
      <c r="AB4650" s="41">
        <f t="shared" si="360"/>
        <v>171</v>
      </c>
      <c r="AC4650" s="75">
        <f t="shared" si="361"/>
        <v>345.50064229249023</v>
      </c>
      <c r="AD4650" s="75">
        <f t="shared" si="362"/>
        <v>59080.609832015827</v>
      </c>
      <c r="AE4650" s="74">
        <f t="shared" si="363"/>
        <v>1629.5090446792583</v>
      </c>
      <c r="AF4650" s="74">
        <f t="shared" si="364"/>
        <v>278646.04664015316</v>
      </c>
    </row>
    <row r="4651" spans="28:32" ht="20" customHeight="1" x14ac:dyDescent="0.5">
      <c r="AB4651" s="41">
        <f t="shared" si="360"/>
        <v>171</v>
      </c>
      <c r="AC4651" s="75">
        <f t="shared" si="361"/>
        <v>345.50064229249023</v>
      </c>
      <c r="AD4651" s="75">
        <f t="shared" si="362"/>
        <v>59080.609832015827</v>
      </c>
      <c r="AE4651" s="74">
        <f t="shared" si="363"/>
        <v>1629.5090446792583</v>
      </c>
      <c r="AF4651" s="74">
        <f t="shared" si="364"/>
        <v>278646.04664015316</v>
      </c>
    </row>
    <row r="4652" spans="28:32" ht="20" customHeight="1" x14ac:dyDescent="0.5">
      <c r="AB4652" s="41">
        <f t="shared" si="360"/>
        <v>171</v>
      </c>
      <c r="AC4652" s="75">
        <f t="shared" si="361"/>
        <v>345.50064229249023</v>
      </c>
      <c r="AD4652" s="75">
        <f t="shared" si="362"/>
        <v>59080.609832015827</v>
      </c>
      <c r="AE4652" s="74">
        <f t="shared" si="363"/>
        <v>1629.5090446792583</v>
      </c>
      <c r="AF4652" s="74">
        <f t="shared" si="364"/>
        <v>278646.04664015316</v>
      </c>
    </row>
    <row r="4653" spans="28:32" ht="20" customHeight="1" x14ac:dyDescent="0.5">
      <c r="AB4653" s="41">
        <f t="shared" si="360"/>
        <v>171</v>
      </c>
      <c r="AC4653" s="75">
        <f t="shared" si="361"/>
        <v>345.50064229249023</v>
      </c>
      <c r="AD4653" s="75">
        <f t="shared" si="362"/>
        <v>59080.609832015827</v>
      </c>
      <c r="AE4653" s="74">
        <f t="shared" si="363"/>
        <v>1629.5090446792583</v>
      </c>
      <c r="AF4653" s="74">
        <f t="shared" si="364"/>
        <v>278646.04664015316</v>
      </c>
    </row>
    <row r="4654" spans="28:32" ht="20" customHeight="1" x14ac:dyDescent="0.5">
      <c r="AB4654" s="41">
        <f t="shared" si="360"/>
        <v>171</v>
      </c>
      <c r="AC4654" s="75">
        <f t="shared" si="361"/>
        <v>345.50064229249023</v>
      </c>
      <c r="AD4654" s="75">
        <f t="shared" si="362"/>
        <v>59080.609832015827</v>
      </c>
      <c r="AE4654" s="74">
        <f t="shared" si="363"/>
        <v>1629.5090446792583</v>
      </c>
      <c r="AF4654" s="74">
        <f t="shared" si="364"/>
        <v>278646.04664015316</v>
      </c>
    </row>
    <row r="4655" spans="28:32" ht="20" customHeight="1" x14ac:dyDescent="0.5">
      <c r="AB4655" s="41">
        <f t="shared" si="360"/>
        <v>171</v>
      </c>
      <c r="AC4655" s="75">
        <f t="shared" si="361"/>
        <v>345.50064229249023</v>
      </c>
      <c r="AD4655" s="75">
        <f t="shared" si="362"/>
        <v>59080.609832015827</v>
      </c>
      <c r="AE4655" s="74">
        <f t="shared" si="363"/>
        <v>1629.5090446792583</v>
      </c>
      <c r="AF4655" s="74">
        <f t="shared" si="364"/>
        <v>278646.04664015316</v>
      </c>
    </row>
    <row r="4656" spans="28:32" ht="20" customHeight="1" x14ac:dyDescent="0.5">
      <c r="AB4656" s="41">
        <f t="shared" si="360"/>
        <v>171</v>
      </c>
      <c r="AC4656" s="75">
        <f t="shared" si="361"/>
        <v>345.50064229249023</v>
      </c>
      <c r="AD4656" s="75">
        <f t="shared" si="362"/>
        <v>59080.609832015827</v>
      </c>
      <c r="AE4656" s="74">
        <f t="shared" si="363"/>
        <v>1629.5090446792583</v>
      </c>
      <c r="AF4656" s="74">
        <f t="shared" si="364"/>
        <v>278646.04664015316</v>
      </c>
    </row>
    <row r="4657" spans="28:32" ht="20" customHeight="1" x14ac:dyDescent="0.5">
      <c r="AB4657" s="41">
        <f t="shared" si="360"/>
        <v>171</v>
      </c>
      <c r="AC4657" s="75">
        <f t="shared" si="361"/>
        <v>345.50064229249023</v>
      </c>
      <c r="AD4657" s="75">
        <f t="shared" si="362"/>
        <v>59080.609832015827</v>
      </c>
      <c r="AE4657" s="74">
        <f t="shared" si="363"/>
        <v>1629.5090446792583</v>
      </c>
      <c r="AF4657" s="74">
        <f t="shared" si="364"/>
        <v>278646.04664015316</v>
      </c>
    </row>
    <row r="4658" spans="28:32" ht="20" customHeight="1" x14ac:dyDescent="0.5">
      <c r="AB4658" s="41">
        <f t="shared" si="360"/>
        <v>171</v>
      </c>
      <c r="AC4658" s="75">
        <f t="shared" si="361"/>
        <v>345.50064229249023</v>
      </c>
      <c r="AD4658" s="75">
        <f t="shared" si="362"/>
        <v>59080.609832015827</v>
      </c>
      <c r="AE4658" s="74">
        <f t="shared" si="363"/>
        <v>1629.5090446792583</v>
      </c>
      <c r="AF4658" s="74">
        <f t="shared" si="364"/>
        <v>278646.04664015316</v>
      </c>
    </row>
    <row r="4659" spans="28:32" ht="20" customHeight="1" x14ac:dyDescent="0.5">
      <c r="AB4659" s="41">
        <f t="shared" si="360"/>
        <v>171</v>
      </c>
      <c r="AC4659" s="75">
        <f t="shared" si="361"/>
        <v>345.50064229249023</v>
      </c>
      <c r="AD4659" s="75">
        <f t="shared" si="362"/>
        <v>59080.609832015827</v>
      </c>
      <c r="AE4659" s="74">
        <f t="shared" si="363"/>
        <v>1629.5090446792583</v>
      </c>
      <c r="AF4659" s="74">
        <f t="shared" si="364"/>
        <v>278646.04664015316</v>
      </c>
    </row>
    <row r="4660" spans="28:32" ht="20" customHeight="1" x14ac:dyDescent="0.5">
      <c r="AB4660" s="41">
        <f t="shared" si="360"/>
        <v>171</v>
      </c>
      <c r="AC4660" s="75">
        <f t="shared" si="361"/>
        <v>345.50064229249023</v>
      </c>
      <c r="AD4660" s="75">
        <f t="shared" si="362"/>
        <v>59080.609832015827</v>
      </c>
      <c r="AE4660" s="74">
        <f t="shared" si="363"/>
        <v>1629.5090446792583</v>
      </c>
      <c r="AF4660" s="74">
        <f t="shared" si="364"/>
        <v>278646.04664015316</v>
      </c>
    </row>
    <row r="4661" spans="28:32" ht="20" customHeight="1" x14ac:dyDescent="0.5">
      <c r="AB4661" s="41">
        <f t="shared" si="360"/>
        <v>171</v>
      </c>
      <c r="AC4661" s="75">
        <f t="shared" si="361"/>
        <v>345.50064229249023</v>
      </c>
      <c r="AD4661" s="75">
        <f t="shared" si="362"/>
        <v>59080.609832015827</v>
      </c>
      <c r="AE4661" s="74">
        <f t="shared" si="363"/>
        <v>1629.5090446792583</v>
      </c>
      <c r="AF4661" s="74">
        <f t="shared" si="364"/>
        <v>278646.04664015316</v>
      </c>
    </row>
    <row r="4662" spans="28:32" ht="20" customHeight="1" x14ac:dyDescent="0.5">
      <c r="AB4662" s="41">
        <f t="shared" si="360"/>
        <v>171</v>
      </c>
      <c r="AC4662" s="75">
        <f t="shared" si="361"/>
        <v>345.50064229249023</v>
      </c>
      <c r="AD4662" s="75">
        <f t="shared" si="362"/>
        <v>59080.609832015827</v>
      </c>
      <c r="AE4662" s="74">
        <f t="shared" si="363"/>
        <v>1629.5090446792583</v>
      </c>
      <c r="AF4662" s="74">
        <f t="shared" si="364"/>
        <v>278646.04664015316</v>
      </c>
    </row>
    <row r="4663" spans="28:32" ht="20" customHeight="1" x14ac:dyDescent="0.5">
      <c r="AB4663" s="41">
        <f t="shared" si="360"/>
        <v>171</v>
      </c>
      <c r="AC4663" s="75">
        <f t="shared" si="361"/>
        <v>345.50064229249023</v>
      </c>
      <c r="AD4663" s="75">
        <f t="shared" si="362"/>
        <v>59080.609832015827</v>
      </c>
      <c r="AE4663" s="74">
        <f t="shared" si="363"/>
        <v>1629.5090446792583</v>
      </c>
      <c r="AF4663" s="74">
        <f t="shared" si="364"/>
        <v>278646.04664015316</v>
      </c>
    </row>
    <row r="4664" spans="28:32" ht="20" customHeight="1" x14ac:dyDescent="0.5">
      <c r="AB4664" s="41">
        <f t="shared" si="360"/>
        <v>171</v>
      </c>
      <c r="AC4664" s="75">
        <f t="shared" si="361"/>
        <v>345.50064229249023</v>
      </c>
      <c r="AD4664" s="75">
        <f t="shared" si="362"/>
        <v>59080.609832015827</v>
      </c>
      <c r="AE4664" s="74">
        <f t="shared" si="363"/>
        <v>1629.5090446792583</v>
      </c>
      <c r="AF4664" s="74">
        <f t="shared" si="364"/>
        <v>278646.04664015316</v>
      </c>
    </row>
    <row r="4665" spans="28:32" ht="20" customHeight="1" x14ac:dyDescent="0.5">
      <c r="AB4665" s="41">
        <f t="shared" si="360"/>
        <v>171</v>
      </c>
      <c r="AC4665" s="75">
        <f t="shared" si="361"/>
        <v>345.50064229249023</v>
      </c>
      <c r="AD4665" s="75">
        <f t="shared" si="362"/>
        <v>59080.609832015827</v>
      </c>
      <c r="AE4665" s="74">
        <f t="shared" si="363"/>
        <v>1629.5090446792583</v>
      </c>
      <c r="AF4665" s="74">
        <f t="shared" si="364"/>
        <v>278646.04664015316</v>
      </c>
    </row>
    <row r="4666" spans="28:32" ht="20" customHeight="1" x14ac:dyDescent="0.5">
      <c r="AB4666" s="41">
        <f t="shared" si="360"/>
        <v>171</v>
      </c>
      <c r="AC4666" s="75">
        <f t="shared" si="361"/>
        <v>345.50064229249023</v>
      </c>
      <c r="AD4666" s="75">
        <f t="shared" si="362"/>
        <v>59080.609832015827</v>
      </c>
      <c r="AE4666" s="74">
        <f t="shared" si="363"/>
        <v>1629.5090446792583</v>
      </c>
      <c r="AF4666" s="74">
        <f t="shared" si="364"/>
        <v>278646.04664015316</v>
      </c>
    </row>
    <row r="4667" spans="28:32" ht="20" customHeight="1" x14ac:dyDescent="0.5">
      <c r="AB4667" s="41">
        <f t="shared" si="360"/>
        <v>171</v>
      </c>
      <c r="AC4667" s="75">
        <f t="shared" si="361"/>
        <v>345.50064229249023</v>
      </c>
      <c r="AD4667" s="75">
        <f t="shared" si="362"/>
        <v>59080.609832015827</v>
      </c>
      <c r="AE4667" s="74">
        <f t="shared" si="363"/>
        <v>1629.5090446792583</v>
      </c>
      <c r="AF4667" s="74">
        <f t="shared" si="364"/>
        <v>278646.04664015316</v>
      </c>
    </row>
    <row r="4668" spans="28:32" ht="20" customHeight="1" x14ac:dyDescent="0.5">
      <c r="AB4668" s="41">
        <f t="shared" si="360"/>
        <v>171</v>
      </c>
      <c r="AC4668" s="75">
        <f t="shared" si="361"/>
        <v>345.50064229249023</v>
      </c>
      <c r="AD4668" s="75">
        <f t="shared" si="362"/>
        <v>59080.609832015827</v>
      </c>
      <c r="AE4668" s="74">
        <f t="shared" si="363"/>
        <v>1629.5090446792583</v>
      </c>
      <c r="AF4668" s="74">
        <f t="shared" si="364"/>
        <v>278646.04664015316</v>
      </c>
    </row>
    <row r="4669" spans="28:32" ht="20" customHeight="1" x14ac:dyDescent="0.5">
      <c r="AB4669" s="41">
        <f t="shared" si="360"/>
        <v>171</v>
      </c>
      <c r="AC4669" s="75">
        <f t="shared" si="361"/>
        <v>345.50064229249023</v>
      </c>
      <c r="AD4669" s="75">
        <f t="shared" si="362"/>
        <v>59080.609832015827</v>
      </c>
      <c r="AE4669" s="74">
        <f t="shared" si="363"/>
        <v>1629.5090446792583</v>
      </c>
      <c r="AF4669" s="74">
        <f t="shared" si="364"/>
        <v>278646.04664015316</v>
      </c>
    </row>
    <row r="4670" spans="28:32" ht="20" customHeight="1" x14ac:dyDescent="0.5">
      <c r="AB4670" s="41">
        <f t="shared" si="360"/>
        <v>171</v>
      </c>
      <c r="AC4670" s="75">
        <f t="shared" si="361"/>
        <v>345.50064229249023</v>
      </c>
      <c r="AD4670" s="75">
        <f t="shared" si="362"/>
        <v>59080.609832015827</v>
      </c>
      <c r="AE4670" s="74">
        <f t="shared" si="363"/>
        <v>1629.5090446792583</v>
      </c>
      <c r="AF4670" s="74">
        <f t="shared" si="364"/>
        <v>278646.04664015316</v>
      </c>
    </row>
    <row r="4671" spans="28:32" ht="20" customHeight="1" x14ac:dyDescent="0.5">
      <c r="AB4671" s="41">
        <f t="shared" si="360"/>
        <v>171</v>
      </c>
      <c r="AC4671" s="75">
        <f t="shared" si="361"/>
        <v>345.50064229249023</v>
      </c>
      <c r="AD4671" s="75">
        <f t="shared" si="362"/>
        <v>59080.609832015827</v>
      </c>
      <c r="AE4671" s="74">
        <f t="shared" si="363"/>
        <v>1629.5090446792583</v>
      </c>
      <c r="AF4671" s="74">
        <f t="shared" si="364"/>
        <v>278646.04664015316</v>
      </c>
    </row>
    <row r="4672" spans="28:32" ht="20" customHeight="1" x14ac:dyDescent="0.5">
      <c r="AB4672" s="41">
        <f t="shared" si="360"/>
        <v>171</v>
      </c>
      <c r="AC4672" s="75">
        <f t="shared" si="361"/>
        <v>345.50064229249023</v>
      </c>
      <c r="AD4672" s="75">
        <f t="shared" si="362"/>
        <v>59080.609832015827</v>
      </c>
      <c r="AE4672" s="74">
        <f t="shared" si="363"/>
        <v>1629.5090446792583</v>
      </c>
      <c r="AF4672" s="74">
        <f t="shared" si="364"/>
        <v>278646.04664015316</v>
      </c>
    </row>
    <row r="4673" spans="28:32" ht="20" customHeight="1" x14ac:dyDescent="0.5">
      <c r="AB4673" s="41">
        <f t="shared" si="360"/>
        <v>171</v>
      </c>
      <c r="AC4673" s="75">
        <f t="shared" si="361"/>
        <v>345.50064229249023</v>
      </c>
      <c r="AD4673" s="75">
        <f t="shared" si="362"/>
        <v>59080.609832015827</v>
      </c>
      <c r="AE4673" s="74">
        <f t="shared" si="363"/>
        <v>1629.5090446792583</v>
      </c>
      <c r="AF4673" s="74">
        <f t="shared" si="364"/>
        <v>278646.04664015316</v>
      </c>
    </row>
    <row r="4674" spans="28:32" ht="20" customHeight="1" x14ac:dyDescent="0.5">
      <c r="AB4674" s="41">
        <f t="shared" si="360"/>
        <v>171</v>
      </c>
      <c r="AC4674" s="75">
        <f t="shared" si="361"/>
        <v>345.50064229249023</v>
      </c>
      <c r="AD4674" s="75">
        <f t="shared" si="362"/>
        <v>59080.609832015827</v>
      </c>
      <c r="AE4674" s="74">
        <f t="shared" si="363"/>
        <v>1629.5090446792583</v>
      </c>
      <c r="AF4674" s="74">
        <f t="shared" si="364"/>
        <v>278646.04664015316</v>
      </c>
    </row>
    <row r="4675" spans="28:32" ht="20" customHeight="1" x14ac:dyDescent="0.5">
      <c r="AB4675" s="41">
        <f t="shared" si="360"/>
        <v>171</v>
      </c>
      <c r="AC4675" s="75">
        <f t="shared" si="361"/>
        <v>345.50064229249023</v>
      </c>
      <c r="AD4675" s="75">
        <f t="shared" si="362"/>
        <v>59080.609832015827</v>
      </c>
      <c r="AE4675" s="74">
        <f t="shared" si="363"/>
        <v>1629.5090446792583</v>
      </c>
      <c r="AF4675" s="74">
        <f t="shared" si="364"/>
        <v>278646.04664015316</v>
      </c>
    </row>
    <row r="4676" spans="28:32" ht="20" customHeight="1" x14ac:dyDescent="0.5">
      <c r="AB4676" s="41">
        <f t="shared" si="360"/>
        <v>171</v>
      </c>
      <c r="AC4676" s="75">
        <f t="shared" si="361"/>
        <v>345.50064229249023</v>
      </c>
      <c r="AD4676" s="75">
        <f t="shared" si="362"/>
        <v>59080.609832015827</v>
      </c>
      <c r="AE4676" s="74">
        <f t="shared" si="363"/>
        <v>1629.5090446792583</v>
      </c>
      <c r="AF4676" s="74">
        <f t="shared" si="364"/>
        <v>278646.04664015316</v>
      </c>
    </row>
    <row r="4677" spans="28:32" ht="20" customHeight="1" x14ac:dyDescent="0.5">
      <c r="AB4677" s="41">
        <f t="shared" si="360"/>
        <v>171</v>
      </c>
      <c r="AC4677" s="75">
        <f t="shared" si="361"/>
        <v>345.50064229249023</v>
      </c>
      <c r="AD4677" s="75">
        <f t="shared" si="362"/>
        <v>59080.609832015827</v>
      </c>
      <c r="AE4677" s="74">
        <f t="shared" si="363"/>
        <v>1629.5090446792583</v>
      </c>
      <c r="AF4677" s="74">
        <f t="shared" si="364"/>
        <v>278646.04664015316</v>
      </c>
    </row>
    <row r="4678" spans="28:32" ht="20" customHeight="1" x14ac:dyDescent="0.5">
      <c r="AB4678" s="41">
        <f t="shared" si="360"/>
        <v>171</v>
      </c>
      <c r="AC4678" s="75">
        <f t="shared" si="361"/>
        <v>345.50064229249023</v>
      </c>
      <c r="AD4678" s="75">
        <f t="shared" si="362"/>
        <v>59080.609832015827</v>
      </c>
      <c r="AE4678" s="74">
        <f t="shared" si="363"/>
        <v>1629.5090446792583</v>
      </c>
      <c r="AF4678" s="74">
        <f t="shared" si="364"/>
        <v>278646.04664015316</v>
      </c>
    </row>
    <row r="4679" spans="28:32" ht="20" customHeight="1" x14ac:dyDescent="0.5">
      <c r="AB4679" s="41">
        <f t="shared" ref="AB4679:AB4742" si="365">AB4678+U4679</f>
        <v>171</v>
      </c>
      <c r="AC4679" s="75">
        <f t="shared" ref="AC4679:AC4742" si="366">IF(U4679&gt;0,(W4679+AD4678)/AB4679,AC4678)</f>
        <v>345.50064229249023</v>
      </c>
      <c r="AD4679" s="75">
        <f t="shared" ref="AD4679:AD4742" si="367">AB4679*AC4679</f>
        <v>59080.609832015827</v>
      </c>
      <c r="AE4679" s="74">
        <f t="shared" ref="AE4679:AE4742" si="368">IF(U4679&gt;0,(AF4678+Z4679)/AB4679,AE4678)</f>
        <v>1629.5090446792583</v>
      </c>
      <c r="AF4679" s="74">
        <f t="shared" ref="AF4679:AF4742" si="369">AB4679*AE4679</f>
        <v>278646.04664015316</v>
      </c>
    </row>
    <row r="4680" spans="28:32" ht="20" customHeight="1" x14ac:dyDescent="0.5">
      <c r="AB4680" s="41">
        <f t="shared" si="365"/>
        <v>171</v>
      </c>
      <c r="AC4680" s="75">
        <f t="shared" si="366"/>
        <v>345.50064229249023</v>
      </c>
      <c r="AD4680" s="75">
        <f t="shared" si="367"/>
        <v>59080.609832015827</v>
      </c>
      <c r="AE4680" s="74">
        <f t="shared" si="368"/>
        <v>1629.5090446792583</v>
      </c>
      <c r="AF4680" s="74">
        <f t="shared" si="369"/>
        <v>278646.04664015316</v>
      </c>
    </row>
    <row r="4681" spans="28:32" ht="20" customHeight="1" x14ac:dyDescent="0.5">
      <c r="AB4681" s="41">
        <f t="shared" si="365"/>
        <v>171</v>
      </c>
      <c r="AC4681" s="75">
        <f t="shared" si="366"/>
        <v>345.50064229249023</v>
      </c>
      <c r="AD4681" s="75">
        <f t="shared" si="367"/>
        <v>59080.609832015827</v>
      </c>
      <c r="AE4681" s="74">
        <f t="shared" si="368"/>
        <v>1629.5090446792583</v>
      </c>
      <c r="AF4681" s="74">
        <f t="shared" si="369"/>
        <v>278646.04664015316</v>
      </c>
    </row>
    <row r="4682" spans="28:32" ht="20" customHeight="1" x14ac:dyDescent="0.5">
      <c r="AB4682" s="41">
        <f t="shared" si="365"/>
        <v>171</v>
      </c>
      <c r="AC4682" s="75">
        <f t="shared" si="366"/>
        <v>345.50064229249023</v>
      </c>
      <c r="AD4682" s="75">
        <f t="shared" si="367"/>
        <v>59080.609832015827</v>
      </c>
      <c r="AE4682" s="74">
        <f t="shared" si="368"/>
        <v>1629.5090446792583</v>
      </c>
      <c r="AF4682" s="74">
        <f t="shared" si="369"/>
        <v>278646.04664015316</v>
      </c>
    </row>
    <row r="4683" spans="28:32" ht="20" customHeight="1" x14ac:dyDescent="0.5">
      <c r="AB4683" s="41">
        <f t="shared" si="365"/>
        <v>171</v>
      </c>
      <c r="AC4683" s="75">
        <f t="shared" si="366"/>
        <v>345.50064229249023</v>
      </c>
      <c r="AD4683" s="75">
        <f t="shared" si="367"/>
        <v>59080.609832015827</v>
      </c>
      <c r="AE4683" s="74">
        <f t="shared" si="368"/>
        <v>1629.5090446792583</v>
      </c>
      <c r="AF4683" s="74">
        <f t="shared" si="369"/>
        <v>278646.04664015316</v>
      </c>
    </row>
    <row r="4684" spans="28:32" ht="20" customHeight="1" x14ac:dyDescent="0.5">
      <c r="AB4684" s="41">
        <f t="shared" si="365"/>
        <v>171</v>
      </c>
      <c r="AC4684" s="75">
        <f t="shared" si="366"/>
        <v>345.50064229249023</v>
      </c>
      <c r="AD4684" s="75">
        <f t="shared" si="367"/>
        <v>59080.609832015827</v>
      </c>
      <c r="AE4684" s="74">
        <f t="shared" si="368"/>
        <v>1629.5090446792583</v>
      </c>
      <c r="AF4684" s="74">
        <f t="shared" si="369"/>
        <v>278646.04664015316</v>
      </c>
    </row>
    <row r="4685" spans="28:32" ht="20" customHeight="1" x14ac:dyDescent="0.5">
      <c r="AB4685" s="41">
        <f t="shared" si="365"/>
        <v>171</v>
      </c>
      <c r="AC4685" s="75">
        <f t="shared" si="366"/>
        <v>345.50064229249023</v>
      </c>
      <c r="AD4685" s="75">
        <f t="shared" si="367"/>
        <v>59080.609832015827</v>
      </c>
      <c r="AE4685" s="74">
        <f t="shared" si="368"/>
        <v>1629.5090446792583</v>
      </c>
      <c r="AF4685" s="74">
        <f t="shared" si="369"/>
        <v>278646.04664015316</v>
      </c>
    </row>
    <row r="4686" spans="28:32" ht="20" customHeight="1" x14ac:dyDescent="0.5">
      <c r="AB4686" s="41">
        <f t="shared" si="365"/>
        <v>171</v>
      </c>
      <c r="AC4686" s="75">
        <f t="shared" si="366"/>
        <v>345.50064229249023</v>
      </c>
      <c r="AD4686" s="75">
        <f t="shared" si="367"/>
        <v>59080.609832015827</v>
      </c>
      <c r="AE4686" s="74">
        <f t="shared" si="368"/>
        <v>1629.5090446792583</v>
      </c>
      <c r="AF4686" s="74">
        <f t="shared" si="369"/>
        <v>278646.04664015316</v>
      </c>
    </row>
    <row r="4687" spans="28:32" ht="20" customHeight="1" x14ac:dyDescent="0.5">
      <c r="AB4687" s="41">
        <f t="shared" si="365"/>
        <v>171</v>
      </c>
      <c r="AC4687" s="75">
        <f t="shared" si="366"/>
        <v>345.50064229249023</v>
      </c>
      <c r="AD4687" s="75">
        <f t="shared" si="367"/>
        <v>59080.609832015827</v>
      </c>
      <c r="AE4687" s="74">
        <f t="shared" si="368"/>
        <v>1629.5090446792583</v>
      </c>
      <c r="AF4687" s="74">
        <f t="shared" si="369"/>
        <v>278646.04664015316</v>
      </c>
    </row>
    <row r="4688" spans="28:32" ht="20" customHeight="1" x14ac:dyDescent="0.5">
      <c r="AB4688" s="41">
        <f t="shared" si="365"/>
        <v>171</v>
      </c>
      <c r="AC4688" s="75">
        <f t="shared" si="366"/>
        <v>345.50064229249023</v>
      </c>
      <c r="AD4688" s="75">
        <f t="shared" si="367"/>
        <v>59080.609832015827</v>
      </c>
      <c r="AE4688" s="74">
        <f t="shared" si="368"/>
        <v>1629.5090446792583</v>
      </c>
      <c r="AF4688" s="74">
        <f t="shared" si="369"/>
        <v>278646.04664015316</v>
      </c>
    </row>
    <row r="4689" spans="28:32" ht="20" customHeight="1" x14ac:dyDescent="0.5">
      <c r="AB4689" s="41">
        <f t="shared" si="365"/>
        <v>171</v>
      </c>
      <c r="AC4689" s="75">
        <f t="shared" si="366"/>
        <v>345.50064229249023</v>
      </c>
      <c r="AD4689" s="75">
        <f t="shared" si="367"/>
        <v>59080.609832015827</v>
      </c>
      <c r="AE4689" s="74">
        <f t="shared" si="368"/>
        <v>1629.5090446792583</v>
      </c>
      <c r="AF4689" s="74">
        <f t="shared" si="369"/>
        <v>278646.04664015316</v>
      </c>
    </row>
    <row r="4690" spans="28:32" ht="20" customHeight="1" x14ac:dyDescent="0.5">
      <c r="AB4690" s="41">
        <f t="shared" si="365"/>
        <v>171</v>
      </c>
      <c r="AC4690" s="75">
        <f t="shared" si="366"/>
        <v>345.50064229249023</v>
      </c>
      <c r="AD4690" s="75">
        <f t="shared" si="367"/>
        <v>59080.609832015827</v>
      </c>
      <c r="AE4690" s="74">
        <f t="shared" si="368"/>
        <v>1629.5090446792583</v>
      </c>
      <c r="AF4690" s="74">
        <f t="shared" si="369"/>
        <v>278646.04664015316</v>
      </c>
    </row>
    <row r="4691" spans="28:32" ht="20" customHeight="1" x14ac:dyDescent="0.5">
      <c r="AB4691" s="41">
        <f t="shared" si="365"/>
        <v>171</v>
      </c>
      <c r="AC4691" s="75">
        <f t="shared" si="366"/>
        <v>345.50064229249023</v>
      </c>
      <c r="AD4691" s="75">
        <f t="shared" si="367"/>
        <v>59080.609832015827</v>
      </c>
      <c r="AE4691" s="74">
        <f t="shared" si="368"/>
        <v>1629.5090446792583</v>
      </c>
      <c r="AF4691" s="74">
        <f t="shared" si="369"/>
        <v>278646.04664015316</v>
      </c>
    </row>
    <row r="4692" spans="28:32" ht="20" customHeight="1" x14ac:dyDescent="0.5">
      <c r="AB4692" s="41">
        <f t="shared" si="365"/>
        <v>171</v>
      </c>
      <c r="AC4692" s="75">
        <f t="shared" si="366"/>
        <v>345.50064229249023</v>
      </c>
      <c r="AD4692" s="75">
        <f t="shared" si="367"/>
        <v>59080.609832015827</v>
      </c>
      <c r="AE4692" s="74">
        <f t="shared" si="368"/>
        <v>1629.5090446792583</v>
      </c>
      <c r="AF4692" s="74">
        <f t="shared" si="369"/>
        <v>278646.04664015316</v>
      </c>
    </row>
    <row r="4693" spans="28:32" ht="20" customHeight="1" x14ac:dyDescent="0.5">
      <c r="AB4693" s="41">
        <f t="shared" si="365"/>
        <v>171</v>
      </c>
      <c r="AC4693" s="75">
        <f t="shared" si="366"/>
        <v>345.50064229249023</v>
      </c>
      <c r="AD4693" s="75">
        <f t="shared" si="367"/>
        <v>59080.609832015827</v>
      </c>
      <c r="AE4693" s="74">
        <f t="shared" si="368"/>
        <v>1629.5090446792583</v>
      </c>
      <c r="AF4693" s="74">
        <f t="shared" si="369"/>
        <v>278646.04664015316</v>
      </c>
    </row>
    <row r="4694" spans="28:32" ht="20" customHeight="1" x14ac:dyDescent="0.5">
      <c r="AB4694" s="41">
        <f t="shared" si="365"/>
        <v>171</v>
      </c>
      <c r="AC4694" s="75">
        <f t="shared" si="366"/>
        <v>345.50064229249023</v>
      </c>
      <c r="AD4694" s="75">
        <f t="shared" si="367"/>
        <v>59080.609832015827</v>
      </c>
      <c r="AE4694" s="74">
        <f t="shared" si="368"/>
        <v>1629.5090446792583</v>
      </c>
      <c r="AF4694" s="74">
        <f t="shared" si="369"/>
        <v>278646.04664015316</v>
      </c>
    </row>
    <row r="4695" spans="28:32" ht="20" customHeight="1" x14ac:dyDescent="0.5">
      <c r="AB4695" s="41">
        <f t="shared" si="365"/>
        <v>171</v>
      </c>
      <c r="AC4695" s="75">
        <f t="shared" si="366"/>
        <v>345.50064229249023</v>
      </c>
      <c r="AD4695" s="75">
        <f t="shared" si="367"/>
        <v>59080.609832015827</v>
      </c>
      <c r="AE4695" s="74">
        <f t="shared" si="368"/>
        <v>1629.5090446792583</v>
      </c>
      <c r="AF4695" s="74">
        <f t="shared" si="369"/>
        <v>278646.04664015316</v>
      </c>
    </row>
    <row r="4696" spans="28:32" ht="20" customHeight="1" x14ac:dyDescent="0.5">
      <c r="AB4696" s="41">
        <f t="shared" si="365"/>
        <v>171</v>
      </c>
      <c r="AC4696" s="75">
        <f t="shared" si="366"/>
        <v>345.50064229249023</v>
      </c>
      <c r="AD4696" s="75">
        <f t="shared" si="367"/>
        <v>59080.609832015827</v>
      </c>
      <c r="AE4696" s="74">
        <f t="shared" si="368"/>
        <v>1629.5090446792583</v>
      </c>
      <c r="AF4696" s="74">
        <f t="shared" si="369"/>
        <v>278646.04664015316</v>
      </c>
    </row>
    <row r="4697" spans="28:32" ht="20" customHeight="1" x14ac:dyDescent="0.5">
      <c r="AB4697" s="41">
        <f t="shared" si="365"/>
        <v>171</v>
      </c>
      <c r="AC4697" s="75">
        <f t="shared" si="366"/>
        <v>345.50064229249023</v>
      </c>
      <c r="AD4697" s="75">
        <f t="shared" si="367"/>
        <v>59080.609832015827</v>
      </c>
      <c r="AE4697" s="74">
        <f t="shared" si="368"/>
        <v>1629.5090446792583</v>
      </c>
      <c r="AF4697" s="74">
        <f t="shared" si="369"/>
        <v>278646.04664015316</v>
      </c>
    </row>
    <row r="4698" spans="28:32" ht="20" customHeight="1" x14ac:dyDescent="0.5">
      <c r="AB4698" s="41">
        <f t="shared" si="365"/>
        <v>171</v>
      </c>
      <c r="AC4698" s="75">
        <f t="shared" si="366"/>
        <v>345.50064229249023</v>
      </c>
      <c r="AD4698" s="75">
        <f t="shared" si="367"/>
        <v>59080.609832015827</v>
      </c>
      <c r="AE4698" s="74">
        <f t="shared" si="368"/>
        <v>1629.5090446792583</v>
      </c>
      <c r="AF4698" s="74">
        <f t="shared" si="369"/>
        <v>278646.04664015316</v>
      </c>
    </row>
    <row r="4699" spans="28:32" ht="20" customHeight="1" x14ac:dyDescent="0.5">
      <c r="AB4699" s="41">
        <f t="shared" si="365"/>
        <v>171</v>
      </c>
      <c r="AC4699" s="75">
        <f t="shared" si="366"/>
        <v>345.50064229249023</v>
      </c>
      <c r="AD4699" s="75">
        <f t="shared" si="367"/>
        <v>59080.609832015827</v>
      </c>
      <c r="AE4699" s="74">
        <f t="shared" si="368"/>
        <v>1629.5090446792583</v>
      </c>
      <c r="AF4699" s="74">
        <f t="shared" si="369"/>
        <v>278646.04664015316</v>
      </c>
    </row>
    <row r="4700" spans="28:32" ht="20" customHeight="1" x14ac:dyDescent="0.5">
      <c r="AB4700" s="41">
        <f t="shared" si="365"/>
        <v>171</v>
      </c>
      <c r="AC4700" s="75">
        <f t="shared" si="366"/>
        <v>345.50064229249023</v>
      </c>
      <c r="AD4700" s="75">
        <f t="shared" si="367"/>
        <v>59080.609832015827</v>
      </c>
      <c r="AE4700" s="74">
        <f t="shared" si="368"/>
        <v>1629.5090446792583</v>
      </c>
      <c r="AF4700" s="74">
        <f t="shared" si="369"/>
        <v>278646.04664015316</v>
      </c>
    </row>
    <row r="4701" spans="28:32" ht="20" customHeight="1" x14ac:dyDescent="0.5">
      <c r="AB4701" s="41">
        <f t="shared" si="365"/>
        <v>171</v>
      </c>
      <c r="AC4701" s="75">
        <f t="shared" si="366"/>
        <v>345.50064229249023</v>
      </c>
      <c r="AD4701" s="75">
        <f t="shared" si="367"/>
        <v>59080.609832015827</v>
      </c>
      <c r="AE4701" s="74">
        <f t="shared" si="368"/>
        <v>1629.5090446792583</v>
      </c>
      <c r="AF4701" s="74">
        <f t="shared" si="369"/>
        <v>278646.04664015316</v>
      </c>
    </row>
    <row r="4702" spans="28:32" ht="20" customHeight="1" x14ac:dyDescent="0.5">
      <c r="AB4702" s="41">
        <f t="shared" si="365"/>
        <v>171</v>
      </c>
      <c r="AC4702" s="75">
        <f t="shared" si="366"/>
        <v>345.50064229249023</v>
      </c>
      <c r="AD4702" s="75">
        <f t="shared" si="367"/>
        <v>59080.609832015827</v>
      </c>
      <c r="AE4702" s="74">
        <f t="shared" si="368"/>
        <v>1629.5090446792583</v>
      </c>
      <c r="AF4702" s="74">
        <f t="shared" si="369"/>
        <v>278646.04664015316</v>
      </c>
    </row>
    <row r="4703" spans="28:32" ht="20" customHeight="1" x14ac:dyDescent="0.5">
      <c r="AB4703" s="41">
        <f t="shared" si="365"/>
        <v>171</v>
      </c>
      <c r="AC4703" s="75">
        <f t="shared" si="366"/>
        <v>345.50064229249023</v>
      </c>
      <c r="AD4703" s="75">
        <f t="shared" si="367"/>
        <v>59080.609832015827</v>
      </c>
      <c r="AE4703" s="74">
        <f t="shared" si="368"/>
        <v>1629.5090446792583</v>
      </c>
      <c r="AF4703" s="74">
        <f t="shared" si="369"/>
        <v>278646.04664015316</v>
      </c>
    </row>
    <row r="4704" spans="28:32" ht="20" customHeight="1" x14ac:dyDescent="0.5">
      <c r="AB4704" s="41">
        <f t="shared" si="365"/>
        <v>171</v>
      </c>
      <c r="AC4704" s="75">
        <f t="shared" si="366"/>
        <v>345.50064229249023</v>
      </c>
      <c r="AD4704" s="75">
        <f t="shared" si="367"/>
        <v>59080.609832015827</v>
      </c>
      <c r="AE4704" s="74">
        <f t="shared" si="368"/>
        <v>1629.5090446792583</v>
      </c>
      <c r="AF4704" s="74">
        <f t="shared" si="369"/>
        <v>278646.04664015316</v>
      </c>
    </row>
    <row r="4705" spans="28:32" ht="20" customHeight="1" x14ac:dyDescent="0.5">
      <c r="AB4705" s="41">
        <f t="shared" si="365"/>
        <v>171</v>
      </c>
      <c r="AC4705" s="75">
        <f t="shared" si="366"/>
        <v>345.50064229249023</v>
      </c>
      <c r="AD4705" s="75">
        <f t="shared" si="367"/>
        <v>59080.609832015827</v>
      </c>
      <c r="AE4705" s="74">
        <f t="shared" si="368"/>
        <v>1629.5090446792583</v>
      </c>
      <c r="AF4705" s="74">
        <f t="shared" si="369"/>
        <v>278646.04664015316</v>
      </c>
    </row>
    <row r="4706" spans="28:32" ht="20" customHeight="1" x14ac:dyDescent="0.5">
      <c r="AB4706" s="41">
        <f t="shared" si="365"/>
        <v>171</v>
      </c>
      <c r="AC4706" s="75">
        <f t="shared" si="366"/>
        <v>345.50064229249023</v>
      </c>
      <c r="AD4706" s="75">
        <f t="shared" si="367"/>
        <v>59080.609832015827</v>
      </c>
      <c r="AE4706" s="74">
        <f t="shared" si="368"/>
        <v>1629.5090446792583</v>
      </c>
      <c r="AF4706" s="74">
        <f t="shared" si="369"/>
        <v>278646.04664015316</v>
      </c>
    </row>
    <row r="4707" spans="28:32" ht="20" customHeight="1" x14ac:dyDescent="0.5">
      <c r="AB4707" s="41">
        <f t="shared" si="365"/>
        <v>171</v>
      </c>
      <c r="AC4707" s="75">
        <f t="shared" si="366"/>
        <v>345.50064229249023</v>
      </c>
      <c r="AD4707" s="75">
        <f t="shared" si="367"/>
        <v>59080.609832015827</v>
      </c>
      <c r="AE4707" s="74">
        <f t="shared" si="368"/>
        <v>1629.5090446792583</v>
      </c>
      <c r="AF4707" s="74">
        <f t="shared" si="369"/>
        <v>278646.04664015316</v>
      </c>
    </row>
    <row r="4708" spans="28:32" ht="20" customHeight="1" x14ac:dyDescent="0.5">
      <c r="AB4708" s="41">
        <f t="shared" si="365"/>
        <v>171</v>
      </c>
      <c r="AC4708" s="75">
        <f t="shared" si="366"/>
        <v>345.50064229249023</v>
      </c>
      <c r="AD4708" s="75">
        <f t="shared" si="367"/>
        <v>59080.609832015827</v>
      </c>
      <c r="AE4708" s="74">
        <f t="shared" si="368"/>
        <v>1629.5090446792583</v>
      </c>
      <c r="AF4708" s="74">
        <f t="shared" si="369"/>
        <v>278646.04664015316</v>
      </c>
    </row>
    <row r="4709" spans="28:32" ht="20" customHeight="1" x14ac:dyDescent="0.5">
      <c r="AB4709" s="41">
        <f t="shared" si="365"/>
        <v>171</v>
      </c>
      <c r="AC4709" s="75">
        <f t="shared" si="366"/>
        <v>345.50064229249023</v>
      </c>
      <c r="AD4709" s="75">
        <f t="shared" si="367"/>
        <v>59080.609832015827</v>
      </c>
      <c r="AE4709" s="74">
        <f t="shared" si="368"/>
        <v>1629.5090446792583</v>
      </c>
      <c r="AF4709" s="74">
        <f t="shared" si="369"/>
        <v>278646.04664015316</v>
      </c>
    </row>
    <row r="4710" spans="28:32" ht="20" customHeight="1" x14ac:dyDescent="0.5">
      <c r="AB4710" s="41">
        <f t="shared" si="365"/>
        <v>171</v>
      </c>
      <c r="AC4710" s="75">
        <f t="shared" si="366"/>
        <v>345.50064229249023</v>
      </c>
      <c r="AD4710" s="75">
        <f t="shared" si="367"/>
        <v>59080.609832015827</v>
      </c>
      <c r="AE4710" s="74">
        <f t="shared" si="368"/>
        <v>1629.5090446792583</v>
      </c>
      <c r="AF4710" s="74">
        <f t="shared" si="369"/>
        <v>278646.04664015316</v>
      </c>
    </row>
    <row r="4711" spans="28:32" ht="20" customHeight="1" x14ac:dyDescent="0.5">
      <c r="AB4711" s="41">
        <f t="shared" si="365"/>
        <v>171</v>
      </c>
      <c r="AC4711" s="75">
        <f t="shared" si="366"/>
        <v>345.50064229249023</v>
      </c>
      <c r="AD4711" s="75">
        <f t="shared" si="367"/>
        <v>59080.609832015827</v>
      </c>
      <c r="AE4711" s="74">
        <f t="shared" si="368"/>
        <v>1629.5090446792583</v>
      </c>
      <c r="AF4711" s="74">
        <f t="shared" si="369"/>
        <v>278646.04664015316</v>
      </c>
    </row>
    <row r="4712" spans="28:32" ht="20" customHeight="1" x14ac:dyDescent="0.5">
      <c r="AB4712" s="41">
        <f t="shared" si="365"/>
        <v>171</v>
      </c>
      <c r="AC4712" s="75">
        <f t="shared" si="366"/>
        <v>345.50064229249023</v>
      </c>
      <c r="AD4712" s="75">
        <f t="shared" si="367"/>
        <v>59080.609832015827</v>
      </c>
      <c r="AE4712" s="74">
        <f t="shared" si="368"/>
        <v>1629.5090446792583</v>
      </c>
      <c r="AF4712" s="74">
        <f t="shared" si="369"/>
        <v>278646.04664015316</v>
      </c>
    </row>
    <row r="4713" spans="28:32" ht="20" customHeight="1" x14ac:dyDescent="0.5">
      <c r="AB4713" s="41">
        <f t="shared" si="365"/>
        <v>171</v>
      </c>
      <c r="AC4713" s="75">
        <f t="shared" si="366"/>
        <v>345.50064229249023</v>
      </c>
      <c r="AD4713" s="75">
        <f t="shared" si="367"/>
        <v>59080.609832015827</v>
      </c>
      <c r="AE4713" s="74">
        <f t="shared" si="368"/>
        <v>1629.5090446792583</v>
      </c>
      <c r="AF4713" s="74">
        <f t="shared" si="369"/>
        <v>278646.04664015316</v>
      </c>
    </row>
    <row r="4714" spans="28:32" ht="20" customHeight="1" x14ac:dyDescent="0.5">
      <c r="AB4714" s="41">
        <f t="shared" si="365"/>
        <v>171</v>
      </c>
      <c r="AC4714" s="75">
        <f t="shared" si="366"/>
        <v>345.50064229249023</v>
      </c>
      <c r="AD4714" s="75">
        <f t="shared" si="367"/>
        <v>59080.609832015827</v>
      </c>
      <c r="AE4714" s="74">
        <f t="shared" si="368"/>
        <v>1629.5090446792583</v>
      </c>
      <c r="AF4714" s="74">
        <f t="shared" si="369"/>
        <v>278646.04664015316</v>
      </c>
    </row>
    <row r="4715" spans="28:32" ht="20" customHeight="1" x14ac:dyDescent="0.5">
      <c r="AB4715" s="41">
        <f t="shared" si="365"/>
        <v>171</v>
      </c>
      <c r="AC4715" s="75">
        <f t="shared" si="366"/>
        <v>345.50064229249023</v>
      </c>
      <c r="AD4715" s="75">
        <f t="shared" si="367"/>
        <v>59080.609832015827</v>
      </c>
      <c r="AE4715" s="74">
        <f t="shared" si="368"/>
        <v>1629.5090446792583</v>
      </c>
      <c r="AF4715" s="74">
        <f t="shared" si="369"/>
        <v>278646.04664015316</v>
      </c>
    </row>
    <row r="4716" spans="28:32" ht="20" customHeight="1" x14ac:dyDescent="0.5">
      <c r="AB4716" s="41">
        <f t="shared" si="365"/>
        <v>171</v>
      </c>
      <c r="AC4716" s="75">
        <f t="shared" si="366"/>
        <v>345.50064229249023</v>
      </c>
      <c r="AD4716" s="75">
        <f t="shared" si="367"/>
        <v>59080.609832015827</v>
      </c>
      <c r="AE4716" s="74">
        <f t="shared" si="368"/>
        <v>1629.5090446792583</v>
      </c>
      <c r="AF4716" s="74">
        <f t="shared" si="369"/>
        <v>278646.04664015316</v>
      </c>
    </row>
    <row r="4717" spans="28:32" ht="20" customHeight="1" x14ac:dyDescent="0.5">
      <c r="AB4717" s="41">
        <f t="shared" si="365"/>
        <v>171</v>
      </c>
      <c r="AC4717" s="75">
        <f t="shared" si="366"/>
        <v>345.50064229249023</v>
      </c>
      <c r="AD4717" s="75">
        <f t="shared" si="367"/>
        <v>59080.609832015827</v>
      </c>
      <c r="AE4717" s="74">
        <f t="shared" si="368"/>
        <v>1629.5090446792583</v>
      </c>
      <c r="AF4717" s="74">
        <f t="shared" si="369"/>
        <v>278646.04664015316</v>
      </c>
    </row>
    <row r="4718" spans="28:32" ht="20" customHeight="1" x14ac:dyDescent="0.5">
      <c r="AB4718" s="41">
        <f t="shared" si="365"/>
        <v>171</v>
      </c>
      <c r="AC4718" s="75">
        <f t="shared" si="366"/>
        <v>345.50064229249023</v>
      </c>
      <c r="AD4718" s="75">
        <f t="shared" si="367"/>
        <v>59080.609832015827</v>
      </c>
      <c r="AE4718" s="74">
        <f t="shared" si="368"/>
        <v>1629.5090446792583</v>
      </c>
      <c r="AF4718" s="74">
        <f t="shared" si="369"/>
        <v>278646.04664015316</v>
      </c>
    </row>
    <row r="4719" spans="28:32" ht="20" customHeight="1" x14ac:dyDescent="0.5">
      <c r="AB4719" s="41">
        <f t="shared" si="365"/>
        <v>171</v>
      </c>
      <c r="AC4719" s="75">
        <f t="shared" si="366"/>
        <v>345.50064229249023</v>
      </c>
      <c r="AD4719" s="75">
        <f t="shared" si="367"/>
        <v>59080.609832015827</v>
      </c>
      <c r="AE4719" s="74">
        <f t="shared" si="368"/>
        <v>1629.5090446792583</v>
      </c>
      <c r="AF4719" s="74">
        <f t="shared" si="369"/>
        <v>278646.04664015316</v>
      </c>
    </row>
    <row r="4720" spans="28:32" ht="20" customHeight="1" x14ac:dyDescent="0.5">
      <c r="AB4720" s="41">
        <f t="shared" si="365"/>
        <v>171</v>
      </c>
      <c r="AC4720" s="75">
        <f t="shared" si="366"/>
        <v>345.50064229249023</v>
      </c>
      <c r="AD4720" s="75">
        <f t="shared" si="367"/>
        <v>59080.609832015827</v>
      </c>
      <c r="AE4720" s="74">
        <f t="shared" si="368"/>
        <v>1629.5090446792583</v>
      </c>
      <c r="AF4720" s="74">
        <f t="shared" si="369"/>
        <v>278646.04664015316</v>
      </c>
    </row>
    <row r="4721" spans="28:32" ht="20" customHeight="1" x14ac:dyDescent="0.5">
      <c r="AB4721" s="41">
        <f t="shared" si="365"/>
        <v>171</v>
      </c>
      <c r="AC4721" s="75">
        <f t="shared" si="366"/>
        <v>345.50064229249023</v>
      </c>
      <c r="AD4721" s="75">
        <f t="shared" si="367"/>
        <v>59080.609832015827</v>
      </c>
      <c r="AE4721" s="74">
        <f t="shared" si="368"/>
        <v>1629.5090446792583</v>
      </c>
      <c r="AF4721" s="74">
        <f t="shared" si="369"/>
        <v>278646.04664015316</v>
      </c>
    </row>
    <row r="4722" spans="28:32" ht="20" customHeight="1" x14ac:dyDescent="0.5">
      <c r="AB4722" s="41">
        <f t="shared" si="365"/>
        <v>171</v>
      </c>
      <c r="AC4722" s="75">
        <f t="shared" si="366"/>
        <v>345.50064229249023</v>
      </c>
      <c r="AD4722" s="75">
        <f t="shared" si="367"/>
        <v>59080.609832015827</v>
      </c>
      <c r="AE4722" s="74">
        <f t="shared" si="368"/>
        <v>1629.5090446792583</v>
      </c>
      <c r="AF4722" s="74">
        <f t="shared" si="369"/>
        <v>278646.04664015316</v>
      </c>
    </row>
    <row r="4723" spans="28:32" ht="20" customHeight="1" x14ac:dyDescent="0.5">
      <c r="AB4723" s="41">
        <f t="shared" si="365"/>
        <v>171</v>
      </c>
      <c r="AC4723" s="75">
        <f t="shared" si="366"/>
        <v>345.50064229249023</v>
      </c>
      <c r="AD4723" s="75">
        <f t="shared" si="367"/>
        <v>59080.609832015827</v>
      </c>
      <c r="AE4723" s="74">
        <f t="shared" si="368"/>
        <v>1629.5090446792583</v>
      </c>
      <c r="AF4723" s="74">
        <f t="shared" si="369"/>
        <v>278646.04664015316</v>
      </c>
    </row>
    <row r="4724" spans="28:32" ht="20" customHeight="1" x14ac:dyDescent="0.5">
      <c r="AB4724" s="41">
        <f t="shared" si="365"/>
        <v>171</v>
      </c>
      <c r="AC4724" s="75">
        <f t="shared" si="366"/>
        <v>345.50064229249023</v>
      </c>
      <c r="AD4724" s="75">
        <f t="shared" si="367"/>
        <v>59080.609832015827</v>
      </c>
      <c r="AE4724" s="74">
        <f t="shared" si="368"/>
        <v>1629.5090446792583</v>
      </c>
      <c r="AF4724" s="74">
        <f t="shared" si="369"/>
        <v>278646.04664015316</v>
      </c>
    </row>
    <row r="4725" spans="28:32" ht="20" customHeight="1" x14ac:dyDescent="0.5">
      <c r="AB4725" s="41">
        <f t="shared" si="365"/>
        <v>171</v>
      </c>
      <c r="AC4725" s="75">
        <f t="shared" si="366"/>
        <v>345.50064229249023</v>
      </c>
      <c r="AD4725" s="75">
        <f t="shared" si="367"/>
        <v>59080.609832015827</v>
      </c>
      <c r="AE4725" s="74">
        <f t="shared" si="368"/>
        <v>1629.5090446792583</v>
      </c>
      <c r="AF4725" s="74">
        <f t="shared" si="369"/>
        <v>278646.04664015316</v>
      </c>
    </row>
    <row r="4726" spans="28:32" ht="20" customHeight="1" x14ac:dyDescent="0.5">
      <c r="AB4726" s="41">
        <f t="shared" si="365"/>
        <v>171</v>
      </c>
      <c r="AC4726" s="75">
        <f t="shared" si="366"/>
        <v>345.50064229249023</v>
      </c>
      <c r="AD4726" s="75">
        <f t="shared" si="367"/>
        <v>59080.609832015827</v>
      </c>
      <c r="AE4726" s="74">
        <f t="shared" si="368"/>
        <v>1629.5090446792583</v>
      </c>
      <c r="AF4726" s="74">
        <f t="shared" si="369"/>
        <v>278646.04664015316</v>
      </c>
    </row>
    <row r="4727" spans="28:32" ht="20" customHeight="1" x14ac:dyDescent="0.5">
      <c r="AB4727" s="41">
        <f t="shared" si="365"/>
        <v>171</v>
      </c>
      <c r="AC4727" s="75">
        <f t="shared" si="366"/>
        <v>345.50064229249023</v>
      </c>
      <c r="AD4727" s="75">
        <f t="shared" si="367"/>
        <v>59080.609832015827</v>
      </c>
      <c r="AE4727" s="74">
        <f t="shared" si="368"/>
        <v>1629.5090446792583</v>
      </c>
      <c r="AF4727" s="74">
        <f t="shared" si="369"/>
        <v>278646.04664015316</v>
      </c>
    </row>
    <row r="4728" spans="28:32" ht="20" customHeight="1" x14ac:dyDescent="0.5">
      <c r="AB4728" s="41">
        <f t="shared" si="365"/>
        <v>171</v>
      </c>
      <c r="AC4728" s="75">
        <f t="shared" si="366"/>
        <v>345.50064229249023</v>
      </c>
      <c r="AD4728" s="75">
        <f t="shared" si="367"/>
        <v>59080.609832015827</v>
      </c>
      <c r="AE4728" s="74">
        <f t="shared" si="368"/>
        <v>1629.5090446792583</v>
      </c>
      <c r="AF4728" s="74">
        <f t="shared" si="369"/>
        <v>278646.04664015316</v>
      </c>
    </row>
    <row r="4729" spans="28:32" ht="20" customHeight="1" x14ac:dyDescent="0.5">
      <c r="AB4729" s="41">
        <f t="shared" si="365"/>
        <v>171</v>
      </c>
      <c r="AC4729" s="75">
        <f t="shared" si="366"/>
        <v>345.50064229249023</v>
      </c>
      <c r="AD4729" s="75">
        <f t="shared" si="367"/>
        <v>59080.609832015827</v>
      </c>
      <c r="AE4729" s="74">
        <f t="shared" si="368"/>
        <v>1629.5090446792583</v>
      </c>
      <c r="AF4729" s="74">
        <f t="shared" si="369"/>
        <v>278646.04664015316</v>
      </c>
    </row>
    <row r="4730" spans="28:32" ht="20" customHeight="1" x14ac:dyDescent="0.5">
      <c r="AB4730" s="41">
        <f t="shared" si="365"/>
        <v>171</v>
      </c>
      <c r="AC4730" s="75">
        <f t="shared" si="366"/>
        <v>345.50064229249023</v>
      </c>
      <c r="AD4730" s="75">
        <f t="shared" si="367"/>
        <v>59080.609832015827</v>
      </c>
      <c r="AE4730" s="74">
        <f t="shared" si="368"/>
        <v>1629.5090446792583</v>
      </c>
      <c r="AF4730" s="74">
        <f t="shared" si="369"/>
        <v>278646.04664015316</v>
      </c>
    </row>
    <row r="4731" spans="28:32" ht="20" customHeight="1" x14ac:dyDescent="0.5">
      <c r="AB4731" s="41">
        <f t="shared" si="365"/>
        <v>171</v>
      </c>
      <c r="AC4731" s="75">
        <f t="shared" si="366"/>
        <v>345.50064229249023</v>
      </c>
      <c r="AD4731" s="75">
        <f t="shared" si="367"/>
        <v>59080.609832015827</v>
      </c>
      <c r="AE4731" s="74">
        <f t="shared" si="368"/>
        <v>1629.5090446792583</v>
      </c>
      <c r="AF4731" s="74">
        <f t="shared" si="369"/>
        <v>278646.04664015316</v>
      </c>
    </row>
    <row r="4732" spans="28:32" ht="20" customHeight="1" x14ac:dyDescent="0.5">
      <c r="AB4732" s="41">
        <f t="shared" si="365"/>
        <v>171</v>
      </c>
      <c r="AC4732" s="75">
        <f t="shared" si="366"/>
        <v>345.50064229249023</v>
      </c>
      <c r="AD4732" s="75">
        <f t="shared" si="367"/>
        <v>59080.609832015827</v>
      </c>
      <c r="AE4732" s="74">
        <f t="shared" si="368"/>
        <v>1629.5090446792583</v>
      </c>
      <c r="AF4732" s="74">
        <f t="shared" si="369"/>
        <v>278646.04664015316</v>
      </c>
    </row>
    <row r="4733" spans="28:32" ht="20" customHeight="1" x14ac:dyDescent="0.5">
      <c r="AB4733" s="41">
        <f t="shared" si="365"/>
        <v>171</v>
      </c>
      <c r="AC4733" s="75">
        <f t="shared" si="366"/>
        <v>345.50064229249023</v>
      </c>
      <c r="AD4733" s="75">
        <f t="shared" si="367"/>
        <v>59080.609832015827</v>
      </c>
      <c r="AE4733" s="74">
        <f t="shared" si="368"/>
        <v>1629.5090446792583</v>
      </c>
      <c r="AF4733" s="74">
        <f t="shared" si="369"/>
        <v>278646.04664015316</v>
      </c>
    </row>
    <row r="4734" spans="28:32" ht="20" customHeight="1" x14ac:dyDescent="0.5">
      <c r="AB4734" s="41">
        <f t="shared" si="365"/>
        <v>171</v>
      </c>
      <c r="AC4734" s="75">
        <f t="shared" si="366"/>
        <v>345.50064229249023</v>
      </c>
      <c r="AD4734" s="75">
        <f t="shared" si="367"/>
        <v>59080.609832015827</v>
      </c>
      <c r="AE4734" s="74">
        <f t="shared" si="368"/>
        <v>1629.5090446792583</v>
      </c>
      <c r="AF4734" s="74">
        <f t="shared" si="369"/>
        <v>278646.04664015316</v>
      </c>
    </row>
    <row r="4735" spans="28:32" ht="20" customHeight="1" x14ac:dyDescent="0.5">
      <c r="AB4735" s="41">
        <f t="shared" si="365"/>
        <v>171</v>
      </c>
      <c r="AC4735" s="75">
        <f t="shared" si="366"/>
        <v>345.50064229249023</v>
      </c>
      <c r="AD4735" s="75">
        <f t="shared" si="367"/>
        <v>59080.609832015827</v>
      </c>
      <c r="AE4735" s="74">
        <f t="shared" si="368"/>
        <v>1629.5090446792583</v>
      </c>
      <c r="AF4735" s="74">
        <f t="shared" si="369"/>
        <v>278646.04664015316</v>
      </c>
    </row>
    <row r="4736" spans="28:32" ht="20" customHeight="1" x14ac:dyDescent="0.5">
      <c r="AB4736" s="41">
        <f t="shared" si="365"/>
        <v>171</v>
      </c>
      <c r="AC4736" s="75">
        <f t="shared" si="366"/>
        <v>345.50064229249023</v>
      </c>
      <c r="AD4736" s="75">
        <f t="shared" si="367"/>
        <v>59080.609832015827</v>
      </c>
      <c r="AE4736" s="74">
        <f t="shared" si="368"/>
        <v>1629.5090446792583</v>
      </c>
      <c r="AF4736" s="74">
        <f t="shared" si="369"/>
        <v>278646.04664015316</v>
      </c>
    </row>
    <row r="4737" spans="28:32" ht="20" customHeight="1" x14ac:dyDescent="0.5">
      <c r="AB4737" s="41">
        <f t="shared" si="365"/>
        <v>171</v>
      </c>
      <c r="AC4737" s="75">
        <f t="shared" si="366"/>
        <v>345.50064229249023</v>
      </c>
      <c r="AD4737" s="75">
        <f t="shared" si="367"/>
        <v>59080.609832015827</v>
      </c>
      <c r="AE4737" s="74">
        <f t="shared" si="368"/>
        <v>1629.5090446792583</v>
      </c>
      <c r="AF4737" s="74">
        <f t="shared" si="369"/>
        <v>278646.04664015316</v>
      </c>
    </row>
    <row r="4738" spans="28:32" ht="20" customHeight="1" x14ac:dyDescent="0.5">
      <c r="AB4738" s="41">
        <f t="shared" si="365"/>
        <v>171</v>
      </c>
      <c r="AC4738" s="75">
        <f t="shared" si="366"/>
        <v>345.50064229249023</v>
      </c>
      <c r="AD4738" s="75">
        <f t="shared" si="367"/>
        <v>59080.609832015827</v>
      </c>
      <c r="AE4738" s="74">
        <f t="shared" si="368"/>
        <v>1629.5090446792583</v>
      </c>
      <c r="AF4738" s="74">
        <f t="shared" si="369"/>
        <v>278646.04664015316</v>
      </c>
    </row>
    <row r="4739" spans="28:32" ht="20" customHeight="1" x14ac:dyDescent="0.5">
      <c r="AB4739" s="41">
        <f t="shared" si="365"/>
        <v>171</v>
      </c>
      <c r="AC4739" s="75">
        <f t="shared" si="366"/>
        <v>345.50064229249023</v>
      </c>
      <c r="AD4739" s="75">
        <f t="shared" si="367"/>
        <v>59080.609832015827</v>
      </c>
      <c r="AE4739" s="74">
        <f t="shared" si="368"/>
        <v>1629.5090446792583</v>
      </c>
      <c r="AF4739" s="74">
        <f t="shared" si="369"/>
        <v>278646.04664015316</v>
      </c>
    </row>
    <row r="4740" spans="28:32" ht="20" customHeight="1" x14ac:dyDescent="0.5">
      <c r="AB4740" s="41">
        <f t="shared" si="365"/>
        <v>171</v>
      </c>
      <c r="AC4740" s="75">
        <f t="shared" si="366"/>
        <v>345.50064229249023</v>
      </c>
      <c r="AD4740" s="75">
        <f t="shared" si="367"/>
        <v>59080.609832015827</v>
      </c>
      <c r="AE4740" s="74">
        <f t="shared" si="368"/>
        <v>1629.5090446792583</v>
      </c>
      <c r="AF4740" s="74">
        <f t="shared" si="369"/>
        <v>278646.04664015316</v>
      </c>
    </row>
    <row r="4741" spans="28:32" ht="20" customHeight="1" x14ac:dyDescent="0.5">
      <c r="AB4741" s="41">
        <f t="shared" si="365"/>
        <v>171</v>
      </c>
      <c r="AC4741" s="75">
        <f t="shared" si="366"/>
        <v>345.50064229249023</v>
      </c>
      <c r="AD4741" s="75">
        <f t="shared" si="367"/>
        <v>59080.609832015827</v>
      </c>
      <c r="AE4741" s="74">
        <f t="shared" si="368"/>
        <v>1629.5090446792583</v>
      </c>
      <c r="AF4741" s="74">
        <f t="shared" si="369"/>
        <v>278646.04664015316</v>
      </c>
    </row>
    <row r="4742" spans="28:32" ht="20" customHeight="1" x14ac:dyDescent="0.5">
      <c r="AB4742" s="41">
        <f t="shared" si="365"/>
        <v>171</v>
      </c>
      <c r="AC4742" s="75">
        <f t="shared" si="366"/>
        <v>345.50064229249023</v>
      </c>
      <c r="AD4742" s="75">
        <f t="shared" si="367"/>
        <v>59080.609832015827</v>
      </c>
      <c r="AE4742" s="74">
        <f t="shared" si="368"/>
        <v>1629.5090446792583</v>
      </c>
      <c r="AF4742" s="74">
        <f t="shared" si="369"/>
        <v>278646.04664015316</v>
      </c>
    </row>
    <row r="4743" spans="28:32" ht="20" customHeight="1" x14ac:dyDescent="0.5">
      <c r="AB4743" s="41">
        <f t="shared" ref="AB4743:AB4806" si="370">AB4742+U4743</f>
        <v>171</v>
      </c>
      <c r="AC4743" s="75">
        <f t="shared" ref="AC4743:AC4806" si="371">IF(U4743&gt;0,(W4743+AD4742)/AB4743,AC4742)</f>
        <v>345.50064229249023</v>
      </c>
      <c r="AD4743" s="75">
        <f t="shared" ref="AD4743:AD4806" si="372">AB4743*AC4743</f>
        <v>59080.609832015827</v>
      </c>
      <c r="AE4743" s="74">
        <f t="shared" ref="AE4743:AE4806" si="373">IF(U4743&gt;0,(AF4742+Z4743)/AB4743,AE4742)</f>
        <v>1629.5090446792583</v>
      </c>
      <c r="AF4743" s="74">
        <f t="shared" ref="AF4743:AF4806" si="374">AB4743*AE4743</f>
        <v>278646.04664015316</v>
      </c>
    </row>
    <row r="4744" spans="28:32" ht="20" customHeight="1" x14ac:dyDescent="0.5">
      <c r="AB4744" s="41">
        <f t="shared" si="370"/>
        <v>171</v>
      </c>
      <c r="AC4744" s="75">
        <f t="shared" si="371"/>
        <v>345.50064229249023</v>
      </c>
      <c r="AD4744" s="75">
        <f t="shared" si="372"/>
        <v>59080.609832015827</v>
      </c>
      <c r="AE4744" s="74">
        <f t="shared" si="373"/>
        <v>1629.5090446792583</v>
      </c>
      <c r="AF4744" s="74">
        <f t="shared" si="374"/>
        <v>278646.04664015316</v>
      </c>
    </row>
    <row r="4745" spans="28:32" ht="20" customHeight="1" x14ac:dyDescent="0.5">
      <c r="AB4745" s="41">
        <f t="shared" si="370"/>
        <v>171</v>
      </c>
      <c r="AC4745" s="75">
        <f t="shared" si="371"/>
        <v>345.50064229249023</v>
      </c>
      <c r="AD4745" s="75">
        <f t="shared" si="372"/>
        <v>59080.609832015827</v>
      </c>
      <c r="AE4745" s="74">
        <f t="shared" si="373"/>
        <v>1629.5090446792583</v>
      </c>
      <c r="AF4745" s="74">
        <f t="shared" si="374"/>
        <v>278646.04664015316</v>
      </c>
    </row>
    <row r="4746" spans="28:32" ht="20" customHeight="1" x14ac:dyDescent="0.5">
      <c r="AB4746" s="41">
        <f t="shared" si="370"/>
        <v>171</v>
      </c>
      <c r="AC4746" s="75">
        <f t="shared" si="371"/>
        <v>345.50064229249023</v>
      </c>
      <c r="AD4746" s="75">
        <f t="shared" si="372"/>
        <v>59080.609832015827</v>
      </c>
      <c r="AE4746" s="74">
        <f t="shared" si="373"/>
        <v>1629.5090446792583</v>
      </c>
      <c r="AF4746" s="74">
        <f t="shared" si="374"/>
        <v>278646.04664015316</v>
      </c>
    </row>
    <row r="4747" spans="28:32" ht="20" customHeight="1" x14ac:dyDescent="0.5">
      <c r="AB4747" s="41">
        <f t="shared" si="370"/>
        <v>171</v>
      </c>
      <c r="AC4747" s="75">
        <f t="shared" si="371"/>
        <v>345.50064229249023</v>
      </c>
      <c r="AD4747" s="75">
        <f t="shared" si="372"/>
        <v>59080.609832015827</v>
      </c>
      <c r="AE4747" s="74">
        <f t="shared" si="373"/>
        <v>1629.5090446792583</v>
      </c>
      <c r="AF4747" s="74">
        <f t="shared" si="374"/>
        <v>278646.04664015316</v>
      </c>
    </row>
    <row r="4748" spans="28:32" ht="20" customHeight="1" x14ac:dyDescent="0.5">
      <c r="AB4748" s="41">
        <f t="shared" si="370"/>
        <v>171</v>
      </c>
      <c r="AC4748" s="75">
        <f t="shared" si="371"/>
        <v>345.50064229249023</v>
      </c>
      <c r="AD4748" s="75">
        <f t="shared" si="372"/>
        <v>59080.609832015827</v>
      </c>
      <c r="AE4748" s="74">
        <f t="shared" si="373"/>
        <v>1629.5090446792583</v>
      </c>
      <c r="AF4748" s="74">
        <f t="shared" si="374"/>
        <v>278646.04664015316</v>
      </c>
    </row>
    <row r="4749" spans="28:32" ht="20" customHeight="1" x14ac:dyDescent="0.5">
      <c r="AB4749" s="41">
        <f t="shared" si="370"/>
        <v>171</v>
      </c>
      <c r="AC4749" s="75">
        <f t="shared" si="371"/>
        <v>345.50064229249023</v>
      </c>
      <c r="AD4749" s="75">
        <f t="shared" si="372"/>
        <v>59080.609832015827</v>
      </c>
      <c r="AE4749" s="74">
        <f t="shared" si="373"/>
        <v>1629.5090446792583</v>
      </c>
      <c r="AF4749" s="74">
        <f t="shared" si="374"/>
        <v>278646.04664015316</v>
      </c>
    </row>
    <row r="4750" spans="28:32" ht="20" customHeight="1" x14ac:dyDescent="0.5">
      <c r="AB4750" s="41">
        <f t="shared" si="370"/>
        <v>171</v>
      </c>
      <c r="AC4750" s="75">
        <f t="shared" si="371"/>
        <v>345.50064229249023</v>
      </c>
      <c r="AD4750" s="75">
        <f t="shared" si="372"/>
        <v>59080.609832015827</v>
      </c>
      <c r="AE4750" s="74">
        <f t="shared" si="373"/>
        <v>1629.5090446792583</v>
      </c>
      <c r="AF4750" s="74">
        <f t="shared" si="374"/>
        <v>278646.04664015316</v>
      </c>
    </row>
    <row r="4751" spans="28:32" ht="20" customHeight="1" x14ac:dyDescent="0.5">
      <c r="AB4751" s="41">
        <f t="shared" si="370"/>
        <v>171</v>
      </c>
      <c r="AC4751" s="75">
        <f t="shared" si="371"/>
        <v>345.50064229249023</v>
      </c>
      <c r="AD4751" s="75">
        <f t="shared" si="372"/>
        <v>59080.609832015827</v>
      </c>
      <c r="AE4751" s="74">
        <f t="shared" si="373"/>
        <v>1629.5090446792583</v>
      </c>
      <c r="AF4751" s="74">
        <f t="shared" si="374"/>
        <v>278646.04664015316</v>
      </c>
    </row>
    <row r="4752" spans="28:32" ht="20" customHeight="1" x14ac:dyDescent="0.5">
      <c r="AB4752" s="41">
        <f t="shared" si="370"/>
        <v>171</v>
      </c>
      <c r="AC4752" s="75">
        <f t="shared" si="371"/>
        <v>345.50064229249023</v>
      </c>
      <c r="AD4752" s="75">
        <f t="shared" si="372"/>
        <v>59080.609832015827</v>
      </c>
      <c r="AE4752" s="74">
        <f t="shared" si="373"/>
        <v>1629.5090446792583</v>
      </c>
      <c r="AF4752" s="74">
        <f t="shared" si="374"/>
        <v>278646.04664015316</v>
      </c>
    </row>
    <row r="4753" spans="28:32" ht="20" customHeight="1" x14ac:dyDescent="0.5">
      <c r="AB4753" s="41">
        <f t="shared" si="370"/>
        <v>171</v>
      </c>
      <c r="AC4753" s="75">
        <f t="shared" si="371"/>
        <v>345.50064229249023</v>
      </c>
      <c r="AD4753" s="75">
        <f t="shared" si="372"/>
        <v>59080.609832015827</v>
      </c>
      <c r="AE4753" s="74">
        <f t="shared" si="373"/>
        <v>1629.5090446792583</v>
      </c>
      <c r="AF4753" s="74">
        <f t="shared" si="374"/>
        <v>278646.04664015316</v>
      </c>
    </row>
    <row r="4754" spans="28:32" ht="20" customHeight="1" x14ac:dyDescent="0.5">
      <c r="AB4754" s="41">
        <f t="shared" si="370"/>
        <v>171</v>
      </c>
      <c r="AC4754" s="75">
        <f t="shared" si="371"/>
        <v>345.50064229249023</v>
      </c>
      <c r="AD4754" s="75">
        <f t="shared" si="372"/>
        <v>59080.609832015827</v>
      </c>
      <c r="AE4754" s="74">
        <f t="shared" si="373"/>
        <v>1629.5090446792583</v>
      </c>
      <c r="AF4754" s="74">
        <f t="shared" si="374"/>
        <v>278646.04664015316</v>
      </c>
    </row>
    <row r="4755" spans="28:32" ht="20" customHeight="1" x14ac:dyDescent="0.5">
      <c r="AB4755" s="41">
        <f t="shared" si="370"/>
        <v>171</v>
      </c>
      <c r="AC4755" s="75">
        <f t="shared" si="371"/>
        <v>345.50064229249023</v>
      </c>
      <c r="AD4755" s="75">
        <f t="shared" si="372"/>
        <v>59080.609832015827</v>
      </c>
      <c r="AE4755" s="74">
        <f t="shared" si="373"/>
        <v>1629.5090446792583</v>
      </c>
      <c r="AF4755" s="74">
        <f t="shared" si="374"/>
        <v>278646.04664015316</v>
      </c>
    </row>
    <row r="4756" spans="28:32" ht="20" customHeight="1" x14ac:dyDescent="0.5">
      <c r="AB4756" s="41">
        <f t="shared" si="370"/>
        <v>171</v>
      </c>
      <c r="AC4756" s="75">
        <f t="shared" si="371"/>
        <v>345.50064229249023</v>
      </c>
      <c r="AD4756" s="75">
        <f t="shared" si="372"/>
        <v>59080.609832015827</v>
      </c>
      <c r="AE4756" s="74">
        <f t="shared" si="373"/>
        <v>1629.5090446792583</v>
      </c>
      <c r="AF4756" s="74">
        <f t="shared" si="374"/>
        <v>278646.04664015316</v>
      </c>
    </row>
    <row r="4757" spans="28:32" ht="20" customHeight="1" x14ac:dyDescent="0.5">
      <c r="AB4757" s="41">
        <f t="shared" si="370"/>
        <v>171</v>
      </c>
      <c r="AC4757" s="75">
        <f t="shared" si="371"/>
        <v>345.50064229249023</v>
      </c>
      <c r="AD4757" s="75">
        <f t="shared" si="372"/>
        <v>59080.609832015827</v>
      </c>
      <c r="AE4757" s="74">
        <f t="shared" si="373"/>
        <v>1629.5090446792583</v>
      </c>
      <c r="AF4757" s="74">
        <f t="shared" si="374"/>
        <v>278646.04664015316</v>
      </c>
    </row>
    <row r="4758" spans="28:32" ht="20" customHeight="1" x14ac:dyDescent="0.5">
      <c r="AB4758" s="41">
        <f t="shared" si="370"/>
        <v>171</v>
      </c>
      <c r="AC4758" s="75">
        <f t="shared" si="371"/>
        <v>345.50064229249023</v>
      </c>
      <c r="AD4758" s="75">
        <f t="shared" si="372"/>
        <v>59080.609832015827</v>
      </c>
      <c r="AE4758" s="74">
        <f t="shared" si="373"/>
        <v>1629.5090446792583</v>
      </c>
      <c r="AF4758" s="74">
        <f t="shared" si="374"/>
        <v>278646.04664015316</v>
      </c>
    </row>
    <row r="4759" spans="28:32" ht="20" customHeight="1" x14ac:dyDescent="0.5">
      <c r="AB4759" s="41">
        <f t="shared" si="370"/>
        <v>171</v>
      </c>
      <c r="AC4759" s="75">
        <f t="shared" si="371"/>
        <v>345.50064229249023</v>
      </c>
      <c r="AD4759" s="75">
        <f t="shared" si="372"/>
        <v>59080.609832015827</v>
      </c>
      <c r="AE4759" s="74">
        <f t="shared" si="373"/>
        <v>1629.5090446792583</v>
      </c>
      <c r="AF4759" s="74">
        <f t="shared" si="374"/>
        <v>278646.04664015316</v>
      </c>
    </row>
    <row r="4760" spans="28:32" ht="20" customHeight="1" x14ac:dyDescent="0.5">
      <c r="AB4760" s="41">
        <f t="shared" si="370"/>
        <v>171</v>
      </c>
      <c r="AC4760" s="75">
        <f t="shared" si="371"/>
        <v>345.50064229249023</v>
      </c>
      <c r="AD4760" s="75">
        <f t="shared" si="372"/>
        <v>59080.609832015827</v>
      </c>
      <c r="AE4760" s="74">
        <f t="shared" si="373"/>
        <v>1629.5090446792583</v>
      </c>
      <c r="AF4760" s="74">
        <f t="shared" si="374"/>
        <v>278646.04664015316</v>
      </c>
    </row>
    <row r="4761" spans="28:32" ht="20" customHeight="1" x14ac:dyDescent="0.5">
      <c r="AB4761" s="41">
        <f t="shared" si="370"/>
        <v>171</v>
      </c>
      <c r="AC4761" s="75">
        <f t="shared" si="371"/>
        <v>345.50064229249023</v>
      </c>
      <c r="AD4761" s="75">
        <f t="shared" si="372"/>
        <v>59080.609832015827</v>
      </c>
      <c r="AE4761" s="74">
        <f t="shared" si="373"/>
        <v>1629.5090446792583</v>
      </c>
      <c r="AF4761" s="74">
        <f t="shared" si="374"/>
        <v>278646.04664015316</v>
      </c>
    </row>
    <row r="4762" spans="28:32" ht="20" customHeight="1" x14ac:dyDescent="0.5">
      <c r="AB4762" s="41">
        <f t="shared" si="370"/>
        <v>171</v>
      </c>
      <c r="AC4762" s="75">
        <f t="shared" si="371"/>
        <v>345.50064229249023</v>
      </c>
      <c r="AD4762" s="75">
        <f t="shared" si="372"/>
        <v>59080.609832015827</v>
      </c>
      <c r="AE4762" s="74">
        <f t="shared" si="373"/>
        <v>1629.5090446792583</v>
      </c>
      <c r="AF4762" s="74">
        <f t="shared" si="374"/>
        <v>278646.04664015316</v>
      </c>
    </row>
    <row r="4763" spans="28:32" ht="20" customHeight="1" x14ac:dyDescent="0.5">
      <c r="AB4763" s="41">
        <f t="shared" si="370"/>
        <v>171</v>
      </c>
      <c r="AC4763" s="75">
        <f t="shared" si="371"/>
        <v>345.50064229249023</v>
      </c>
      <c r="AD4763" s="75">
        <f t="shared" si="372"/>
        <v>59080.609832015827</v>
      </c>
      <c r="AE4763" s="74">
        <f t="shared" si="373"/>
        <v>1629.5090446792583</v>
      </c>
      <c r="AF4763" s="74">
        <f t="shared" si="374"/>
        <v>278646.04664015316</v>
      </c>
    </row>
    <row r="4764" spans="28:32" ht="20" customHeight="1" x14ac:dyDescent="0.5">
      <c r="AB4764" s="41">
        <f t="shared" si="370"/>
        <v>171</v>
      </c>
      <c r="AC4764" s="75">
        <f t="shared" si="371"/>
        <v>345.50064229249023</v>
      </c>
      <c r="AD4764" s="75">
        <f t="shared" si="372"/>
        <v>59080.609832015827</v>
      </c>
      <c r="AE4764" s="74">
        <f t="shared" si="373"/>
        <v>1629.5090446792583</v>
      </c>
      <c r="AF4764" s="74">
        <f t="shared" si="374"/>
        <v>278646.04664015316</v>
      </c>
    </row>
    <row r="4765" spans="28:32" ht="20" customHeight="1" x14ac:dyDescent="0.5">
      <c r="AB4765" s="41">
        <f t="shared" si="370"/>
        <v>171</v>
      </c>
      <c r="AC4765" s="75">
        <f t="shared" si="371"/>
        <v>345.50064229249023</v>
      </c>
      <c r="AD4765" s="75">
        <f t="shared" si="372"/>
        <v>59080.609832015827</v>
      </c>
      <c r="AE4765" s="74">
        <f t="shared" si="373"/>
        <v>1629.5090446792583</v>
      </c>
      <c r="AF4765" s="74">
        <f t="shared" si="374"/>
        <v>278646.04664015316</v>
      </c>
    </row>
    <row r="4766" spans="28:32" ht="20" customHeight="1" x14ac:dyDescent="0.5">
      <c r="AB4766" s="41">
        <f t="shared" si="370"/>
        <v>171</v>
      </c>
      <c r="AC4766" s="75">
        <f t="shared" si="371"/>
        <v>345.50064229249023</v>
      </c>
      <c r="AD4766" s="75">
        <f t="shared" si="372"/>
        <v>59080.609832015827</v>
      </c>
      <c r="AE4766" s="74">
        <f t="shared" si="373"/>
        <v>1629.5090446792583</v>
      </c>
      <c r="AF4766" s="74">
        <f t="shared" si="374"/>
        <v>278646.04664015316</v>
      </c>
    </row>
    <row r="4767" spans="28:32" ht="20" customHeight="1" x14ac:dyDescent="0.5">
      <c r="AB4767" s="41">
        <f t="shared" si="370"/>
        <v>171</v>
      </c>
      <c r="AC4767" s="75">
        <f t="shared" si="371"/>
        <v>345.50064229249023</v>
      </c>
      <c r="AD4767" s="75">
        <f t="shared" si="372"/>
        <v>59080.609832015827</v>
      </c>
      <c r="AE4767" s="74">
        <f t="shared" si="373"/>
        <v>1629.5090446792583</v>
      </c>
      <c r="AF4767" s="74">
        <f t="shared" si="374"/>
        <v>278646.04664015316</v>
      </c>
    </row>
    <row r="4768" spans="28:32" ht="20" customHeight="1" x14ac:dyDescent="0.5">
      <c r="AB4768" s="41">
        <f t="shared" si="370"/>
        <v>171</v>
      </c>
      <c r="AC4768" s="75">
        <f t="shared" si="371"/>
        <v>345.50064229249023</v>
      </c>
      <c r="AD4768" s="75">
        <f t="shared" si="372"/>
        <v>59080.609832015827</v>
      </c>
      <c r="AE4768" s="74">
        <f t="shared" si="373"/>
        <v>1629.5090446792583</v>
      </c>
      <c r="AF4768" s="74">
        <f t="shared" si="374"/>
        <v>278646.04664015316</v>
      </c>
    </row>
    <row r="4769" spans="28:32" ht="20" customHeight="1" x14ac:dyDescent="0.5">
      <c r="AB4769" s="41">
        <f t="shared" si="370"/>
        <v>171</v>
      </c>
      <c r="AC4769" s="75">
        <f t="shared" si="371"/>
        <v>345.50064229249023</v>
      </c>
      <c r="AD4769" s="75">
        <f t="shared" si="372"/>
        <v>59080.609832015827</v>
      </c>
      <c r="AE4769" s="74">
        <f t="shared" si="373"/>
        <v>1629.5090446792583</v>
      </c>
      <c r="AF4769" s="74">
        <f t="shared" si="374"/>
        <v>278646.04664015316</v>
      </c>
    </row>
    <row r="4770" spans="28:32" ht="20" customHeight="1" x14ac:dyDescent="0.5">
      <c r="AB4770" s="41">
        <f t="shared" si="370"/>
        <v>171</v>
      </c>
      <c r="AC4770" s="75">
        <f t="shared" si="371"/>
        <v>345.50064229249023</v>
      </c>
      <c r="AD4770" s="75">
        <f t="shared" si="372"/>
        <v>59080.609832015827</v>
      </c>
      <c r="AE4770" s="74">
        <f t="shared" si="373"/>
        <v>1629.5090446792583</v>
      </c>
      <c r="AF4770" s="74">
        <f t="shared" si="374"/>
        <v>278646.04664015316</v>
      </c>
    </row>
    <row r="4771" spans="28:32" ht="20" customHeight="1" x14ac:dyDescent="0.5">
      <c r="AB4771" s="41">
        <f t="shared" si="370"/>
        <v>171</v>
      </c>
      <c r="AC4771" s="75">
        <f t="shared" si="371"/>
        <v>345.50064229249023</v>
      </c>
      <c r="AD4771" s="75">
        <f t="shared" si="372"/>
        <v>59080.609832015827</v>
      </c>
      <c r="AE4771" s="74">
        <f t="shared" si="373"/>
        <v>1629.5090446792583</v>
      </c>
      <c r="AF4771" s="74">
        <f t="shared" si="374"/>
        <v>278646.04664015316</v>
      </c>
    </row>
    <row r="4772" spans="28:32" ht="20" customHeight="1" x14ac:dyDescent="0.5">
      <c r="AB4772" s="41">
        <f t="shared" si="370"/>
        <v>171</v>
      </c>
      <c r="AC4772" s="75">
        <f t="shared" si="371"/>
        <v>345.50064229249023</v>
      </c>
      <c r="AD4772" s="75">
        <f t="shared" si="372"/>
        <v>59080.609832015827</v>
      </c>
      <c r="AE4772" s="74">
        <f t="shared" si="373"/>
        <v>1629.5090446792583</v>
      </c>
      <c r="AF4772" s="74">
        <f t="shared" si="374"/>
        <v>278646.04664015316</v>
      </c>
    </row>
    <row r="4773" spans="28:32" ht="20" customHeight="1" x14ac:dyDescent="0.5">
      <c r="AB4773" s="41">
        <f t="shared" si="370"/>
        <v>171</v>
      </c>
      <c r="AC4773" s="75">
        <f t="shared" si="371"/>
        <v>345.50064229249023</v>
      </c>
      <c r="AD4773" s="75">
        <f t="shared" si="372"/>
        <v>59080.609832015827</v>
      </c>
      <c r="AE4773" s="74">
        <f t="shared" si="373"/>
        <v>1629.5090446792583</v>
      </c>
      <c r="AF4773" s="74">
        <f t="shared" si="374"/>
        <v>278646.04664015316</v>
      </c>
    </row>
    <row r="4774" spans="28:32" ht="20" customHeight="1" x14ac:dyDescent="0.5">
      <c r="AB4774" s="41">
        <f t="shared" si="370"/>
        <v>171</v>
      </c>
      <c r="AC4774" s="75">
        <f t="shared" si="371"/>
        <v>345.50064229249023</v>
      </c>
      <c r="AD4774" s="75">
        <f t="shared" si="372"/>
        <v>59080.609832015827</v>
      </c>
      <c r="AE4774" s="74">
        <f t="shared" si="373"/>
        <v>1629.5090446792583</v>
      </c>
      <c r="AF4774" s="74">
        <f t="shared" si="374"/>
        <v>278646.04664015316</v>
      </c>
    </row>
    <row r="4775" spans="28:32" ht="20" customHeight="1" x14ac:dyDescent="0.5">
      <c r="AB4775" s="41">
        <f t="shared" si="370"/>
        <v>171</v>
      </c>
      <c r="AC4775" s="75">
        <f t="shared" si="371"/>
        <v>345.50064229249023</v>
      </c>
      <c r="AD4775" s="75">
        <f t="shared" si="372"/>
        <v>59080.609832015827</v>
      </c>
      <c r="AE4775" s="74">
        <f t="shared" si="373"/>
        <v>1629.5090446792583</v>
      </c>
      <c r="AF4775" s="74">
        <f t="shared" si="374"/>
        <v>278646.04664015316</v>
      </c>
    </row>
    <row r="4776" spans="28:32" ht="20" customHeight="1" x14ac:dyDescent="0.5">
      <c r="AB4776" s="41">
        <f t="shared" si="370"/>
        <v>171</v>
      </c>
      <c r="AC4776" s="75">
        <f t="shared" si="371"/>
        <v>345.50064229249023</v>
      </c>
      <c r="AD4776" s="75">
        <f t="shared" si="372"/>
        <v>59080.609832015827</v>
      </c>
      <c r="AE4776" s="74">
        <f t="shared" si="373"/>
        <v>1629.5090446792583</v>
      </c>
      <c r="AF4776" s="74">
        <f t="shared" si="374"/>
        <v>278646.04664015316</v>
      </c>
    </row>
    <row r="4777" spans="28:32" ht="20" customHeight="1" x14ac:dyDescent="0.5">
      <c r="AB4777" s="41">
        <f t="shared" si="370"/>
        <v>171</v>
      </c>
      <c r="AC4777" s="75">
        <f t="shared" si="371"/>
        <v>345.50064229249023</v>
      </c>
      <c r="AD4777" s="75">
        <f t="shared" si="372"/>
        <v>59080.609832015827</v>
      </c>
      <c r="AE4777" s="74">
        <f t="shared" si="373"/>
        <v>1629.5090446792583</v>
      </c>
      <c r="AF4777" s="74">
        <f t="shared" si="374"/>
        <v>278646.04664015316</v>
      </c>
    </row>
    <row r="4778" spans="28:32" ht="20" customHeight="1" x14ac:dyDescent="0.5">
      <c r="AB4778" s="41">
        <f t="shared" si="370"/>
        <v>171</v>
      </c>
      <c r="AC4778" s="75">
        <f t="shared" si="371"/>
        <v>345.50064229249023</v>
      </c>
      <c r="AD4778" s="75">
        <f t="shared" si="372"/>
        <v>59080.609832015827</v>
      </c>
      <c r="AE4778" s="74">
        <f t="shared" si="373"/>
        <v>1629.5090446792583</v>
      </c>
      <c r="AF4778" s="74">
        <f t="shared" si="374"/>
        <v>278646.04664015316</v>
      </c>
    </row>
    <row r="4779" spans="28:32" ht="20" customHeight="1" x14ac:dyDescent="0.5">
      <c r="AB4779" s="41">
        <f t="shared" si="370"/>
        <v>171</v>
      </c>
      <c r="AC4779" s="75">
        <f t="shared" si="371"/>
        <v>345.50064229249023</v>
      </c>
      <c r="AD4779" s="75">
        <f t="shared" si="372"/>
        <v>59080.609832015827</v>
      </c>
      <c r="AE4779" s="74">
        <f t="shared" si="373"/>
        <v>1629.5090446792583</v>
      </c>
      <c r="AF4779" s="74">
        <f t="shared" si="374"/>
        <v>278646.04664015316</v>
      </c>
    </row>
    <row r="4780" spans="28:32" ht="20" customHeight="1" x14ac:dyDescent="0.5">
      <c r="AB4780" s="41">
        <f t="shared" si="370"/>
        <v>171</v>
      </c>
      <c r="AC4780" s="75">
        <f t="shared" si="371"/>
        <v>345.50064229249023</v>
      </c>
      <c r="AD4780" s="75">
        <f t="shared" si="372"/>
        <v>59080.609832015827</v>
      </c>
      <c r="AE4780" s="74">
        <f t="shared" si="373"/>
        <v>1629.5090446792583</v>
      </c>
      <c r="AF4780" s="74">
        <f t="shared" si="374"/>
        <v>278646.04664015316</v>
      </c>
    </row>
    <row r="4781" spans="28:32" ht="20" customHeight="1" x14ac:dyDescent="0.5">
      <c r="AB4781" s="41">
        <f t="shared" si="370"/>
        <v>171</v>
      </c>
      <c r="AC4781" s="75">
        <f t="shared" si="371"/>
        <v>345.50064229249023</v>
      </c>
      <c r="AD4781" s="75">
        <f t="shared" si="372"/>
        <v>59080.609832015827</v>
      </c>
      <c r="AE4781" s="74">
        <f t="shared" si="373"/>
        <v>1629.5090446792583</v>
      </c>
      <c r="AF4781" s="74">
        <f t="shared" si="374"/>
        <v>278646.04664015316</v>
      </c>
    </row>
    <row r="4782" spans="28:32" ht="20" customHeight="1" x14ac:dyDescent="0.5">
      <c r="AB4782" s="41">
        <f t="shared" si="370"/>
        <v>171</v>
      </c>
      <c r="AC4782" s="75">
        <f t="shared" si="371"/>
        <v>345.50064229249023</v>
      </c>
      <c r="AD4782" s="75">
        <f t="shared" si="372"/>
        <v>59080.609832015827</v>
      </c>
      <c r="AE4782" s="74">
        <f t="shared" si="373"/>
        <v>1629.5090446792583</v>
      </c>
      <c r="AF4782" s="74">
        <f t="shared" si="374"/>
        <v>278646.04664015316</v>
      </c>
    </row>
    <row r="4783" spans="28:32" ht="20" customHeight="1" x14ac:dyDescent="0.5">
      <c r="AB4783" s="41">
        <f t="shared" si="370"/>
        <v>171</v>
      </c>
      <c r="AC4783" s="75">
        <f t="shared" si="371"/>
        <v>345.50064229249023</v>
      </c>
      <c r="AD4783" s="75">
        <f t="shared" si="372"/>
        <v>59080.609832015827</v>
      </c>
      <c r="AE4783" s="74">
        <f t="shared" si="373"/>
        <v>1629.5090446792583</v>
      </c>
      <c r="AF4783" s="74">
        <f t="shared" si="374"/>
        <v>278646.04664015316</v>
      </c>
    </row>
    <row r="4784" spans="28:32" ht="20" customHeight="1" x14ac:dyDescent="0.5">
      <c r="AB4784" s="41">
        <f t="shared" si="370"/>
        <v>171</v>
      </c>
      <c r="AC4784" s="75">
        <f t="shared" si="371"/>
        <v>345.50064229249023</v>
      </c>
      <c r="AD4784" s="75">
        <f t="shared" si="372"/>
        <v>59080.609832015827</v>
      </c>
      <c r="AE4784" s="74">
        <f t="shared" si="373"/>
        <v>1629.5090446792583</v>
      </c>
      <c r="AF4784" s="74">
        <f t="shared" si="374"/>
        <v>278646.04664015316</v>
      </c>
    </row>
    <row r="4785" spans="28:32" ht="20" customHeight="1" x14ac:dyDescent="0.5">
      <c r="AB4785" s="41">
        <f t="shared" si="370"/>
        <v>171</v>
      </c>
      <c r="AC4785" s="75">
        <f t="shared" si="371"/>
        <v>345.50064229249023</v>
      </c>
      <c r="AD4785" s="75">
        <f t="shared" si="372"/>
        <v>59080.609832015827</v>
      </c>
      <c r="AE4785" s="74">
        <f t="shared" si="373"/>
        <v>1629.5090446792583</v>
      </c>
      <c r="AF4785" s="74">
        <f t="shared" si="374"/>
        <v>278646.04664015316</v>
      </c>
    </row>
    <row r="4786" spans="28:32" ht="20" customHeight="1" x14ac:dyDescent="0.5">
      <c r="AB4786" s="41">
        <f t="shared" si="370"/>
        <v>171</v>
      </c>
      <c r="AC4786" s="75">
        <f t="shared" si="371"/>
        <v>345.50064229249023</v>
      </c>
      <c r="AD4786" s="75">
        <f t="shared" si="372"/>
        <v>59080.609832015827</v>
      </c>
      <c r="AE4786" s="74">
        <f t="shared" si="373"/>
        <v>1629.5090446792583</v>
      </c>
      <c r="AF4786" s="74">
        <f t="shared" si="374"/>
        <v>278646.04664015316</v>
      </c>
    </row>
    <row r="4787" spans="28:32" ht="20" customHeight="1" x14ac:dyDescent="0.5">
      <c r="AB4787" s="41">
        <f t="shared" si="370"/>
        <v>171</v>
      </c>
      <c r="AC4787" s="75">
        <f t="shared" si="371"/>
        <v>345.50064229249023</v>
      </c>
      <c r="AD4787" s="75">
        <f t="shared" si="372"/>
        <v>59080.609832015827</v>
      </c>
      <c r="AE4787" s="74">
        <f t="shared" si="373"/>
        <v>1629.5090446792583</v>
      </c>
      <c r="AF4787" s="74">
        <f t="shared" si="374"/>
        <v>278646.04664015316</v>
      </c>
    </row>
    <row r="4788" spans="28:32" ht="20" customHeight="1" x14ac:dyDescent="0.5">
      <c r="AB4788" s="41">
        <f t="shared" si="370"/>
        <v>171</v>
      </c>
      <c r="AC4788" s="75">
        <f t="shared" si="371"/>
        <v>345.50064229249023</v>
      </c>
      <c r="AD4788" s="75">
        <f t="shared" si="372"/>
        <v>59080.609832015827</v>
      </c>
      <c r="AE4788" s="74">
        <f t="shared" si="373"/>
        <v>1629.5090446792583</v>
      </c>
      <c r="AF4788" s="74">
        <f t="shared" si="374"/>
        <v>278646.04664015316</v>
      </c>
    </row>
    <row r="4789" spans="28:32" ht="20" customHeight="1" x14ac:dyDescent="0.5">
      <c r="AB4789" s="41">
        <f t="shared" si="370"/>
        <v>171</v>
      </c>
      <c r="AC4789" s="75">
        <f t="shared" si="371"/>
        <v>345.50064229249023</v>
      </c>
      <c r="AD4789" s="75">
        <f t="shared" si="372"/>
        <v>59080.609832015827</v>
      </c>
      <c r="AE4789" s="74">
        <f t="shared" si="373"/>
        <v>1629.5090446792583</v>
      </c>
      <c r="AF4789" s="74">
        <f t="shared" si="374"/>
        <v>278646.04664015316</v>
      </c>
    </row>
    <row r="4790" spans="28:32" ht="20" customHeight="1" x14ac:dyDescent="0.5">
      <c r="AB4790" s="41">
        <f t="shared" si="370"/>
        <v>171</v>
      </c>
      <c r="AC4790" s="75">
        <f t="shared" si="371"/>
        <v>345.50064229249023</v>
      </c>
      <c r="AD4790" s="75">
        <f t="shared" si="372"/>
        <v>59080.609832015827</v>
      </c>
      <c r="AE4790" s="74">
        <f t="shared" si="373"/>
        <v>1629.5090446792583</v>
      </c>
      <c r="AF4790" s="74">
        <f t="shared" si="374"/>
        <v>278646.04664015316</v>
      </c>
    </row>
    <row r="4791" spans="28:32" ht="20" customHeight="1" x14ac:dyDescent="0.5">
      <c r="AB4791" s="41">
        <f t="shared" si="370"/>
        <v>171</v>
      </c>
      <c r="AC4791" s="75">
        <f t="shared" si="371"/>
        <v>345.50064229249023</v>
      </c>
      <c r="AD4791" s="75">
        <f t="shared" si="372"/>
        <v>59080.609832015827</v>
      </c>
      <c r="AE4791" s="74">
        <f t="shared" si="373"/>
        <v>1629.5090446792583</v>
      </c>
      <c r="AF4791" s="74">
        <f t="shared" si="374"/>
        <v>278646.04664015316</v>
      </c>
    </row>
    <row r="4792" spans="28:32" ht="20" customHeight="1" x14ac:dyDescent="0.5">
      <c r="AB4792" s="41">
        <f t="shared" si="370"/>
        <v>171</v>
      </c>
      <c r="AC4792" s="75">
        <f t="shared" si="371"/>
        <v>345.50064229249023</v>
      </c>
      <c r="AD4792" s="75">
        <f t="shared" si="372"/>
        <v>59080.609832015827</v>
      </c>
      <c r="AE4792" s="74">
        <f t="shared" si="373"/>
        <v>1629.5090446792583</v>
      </c>
      <c r="AF4792" s="74">
        <f t="shared" si="374"/>
        <v>278646.04664015316</v>
      </c>
    </row>
    <row r="4793" spans="28:32" ht="20" customHeight="1" x14ac:dyDescent="0.5">
      <c r="AB4793" s="41">
        <f t="shared" si="370"/>
        <v>171</v>
      </c>
      <c r="AC4793" s="75">
        <f t="shared" si="371"/>
        <v>345.50064229249023</v>
      </c>
      <c r="AD4793" s="75">
        <f t="shared" si="372"/>
        <v>59080.609832015827</v>
      </c>
      <c r="AE4793" s="74">
        <f t="shared" si="373"/>
        <v>1629.5090446792583</v>
      </c>
      <c r="AF4793" s="74">
        <f t="shared" si="374"/>
        <v>278646.04664015316</v>
      </c>
    </row>
    <row r="4794" spans="28:32" ht="20" customHeight="1" x14ac:dyDescent="0.5">
      <c r="AB4794" s="41">
        <f t="shared" si="370"/>
        <v>171</v>
      </c>
      <c r="AC4794" s="75">
        <f t="shared" si="371"/>
        <v>345.50064229249023</v>
      </c>
      <c r="AD4794" s="75">
        <f t="shared" si="372"/>
        <v>59080.609832015827</v>
      </c>
      <c r="AE4794" s="74">
        <f t="shared" si="373"/>
        <v>1629.5090446792583</v>
      </c>
      <c r="AF4794" s="74">
        <f t="shared" si="374"/>
        <v>278646.04664015316</v>
      </c>
    </row>
    <row r="4795" spans="28:32" ht="20" customHeight="1" x14ac:dyDescent="0.5">
      <c r="AB4795" s="41">
        <f t="shared" si="370"/>
        <v>171</v>
      </c>
      <c r="AC4795" s="75">
        <f t="shared" si="371"/>
        <v>345.50064229249023</v>
      </c>
      <c r="AD4795" s="75">
        <f t="shared" si="372"/>
        <v>59080.609832015827</v>
      </c>
      <c r="AE4795" s="74">
        <f t="shared" si="373"/>
        <v>1629.5090446792583</v>
      </c>
      <c r="AF4795" s="74">
        <f t="shared" si="374"/>
        <v>278646.04664015316</v>
      </c>
    </row>
    <row r="4796" spans="28:32" ht="20" customHeight="1" x14ac:dyDescent="0.5">
      <c r="AB4796" s="41">
        <f t="shared" si="370"/>
        <v>171</v>
      </c>
      <c r="AC4796" s="75">
        <f t="shared" si="371"/>
        <v>345.50064229249023</v>
      </c>
      <c r="AD4796" s="75">
        <f t="shared" si="372"/>
        <v>59080.609832015827</v>
      </c>
      <c r="AE4796" s="74">
        <f t="shared" si="373"/>
        <v>1629.5090446792583</v>
      </c>
      <c r="AF4796" s="74">
        <f t="shared" si="374"/>
        <v>278646.04664015316</v>
      </c>
    </row>
    <row r="4797" spans="28:32" ht="20" customHeight="1" x14ac:dyDescent="0.5">
      <c r="AB4797" s="41">
        <f t="shared" si="370"/>
        <v>171</v>
      </c>
      <c r="AC4797" s="75">
        <f t="shared" si="371"/>
        <v>345.50064229249023</v>
      </c>
      <c r="AD4797" s="75">
        <f t="shared" si="372"/>
        <v>59080.609832015827</v>
      </c>
      <c r="AE4797" s="74">
        <f t="shared" si="373"/>
        <v>1629.5090446792583</v>
      </c>
      <c r="AF4797" s="74">
        <f t="shared" si="374"/>
        <v>278646.04664015316</v>
      </c>
    </row>
    <row r="4798" spans="28:32" ht="20" customHeight="1" x14ac:dyDescent="0.5">
      <c r="AB4798" s="41">
        <f t="shared" si="370"/>
        <v>171</v>
      </c>
      <c r="AC4798" s="75">
        <f t="shared" si="371"/>
        <v>345.50064229249023</v>
      </c>
      <c r="AD4798" s="75">
        <f t="shared" si="372"/>
        <v>59080.609832015827</v>
      </c>
      <c r="AE4798" s="74">
        <f t="shared" si="373"/>
        <v>1629.5090446792583</v>
      </c>
      <c r="AF4798" s="74">
        <f t="shared" si="374"/>
        <v>278646.04664015316</v>
      </c>
    </row>
    <row r="4799" spans="28:32" ht="20" customHeight="1" x14ac:dyDescent="0.5">
      <c r="AB4799" s="41">
        <f t="shared" si="370"/>
        <v>171</v>
      </c>
      <c r="AC4799" s="75">
        <f t="shared" si="371"/>
        <v>345.50064229249023</v>
      </c>
      <c r="AD4799" s="75">
        <f t="shared" si="372"/>
        <v>59080.609832015827</v>
      </c>
      <c r="AE4799" s="74">
        <f t="shared" si="373"/>
        <v>1629.5090446792583</v>
      </c>
      <c r="AF4799" s="74">
        <f t="shared" si="374"/>
        <v>278646.04664015316</v>
      </c>
    </row>
    <row r="4800" spans="28:32" ht="20" customHeight="1" x14ac:dyDescent="0.5">
      <c r="AB4800" s="41">
        <f t="shared" si="370"/>
        <v>171</v>
      </c>
      <c r="AC4800" s="75">
        <f t="shared" si="371"/>
        <v>345.50064229249023</v>
      </c>
      <c r="AD4800" s="75">
        <f t="shared" si="372"/>
        <v>59080.609832015827</v>
      </c>
      <c r="AE4800" s="74">
        <f t="shared" si="373"/>
        <v>1629.5090446792583</v>
      </c>
      <c r="AF4800" s="74">
        <f t="shared" si="374"/>
        <v>278646.04664015316</v>
      </c>
    </row>
    <row r="4801" spans="28:32" ht="20" customHeight="1" x14ac:dyDescent="0.5">
      <c r="AB4801" s="41">
        <f t="shared" si="370"/>
        <v>171</v>
      </c>
      <c r="AC4801" s="75">
        <f t="shared" si="371"/>
        <v>345.50064229249023</v>
      </c>
      <c r="AD4801" s="75">
        <f t="shared" si="372"/>
        <v>59080.609832015827</v>
      </c>
      <c r="AE4801" s="74">
        <f t="shared" si="373"/>
        <v>1629.5090446792583</v>
      </c>
      <c r="AF4801" s="74">
        <f t="shared" si="374"/>
        <v>278646.04664015316</v>
      </c>
    </row>
    <row r="4802" spans="28:32" ht="20" customHeight="1" x14ac:dyDescent="0.5">
      <c r="AB4802" s="41">
        <f t="shared" si="370"/>
        <v>171</v>
      </c>
      <c r="AC4802" s="75">
        <f t="shared" si="371"/>
        <v>345.50064229249023</v>
      </c>
      <c r="AD4802" s="75">
        <f t="shared" si="372"/>
        <v>59080.609832015827</v>
      </c>
      <c r="AE4802" s="74">
        <f t="shared" si="373"/>
        <v>1629.5090446792583</v>
      </c>
      <c r="AF4802" s="74">
        <f t="shared" si="374"/>
        <v>278646.04664015316</v>
      </c>
    </row>
    <row r="4803" spans="28:32" ht="20" customHeight="1" x14ac:dyDescent="0.5">
      <c r="AB4803" s="41">
        <f t="shared" si="370"/>
        <v>171</v>
      </c>
      <c r="AC4803" s="75">
        <f t="shared" si="371"/>
        <v>345.50064229249023</v>
      </c>
      <c r="AD4803" s="75">
        <f t="shared" si="372"/>
        <v>59080.609832015827</v>
      </c>
      <c r="AE4803" s="74">
        <f t="shared" si="373"/>
        <v>1629.5090446792583</v>
      </c>
      <c r="AF4803" s="74">
        <f t="shared" si="374"/>
        <v>278646.04664015316</v>
      </c>
    </row>
    <row r="4804" spans="28:32" ht="20" customHeight="1" x14ac:dyDescent="0.5">
      <c r="AB4804" s="41">
        <f t="shared" si="370"/>
        <v>171</v>
      </c>
      <c r="AC4804" s="75">
        <f t="shared" si="371"/>
        <v>345.50064229249023</v>
      </c>
      <c r="AD4804" s="75">
        <f t="shared" si="372"/>
        <v>59080.609832015827</v>
      </c>
      <c r="AE4804" s="74">
        <f t="shared" si="373"/>
        <v>1629.5090446792583</v>
      </c>
      <c r="AF4804" s="74">
        <f t="shared" si="374"/>
        <v>278646.04664015316</v>
      </c>
    </row>
    <row r="4805" spans="28:32" ht="20" customHeight="1" x14ac:dyDescent="0.5">
      <c r="AB4805" s="41">
        <f t="shared" si="370"/>
        <v>171</v>
      </c>
      <c r="AC4805" s="75">
        <f t="shared" si="371"/>
        <v>345.50064229249023</v>
      </c>
      <c r="AD4805" s="75">
        <f t="shared" si="372"/>
        <v>59080.609832015827</v>
      </c>
      <c r="AE4805" s="74">
        <f t="shared" si="373"/>
        <v>1629.5090446792583</v>
      </c>
      <c r="AF4805" s="74">
        <f t="shared" si="374"/>
        <v>278646.04664015316</v>
      </c>
    </row>
    <row r="4806" spans="28:32" ht="20" customHeight="1" x14ac:dyDescent="0.5">
      <c r="AB4806" s="41">
        <f t="shared" si="370"/>
        <v>171</v>
      </c>
      <c r="AC4806" s="75">
        <f t="shared" si="371"/>
        <v>345.50064229249023</v>
      </c>
      <c r="AD4806" s="75">
        <f t="shared" si="372"/>
        <v>59080.609832015827</v>
      </c>
      <c r="AE4806" s="74">
        <f t="shared" si="373"/>
        <v>1629.5090446792583</v>
      </c>
      <c r="AF4806" s="74">
        <f t="shared" si="374"/>
        <v>278646.04664015316</v>
      </c>
    </row>
    <row r="4807" spans="28:32" ht="20" customHeight="1" x14ac:dyDescent="0.5">
      <c r="AB4807" s="41">
        <f t="shared" ref="AB4807:AB4870" si="375">AB4806+U4807</f>
        <v>171</v>
      </c>
      <c r="AC4807" s="75">
        <f t="shared" ref="AC4807:AC4870" si="376">IF(U4807&gt;0,(W4807+AD4806)/AB4807,AC4806)</f>
        <v>345.50064229249023</v>
      </c>
      <c r="AD4807" s="75">
        <f t="shared" ref="AD4807:AD4870" si="377">AB4807*AC4807</f>
        <v>59080.609832015827</v>
      </c>
      <c r="AE4807" s="74">
        <f t="shared" ref="AE4807:AE4870" si="378">IF(U4807&gt;0,(AF4806+Z4807)/AB4807,AE4806)</f>
        <v>1629.5090446792583</v>
      </c>
      <c r="AF4807" s="74">
        <f t="shared" ref="AF4807:AF4870" si="379">AB4807*AE4807</f>
        <v>278646.04664015316</v>
      </c>
    </row>
    <row r="4808" spans="28:32" ht="20" customHeight="1" x14ac:dyDescent="0.5">
      <c r="AB4808" s="41">
        <f t="shared" si="375"/>
        <v>171</v>
      </c>
      <c r="AC4808" s="75">
        <f t="shared" si="376"/>
        <v>345.50064229249023</v>
      </c>
      <c r="AD4808" s="75">
        <f t="shared" si="377"/>
        <v>59080.609832015827</v>
      </c>
      <c r="AE4808" s="74">
        <f t="shared" si="378"/>
        <v>1629.5090446792583</v>
      </c>
      <c r="AF4808" s="74">
        <f t="shared" si="379"/>
        <v>278646.04664015316</v>
      </c>
    </row>
    <row r="4809" spans="28:32" ht="20" customHeight="1" x14ac:dyDescent="0.5">
      <c r="AB4809" s="41">
        <f t="shared" si="375"/>
        <v>171</v>
      </c>
      <c r="AC4809" s="75">
        <f t="shared" si="376"/>
        <v>345.50064229249023</v>
      </c>
      <c r="AD4809" s="75">
        <f t="shared" si="377"/>
        <v>59080.609832015827</v>
      </c>
      <c r="AE4809" s="74">
        <f t="shared" si="378"/>
        <v>1629.5090446792583</v>
      </c>
      <c r="AF4809" s="74">
        <f t="shared" si="379"/>
        <v>278646.04664015316</v>
      </c>
    </row>
    <row r="4810" spans="28:32" ht="20" customHeight="1" x14ac:dyDescent="0.5">
      <c r="AB4810" s="41">
        <f t="shared" si="375"/>
        <v>171</v>
      </c>
      <c r="AC4810" s="75">
        <f t="shared" si="376"/>
        <v>345.50064229249023</v>
      </c>
      <c r="AD4810" s="75">
        <f t="shared" si="377"/>
        <v>59080.609832015827</v>
      </c>
      <c r="AE4810" s="74">
        <f t="shared" si="378"/>
        <v>1629.5090446792583</v>
      </c>
      <c r="AF4810" s="74">
        <f t="shared" si="379"/>
        <v>278646.04664015316</v>
      </c>
    </row>
    <row r="4811" spans="28:32" ht="20" customHeight="1" x14ac:dyDescent="0.5">
      <c r="AB4811" s="41">
        <f t="shared" si="375"/>
        <v>171</v>
      </c>
      <c r="AC4811" s="75">
        <f t="shared" si="376"/>
        <v>345.50064229249023</v>
      </c>
      <c r="AD4811" s="75">
        <f t="shared" si="377"/>
        <v>59080.609832015827</v>
      </c>
      <c r="AE4811" s="74">
        <f t="shared" si="378"/>
        <v>1629.5090446792583</v>
      </c>
      <c r="AF4811" s="74">
        <f t="shared" si="379"/>
        <v>278646.04664015316</v>
      </c>
    </row>
    <row r="4812" spans="28:32" ht="20" customHeight="1" x14ac:dyDescent="0.5">
      <c r="AB4812" s="41">
        <f t="shared" si="375"/>
        <v>171</v>
      </c>
      <c r="AC4812" s="75">
        <f t="shared" si="376"/>
        <v>345.50064229249023</v>
      </c>
      <c r="AD4812" s="75">
        <f t="shared" si="377"/>
        <v>59080.609832015827</v>
      </c>
      <c r="AE4812" s="74">
        <f t="shared" si="378"/>
        <v>1629.5090446792583</v>
      </c>
      <c r="AF4812" s="74">
        <f t="shared" si="379"/>
        <v>278646.04664015316</v>
      </c>
    </row>
    <row r="4813" spans="28:32" ht="20" customHeight="1" x14ac:dyDescent="0.5">
      <c r="AB4813" s="41">
        <f t="shared" si="375"/>
        <v>171</v>
      </c>
      <c r="AC4813" s="75">
        <f t="shared" si="376"/>
        <v>345.50064229249023</v>
      </c>
      <c r="AD4813" s="75">
        <f t="shared" si="377"/>
        <v>59080.609832015827</v>
      </c>
      <c r="AE4813" s="74">
        <f t="shared" si="378"/>
        <v>1629.5090446792583</v>
      </c>
      <c r="AF4813" s="74">
        <f t="shared" si="379"/>
        <v>278646.04664015316</v>
      </c>
    </row>
    <row r="4814" spans="28:32" ht="20" customHeight="1" x14ac:dyDescent="0.5">
      <c r="AB4814" s="41">
        <f t="shared" si="375"/>
        <v>171</v>
      </c>
      <c r="AC4814" s="75">
        <f t="shared" si="376"/>
        <v>345.50064229249023</v>
      </c>
      <c r="AD4814" s="75">
        <f t="shared" si="377"/>
        <v>59080.609832015827</v>
      </c>
      <c r="AE4814" s="74">
        <f t="shared" si="378"/>
        <v>1629.5090446792583</v>
      </c>
      <c r="AF4814" s="74">
        <f t="shared" si="379"/>
        <v>278646.04664015316</v>
      </c>
    </row>
    <row r="4815" spans="28:32" ht="20" customHeight="1" x14ac:dyDescent="0.5">
      <c r="AB4815" s="41">
        <f t="shared" si="375"/>
        <v>171</v>
      </c>
      <c r="AC4815" s="75">
        <f t="shared" si="376"/>
        <v>345.50064229249023</v>
      </c>
      <c r="AD4815" s="75">
        <f t="shared" si="377"/>
        <v>59080.609832015827</v>
      </c>
      <c r="AE4815" s="74">
        <f t="shared" si="378"/>
        <v>1629.5090446792583</v>
      </c>
      <c r="AF4815" s="74">
        <f t="shared" si="379"/>
        <v>278646.04664015316</v>
      </c>
    </row>
    <row r="4816" spans="28:32" ht="20" customHeight="1" x14ac:dyDescent="0.5">
      <c r="AB4816" s="41">
        <f t="shared" si="375"/>
        <v>171</v>
      </c>
      <c r="AC4816" s="75">
        <f t="shared" si="376"/>
        <v>345.50064229249023</v>
      </c>
      <c r="AD4816" s="75">
        <f t="shared" si="377"/>
        <v>59080.609832015827</v>
      </c>
      <c r="AE4816" s="74">
        <f t="shared" si="378"/>
        <v>1629.5090446792583</v>
      </c>
      <c r="AF4816" s="74">
        <f t="shared" si="379"/>
        <v>278646.04664015316</v>
      </c>
    </row>
    <row r="4817" spans="28:32" ht="20" customHeight="1" x14ac:dyDescent="0.5">
      <c r="AB4817" s="41">
        <f t="shared" si="375"/>
        <v>171</v>
      </c>
      <c r="AC4817" s="75">
        <f t="shared" si="376"/>
        <v>345.50064229249023</v>
      </c>
      <c r="AD4817" s="75">
        <f t="shared" si="377"/>
        <v>59080.609832015827</v>
      </c>
      <c r="AE4817" s="74">
        <f t="shared" si="378"/>
        <v>1629.5090446792583</v>
      </c>
      <c r="AF4817" s="74">
        <f t="shared" si="379"/>
        <v>278646.04664015316</v>
      </c>
    </row>
    <row r="4818" spans="28:32" ht="20" customHeight="1" x14ac:dyDescent="0.5">
      <c r="AB4818" s="41">
        <f t="shared" si="375"/>
        <v>171</v>
      </c>
      <c r="AC4818" s="75">
        <f t="shared" si="376"/>
        <v>345.50064229249023</v>
      </c>
      <c r="AD4818" s="75">
        <f t="shared" si="377"/>
        <v>59080.609832015827</v>
      </c>
      <c r="AE4818" s="74">
        <f t="shared" si="378"/>
        <v>1629.5090446792583</v>
      </c>
      <c r="AF4818" s="74">
        <f t="shared" si="379"/>
        <v>278646.04664015316</v>
      </c>
    </row>
    <row r="4819" spans="28:32" ht="20" customHeight="1" x14ac:dyDescent="0.5">
      <c r="AB4819" s="41">
        <f t="shared" si="375"/>
        <v>171</v>
      </c>
      <c r="AC4819" s="75">
        <f t="shared" si="376"/>
        <v>345.50064229249023</v>
      </c>
      <c r="AD4819" s="75">
        <f t="shared" si="377"/>
        <v>59080.609832015827</v>
      </c>
      <c r="AE4819" s="74">
        <f t="shared" si="378"/>
        <v>1629.5090446792583</v>
      </c>
      <c r="AF4819" s="74">
        <f t="shared" si="379"/>
        <v>278646.04664015316</v>
      </c>
    </row>
    <row r="4820" spans="28:32" ht="20" customHeight="1" x14ac:dyDescent="0.5">
      <c r="AB4820" s="41">
        <f t="shared" si="375"/>
        <v>171</v>
      </c>
      <c r="AC4820" s="75">
        <f t="shared" si="376"/>
        <v>345.50064229249023</v>
      </c>
      <c r="AD4820" s="75">
        <f t="shared" si="377"/>
        <v>59080.609832015827</v>
      </c>
      <c r="AE4820" s="74">
        <f t="shared" si="378"/>
        <v>1629.5090446792583</v>
      </c>
      <c r="AF4820" s="74">
        <f t="shared" si="379"/>
        <v>278646.04664015316</v>
      </c>
    </row>
    <row r="4821" spans="28:32" ht="20" customHeight="1" x14ac:dyDescent="0.5">
      <c r="AB4821" s="41">
        <f t="shared" si="375"/>
        <v>171</v>
      </c>
      <c r="AC4821" s="75">
        <f t="shared" si="376"/>
        <v>345.50064229249023</v>
      </c>
      <c r="AD4821" s="75">
        <f t="shared" si="377"/>
        <v>59080.609832015827</v>
      </c>
      <c r="AE4821" s="74">
        <f t="shared" si="378"/>
        <v>1629.5090446792583</v>
      </c>
      <c r="AF4821" s="74">
        <f t="shared" si="379"/>
        <v>278646.04664015316</v>
      </c>
    </row>
    <row r="4822" spans="28:32" ht="20" customHeight="1" x14ac:dyDescent="0.5">
      <c r="AB4822" s="41">
        <f t="shared" si="375"/>
        <v>171</v>
      </c>
      <c r="AC4822" s="75">
        <f t="shared" si="376"/>
        <v>345.50064229249023</v>
      </c>
      <c r="AD4822" s="75">
        <f t="shared" si="377"/>
        <v>59080.609832015827</v>
      </c>
      <c r="AE4822" s="74">
        <f t="shared" si="378"/>
        <v>1629.5090446792583</v>
      </c>
      <c r="AF4822" s="74">
        <f t="shared" si="379"/>
        <v>278646.04664015316</v>
      </c>
    </row>
    <row r="4823" spans="28:32" ht="20" customHeight="1" x14ac:dyDescent="0.5">
      <c r="AB4823" s="41">
        <f t="shared" si="375"/>
        <v>171</v>
      </c>
      <c r="AC4823" s="75">
        <f t="shared" si="376"/>
        <v>345.50064229249023</v>
      </c>
      <c r="AD4823" s="75">
        <f t="shared" si="377"/>
        <v>59080.609832015827</v>
      </c>
      <c r="AE4823" s="74">
        <f t="shared" si="378"/>
        <v>1629.5090446792583</v>
      </c>
      <c r="AF4823" s="74">
        <f t="shared" si="379"/>
        <v>278646.04664015316</v>
      </c>
    </row>
    <row r="4824" spans="28:32" ht="20" customHeight="1" x14ac:dyDescent="0.5">
      <c r="AB4824" s="41">
        <f t="shared" si="375"/>
        <v>171</v>
      </c>
      <c r="AC4824" s="75">
        <f t="shared" si="376"/>
        <v>345.50064229249023</v>
      </c>
      <c r="AD4824" s="75">
        <f t="shared" si="377"/>
        <v>59080.609832015827</v>
      </c>
      <c r="AE4824" s="74">
        <f t="shared" si="378"/>
        <v>1629.5090446792583</v>
      </c>
      <c r="AF4824" s="74">
        <f t="shared" si="379"/>
        <v>278646.04664015316</v>
      </c>
    </row>
    <row r="4825" spans="28:32" ht="20" customHeight="1" x14ac:dyDescent="0.5">
      <c r="AB4825" s="41">
        <f t="shared" si="375"/>
        <v>171</v>
      </c>
      <c r="AC4825" s="75">
        <f t="shared" si="376"/>
        <v>345.50064229249023</v>
      </c>
      <c r="AD4825" s="75">
        <f t="shared" si="377"/>
        <v>59080.609832015827</v>
      </c>
      <c r="AE4825" s="74">
        <f t="shared" si="378"/>
        <v>1629.5090446792583</v>
      </c>
      <c r="AF4825" s="74">
        <f t="shared" si="379"/>
        <v>278646.04664015316</v>
      </c>
    </row>
    <row r="4826" spans="28:32" ht="20" customHeight="1" x14ac:dyDescent="0.5">
      <c r="AB4826" s="41">
        <f t="shared" si="375"/>
        <v>171</v>
      </c>
      <c r="AC4826" s="75">
        <f t="shared" si="376"/>
        <v>345.50064229249023</v>
      </c>
      <c r="AD4826" s="75">
        <f t="shared" si="377"/>
        <v>59080.609832015827</v>
      </c>
      <c r="AE4826" s="74">
        <f t="shared" si="378"/>
        <v>1629.5090446792583</v>
      </c>
      <c r="AF4826" s="74">
        <f t="shared" si="379"/>
        <v>278646.04664015316</v>
      </c>
    </row>
    <row r="4827" spans="28:32" ht="20" customHeight="1" x14ac:dyDescent="0.5">
      <c r="AB4827" s="41">
        <f t="shared" si="375"/>
        <v>171</v>
      </c>
      <c r="AC4827" s="75">
        <f t="shared" si="376"/>
        <v>345.50064229249023</v>
      </c>
      <c r="AD4827" s="75">
        <f t="shared" si="377"/>
        <v>59080.609832015827</v>
      </c>
      <c r="AE4827" s="74">
        <f t="shared" si="378"/>
        <v>1629.5090446792583</v>
      </c>
      <c r="AF4827" s="74">
        <f t="shared" si="379"/>
        <v>278646.04664015316</v>
      </c>
    </row>
    <row r="4828" spans="28:32" ht="20" customHeight="1" x14ac:dyDescent="0.5">
      <c r="AB4828" s="41">
        <f t="shared" si="375"/>
        <v>171</v>
      </c>
      <c r="AC4828" s="75">
        <f t="shared" si="376"/>
        <v>345.50064229249023</v>
      </c>
      <c r="AD4828" s="75">
        <f t="shared" si="377"/>
        <v>59080.609832015827</v>
      </c>
      <c r="AE4828" s="74">
        <f t="shared" si="378"/>
        <v>1629.5090446792583</v>
      </c>
      <c r="AF4828" s="74">
        <f t="shared" si="379"/>
        <v>278646.04664015316</v>
      </c>
    </row>
    <row r="4829" spans="28:32" ht="20" customHeight="1" x14ac:dyDescent="0.5">
      <c r="AB4829" s="41">
        <f t="shared" si="375"/>
        <v>171</v>
      </c>
      <c r="AC4829" s="75">
        <f t="shared" si="376"/>
        <v>345.50064229249023</v>
      </c>
      <c r="AD4829" s="75">
        <f t="shared" si="377"/>
        <v>59080.609832015827</v>
      </c>
      <c r="AE4829" s="74">
        <f t="shared" si="378"/>
        <v>1629.5090446792583</v>
      </c>
      <c r="AF4829" s="74">
        <f t="shared" si="379"/>
        <v>278646.04664015316</v>
      </c>
    </row>
    <row r="4830" spans="28:32" ht="20" customHeight="1" x14ac:dyDescent="0.5">
      <c r="AB4830" s="41">
        <f t="shared" si="375"/>
        <v>171</v>
      </c>
      <c r="AC4830" s="75">
        <f t="shared" si="376"/>
        <v>345.50064229249023</v>
      </c>
      <c r="AD4830" s="75">
        <f t="shared" si="377"/>
        <v>59080.609832015827</v>
      </c>
      <c r="AE4830" s="74">
        <f t="shared" si="378"/>
        <v>1629.5090446792583</v>
      </c>
      <c r="AF4830" s="74">
        <f t="shared" si="379"/>
        <v>278646.04664015316</v>
      </c>
    </row>
    <row r="4831" spans="28:32" ht="20" customHeight="1" x14ac:dyDescent="0.5">
      <c r="AB4831" s="41">
        <f t="shared" si="375"/>
        <v>171</v>
      </c>
      <c r="AC4831" s="75">
        <f t="shared" si="376"/>
        <v>345.50064229249023</v>
      </c>
      <c r="AD4831" s="75">
        <f t="shared" si="377"/>
        <v>59080.609832015827</v>
      </c>
      <c r="AE4831" s="74">
        <f t="shared" si="378"/>
        <v>1629.5090446792583</v>
      </c>
      <c r="AF4831" s="74">
        <f t="shared" si="379"/>
        <v>278646.04664015316</v>
      </c>
    </row>
    <row r="4832" spans="28:32" ht="20" customHeight="1" x14ac:dyDescent="0.5">
      <c r="AB4832" s="41">
        <f t="shared" si="375"/>
        <v>171</v>
      </c>
      <c r="AC4832" s="75">
        <f t="shared" si="376"/>
        <v>345.50064229249023</v>
      </c>
      <c r="AD4832" s="75">
        <f t="shared" si="377"/>
        <v>59080.609832015827</v>
      </c>
      <c r="AE4832" s="74">
        <f t="shared" si="378"/>
        <v>1629.5090446792583</v>
      </c>
      <c r="AF4832" s="74">
        <f t="shared" si="379"/>
        <v>278646.04664015316</v>
      </c>
    </row>
    <row r="4833" spans="28:32" ht="20" customHeight="1" x14ac:dyDescent="0.5">
      <c r="AB4833" s="41">
        <f t="shared" si="375"/>
        <v>171</v>
      </c>
      <c r="AC4833" s="75">
        <f t="shared" si="376"/>
        <v>345.50064229249023</v>
      </c>
      <c r="AD4833" s="75">
        <f t="shared" si="377"/>
        <v>59080.609832015827</v>
      </c>
      <c r="AE4833" s="74">
        <f t="shared" si="378"/>
        <v>1629.5090446792583</v>
      </c>
      <c r="AF4833" s="74">
        <f t="shared" si="379"/>
        <v>278646.04664015316</v>
      </c>
    </row>
    <row r="4834" spans="28:32" ht="20" customHeight="1" x14ac:dyDescent="0.5">
      <c r="AB4834" s="41">
        <f t="shared" si="375"/>
        <v>171</v>
      </c>
      <c r="AC4834" s="75">
        <f t="shared" si="376"/>
        <v>345.50064229249023</v>
      </c>
      <c r="AD4834" s="75">
        <f t="shared" si="377"/>
        <v>59080.609832015827</v>
      </c>
      <c r="AE4834" s="74">
        <f t="shared" si="378"/>
        <v>1629.5090446792583</v>
      </c>
      <c r="AF4834" s="74">
        <f t="shared" si="379"/>
        <v>278646.04664015316</v>
      </c>
    </row>
    <row r="4835" spans="28:32" ht="20" customHeight="1" x14ac:dyDescent="0.5">
      <c r="AB4835" s="41">
        <f t="shared" si="375"/>
        <v>171</v>
      </c>
      <c r="AC4835" s="75">
        <f t="shared" si="376"/>
        <v>345.50064229249023</v>
      </c>
      <c r="AD4835" s="75">
        <f t="shared" si="377"/>
        <v>59080.609832015827</v>
      </c>
      <c r="AE4835" s="74">
        <f t="shared" si="378"/>
        <v>1629.5090446792583</v>
      </c>
      <c r="AF4835" s="74">
        <f t="shared" si="379"/>
        <v>278646.04664015316</v>
      </c>
    </row>
    <row r="4836" spans="28:32" ht="20" customHeight="1" x14ac:dyDescent="0.5">
      <c r="AB4836" s="41">
        <f t="shared" si="375"/>
        <v>171</v>
      </c>
      <c r="AC4836" s="75">
        <f t="shared" si="376"/>
        <v>345.50064229249023</v>
      </c>
      <c r="AD4836" s="75">
        <f t="shared" si="377"/>
        <v>59080.609832015827</v>
      </c>
      <c r="AE4836" s="74">
        <f t="shared" si="378"/>
        <v>1629.5090446792583</v>
      </c>
      <c r="AF4836" s="74">
        <f t="shared" si="379"/>
        <v>278646.04664015316</v>
      </c>
    </row>
    <row r="4837" spans="28:32" ht="20" customHeight="1" x14ac:dyDescent="0.5">
      <c r="AB4837" s="41">
        <f t="shared" si="375"/>
        <v>171</v>
      </c>
      <c r="AC4837" s="75">
        <f t="shared" si="376"/>
        <v>345.50064229249023</v>
      </c>
      <c r="AD4837" s="75">
        <f t="shared" si="377"/>
        <v>59080.609832015827</v>
      </c>
      <c r="AE4837" s="74">
        <f t="shared" si="378"/>
        <v>1629.5090446792583</v>
      </c>
      <c r="AF4837" s="74">
        <f t="shared" si="379"/>
        <v>278646.04664015316</v>
      </c>
    </row>
    <row r="4838" spans="28:32" ht="20" customHeight="1" x14ac:dyDescent="0.5">
      <c r="AB4838" s="41">
        <f t="shared" si="375"/>
        <v>171</v>
      </c>
      <c r="AC4838" s="75">
        <f t="shared" si="376"/>
        <v>345.50064229249023</v>
      </c>
      <c r="AD4838" s="75">
        <f t="shared" si="377"/>
        <v>59080.609832015827</v>
      </c>
      <c r="AE4838" s="74">
        <f t="shared" si="378"/>
        <v>1629.5090446792583</v>
      </c>
      <c r="AF4838" s="74">
        <f t="shared" si="379"/>
        <v>278646.04664015316</v>
      </c>
    </row>
    <row r="4839" spans="28:32" ht="20" customHeight="1" x14ac:dyDescent="0.5">
      <c r="AB4839" s="41">
        <f t="shared" si="375"/>
        <v>171</v>
      </c>
      <c r="AC4839" s="75">
        <f t="shared" si="376"/>
        <v>345.50064229249023</v>
      </c>
      <c r="AD4839" s="75">
        <f t="shared" si="377"/>
        <v>59080.609832015827</v>
      </c>
      <c r="AE4839" s="74">
        <f t="shared" si="378"/>
        <v>1629.5090446792583</v>
      </c>
      <c r="AF4839" s="74">
        <f t="shared" si="379"/>
        <v>278646.04664015316</v>
      </c>
    </row>
    <row r="4840" spans="28:32" ht="20" customHeight="1" x14ac:dyDescent="0.5">
      <c r="AB4840" s="41">
        <f t="shared" si="375"/>
        <v>171</v>
      </c>
      <c r="AC4840" s="75">
        <f t="shared" si="376"/>
        <v>345.50064229249023</v>
      </c>
      <c r="AD4840" s="75">
        <f t="shared" si="377"/>
        <v>59080.609832015827</v>
      </c>
      <c r="AE4840" s="74">
        <f t="shared" si="378"/>
        <v>1629.5090446792583</v>
      </c>
      <c r="AF4840" s="74">
        <f t="shared" si="379"/>
        <v>278646.04664015316</v>
      </c>
    </row>
    <row r="4841" spans="28:32" ht="20" customHeight="1" x14ac:dyDescent="0.5">
      <c r="AB4841" s="41">
        <f t="shared" si="375"/>
        <v>171</v>
      </c>
      <c r="AC4841" s="75">
        <f t="shared" si="376"/>
        <v>345.50064229249023</v>
      </c>
      <c r="AD4841" s="75">
        <f t="shared" si="377"/>
        <v>59080.609832015827</v>
      </c>
      <c r="AE4841" s="74">
        <f t="shared" si="378"/>
        <v>1629.5090446792583</v>
      </c>
      <c r="AF4841" s="74">
        <f t="shared" si="379"/>
        <v>278646.04664015316</v>
      </c>
    </row>
    <row r="4842" spans="28:32" ht="20" customHeight="1" x14ac:dyDescent="0.5">
      <c r="AB4842" s="41">
        <f t="shared" si="375"/>
        <v>171</v>
      </c>
      <c r="AC4842" s="75">
        <f t="shared" si="376"/>
        <v>345.50064229249023</v>
      </c>
      <c r="AD4842" s="75">
        <f t="shared" si="377"/>
        <v>59080.609832015827</v>
      </c>
      <c r="AE4842" s="74">
        <f t="shared" si="378"/>
        <v>1629.5090446792583</v>
      </c>
      <c r="AF4842" s="74">
        <f t="shared" si="379"/>
        <v>278646.04664015316</v>
      </c>
    </row>
    <row r="4843" spans="28:32" ht="20" customHeight="1" x14ac:dyDescent="0.5">
      <c r="AB4843" s="41">
        <f t="shared" si="375"/>
        <v>171</v>
      </c>
      <c r="AC4843" s="75">
        <f t="shared" si="376"/>
        <v>345.50064229249023</v>
      </c>
      <c r="AD4843" s="75">
        <f t="shared" si="377"/>
        <v>59080.609832015827</v>
      </c>
      <c r="AE4843" s="74">
        <f t="shared" si="378"/>
        <v>1629.5090446792583</v>
      </c>
      <c r="AF4843" s="74">
        <f t="shared" si="379"/>
        <v>278646.04664015316</v>
      </c>
    </row>
    <row r="4844" spans="28:32" ht="20" customHeight="1" x14ac:dyDescent="0.5">
      <c r="AB4844" s="41">
        <f t="shared" si="375"/>
        <v>171</v>
      </c>
      <c r="AC4844" s="75">
        <f t="shared" si="376"/>
        <v>345.50064229249023</v>
      </c>
      <c r="AD4844" s="75">
        <f t="shared" si="377"/>
        <v>59080.609832015827</v>
      </c>
      <c r="AE4844" s="74">
        <f t="shared" si="378"/>
        <v>1629.5090446792583</v>
      </c>
      <c r="AF4844" s="74">
        <f t="shared" si="379"/>
        <v>278646.04664015316</v>
      </c>
    </row>
    <row r="4845" spans="28:32" ht="20" customHeight="1" x14ac:dyDescent="0.5">
      <c r="AB4845" s="41">
        <f t="shared" si="375"/>
        <v>171</v>
      </c>
      <c r="AC4845" s="75">
        <f t="shared" si="376"/>
        <v>345.50064229249023</v>
      </c>
      <c r="AD4845" s="75">
        <f t="shared" si="377"/>
        <v>59080.609832015827</v>
      </c>
      <c r="AE4845" s="74">
        <f t="shared" si="378"/>
        <v>1629.5090446792583</v>
      </c>
      <c r="AF4845" s="74">
        <f t="shared" si="379"/>
        <v>278646.04664015316</v>
      </c>
    </row>
    <row r="4846" spans="28:32" ht="20" customHeight="1" x14ac:dyDescent="0.5">
      <c r="AB4846" s="41">
        <f t="shared" si="375"/>
        <v>171</v>
      </c>
      <c r="AC4846" s="75">
        <f t="shared" si="376"/>
        <v>345.50064229249023</v>
      </c>
      <c r="AD4846" s="75">
        <f t="shared" si="377"/>
        <v>59080.609832015827</v>
      </c>
      <c r="AE4846" s="74">
        <f t="shared" si="378"/>
        <v>1629.5090446792583</v>
      </c>
      <c r="AF4846" s="74">
        <f t="shared" si="379"/>
        <v>278646.04664015316</v>
      </c>
    </row>
    <row r="4847" spans="28:32" ht="20" customHeight="1" x14ac:dyDescent="0.5">
      <c r="AB4847" s="41">
        <f t="shared" si="375"/>
        <v>171</v>
      </c>
      <c r="AC4847" s="75">
        <f t="shared" si="376"/>
        <v>345.50064229249023</v>
      </c>
      <c r="AD4847" s="75">
        <f t="shared" si="377"/>
        <v>59080.609832015827</v>
      </c>
      <c r="AE4847" s="74">
        <f t="shared" si="378"/>
        <v>1629.5090446792583</v>
      </c>
      <c r="AF4847" s="74">
        <f t="shared" si="379"/>
        <v>278646.04664015316</v>
      </c>
    </row>
    <row r="4848" spans="28:32" ht="20" customHeight="1" x14ac:dyDescent="0.5">
      <c r="AB4848" s="41">
        <f t="shared" si="375"/>
        <v>171</v>
      </c>
      <c r="AC4848" s="75">
        <f t="shared" si="376"/>
        <v>345.50064229249023</v>
      </c>
      <c r="AD4848" s="75">
        <f t="shared" si="377"/>
        <v>59080.609832015827</v>
      </c>
      <c r="AE4848" s="74">
        <f t="shared" si="378"/>
        <v>1629.5090446792583</v>
      </c>
      <c r="AF4848" s="74">
        <f t="shared" si="379"/>
        <v>278646.04664015316</v>
      </c>
    </row>
    <row r="4849" spans="28:32" ht="20" customHeight="1" x14ac:dyDescent="0.5">
      <c r="AB4849" s="41">
        <f t="shared" si="375"/>
        <v>171</v>
      </c>
      <c r="AC4849" s="75">
        <f t="shared" si="376"/>
        <v>345.50064229249023</v>
      </c>
      <c r="AD4849" s="75">
        <f t="shared" si="377"/>
        <v>59080.609832015827</v>
      </c>
      <c r="AE4849" s="74">
        <f t="shared" si="378"/>
        <v>1629.5090446792583</v>
      </c>
      <c r="AF4849" s="74">
        <f t="shared" si="379"/>
        <v>278646.04664015316</v>
      </c>
    </row>
    <row r="4850" spans="28:32" ht="20" customHeight="1" x14ac:dyDescent="0.5">
      <c r="AB4850" s="41">
        <f t="shared" si="375"/>
        <v>171</v>
      </c>
      <c r="AC4850" s="75">
        <f t="shared" si="376"/>
        <v>345.50064229249023</v>
      </c>
      <c r="AD4850" s="75">
        <f t="shared" si="377"/>
        <v>59080.609832015827</v>
      </c>
      <c r="AE4850" s="74">
        <f t="shared" si="378"/>
        <v>1629.5090446792583</v>
      </c>
      <c r="AF4850" s="74">
        <f t="shared" si="379"/>
        <v>278646.04664015316</v>
      </c>
    </row>
    <row r="4851" spans="28:32" ht="20" customHeight="1" x14ac:dyDescent="0.5">
      <c r="AB4851" s="41">
        <f t="shared" si="375"/>
        <v>171</v>
      </c>
      <c r="AC4851" s="75">
        <f t="shared" si="376"/>
        <v>345.50064229249023</v>
      </c>
      <c r="AD4851" s="75">
        <f t="shared" si="377"/>
        <v>59080.609832015827</v>
      </c>
      <c r="AE4851" s="74">
        <f t="shared" si="378"/>
        <v>1629.5090446792583</v>
      </c>
      <c r="AF4851" s="74">
        <f t="shared" si="379"/>
        <v>278646.04664015316</v>
      </c>
    </row>
    <row r="4852" spans="28:32" ht="20" customHeight="1" x14ac:dyDescent="0.5">
      <c r="AB4852" s="41">
        <f t="shared" si="375"/>
        <v>171</v>
      </c>
      <c r="AC4852" s="75">
        <f t="shared" si="376"/>
        <v>345.50064229249023</v>
      </c>
      <c r="AD4852" s="75">
        <f t="shared" si="377"/>
        <v>59080.609832015827</v>
      </c>
      <c r="AE4852" s="74">
        <f t="shared" si="378"/>
        <v>1629.5090446792583</v>
      </c>
      <c r="AF4852" s="74">
        <f t="shared" si="379"/>
        <v>278646.04664015316</v>
      </c>
    </row>
    <row r="4853" spans="28:32" ht="20" customHeight="1" x14ac:dyDescent="0.5">
      <c r="AB4853" s="41">
        <f t="shared" si="375"/>
        <v>171</v>
      </c>
      <c r="AC4853" s="75">
        <f t="shared" si="376"/>
        <v>345.50064229249023</v>
      </c>
      <c r="AD4853" s="75">
        <f t="shared" si="377"/>
        <v>59080.609832015827</v>
      </c>
      <c r="AE4853" s="74">
        <f t="shared" si="378"/>
        <v>1629.5090446792583</v>
      </c>
      <c r="AF4853" s="74">
        <f t="shared" si="379"/>
        <v>278646.04664015316</v>
      </c>
    </row>
    <row r="4854" spans="28:32" ht="20" customHeight="1" x14ac:dyDescent="0.5">
      <c r="AB4854" s="41">
        <f t="shared" si="375"/>
        <v>171</v>
      </c>
      <c r="AC4854" s="75">
        <f t="shared" si="376"/>
        <v>345.50064229249023</v>
      </c>
      <c r="AD4854" s="75">
        <f t="shared" si="377"/>
        <v>59080.609832015827</v>
      </c>
      <c r="AE4854" s="74">
        <f t="shared" si="378"/>
        <v>1629.5090446792583</v>
      </c>
      <c r="AF4854" s="74">
        <f t="shared" si="379"/>
        <v>278646.04664015316</v>
      </c>
    </row>
    <row r="4855" spans="28:32" ht="20" customHeight="1" x14ac:dyDescent="0.5">
      <c r="AB4855" s="41">
        <f t="shared" si="375"/>
        <v>171</v>
      </c>
      <c r="AC4855" s="75">
        <f t="shared" si="376"/>
        <v>345.50064229249023</v>
      </c>
      <c r="AD4855" s="75">
        <f t="shared" si="377"/>
        <v>59080.609832015827</v>
      </c>
      <c r="AE4855" s="74">
        <f t="shared" si="378"/>
        <v>1629.5090446792583</v>
      </c>
      <c r="AF4855" s="74">
        <f t="shared" si="379"/>
        <v>278646.04664015316</v>
      </c>
    </row>
    <row r="4856" spans="28:32" ht="20" customHeight="1" x14ac:dyDescent="0.5">
      <c r="AB4856" s="41">
        <f t="shared" si="375"/>
        <v>171</v>
      </c>
      <c r="AC4856" s="75">
        <f t="shared" si="376"/>
        <v>345.50064229249023</v>
      </c>
      <c r="AD4856" s="75">
        <f t="shared" si="377"/>
        <v>59080.609832015827</v>
      </c>
      <c r="AE4856" s="74">
        <f t="shared" si="378"/>
        <v>1629.5090446792583</v>
      </c>
      <c r="AF4856" s="74">
        <f t="shared" si="379"/>
        <v>278646.04664015316</v>
      </c>
    </row>
    <row r="4857" spans="28:32" ht="20" customHeight="1" x14ac:dyDescent="0.5">
      <c r="AB4857" s="41">
        <f t="shared" si="375"/>
        <v>171</v>
      </c>
      <c r="AC4857" s="75">
        <f t="shared" si="376"/>
        <v>345.50064229249023</v>
      </c>
      <c r="AD4857" s="75">
        <f t="shared" si="377"/>
        <v>59080.609832015827</v>
      </c>
      <c r="AE4857" s="74">
        <f t="shared" si="378"/>
        <v>1629.5090446792583</v>
      </c>
      <c r="AF4857" s="74">
        <f t="shared" si="379"/>
        <v>278646.04664015316</v>
      </c>
    </row>
    <row r="4858" spans="28:32" ht="20" customHeight="1" x14ac:dyDescent="0.5">
      <c r="AB4858" s="41">
        <f t="shared" si="375"/>
        <v>171</v>
      </c>
      <c r="AC4858" s="75">
        <f t="shared" si="376"/>
        <v>345.50064229249023</v>
      </c>
      <c r="AD4858" s="75">
        <f t="shared" si="377"/>
        <v>59080.609832015827</v>
      </c>
      <c r="AE4858" s="74">
        <f t="shared" si="378"/>
        <v>1629.5090446792583</v>
      </c>
      <c r="AF4858" s="74">
        <f t="shared" si="379"/>
        <v>278646.04664015316</v>
      </c>
    </row>
    <row r="4859" spans="28:32" ht="20" customHeight="1" x14ac:dyDescent="0.5">
      <c r="AB4859" s="41">
        <f t="shared" si="375"/>
        <v>171</v>
      </c>
      <c r="AC4859" s="75">
        <f t="shared" si="376"/>
        <v>345.50064229249023</v>
      </c>
      <c r="AD4859" s="75">
        <f t="shared" si="377"/>
        <v>59080.609832015827</v>
      </c>
      <c r="AE4859" s="74">
        <f t="shared" si="378"/>
        <v>1629.5090446792583</v>
      </c>
      <c r="AF4859" s="74">
        <f t="shared" si="379"/>
        <v>278646.04664015316</v>
      </c>
    </row>
    <row r="4860" spans="28:32" ht="20" customHeight="1" x14ac:dyDescent="0.5">
      <c r="AB4860" s="41">
        <f t="shared" si="375"/>
        <v>171</v>
      </c>
      <c r="AC4860" s="75">
        <f t="shared" si="376"/>
        <v>345.50064229249023</v>
      </c>
      <c r="AD4860" s="75">
        <f t="shared" si="377"/>
        <v>59080.609832015827</v>
      </c>
      <c r="AE4860" s="74">
        <f t="shared" si="378"/>
        <v>1629.5090446792583</v>
      </c>
      <c r="AF4860" s="74">
        <f t="shared" si="379"/>
        <v>278646.04664015316</v>
      </c>
    </row>
    <row r="4861" spans="28:32" ht="20" customHeight="1" x14ac:dyDescent="0.5">
      <c r="AB4861" s="41">
        <f t="shared" si="375"/>
        <v>171</v>
      </c>
      <c r="AC4861" s="75">
        <f t="shared" si="376"/>
        <v>345.50064229249023</v>
      </c>
      <c r="AD4861" s="75">
        <f t="shared" si="377"/>
        <v>59080.609832015827</v>
      </c>
      <c r="AE4861" s="74">
        <f t="shared" si="378"/>
        <v>1629.5090446792583</v>
      </c>
      <c r="AF4861" s="74">
        <f t="shared" si="379"/>
        <v>278646.04664015316</v>
      </c>
    </row>
    <row r="4862" spans="28:32" ht="20" customHeight="1" x14ac:dyDescent="0.5">
      <c r="AB4862" s="41">
        <f t="shared" si="375"/>
        <v>171</v>
      </c>
      <c r="AC4862" s="75">
        <f t="shared" si="376"/>
        <v>345.50064229249023</v>
      </c>
      <c r="AD4862" s="75">
        <f t="shared" si="377"/>
        <v>59080.609832015827</v>
      </c>
      <c r="AE4862" s="74">
        <f t="shared" si="378"/>
        <v>1629.5090446792583</v>
      </c>
      <c r="AF4862" s="74">
        <f t="shared" si="379"/>
        <v>278646.04664015316</v>
      </c>
    </row>
    <row r="4863" spans="28:32" ht="20" customHeight="1" x14ac:dyDescent="0.5">
      <c r="AB4863" s="41">
        <f t="shared" si="375"/>
        <v>171</v>
      </c>
      <c r="AC4863" s="75">
        <f t="shared" si="376"/>
        <v>345.50064229249023</v>
      </c>
      <c r="AD4863" s="75">
        <f t="shared" si="377"/>
        <v>59080.609832015827</v>
      </c>
      <c r="AE4863" s="74">
        <f t="shared" si="378"/>
        <v>1629.5090446792583</v>
      </c>
      <c r="AF4863" s="74">
        <f t="shared" si="379"/>
        <v>278646.04664015316</v>
      </c>
    </row>
    <row r="4864" spans="28:32" ht="20" customHeight="1" x14ac:dyDescent="0.5">
      <c r="AB4864" s="41">
        <f t="shared" si="375"/>
        <v>171</v>
      </c>
      <c r="AC4864" s="75">
        <f t="shared" si="376"/>
        <v>345.50064229249023</v>
      </c>
      <c r="AD4864" s="75">
        <f t="shared" si="377"/>
        <v>59080.609832015827</v>
      </c>
      <c r="AE4864" s="74">
        <f t="shared" si="378"/>
        <v>1629.5090446792583</v>
      </c>
      <c r="AF4864" s="74">
        <f t="shared" si="379"/>
        <v>278646.04664015316</v>
      </c>
    </row>
    <row r="4865" spans="28:32" ht="20" customHeight="1" x14ac:dyDescent="0.5">
      <c r="AB4865" s="41">
        <f t="shared" si="375"/>
        <v>171</v>
      </c>
      <c r="AC4865" s="75">
        <f t="shared" si="376"/>
        <v>345.50064229249023</v>
      </c>
      <c r="AD4865" s="75">
        <f t="shared" si="377"/>
        <v>59080.609832015827</v>
      </c>
      <c r="AE4865" s="74">
        <f t="shared" si="378"/>
        <v>1629.5090446792583</v>
      </c>
      <c r="AF4865" s="74">
        <f t="shared" si="379"/>
        <v>278646.04664015316</v>
      </c>
    </row>
    <row r="4866" spans="28:32" ht="20" customHeight="1" x14ac:dyDescent="0.5">
      <c r="AB4866" s="41">
        <f t="shared" si="375"/>
        <v>171</v>
      </c>
      <c r="AC4866" s="75">
        <f t="shared" si="376"/>
        <v>345.50064229249023</v>
      </c>
      <c r="AD4866" s="75">
        <f t="shared" si="377"/>
        <v>59080.609832015827</v>
      </c>
      <c r="AE4866" s="74">
        <f t="shared" si="378"/>
        <v>1629.5090446792583</v>
      </c>
      <c r="AF4866" s="74">
        <f t="shared" si="379"/>
        <v>278646.04664015316</v>
      </c>
    </row>
    <row r="4867" spans="28:32" ht="20" customHeight="1" x14ac:dyDescent="0.5">
      <c r="AB4867" s="41">
        <f t="shared" si="375"/>
        <v>171</v>
      </c>
      <c r="AC4867" s="75">
        <f t="shared" si="376"/>
        <v>345.50064229249023</v>
      </c>
      <c r="AD4867" s="75">
        <f t="shared" si="377"/>
        <v>59080.609832015827</v>
      </c>
      <c r="AE4867" s="74">
        <f t="shared" si="378"/>
        <v>1629.5090446792583</v>
      </c>
      <c r="AF4867" s="74">
        <f t="shared" si="379"/>
        <v>278646.04664015316</v>
      </c>
    </row>
    <row r="4868" spans="28:32" ht="20" customHeight="1" x14ac:dyDescent="0.5">
      <c r="AB4868" s="41">
        <f t="shared" si="375"/>
        <v>171</v>
      </c>
      <c r="AC4868" s="75">
        <f t="shared" si="376"/>
        <v>345.50064229249023</v>
      </c>
      <c r="AD4868" s="75">
        <f t="shared" si="377"/>
        <v>59080.609832015827</v>
      </c>
      <c r="AE4868" s="74">
        <f t="shared" si="378"/>
        <v>1629.5090446792583</v>
      </c>
      <c r="AF4868" s="74">
        <f t="shared" si="379"/>
        <v>278646.04664015316</v>
      </c>
    </row>
    <row r="4869" spans="28:32" ht="20" customHeight="1" x14ac:dyDescent="0.5">
      <c r="AB4869" s="41">
        <f t="shared" si="375"/>
        <v>171</v>
      </c>
      <c r="AC4869" s="75">
        <f t="shared" si="376"/>
        <v>345.50064229249023</v>
      </c>
      <c r="AD4869" s="75">
        <f t="shared" si="377"/>
        <v>59080.609832015827</v>
      </c>
      <c r="AE4869" s="74">
        <f t="shared" si="378"/>
        <v>1629.5090446792583</v>
      </c>
      <c r="AF4869" s="74">
        <f t="shared" si="379"/>
        <v>278646.04664015316</v>
      </c>
    </row>
    <row r="4870" spans="28:32" ht="20" customHeight="1" x14ac:dyDescent="0.5">
      <c r="AB4870" s="41">
        <f t="shared" si="375"/>
        <v>171</v>
      </c>
      <c r="AC4870" s="75">
        <f t="shared" si="376"/>
        <v>345.50064229249023</v>
      </c>
      <c r="AD4870" s="75">
        <f t="shared" si="377"/>
        <v>59080.609832015827</v>
      </c>
      <c r="AE4870" s="74">
        <f t="shared" si="378"/>
        <v>1629.5090446792583</v>
      </c>
      <c r="AF4870" s="74">
        <f t="shared" si="379"/>
        <v>278646.04664015316</v>
      </c>
    </row>
    <row r="4871" spans="28:32" ht="20" customHeight="1" x14ac:dyDescent="0.5">
      <c r="AB4871" s="41">
        <f t="shared" ref="AB4871:AB4934" si="380">AB4870+U4871</f>
        <v>171</v>
      </c>
      <c r="AC4871" s="75">
        <f t="shared" ref="AC4871:AC4934" si="381">IF(U4871&gt;0,(W4871+AD4870)/AB4871,AC4870)</f>
        <v>345.50064229249023</v>
      </c>
      <c r="AD4871" s="75">
        <f t="shared" ref="AD4871:AD4934" si="382">AB4871*AC4871</f>
        <v>59080.609832015827</v>
      </c>
      <c r="AE4871" s="74">
        <f t="shared" ref="AE4871:AE4934" si="383">IF(U4871&gt;0,(AF4870+Z4871)/AB4871,AE4870)</f>
        <v>1629.5090446792583</v>
      </c>
      <c r="AF4871" s="74">
        <f t="shared" ref="AF4871:AF4934" si="384">AB4871*AE4871</f>
        <v>278646.04664015316</v>
      </c>
    </row>
    <row r="4872" spans="28:32" ht="20" customHeight="1" x14ac:dyDescent="0.5">
      <c r="AB4872" s="41">
        <f t="shared" si="380"/>
        <v>171</v>
      </c>
      <c r="AC4872" s="75">
        <f t="shared" si="381"/>
        <v>345.50064229249023</v>
      </c>
      <c r="AD4872" s="75">
        <f t="shared" si="382"/>
        <v>59080.609832015827</v>
      </c>
      <c r="AE4872" s="74">
        <f t="shared" si="383"/>
        <v>1629.5090446792583</v>
      </c>
      <c r="AF4872" s="74">
        <f t="shared" si="384"/>
        <v>278646.04664015316</v>
      </c>
    </row>
    <row r="4873" spans="28:32" ht="20" customHeight="1" x14ac:dyDescent="0.5">
      <c r="AB4873" s="41">
        <f t="shared" si="380"/>
        <v>171</v>
      </c>
      <c r="AC4873" s="75">
        <f t="shared" si="381"/>
        <v>345.50064229249023</v>
      </c>
      <c r="AD4873" s="75">
        <f t="shared" si="382"/>
        <v>59080.609832015827</v>
      </c>
      <c r="AE4873" s="74">
        <f t="shared" si="383"/>
        <v>1629.5090446792583</v>
      </c>
      <c r="AF4873" s="74">
        <f t="shared" si="384"/>
        <v>278646.04664015316</v>
      </c>
    </row>
    <row r="4874" spans="28:32" ht="20" customHeight="1" x14ac:dyDescent="0.5">
      <c r="AB4874" s="41">
        <f t="shared" si="380"/>
        <v>171</v>
      </c>
      <c r="AC4874" s="75">
        <f t="shared" si="381"/>
        <v>345.50064229249023</v>
      </c>
      <c r="AD4874" s="75">
        <f t="shared" si="382"/>
        <v>59080.609832015827</v>
      </c>
      <c r="AE4874" s="74">
        <f t="shared" si="383"/>
        <v>1629.5090446792583</v>
      </c>
      <c r="AF4874" s="74">
        <f t="shared" si="384"/>
        <v>278646.04664015316</v>
      </c>
    </row>
    <row r="4875" spans="28:32" ht="20" customHeight="1" x14ac:dyDescent="0.5">
      <c r="AB4875" s="41">
        <f t="shared" si="380"/>
        <v>171</v>
      </c>
      <c r="AC4875" s="75">
        <f t="shared" si="381"/>
        <v>345.50064229249023</v>
      </c>
      <c r="AD4875" s="75">
        <f t="shared" si="382"/>
        <v>59080.609832015827</v>
      </c>
      <c r="AE4875" s="74">
        <f t="shared" si="383"/>
        <v>1629.5090446792583</v>
      </c>
      <c r="AF4875" s="74">
        <f t="shared" si="384"/>
        <v>278646.04664015316</v>
      </c>
    </row>
    <row r="4876" spans="28:32" ht="20" customHeight="1" x14ac:dyDescent="0.5">
      <c r="AB4876" s="41">
        <f t="shared" si="380"/>
        <v>171</v>
      </c>
      <c r="AC4876" s="75">
        <f t="shared" si="381"/>
        <v>345.50064229249023</v>
      </c>
      <c r="AD4876" s="75">
        <f t="shared" si="382"/>
        <v>59080.609832015827</v>
      </c>
      <c r="AE4876" s="74">
        <f t="shared" si="383"/>
        <v>1629.5090446792583</v>
      </c>
      <c r="AF4876" s="74">
        <f t="shared" si="384"/>
        <v>278646.04664015316</v>
      </c>
    </row>
    <row r="4877" spans="28:32" ht="20" customHeight="1" x14ac:dyDescent="0.5">
      <c r="AB4877" s="41">
        <f t="shared" si="380"/>
        <v>171</v>
      </c>
      <c r="AC4877" s="75">
        <f t="shared" si="381"/>
        <v>345.50064229249023</v>
      </c>
      <c r="AD4877" s="75">
        <f t="shared" si="382"/>
        <v>59080.609832015827</v>
      </c>
      <c r="AE4877" s="74">
        <f t="shared" si="383"/>
        <v>1629.5090446792583</v>
      </c>
      <c r="AF4877" s="74">
        <f t="shared" si="384"/>
        <v>278646.04664015316</v>
      </c>
    </row>
    <row r="4878" spans="28:32" ht="20" customHeight="1" x14ac:dyDescent="0.5">
      <c r="AB4878" s="41">
        <f t="shared" si="380"/>
        <v>171</v>
      </c>
      <c r="AC4878" s="75">
        <f t="shared" si="381"/>
        <v>345.50064229249023</v>
      </c>
      <c r="AD4878" s="75">
        <f t="shared" si="382"/>
        <v>59080.609832015827</v>
      </c>
      <c r="AE4878" s="74">
        <f t="shared" si="383"/>
        <v>1629.5090446792583</v>
      </c>
      <c r="AF4878" s="74">
        <f t="shared" si="384"/>
        <v>278646.04664015316</v>
      </c>
    </row>
    <row r="4879" spans="28:32" ht="20" customHeight="1" x14ac:dyDescent="0.5">
      <c r="AB4879" s="41">
        <f t="shared" si="380"/>
        <v>171</v>
      </c>
      <c r="AC4879" s="75">
        <f t="shared" si="381"/>
        <v>345.50064229249023</v>
      </c>
      <c r="AD4879" s="75">
        <f t="shared" si="382"/>
        <v>59080.609832015827</v>
      </c>
      <c r="AE4879" s="74">
        <f t="shared" si="383"/>
        <v>1629.5090446792583</v>
      </c>
      <c r="AF4879" s="74">
        <f t="shared" si="384"/>
        <v>278646.04664015316</v>
      </c>
    </row>
    <row r="4880" spans="28:32" ht="20" customHeight="1" x14ac:dyDescent="0.5">
      <c r="AB4880" s="41">
        <f t="shared" si="380"/>
        <v>171</v>
      </c>
      <c r="AC4880" s="75">
        <f t="shared" si="381"/>
        <v>345.50064229249023</v>
      </c>
      <c r="AD4880" s="75">
        <f t="shared" si="382"/>
        <v>59080.609832015827</v>
      </c>
      <c r="AE4880" s="74">
        <f t="shared" si="383"/>
        <v>1629.5090446792583</v>
      </c>
      <c r="AF4880" s="74">
        <f t="shared" si="384"/>
        <v>278646.04664015316</v>
      </c>
    </row>
    <row r="4881" spans="28:32" ht="20" customHeight="1" x14ac:dyDescent="0.5">
      <c r="AB4881" s="41">
        <f t="shared" si="380"/>
        <v>171</v>
      </c>
      <c r="AC4881" s="75">
        <f t="shared" si="381"/>
        <v>345.50064229249023</v>
      </c>
      <c r="AD4881" s="75">
        <f t="shared" si="382"/>
        <v>59080.609832015827</v>
      </c>
      <c r="AE4881" s="74">
        <f t="shared" si="383"/>
        <v>1629.5090446792583</v>
      </c>
      <c r="AF4881" s="74">
        <f t="shared" si="384"/>
        <v>278646.04664015316</v>
      </c>
    </row>
    <row r="4882" spans="28:32" ht="20" customHeight="1" x14ac:dyDescent="0.5">
      <c r="AB4882" s="41">
        <f t="shared" si="380"/>
        <v>171</v>
      </c>
      <c r="AC4882" s="75">
        <f t="shared" si="381"/>
        <v>345.50064229249023</v>
      </c>
      <c r="AD4882" s="75">
        <f t="shared" si="382"/>
        <v>59080.609832015827</v>
      </c>
      <c r="AE4882" s="74">
        <f t="shared" si="383"/>
        <v>1629.5090446792583</v>
      </c>
      <c r="AF4882" s="74">
        <f t="shared" si="384"/>
        <v>278646.04664015316</v>
      </c>
    </row>
    <row r="4883" spans="28:32" ht="20" customHeight="1" x14ac:dyDescent="0.5">
      <c r="AB4883" s="41">
        <f t="shared" si="380"/>
        <v>171</v>
      </c>
      <c r="AC4883" s="75">
        <f t="shared" si="381"/>
        <v>345.50064229249023</v>
      </c>
      <c r="AD4883" s="75">
        <f t="shared" si="382"/>
        <v>59080.609832015827</v>
      </c>
      <c r="AE4883" s="74">
        <f t="shared" si="383"/>
        <v>1629.5090446792583</v>
      </c>
      <c r="AF4883" s="74">
        <f t="shared" si="384"/>
        <v>278646.04664015316</v>
      </c>
    </row>
    <row r="4884" spans="28:32" ht="20" customHeight="1" x14ac:dyDescent="0.5">
      <c r="AB4884" s="41">
        <f t="shared" si="380"/>
        <v>171</v>
      </c>
      <c r="AC4884" s="75">
        <f t="shared" si="381"/>
        <v>345.50064229249023</v>
      </c>
      <c r="AD4884" s="75">
        <f t="shared" si="382"/>
        <v>59080.609832015827</v>
      </c>
      <c r="AE4884" s="74">
        <f t="shared" si="383"/>
        <v>1629.5090446792583</v>
      </c>
      <c r="AF4884" s="74">
        <f t="shared" si="384"/>
        <v>278646.04664015316</v>
      </c>
    </row>
    <row r="4885" spans="28:32" ht="20" customHeight="1" x14ac:dyDescent="0.5">
      <c r="AB4885" s="41">
        <f t="shared" si="380"/>
        <v>171</v>
      </c>
      <c r="AC4885" s="75">
        <f t="shared" si="381"/>
        <v>345.50064229249023</v>
      </c>
      <c r="AD4885" s="75">
        <f t="shared" si="382"/>
        <v>59080.609832015827</v>
      </c>
      <c r="AE4885" s="74">
        <f t="shared" si="383"/>
        <v>1629.5090446792583</v>
      </c>
      <c r="AF4885" s="74">
        <f t="shared" si="384"/>
        <v>278646.04664015316</v>
      </c>
    </row>
    <row r="4886" spans="28:32" ht="20" customHeight="1" x14ac:dyDescent="0.5">
      <c r="AB4886" s="41">
        <f t="shared" si="380"/>
        <v>171</v>
      </c>
      <c r="AC4886" s="75">
        <f t="shared" si="381"/>
        <v>345.50064229249023</v>
      </c>
      <c r="AD4886" s="75">
        <f t="shared" si="382"/>
        <v>59080.609832015827</v>
      </c>
      <c r="AE4886" s="74">
        <f t="shared" si="383"/>
        <v>1629.5090446792583</v>
      </c>
      <c r="AF4886" s="74">
        <f t="shared" si="384"/>
        <v>278646.04664015316</v>
      </c>
    </row>
    <row r="4887" spans="28:32" ht="20" customHeight="1" x14ac:dyDescent="0.5">
      <c r="AB4887" s="41">
        <f t="shared" si="380"/>
        <v>171</v>
      </c>
      <c r="AC4887" s="75">
        <f t="shared" si="381"/>
        <v>345.50064229249023</v>
      </c>
      <c r="AD4887" s="75">
        <f t="shared" si="382"/>
        <v>59080.609832015827</v>
      </c>
      <c r="AE4887" s="74">
        <f t="shared" si="383"/>
        <v>1629.5090446792583</v>
      </c>
      <c r="AF4887" s="74">
        <f t="shared" si="384"/>
        <v>278646.04664015316</v>
      </c>
    </row>
    <row r="4888" spans="28:32" ht="20" customHeight="1" x14ac:dyDescent="0.5">
      <c r="AB4888" s="41">
        <f t="shared" si="380"/>
        <v>171</v>
      </c>
      <c r="AC4888" s="75">
        <f t="shared" si="381"/>
        <v>345.50064229249023</v>
      </c>
      <c r="AD4888" s="75">
        <f t="shared" si="382"/>
        <v>59080.609832015827</v>
      </c>
      <c r="AE4888" s="74">
        <f t="shared" si="383"/>
        <v>1629.5090446792583</v>
      </c>
      <c r="AF4888" s="74">
        <f t="shared" si="384"/>
        <v>278646.04664015316</v>
      </c>
    </row>
    <row r="4889" spans="28:32" ht="20" customHeight="1" x14ac:dyDescent="0.5">
      <c r="AB4889" s="41">
        <f t="shared" si="380"/>
        <v>171</v>
      </c>
      <c r="AC4889" s="75">
        <f t="shared" si="381"/>
        <v>345.50064229249023</v>
      </c>
      <c r="AD4889" s="75">
        <f t="shared" si="382"/>
        <v>59080.609832015827</v>
      </c>
      <c r="AE4889" s="74">
        <f t="shared" si="383"/>
        <v>1629.5090446792583</v>
      </c>
      <c r="AF4889" s="74">
        <f t="shared" si="384"/>
        <v>278646.04664015316</v>
      </c>
    </row>
    <row r="4890" spans="28:32" ht="20" customHeight="1" x14ac:dyDescent="0.5">
      <c r="AB4890" s="41">
        <f t="shared" si="380"/>
        <v>171</v>
      </c>
      <c r="AC4890" s="75">
        <f t="shared" si="381"/>
        <v>345.50064229249023</v>
      </c>
      <c r="AD4890" s="75">
        <f t="shared" si="382"/>
        <v>59080.609832015827</v>
      </c>
      <c r="AE4890" s="74">
        <f t="shared" si="383"/>
        <v>1629.5090446792583</v>
      </c>
      <c r="AF4890" s="74">
        <f t="shared" si="384"/>
        <v>278646.04664015316</v>
      </c>
    </row>
    <row r="4891" spans="28:32" ht="20" customHeight="1" x14ac:dyDescent="0.5">
      <c r="AB4891" s="41">
        <f t="shared" si="380"/>
        <v>171</v>
      </c>
      <c r="AC4891" s="75">
        <f t="shared" si="381"/>
        <v>345.50064229249023</v>
      </c>
      <c r="AD4891" s="75">
        <f t="shared" si="382"/>
        <v>59080.609832015827</v>
      </c>
      <c r="AE4891" s="74">
        <f t="shared" si="383"/>
        <v>1629.5090446792583</v>
      </c>
      <c r="AF4891" s="74">
        <f t="shared" si="384"/>
        <v>278646.04664015316</v>
      </c>
    </row>
    <row r="4892" spans="28:32" ht="20" customHeight="1" x14ac:dyDescent="0.5">
      <c r="AB4892" s="41">
        <f t="shared" si="380"/>
        <v>171</v>
      </c>
      <c r="AC4892" s="75">
        <f t="shared" si="381"/>
        <v>345.50064229249023</v>
      </c>
      <c r="AD4892" s="75">
        <f t="shared" si="382"/>
        <v>59080.609832015827</v>
      </c>
      <c r="AE4892" s="74">
        <f t="shared" si="383"/>
        <v>1629.5090446792583</v>
      </c>
      <c r="AF4892" s="74">
        <f t="shared" si="384"/>
        <v>278646.04664015316</v>
      </c>
    </row>
    <row r="4893" spans="28:32" ht="20" customHeight="1" x14ac:dyDescent="0.5">
      <c r="AB4893" s="41">
        <f t="shared" si="380"/>
        <v>171</v>
      </c>
      <c r="AC4893" s="75">
        <f t="shared" si="381"/>
        <v>345.50064229249023</v>
      </c>
      <c r="AD4893" s="75">
        <f t="shared" si="382"/>
        <v>59080.609832015827</v>
      </c>
      <c r="AE4893" s="74">
        <f t="shared" si="383"/>
        <v>1629.5090446792583</v>
      </c>
      <c r="AF4893" s="74">
        <f t="shared" si="384"/>
        <v>278646.04664015316</v>
      </c>
    </row>
    <row r="4894" spans="28:32" ht="20" customHeight="1" x14ac:dyDescent="0.5">
      <c r="AB4894" s="41">
        <f t="shared" si="380"/>
        <v>171</v>
      </c>
      <c r="AC4894" s="75">
        <f t="shared" si="381"/>
        <v>345.50064229249023</v>
      </c>
      <c r="AD4894" s="75">
        <f t="shared" si="382"/>
        <v>59080.609832015827</v>
      </c>
      <c r="AE4894" s="74">
        <f t="shared" si="383"/>
        <v>1629.5090446792583</v>
      </c>
      <c r="AF4894" s="74">
        <f t="shared" si="384"/>
        <v>278646.04664015316</v>
      </c>
    </row>
    <row r="4895" spans="28:32" ht="20" customHeight="1" x14ac:dyDescent="0.5">
      <c r="AB4895" s="41">
        <f t="shared" si="380"/>
        <v>171</v>
      </c>
      <c r="AC4895" s="75">
        <f t="shared" si="381"/>
        <v>345.50064229249023</v>
      </c>
      <c r="AD4895" s="75">
        <f t="shared" si="382"/>
        <v>59080.609832015827</v>
      </c>
      <c r="AE4895" s="74">
        <f t="shared" si="383"/>
        <v>1629.5090446792583</v>
      </c>
      <c r="AF4895" s="74">
        <f t="shared" si="384"/>
        <v>278646.04664015316</v>
      </c>
    </row>
    <row r="4896" spans="28:32" ht="20" customHeight="1" x14ac:dyDescent="0.5">
      <c r="AB4896" s="41">
        <f t="shared" si="380"/>
        <v>171</v>
      </c>
      <c r="AC4896" s="75">
        <f t="shared" si="381"/>
        <v>345.50064229249023</v>
      </c>
      <c r="AD4896" s="75">
        <f t="shared" si="382"/>
        <v>59080.609832015827</v>
      </c>
      <c r="AE4896" s="74">
        <f t="shared" si="383"/>
        <v>1629.5090446792583</v>
      </c>
      <c r="AF4896" s="74">
        <f t="shared" si="384"/>
        <v>278646.04664015316</v>
      </c>
    </row>
    <row r="4897" spans="28:32" ht="20" customHeight="1" x14ac:dyDescent="0.5">
      <c r="AB4897" s="41">
        <f t="shared" si="380"/>
        <v>171</v>
      </c>
      <c r="AC4897" s="75">
        <f t="shared" si="381"/>
        <v>345.50064229249023</v>
      </c>
      <c r="AD4897" s="75">
        <f t="shared" si="382"/>
        <v>59080.609832015827</v>
      </c>
      <c r="AE4897" s="74">
        <f t="shared" si="383"/>
        <v>1629.5090446792583</v>
      </c>
      <c r="AF4897" s="74">
        <f t="shared" si="384"/>
        <v>278646.04664015316</v>
      </c>
    </row>
    <row r="4898" spans="28:32" ht="20" customHeight="1" x14ac:dyDescent="0.5">
      <c r="AB4898" s="41">
        <f t="shared" si="380"/>
        <v>171</v>
      </c>
      <c r="AC4898" s="75">
        <f t="shared" si="381"/>
        <v>345.50064229249023</v>
      </c>
      <c r="AD4898" s="75">
        <f t="shared" si="382"/>
        <v>59080.609832015827</v>
      </c>
      <c r="AE4898" s="74">
        <f t="shared" si="383"/>
        <v>1629.5090446792583</v>
      </c>
      <c r="AF4898" s="74">
        <f t="shared" si="384"/>
        <v>278646.04664015316</v>
      </c>
    </row>
    <row r="4899" spans="28:32" ht="20" customHeight="1" x14ac:dyDescent="0.5">
      <c r="AB4899" s="41">
        <f t="shared" si="380"/>
        <v>171</v>
      </c>
      <c r="AC4899" s="75">
        <f t="shared" si="381"/>
        <v>345.50064229249023</v>
      </c>
      <c r="AD4899" s="75">
        <f t="shared" si="382"/>
        <v>59080.609832015827</v>
      </c>
      <c r="AE4899" s="74">
        <f t="shared" si="383"/>
        <v>1629.5090446792583</v>
      </c>
      <c r="AF4899" s="74">
        <f t="shared" si="384"/>
        <v>278646.04664015316</v>
      </c>
    </row>
    <row r="4900" spans="28:32" ht="20" customHeight="1" x14ac:dyDescent="0.5">
      <c r="AB4900" s="41">
        <f t="shared" si="380"/>
        <v>171</v>
      </c>
      <c r="AC4900" s="75">
        <f t="shared" si="381"/>
        <v>345.50064229249023</v>
      </c>
      <c r="AD4900" s="75">
        <f t="shared" si="382"/>
        <v>59080.609832015827</v>
      </c>
      <c r="AE4900" s="74">
        <f t="shared" si="383"/>
        <v>1629.5090446792583</v>
      </c>
      <c r="AF4900" s="74">
        <f t="shared" si="384"/>
        <v>278646.04664015316</v>
      </c>
    </row>
    <row r="4901" spans="28:32" ht="20" customHeight="1" x14ac:dyDescent="0.5">
      <c r="AB4901" s="41">
        <f t="shared" si="380"/>
        <v>171</v>
      </c>
      <c r="AC4901" s="75">
        <f t="shared" si="381"/>
        <v>345.50064229249023</v>
      </c>
      <c r="AD4901" s="75">
        <f t="shared" si="382"/>
        <v>59080.609832015827</v>
      </c>
      <c r="AE4901" s="74">
        <f t="shared" si="383"/>
        <v>1629.5090446792583</v>
      </c>
      <c r="AF4901" s="74">
        <f t="shared" si="384"/>
        <v>278646.04664015316</v>
      </c>
    </row>
    <row r="4902" spans="28:32" ht="20" customHeight="1" x14ac:dyDescent="0.5">
      <c r="AB4902" s="41">
        <f t="shared" si="380"/>
        <v>171</v>
      </c>
      <c r="AC4902" s="75">
        <f t="shared" si="381"/>
        <v>345.50064229249023</v>
      </c>
      <c r="AD4902" s="75">
        <f t="shared" si="382"/>
        <v>59080.609832015827</v>
      </c>
      <c r="AE4902" s="74">
        <f t="shared" si="383"/>
        <v>1629.5090446792583</v>
      </c>
      <c r="AF4902" s="74">
        <f t="shared" si="384"/>
        <v>278646.04664015316</v>
      </c>
    </row>
    <row r="4903" spans="28:32" ht="20" customHeight="1" x14ac:dyDescent="0.5">
      <c r="AB4903" s="41">
        <f t="shared" si="380"/>
        <v>171</v>
      </c>
      <c r="AC4903" s="75">
        <f t="shared" si="381"/>
        <v>345.50064229249023</v>
      </c>
      <c r="AD4903" s="75">
        <f t="shared" si="382"/>
        <v>59080.609832015827</v>
      </c>
      <c r="AE4903" s="74">
        <f t="shared" si="383"/>
        <v>1629.5090446792583</v>
      </c>
      <c r="AF4903" s="74">
        <f t="shared" si="384"/>
        <v>278646.04664015316</v>
      </c>
    </row>
    <row r="4904" spans="28:32" ht="20" customHeight="1" x14ac:dyDescent="0.5">
      <c r="AB4904" s="41">
        <f t="shared" si="380"/>
        <v>171</v>
      </c>
      <c r="AC4904" s="75">
        <f t="shared" si="381"/>
        <v>345.50064229249023</v>
      </c>
      <c r="AD4904" s="75">
        <f t="shared" si="382"/>
        <v>59080.609832015827</v>
      </c>
      <c r="AE4904" s="74">
        <f t="shared" si="383"/>
        <v>1629.5090446792583</v>
      </c>
      <c r="AF4904" s="74">
        <f t="shared" si="384"/>
        <v>278646.04664015316</v>
      </c>
    </row>
    <row r="4905" spans="28:32" ht="20" customHeight="1" x14ac:dyDescent="0.5">
      <c r="AB4905" s="41">
        <f t="shared" si="380"/>
        <v>171</v>
      </c>
      <c r="AC4905" s="75">
        <f t="shared" si="381"/>
        <v>345.50064229249023</v>
      </c>
      <c r="AD4905" s="75">
        <f t="shared" si="382"/>
        <v>59080.609832015827</v>
      </c>
      <c r="AE4905" s="74">
        <f t="shared" si="383"/>
        <v>1629.5090446792583</v>
      </c>
      <c r="AF4905" s="74">
        <f t="shared" si="384"/>
        <v>278646.04664015316</v>
      </c>
    </row>
    <row r="4906" spans="28:32" ht="20" customHeight="1" x14ac:dyDescent="0.5">
      <c r="AB4906" s="41">
        <f t="shared" si="380"/>
        <v>171</v>
      </c>
      <c r="AC4906" s="75">
        <f t="shared" si="381"/>
        <v>345.50064229249023</v>
      </c>
      <c r="AD4906" s="75">
        <f t="shared" si="382"/>
        <v>59080.609832015827</v>
      </c>
      <c r="AE4906" s="74">
        <f t="shared" si="383"/>
        <v>1629.5090446792583</v>
      </c>
      <c r="AF4906" s="74">
        <f t="shared" si="384"/>
        <v>278646.04664015316</v>
      </c>
    </row>
    <row r="4907" spans="28:32" ht="20" customHeight="1" x14ac:dyDescent="0.5">
      <c r="AB4907" s="41">
        <f t="shared" si="380"/>
        <v>171</v>
      </c>
      <c r="AC4907" s="75">
        <f t="shared" si="381"/>
        <v>345.50064229249023</v>
      </c>
      <c r="AD4907" s="75">
        <f t="shared" si="382"/>
        <v>59080.609832015827</v>
      </c>
      <c r="AE4907" s="74">
        <f t="shared" si="383"/>
        <v>1629.5090446792583</v>
      </c>
      <c r="AF4907" s="74">
        <f t="shared" si="384"/>
        <v>278646.04664015316</v>
      </c>
    </row>
    <row r="4908" spans="28:32" ht="20" customHeight="1" x14ac:dyDescent="0.5">
      <c r="AB4908" s="41">
        <f t="shared" si="380"/>
        <v>171</v>
      </c>
      <c r="AC4908" s="75">
        <f t="shared" si="381"/>
        <v>345.50064229249023</v>
      </c>
      <c r="AD4908" s="75">
        <f t="shared" si="382"/>
        <v>59080.609832015827</v>
      </c>
      <c r="AE4908" s="74">
        <f t="shared" si="383"/>
        <v>1629.5090446792583</v>
      </c>
      <c r="AF4908" s="74">
        <f t="shared" si="384"/>
        <v>278646.04664015316</v>
      </c>
    </row>
    <row r="4909" spans="28:32" ht="20" customHeight="1" x14ac:dyDescent="0.5">
      <c r="AB4909" s="41">
        <f t="shared" si="380"/>
        <v>171</v>
      </c>
      <c r="AC4909" s="75">
        <f t="shared" si="381"/>
        <v>345.50064229249023</v>
      </c>
      <c r="AD4909" s="75">
        <f t="shared" si="382"/>
        <v>59080.609832015827</v>
      </c>
      <c r="AE4909" s="74">
        <f t="shared" si="383"/>
        <v>1629.5090446792583</v>
      </c>
      <c r="AF4909" s="74">
        <f t="shared" si="384"/>
        <v>278646.04664015316</v>
      </c>
    </row>
    <row r="4910" spans="28:32" ht="20" customHeight="1" x14ac:dyDescent="0.5">
      <c r="AB4910" s="41">
        <f t="shared" si="380"/>
        <v>171</v>
      </c>
      <c r="AC4910" s="75">
        <f t="shared" si="381"/>
        <v>345.50064229249023</v>
      </c>
      <c r="AD4910" s="75">
        <f t="shared" si="382"/>
        <v>59080.609832015827</v>
      </c>
      <c r="AE4910" s="74">
        <f t="shared" si="383"/>
        <v>1629.5090446792583</v>
      </c>
      <c r="AF4910" s="74">
        <f t="shared" si="384"/>
        <v>278646.04664015316</v>
      </c>
    </row>
    <row r="4911" spans="28:32" ht="20" customHeight="1" x14ac:dyDescent="0.5">
      <c r="AB4911" s="41">
        <f t="shared" si="380"/>
        <v>171</v>
      </c>
      <c r="AC4911" s="75">
        <f t="shared" si="381"/>
        <v>345.50064229249023</v>
      </c>
      <c r="AD4911" s="75">
        <f t="shared" si="382"/>
        <v>59080.609832015827</v>
      </c>
      <c r="AE4911" s="74">
        <f t="shared" si="383"/>
        <v>1629.5090446792583</v>
      </c>
      <c r="AF4911" s="74">
        <f t="shared" si="384"/>
        <v>278646.04664015316</v>
      </c>
    </row>
    <row r="4912" spans="28:32" ht="20" customHeight="1" x14ac:dyDescent="0.5">
      <c r="AB4912" s="41">
        <f t="shared" si="380"/>
        <v>171</v>
      </c>
      <c r="AC4912" s="75">
        <f t="shared" si="381"/>
        <v>345.50064229249023</v>
      </c>
      <c r="AD4912" s="75">
        <f t="shared" si="382"/>
        <v>59080.609832015827</v>
      </c>
      <c r="AE4912" s="74">
        <f t="shared" si="383"/>
        <v>1629.5090446792583</v>
      </c>
      <c r="AF4912" s="74">
        <f t="shared" si="384"/>
        <v>278646.04664015316</v>
      </c>
    </row>
    <row r="4913" spans="28:32" ht="20" customHeight="1" x14ac:dyDescent="0.5">
      <c r="AB4913" s="41">
        <f t="shared" si="380"/>
        <v>171</v>
      </c>
      <c r="AC4913" s="75">
        <f t="shared" si="381"/>
        <v>345.50064229249023</v>
      </c>
      <c r="AD4913" s="75">
        <f t="shared" si="382"/>
        <v>59080.609832015827</v>
      </c>
      <c r="AE4913" s="74">
        <f t="shared" si="383"/>
        <v>1629.5090446792583</v>
      </c>
      <c r="AF4913" s="74">
        <f t="shared" si="384"/>
        <v>278646.04664015316</v>
      </c>
    </row>
    <row r="4914" spans="28:32" ht="20" customHeight="1" x14ac:dyDescent="0.5">
      <c r="AB4914" s="41">
        <f t="shared" si="380"/>
        <v>171</v>
      </c>
      <c r="AC4914" s="75">
        <f t="shared" si="381"/>
        <v>345.50064229249023</v>
      </c>
      <c r="AD4914" s="75">
        <f t="shared" si="382"/>
        <v>59080.609832015827</v>
      </c>
      <c r="AE4914" s="74">
        <f t="shared" si="383"/>
        <v>1629.5090446792583</v>
      </c>
      <c r="AF4914" s="74">
        <f t="shared" si="384"/>
        <v>278646.04664015316</v>
      </c>
    </row>
    <row r="4915" spans="28:32" ht="20" customHeight="1" x14ac:dyDescent="0.5">
      <c r="AB4915" s="41">
        <f t="shared" si="380"/>
        <v>171</v>
      </c>
      <c r="AC4915" s="75">
        <f t="shared" si="381"/>
        <v>345.50064229249023</v>
      </c>
      <c r="AD4915" s="75">
        <f t="shared" si="382"/>
        <v>59080.609832015827</v>
      </c>
      <c r="AE4915" s="74">
        <f t="shared" si="383"/>
        <v>1629.5090446792583</v>
      </c>
      <c r="AF4915" s="74">
        <f t="shared" si="384"/>
        <v>278646.04664015316</v>
      </c>
    </row>
    <row r="4916" spans="28:32" ht="20" customHeight="1" x14ac:dyDescent="0.5">
      <c r="AB4916" s="41">
        <f t="shared" si="380"/>
        <v>171</v>
      </c>
      <c r="AC4916" s="75">
        <f t="shared" si="381"/>
        <v>345.50064229249023</v>
      </c>
      <c r="AD4916" s="75">
        <f t="shared" si="382"/>
        <v>59080.609832015827</v>
      </c>
      <c r="AE4916" s="74">
        <f t="shared" si="383"/>
        <v>1629.5090446792583</v>
      </c>
      <c r="AF4916" s="74">
        <f t="shared" si="384"/>
        <v>278646.04664015316</v>
      </c>
    </row>
    <row r="4917" spans="28:32" ht="20" customHeight="1" x14ac:dyDescent="0.5">
      <c r="AB4917" s="41">
        <f t="shared" si="380"/>
        <v>171</v>
      </c>
      <c r="AC4917" s="75">
        <f t="shared" si="381"/>
        <v>345.50064229249023</v>
      </c>
      <c r="AD4917" s="75">
        <f t="shared" si="382"/>
        <v>59080.609832015827</v>
      </c>
      <c r="AE4917" s="74">
        <f t="shared" si="383"/>
        <v>1629.5090446792583</v>
      </c>
      <c r="AF4917" s="74">
        <f t="shared" si="384"/>
        <v>278646.04664015316</v>
      </c>
    </row>
    <row r="4918" spans="28:32" ht="20" customHeight="1" x14ac:dyDescent="0.5">
      <c r="AB4918" s="41">
        <f t="shared" si="380"/>
        <v>171</v>
      </c>
      <c r="AC4918" s="75">
        <f t="shared" si="381"/>
        <v>345.50064229249023</v>
      </c>
      <c r="AD4918" s="75">
        <f t="shared" si="382"/>
        <v>59080.609832015827</v>
      </c>
      <c r="AE4918" s="74">
        <f t="shared" si="383"/>
        <v>1629.5090446792583</v>
      </c>
      <c r="AF4918" s="74">
        <f t="shared" si="384"/>
        <v>278646.04664015316</v>
      </c>
    </row>
    <row r="4919" spans="28:32" ht="20" customHeight="1" x14ac:dyDescent="0.5">
      <c r="AB4919" s="41">
        <f t="shared" si="380"/>
        <v>171</v>
      </c>
      <c r="AC4919" s="75">
        <f t="shared" si="381"/>
        <v>345.50064229249023</v>
      </c>
      <c r="AD4919" s="75">
        <f t="shared" si="382"/>
        <v>59080.609832015827</v>
      </c>
      <c r="AE4919" s="74">
        <f t="shared" si="383"/>
        <v>1629.5090446792583</v>
      </c>
      <c r="AF4919" s="74">
        <f t="shared" si="384"/>
        <v>278646.04664015316</v>
      </c>
    </row>
    <row r="4920" spans="28:32" ht="20" customHeight="1" x14ac:dyDescent="0.5">
      <c r="AB4920" s="41">
        <f t="shared" si="380"/>
        <v>171</v>
      </c>
      <c r="AC4920" s="75">
        <f t="shared" si="381"/>
        <v>345.50064229249023</v>
      </c>
      <c r="AD4920" s="75">
        <f t="shared" si="382"/>
        <v>59080.609832015827</v>
      </c>
      <c r="AE4920" s="74">
        <f t="shared" si="383"/>
        <v>1629.5090446792583</v>
      </c>
      <c r="AF4920" s="74">
        <f t="shared" si="384"/>
        <v>278646.04664015316</v>
      </c>
    </row>
    <row r="4921" spans="28:32" ht="20" customHeight="1" x14ac:dyDescent="0.5">
      <c r="AB4921" s="41">
        <f t="shared" si="380"/>
        <v>171</v>
      </c>
      <c r="AC4921" s="75">
        <f t="shared" si="381"/>
        <v>345.50064229249023</v>
      </c>
      <c r="AD4921" s="75">
        <f t="shared" si="382"/>
        <v>59080.609832015827</v>
      </c>
      <c r="AE4921" s="74">
        <f t="shared" si="383"/>
        <v>1629.5090446792583</v>
      </c>
      <c r="AF4921" s="74">
        <f t="shared" si="384"/>
        <v>278646.04664015316</v>
      </c>
    </row>
    <row r="4922" spans="28:32" ht="20" customHeight="1" x14ac:dyDescent="0.5">
      <c r="AB4922" s="41">
        <f t="shared" si="380"/>
        <v>171</v>
      </c>
      <c r="AC4922" s="75">
        <f t="shared" si="381"/>
        <v>345.50064229249023</v>
      </c>
      <c r="AD4922" s="75">
        <f t="shared" si="382"/>
        <v>59080.609832015827</v>
      </c>
      <c r="AE4922" s="74">
        <f t="shared" si="383"/>
        <v>1629.5090446792583</v>
      </c>
      <c r="AF4922" s="74">
        <f t="shared" si="384"/>
        <v>278646.04664015316</v>
      </c>
    </row>
    <row r="4923" spans="28:32" ht="20" customHeight="1" x14ac:dyDescent="0.5">
      <c r="AB4923" s="41">
        <f t="shared" si="380"/>
        <v>171</v>
      </c>
      <c r="AC4923" s="75">
        <f t="shared" si="381"/>
        <v>345.50064229249023</v>
      </c>
      <c r="AD4923" s="75">
        <f t="shared" si="382"/>
        <v>59080.609832015827</v>
      </c>
      <c r="AE4923" s="74">
        <f t="shared" si="383"/>
        <v>1629.5090446792583</v>
      </c>
      <c r="AF4923" s="74">
        <f t="shared" si="384"/>
        <v>278646.04664015316</v>
      </c>
    </row>
    <row r="4924" spans="28:32" ht="20" customHeight="1" x14ac:dyDescent="0.5">
      <c r="AB4924" s="41">
        <f t="shared" si="380"/>
        <v>171</v>
      </c>
      <c r="AC4924" s="75">
        <f t="shared" si="381"/>
        <v>345.50064229249023</v>
      </c>
      <c r="AD4924" s="75">
        <f t="shared" si="382"/>
        <v>59080.609832015827</v>
      </c>
      <c r="AE4924" s="74">
        <f t="shared" si="383"/>
        <v>1629.5090446792583</v>
      </c>
      <c r="AF4924" s="74">
        <f t="shared" si="384"/>
        <v>278646.04664015316</v>
      </c>
    </row>
    <row r="4925" spans="28:32" ht="20" customHeight="1" x14ac:dyDescent="0.5">
      <c r="AB4925" s="41">
        <f t="shared" si="380"/>
        <v>171</v>
      </c>
      <c r="AC4925" s="75">
        <f t="shared" si="381"/>
        <v>345.50064229249023</v>
      </c>
      <c r="AD4925" s="75">
        <f t="shared" si="382"/>
        <v>59080.609832015827</v>
      </c>
      <c r="AE4925" s="74">
        <f t="shared" si="383"/>
        <v>1629.5090446792583</v>
      </c>
      <c r="AF4925" s="74">
        <f t="shared" si="384"/>
        <v>278646.04664015316</v>
      </c>
    </row>
    <row r="4926" spans="28:32" ht="20" customHeight="1" x14ac:dyDescent="0.5">
      <c r="AB4926" s="41">
        <f t="shared" si="380"/>
        <v>171</v>
      </c>
      <c r="AC4926" s="75">
        <f t="shared" si="381"/>
        <v>345.50064229249023</v>
      </c>
      <c r="AD4926" s="75">
        <f t="shared" si="382"/>
        <v>59080.609832015827</v>
      </c>
      <c r="AE4926" s="74">
        <f t="shared" si="383"/>
        <v>1629.5090446792583</v>
      </c>
      <c r="AF4926" s="74">
        <f t="shared" si="384"/>
        <v>278646.04664015316</v>
      </c>
    </row>
    <row r="4927" spans="28:32" ht="20" customHeight="1" x14ac:dyDescent="0.5">
      <c r="AB4927" s="41">
        <f t="shared" si="380"/>
        <v>171</v>
      </c>
      <c r="AC4927" s="75">
        <f t="shared" si="381"/>
        <v>345.50064229249023</v>
      </c>
      <c r="AD4927" s="75">
        <f t="shared" si="382"/>
        <v>59080.609832015827</v>
      </c>
      <c r="AE4927" s="74">
        <f t="shared" si="383"/>
        <v>1629.5090446792583</v>
      </c>
      <c r="AF4927" s="74">
        <f t="shared" si="384"/>
        <v>278646.04664015316</v>
      </c>
    </row>
    <row r="4928" spans="28:32" ht="20" customHeight="1" x14ac:dyDescent="0.5">
      <c r="AB4928" s="41">
        <f t="shared" si="380"/>
        <v>171</v>
      </c>
      <c r="AC4928" s="75">
        <f t="shared" si="381"/>
        <v>345.50064229249023</v>
      </c>
      <c r="AD4928" s="75">
        <f t="shared" si="382"/>
        <v>59080.609832015827</v>
      </c>
      <c r="AE4928" s="74">
        <f t="shared" si="383"/>
        <v>1629.5090446792583</v>
      </c>
      <c r="AF4928" s="74">
        <f t="shared" si="384"/>
        <v>278646.04664015316</v>
      </c>
    </row>
    <row r="4929" spans="28:32" ht="20" customHeight="1" x14ac:dyDescent="0.5">
      <c r="AB4929" s="41">
        <f t="shared" si="380"/>
        <v>171</v>
      </c>
      <c r="AC4929" s="75">
        <f t="shared" si="381"/>
        <v>345.50064229249023</v>
      </c>
      <c r="AD4929" s="75">
        <f t="shared" si="382"/>
        <v>59080.609832015827</v>
      </c>
      <c r="AE4929" s="74">
        <f t="shared" si="383"/>
        <v>1629.5090446792583</v>
      </c>
      <c r="AF4929" s="74">
        <f t="shared" si="384"/>
        <v>278646.04664015316</v>
      </c>
    </row>
    <row r="4930" spans="28:32" ht="20" customHeight="1" x14ac:dyDescent="0.5">
      <c r="AB4930" s="41">
        <f t="shared" si="380"/>
        <v>171</v>
      </c>
      <c r="AC4930" s="75">
        <f t="shared" si="381"/>
        <v>345.50064229249023</v>
      </c>
      <c r="AD4930" s="75">
        <f t="shared" si="382"/>
        <v>59080.609832015827</v>
      </c>
      <c r="AE4930" s="74">
        <f t="shared" si="383"/>
        <v>1629.5090446792583</v>
      </c>
      <c r="AF4930" s="74">
        <f t="shared" si="384"/>
        <v>278646.04664015316</v>
      </c>
    </row>
    <row r="4931" spans="28:32" ht="20" customHeight="1" x14ac:dyDescent="0.5">
      <c r="AB4931" s="41">
        <f t="shared" si="380"/>
        <v>171</v>
      </c>
      <c r="AC4931" s="75">
        <f t="shared" si="381"/>
        <v>345.50064229249023</v>
      </c>
      <c r="AD4931" s="75">
        <f t="shared" si="382"/>
        <v>59080.609832015827</v>
      </c>
      <c r="AE4931" s="74">
        <f t="shared" si="383"/>
        <v>1629.5090446792583</v>
      </c>
      <c r="AF4931" s="74">
        <f t="shared" si="384"/>
        <v>278646.04664015316</v>
      </c>
    </row>
    <row r="4932" spans="28:32" ht="20" customHeight="1" x14ac:dyDescent="0.5">
      <c r="AB4932" s="41">
        <f t="shared" si="380"/>
        <v>171</v>
      </c>
      <c r="AC4932" s="75">
        <f t="shared" si="381"/>
        <v>345.50064229249023</v>
      </c>
      <c r="AD4932" s="75">
        <f t="shared" si="382"/>
        <v>59080.609832015827</v>
      </c>
      <c r="AE4932" s="74">
        <f t="shared" si="383"/>
        <v>1629.5090446792583</v>
      </c>
      <c r="AF4932" s="74">
        <f t="shared" si="384"/>
        <v>278646.04664015316</v>
      </c>
    </row>
    <row r="4933" spans="28:32" ht="20" customHeight="1" x14ac:dyDescent="0.5">
      <c r="AB4933" s="41">
        <f t="shared" si="380"/>
        <v>171</v>
      </c>
      <c r="AC4933" s="75">
        <f t="shared" si="381"/>
        <v>345.50064229249023</v>
      </c>
      <c r="AD4933" s="75">
        <f t="shared" si="382"/>
        <v>59080.609832015827</v>
      </c>
      <c r="AE4933" s="74">
        <f t="shared" si="383"/>
        <v>1629.5090446792583</v>
      </c>
      <c r="AF4933" s="74">
        <f t="shared" si="384"/>
        <v>278646.04664015316</v>
      </c>
    </row>
    <row r="4934" spans="28:32" ht="20" customHeight="1" x14ac:dyDescent="0.5">
      <c r="AB4934" s="41">
        <f t="shared" si="380"/>
        <v>171</v>
      </c>
      <c r="AC4934" s="75">
        <f t="shared" si="381"/>
        <v>345.50064229249023</v>
      </c>
      <c r="AD4934" s="75">
        <f t="shared" si="382"/>
        <v>59080.609832015827</v>
      </c>
      <c r="AE4934" s="74">
        <f t="shared" si="383"/>
        <v>1629.5090446792583</v>
      </c>
      <c r="AF4934" s="74">
        <f t="shared" si="384"/>
        <v>278646.04664015316</v>
      </c>
    </row>
    <row r="4935" spans="28:32" ht="20" customHeight="1" x14ac:dyDescent="0.5">
      <c r="AB4935" s="41">
        <f t="shared" ref="AB4935:AB4998" si="385">AB4934+U4935</f>
        <v>171</v>
      </c>
      <c r="AC4935" s="75">
        <f t="shared" ref="AC4935:AC4998" si="386">IF(U4935&gt;0,(W4935+AD4934)/AB4935,AC4934)</f>
        <v>345.50064229249023</v>
      </c>
      <c r="AD4935" s="75">
        <f t="shared" ref="AD4935:AD4998" si="387">AB4935*AC4935</f>
        <v>59080.609832015827</v>
      </c>
      <c r="AE4935" s="74">
        <f t="shared" ref="AE4935:AE4998" si="388">IF(U4935&gt;0,(AF4934+Z4935)/AB4935,AE4934)</f>
        <v>1629.5090446792583</v>
      </c>
      <c r="AF4935" s="74">
        <f t="shared" ref="AF4935:AF4998" si="389">AB4935*AE4935</f>
        <v>278646.04664015316</v>
      </c>
    </row>
    <row r="4936" spans="28:32" ht="20" customHeight="1" x14ac:dyDescent="0.5">
      <c r="AB4936" s="41">
        <f t="shared" si="385"/>
        <v>171</v>
      </c>
      <c r="AC4936" s="75">
        <f t="shared" si="386"/>
        <v>345.50064229249023</v>
      </c>
      <c r="AD4936" s="75">
        <f t="shared" si="387"/>
        <v>59080.609832015827</v>
      </c>
      <c r="AE4936" s="74">
        <f t="shared" si="388"/>
        <v>1629.5090446792583</v>
      </c>
      <c r="AF4936" s="74">
        <f t="shared" si="389"/>
        <v>278646.04664015316</v>
      </c>
    </row>
    <row r="4937" spans="28:32" ht="20" customHeight="1" x14ac:dyDescent="0.5">
      <c r="AB4937" s="41">
        <f t="shared" si="385"/>
        <v>171</v>
      </c>
      <c r="AC4937" s="75">
        <f t="shared" si="386"/>
        <v>345.50064229249023</v>
      </c>
      <c r="AD4937" s="75">
        <f t="shared" si="387"/>
        <v>59080.609832015827</v>
      </c>
      <c r="AE4937" s="74">
        <f t="shared" si="388"/>
        <v>1629.5090446792583</v>
      </c>
      <c r="AF4937" s="74">
        <f t="shared" si="389"/>
        <v>278646.04664015316</v>
      </c>
    </row>
    <row r="4938" spans="28:32" ht="20" customHeight="1" x14ac:dyDescent="0.5">
      <c r="AB4938" s="41">
        <f t="shared" si="385"/>
        <v>171</v>
      </c>
      <c r="AC4938" s="75">
        <f t="shared" si="386"/>
        <v>345.50064229249023</v>
      </c>
      <c r="AD4938" s="75">
        <f t="shared" si="387"/>
        <v>59080.609832015827</v>
      </c>
      <c r="AE4938" s="74">
        <f t="shared" si="388"/>
        <v>1629.5090446792583</v>
      </c>
      <c r="AF4938" s="74">
        <f t="shared" si="389"/>
        <v>278646.04664015316</v>
      </c>
    </row>
    <row r="4939" spans="28:32" ht="20" customHeight="1" x14ac:dyDescent="0.5">
      <c r="AB4939" s="41">
        <f t="shared" si="385"/>
        <v>171</v>
      </c>
      <c r="AC4939" s="75">
        <f t="shared" si="386"/>
        <v>345.50064229249023</v>
      </c>
      <c r="AD4939" s="75">
        <f t="shared" si="387"/>
        <v>59080.609832015827</v>
      </c>
      <c r="AE4939" s="74">
        <f t="shared" si="388"/>
        <v>1629.5090446792583</v>
      </c>
      <c r="AF4939" s="74">
        <f t="shared" si="389"/>
        <v>278646.04664015316</v>
      </c>
    </row>
    <row r="4940" spans="28:32" ht="20" customHeight="1" x14ac:dyDescent="0.5">
      <c r="AB4940" s="41">
        <f t="shared" si="385"/>
        <v>171</v>
      </c>
      <c r="AC4940" s="75">
        <f t="shared" si="386"/>
        <v>345.50064229249023</v>
      </c>
      <c r="AD4940" s="75">
        <f t="shared" si="387"/>
        <v>59080.609832015827</v>
      </c>
      <c r="AE4940" s="74">
        <f t="shared" si="388"/>
        <v>1629.5090446792583</v>
      </c>
      <c r="AF4940" s="74">
        <f t="shared" si="389"/>
        <v>278646.04664015316</v>
      </c>
    </row>
    <row r="4941" spans="28:32" ht="20" customHeight="1" x14ac:dyDescent="0.5">
      <c r="AB4941" s="41">
        <f t="shared" si="385"/>
        <v>171</v>
      </c>
      <c r="AC4941" s="75">
        <f t="shared" si="386"/>
        <v>345.50064229249023</v>
      </c>
      <c r="AD4941" s="75">
        <f t="shared" si="387"/>
        <v>59080.609832015827</v>
      </c>
      <c r="AE4941" s="74">
        <f t="shared" si="388"/>
        <v>1629.5090446792583</v>
      </c>
      <c r="AF4941" s="74">
        <f t="shared" si="389"/>
        <v>278646.04664015316</v>
      </c>
    </row>
    <row r="4942" spans="28:32" ht="20" customHeight="1" x14ac:dyDescent="0.5">
      <c r="AB4942" s="41">
        <f t="shared" si="385"/>
        <v>171</v>
      </c>
      <c r="AC4942" s="75">
        <f t="shared" si="386"/>
        <v>345.50064229249023</v>
      </c>
      <c r="AD4942" s="75">
        <f t="shared" si="387"/>
        <v>59080.609832015827</v>
      </c>
      <c r="AE4942" s="74">
        <f t="shared" si="388"/>
        <v>1629.5090446792583</v>
      </c>
      <c r="AF4942" s="74">
        <f t="shared" si="389"/>
        <v>278646.04664015316</v>
      </c>
    </row>
    <row r="4943" spans="28:32" ht="20" customHeight="1" x14ac:dyDescent="0.5">
      <c r="AB4943" s="41">
        <f t="shared" si="385"/>
        <v>171</v>
      </c>
      <c r="AC4943" s="75">
        <f t="shared" si="386"/>
        <v>345.50064229249023</v>
      </c>
      <c r="AD4943" s="75">
        <f t="shared" si="387"/>
        <v>59080.609832015827</v>
      </c>
      <c r="AE4943" s="74">
        <f t="shared" si="388"/>
        <v>1629.5090446792583</v>
      </c>
      <c r="AF4943" s="74">
        <f t="shared" si="389"/>
        <v>278646.04664015316</v>
      </c>
    </row>
    <row r="4944" spans="28:32" ht="20" customHeight="1" x14ac:dyDescent="0.5">
      <c r="AB4944" s="41">
        <f t="shared" si="385"/>
        <v>171</v>
      </c>
      <c r="AC4944" s="75">
        <f t="shared" si="386"/>
        <v>345.50064229249023</v>
      </c>
      <c r="AD4944" s="75">
        <f t="shared" si="387"/>
        <v>59080.609832015827</v>
      </c>
      <c r="AE4944" s="74">
        <f t="shared" si="388"/>
        <v>1629.5090446792583</v>
      </c>
      <c r="AF4944" s="74">
        <f t="shared" si="389"/>
        <v>278646.04664015316</v>
      </c>
    </row>
    <row r="4945" spans="28:32" ht="20" customHeight="1" x14ac:dyDescent="0.5">
      <c r="AB4945" s="41">
        <f t="shared" si="385"/>
        <v>171</v>
      </c>
      <c r="AC4945" s="75">
        <f t="shared" si="386"/>
        <v>345.50064229249023</v>
      </c>
      <c r="AD4945" s="75">
        <f t="shared" si="387"/>
        <v>59080.609832015827</v>
      </c>
      <c r="AE4945" s="74">
        <f t="shared" si="388"/>
        <v>1629.5090446792583</v>
      </c>
      <c r="AF4945" s="74">
        <f t="shared" si="389"/>
        <v>278646.04664015316</v>
      </c>
    </row>
    <row r="4946" spans="28:32" ht="20" customHeight="1" x14ac:dyDescent="0.5">
      <c r="AB4946" s="41">
        <f t="shared" si="385"/>
        <v>171</v>
      </c>
      <c r="AC4946" s="75">
        <f t="shared" si="386"/>
        <v>345.50064229249023</v>
      </c>
      <c r="AD4946" s="75">
        <f t="shared" si="387"/>
        <v>59080.609832015827</v>
      </c>
      <c r="AE4946" s="74">
        <f t="shared" si="388"/>
        <v>1629.5090446792583</v>
      </c>
      <c r="AF4946" s="74">
        <f t="shared" si="389"/>
        <v>278646.04664015316</v>
      </c>
    </row>
    <row r="4947" spans="28:32" ht="20" customHeight="1" x14ac:dyDescent="0.5">
      <c r="AB4947" s="41">
        <f t="shared" si="385"/>
        <v>171</v>
      </c>
      <c r="AC4947" s="75">
        <f t="shared" si="386"/>
        <v>345.50064229249023</v>
      </c>
      <c r="AD4947" s="75">
        <f t="shared" si="387"/>
        <v>59080.609832015827</v>
      </c>
      <c r="AE4947" s="74">
        <f t="shared" si="388"/>
        <v>1629.5090446792583</v>
      </c>
      <c r="AF4947" s="74">
        <f t="shared" si="389"/>
        <v>278646.04664015316</v>
      </c>
    </row>
    <row r="4948" spans="28:32" ht="20" customHeight="1" x14ac:dyDescent="0.5">
      <c r="AB4948" s="41">
        <f t="shared" si="385"/>
        <v>171</v>
      </c>
      <c r="AC4948" s="75">
        <f t="shared" si="386"/>
        <v>345.50064229249023</v>
      </c>
      <c r="AD4948" s="75">
        <f t="shared" si="387"/>
        <v>59080.609832015827</v>
      </c>
      <c r="AE4948" s="74">
        <f t="shared" si="388"/>
        <v>1629.5090446792583</v>
      </c>
      <c r="AF4948" s="74">
        <f t="shared" si="389"/>
        <v>278646.04664015316</v>
      </c>
    </row>
    <row r="4949" spans="28:32" ht="20" customHeight="1" x14ac:dyDescent="0.5">
      <c r="AB4949" s="41">
        <f t="shared" si="385"/>
        <v>171</v>
      </c>
      <c r="AC4949" s="75">
        <f t="shared" si="386"/>
        <v>345.50064229249023</v>
      </c>
      <c r="AD4949" s="75">
        <f t="shared" si="387"/>
        <v>59080.609832015827</v>
      </c>
      <c r="AE4949" s="74">
        <f t="shared" si="388"/>
        <v>1629.5090446792583</v>
      </c>
      <c r="AF4949" s="74">
        <f t="shared" si="389"/>
        <v>278646.04664015316</v>
      </c>
    </row>
    <row r="4950" spans="28:32" ht="20" customHeight="1" x14ac:dyDescent="0.5">
      <c r="AB4950" s="41">
        <f t="shared" si="385"/>
        <v>171</v>
      </c>
      <c r="AC4950" s="75">
        <f t="shared" si="386"/>
        <v>345.50064229249023</v>
      </c>
      <c r="AD4950" s="75">
        <f t="shared" si="387"/>
        <v>59080.609832015827</v>
      </c>
      <c r="AE4950" s="74">
        <f t="shared" si="388"/>
        <v>1629.5090446792583</v>
      </c>
      <c r="AF4950" s="74">
        <f t="shared" si="389"/>
        <v>278646.04664015316</v>
      </c>
    </row>
    <row r="4951" spans="28:32" ht="20" customHeight="1" x14ac:dyDescent="0.5">
      <c r="AB4951" s="41">
        <f t="shared" si="385"/>
        <v>171</v>
      </c>
      <c r="AC4951" s="75">
        <f t="shared" si="386"/>
        <v>345.50064229249023</v>
      </c>
      <c r="AD4951" s="75">
        <f t="shared" si="387"/>
        <v>59080.609832015827</v>
      </c>
      <c r="AE4951" s="74">
        <f t="shared" si="388"/>
        <v>1629.5090446792583</v>
      </c>
      <c r="AF4951" s="74">
        <f t="shared" si="389"/>
        <v>278646.04664015316</v>
      </c>
    </row>
    <row r="4952" spans="28:32" ht="20" customHeight="1" x14ac:dyDescent="0.5">
      <c r="AB4952" s="41">
        <f t="shared" si="385"/>
        <v>171</v>
      </c>
      <c r="AC4952" s="75">
        <f t="shared" si="386"/>
        <v>345.50064229249023</v>
      </c>
      <c r="AD4952" s="75">
        <f t="shared" si="387"/>
        <v>59080.609832015827</v>
      </c>
      <c r="AE4952" s="74">
        <f t="shared" si="388"/>
        <v>1629.5090446792583</v>
      </c>
      <c r="AF4952" s="74">
        <f t="shared" si="389"/>
        <v>278646.04664015316</v>
      </c>
    </row>
    <row r="4953" spans="28:32" ht="20" customHeight="1" x14ac:dyDescent="0.5">
      <c r="AB4953" s="41">
        <f t="shared" si="385"/>
        <v>171</v>
      </c>
      <c r="AC4953" s="75">
        <f t="shared" si="386"/>
        <v>345.50064229249023</v>
      </c>
      <c r="AD4953" s="75">
        <f t="shared" si="387"/>
        <v>59080.609832015827</v>
      </c>
      <c r="AE4953" s="74">
        <f t="shared" si="388"/>
        <v>1629.5090446792583</v>
      </c>
      <c r="AF4953" s="74">
        <f t="shared" si="389"/>
        <v>278646.04664015316</v>
      </c>
    </row>
    <row r="4954" spans="28:32" ht="20" customHeight="1" x14ac:dyDescent="0.5">
      <c r="AB4954" s="41">
        <f t="shared" si="385"/>
        <v>171</v>
      </c>
      <c r="AC4954" s="75">
        <f t="shared" si="386"/>
        <v>345.50064229249023</v>
      </c>
      <c r="AD4954" s="75">
        <f t="shared" si="387"/>
        <v>59080.609832015827</v>
      </c>
      <c r="AE4954" s="74">
        <f t="shared" si="388"/>
        <v>1629.5090446792583</v>
      </c>
      <c r="AF4954" s="74">
        <f t="shared" si="389"/>
        <v>278646.04664015316</v>
      </c>
    </row>
    <row r="4955" spans="28:32" ht="20" customHeight="1" x14ac:dyDescent="0.5">
      <c r="AB4955" s="41">
        <f t="shared" si="385"/>
        <v>171</v>
      </c>
      <c r="AC4955" s="75">
        <f t="shared" si="386"/>
        <v>345.50064229249023</v>
      </c>
      <c r="AD4955" s="75">
        <f t="shared" si="387"/>
        <v>59080.609832015827</v>
      </c>
      <c r="AE4955" s="74">
        <f t="shared" si="388"/>
        <v>1629.5090446792583</v>
      </c>
      <c r="AF4955" s="74">
        <f t="shared" si="389"/>
        <v>278646.04664015316</v>
      </c>
    </row>
    <row r="4956" spans="28:32" ht="20" customHeight="1" x14ac:dyDescent="0.5">
      <c r="AB4956" s="41">
        <f t="shared" si="385"/>
        <v>171</v>
      </c>
      <c r="AC4956" s="75">
        <f t="shared" si="386"/>
        <v>345.50064229249023</v>
      </c>
      <c r="AD4956" s="75">
        <f t="shared" si="387"/>
        <v>59080.609832015827</v>
      </c>
      <c r="AE4956" s="74">
        <f t="shared" si="388"/>
        <v>1629.5090446792583</v>
      </c>
      <c r="AF4956" s="74">
        <f t="shared" si="389"/>
        <v>278646.04664015316</v>
      </c>
    </row>
    <row r="4957" spans="28:32" ht="20" customHeight="1" x14ac:dyDescent="0.5">
      <c r="AB4957" s="41">
        <f t="shared" si="385"/>
        <v>171</v>
      </c>
      <c r="AC4957" s="75">
        <f t="shared" si="386"/>
        <v>345.50064229249023</v>
      </c>
      <c r="AD4957" s="75">
        <f t="shared" si="387"/>
        <v>59080.609832015827</v>
      </c>
      <c r="AE4957" s="74">
        <f t="shared" si="388"/>
        <v>1629.5090446792583</v>
      </c>
      <c r="AF4957" s="74">
        <f t="shared" si="389"/>
        <v>278646.04664015316</v>
      </c>
    </row>
    <row r="4958" spans="28:32" ht="20" customHeight="1" x14ac:dyDescent="0.5">
      <c r="AB4958" s="41">
        <f t="shared" si="385"/>
        <v>171</v>
      </c>
      <c r="AC4958" s="75">
        <f t="shared" si="386"/>
        <v>345.50064229249023</v>
      </c>
      <c r="AD4958" s="75">
        <f t="shared" si="387"/>
        <v>59080.609832015827</v>
      </c>
      <c r="AE4958" s="74">
        <f t="shared" si="388"/>
        <v>1629.5090446792583</v>
      </c>
      <c r="AF4958" s="74">
        <f t="shared" si="389"/>
        <v>278646.04664015316</v>
      </c>
    </row>
    <row r="4959" spans="28:32" ht="20" customHeight="1" x14ac:dyDescent="0.5">
      <c r="AB4959" s="41">
        <f t="shared" si="385"/>
        <v>171</v>
      </c>
      <c r="AC4959" s="75">
        <f t="shared" si="386"/>
        <v>345.50064229249023</v>
      </c>
      <c r="AD4959" s="75">
        <f t="shared" si="387"/>
        <v>59080.609832015827</v>
      </c>
      <c r="AE4959" s="74">
        <f t="shared" si="388"/>
        <v>1629.5090446792583</v>
      </c>
      <c r="AF4959" s="74">
        <f t="shared" si="389"/>
        <v>278646.04664015316</v>
      </c>
    </row>
    <row r="4960" spans="28:32" ht="20" customHeight="1" x14ac:dyDescent="0.5">
      <c r="AB4960" s="41">
        <f t="shared" si="385"/>
        <v>171</v>
      </c>
      <c r="AC4960" s="75">
        <f t="shared" si="386"/>
        <v>345.50064229249023</v>
      </c>
      <c r="AD4960" s="75">
        <f t="shared" si="387"/>
        <v>59080.609832015827</v>
      </c>
      <c r="AE4960" s="74">
        <f t="shared" si="388"/>
        <v>1629.5090446792583</v>
      </c>
      <c r="AF4960" s="74">
        <f t="shared" si="389"/>
        <v>278646.04664015316</v>
      </c>
    </row>
    <row r="4961" spans="28:32" ht="20" customHeight="1" x14ac:dyDescent="0.5">
      <c r="AB4961" s="41">
        <f t="shared" si="385"/>
        <v>171</v>
      </c>
      <c r="AC4961" s="75">
        <f t="shared" si="386"/>
        <v>345.50064229249023</v>
      </c>
      <c r="AD4961" s="75">
        <f t="shared" si="387"/>
        <v>59080.609832015827</v>
      </c>
      <c r="AE4961" s="74">
        <f t="shared" si="388"/>
        <v>1629.5090446792583</v>
      </c>
      <c r="AF4961" s="74">
        <f t="shared" si="389"/>
        <v>278646.04664015316</v>
      </c>
    </row>
    <row r="4962" spans="28:32" ht="20" customHeight="1" x14ac:dyDescent="0.5">
      <c r="AB4962" s="41">
        <f t="shared" si="385"/>
        <v>171</v>
      </c>
      <c r="AC4962" s="75">
        <f t="shared" si="386"/>
        <v>345.50064229249023</v>
      </c>
      <c r="AD4962" s="75">
        <f t="shared" si="387"/>
        <v>59080.609832015827</v>
      </c>
      <c r="AE4962" s="74">
        <f t="shared" si="388"/>
        <v>1629.5090446792583</v>
      </c>
      <c r="AF4962" s="74">
        <f t="shared" si="389"/>
        <v>278646.04664015316</v>
      </c>
    </row>
    <row r="4963" spans="28:32" ht="20" customHeight="1" x14ac:dyDescent="0.5">
      <c r="AB4963" s="41">
        <f t="shared" si="385"/>
        <v>171</v>
      </c>
      <c r="AC4963" s="75">
        <f t="shared" si="386"/>
        <v>345.50064229249023</v>
      </c>
      <c r="AD4963" s="75">
        <f t="shared" si="387"/>
        <v>59080.609832015827</v>
      </c>
      <c r="AE4963" s="74">
        <f t="shared" si="388"/>
        <v>1629.5090446792583</v>
      </c>
      <c r="AF4963" s="74">
        <f t="shared" si="389"/>
        <v>278646.04664015316</v>
      </c>
    </row>
    <row r="4964" spans="28:32" ht="20" customHeight="1" x14ac:dyDescent="0.5">
      <c r="AB4964" s="41">
        <f t="shared" si="385"/>
        <v>171</v>
      </c>
      <c r="AC4964" s="75">
        <f t="shared" si="386"/>
        <v>345.50064229249023</v>
      </c>
      <c r="AD4964" s="75">
        <f t="shared" si="387"/>
        <v>59080.609832015827</v>
      </c>
      <c r="AE4964" s="74">
        <f t="shared" si="388"/>
        <v>1629.5090446792583</v>
      </c>
      <c r="AF4964" s="74">
        <f t="shared" si="389"/>
        <v>278646.04664015316</v>
      </c>
    </row>
    <row r="4965" spans="28:32" ht="20" customHeight="1" x14ac:dyDescent="0.5">
      <c r="AB4965" s="41">
        <f t="shared" si="385"/>
        <v>171</v>
      </c>
      <c r="AC4965" s="75">
        <f t="shared" si="386"/>
        <v>345.50064229249023</v>
      </c>
      <c r="AD4965" s="75">
        <f t="shared" si="387"/>
        <v>59080.609832015827</v>
      </c>
      <c r="AE4965" s="74">
        <f t="shared" si="388"/>
        <v>1629.5090446792583</v>
      </c>
      <c r="AF4965" s="74">
        <f t="shared" si="389"/>
        <v>278646.04664015316</v>
      </c>
    </row>
    <row r="4966" spans="28:32" ht="20" customHeight="1" x14ac:dyDescent="0.5">
      <c r="AB4966" s="41">
        <f t="shared" si="385"/>
        <v>171</v>
      </c>
      <c r="AC4966" s="75">
        <f t="shared" si="386"/>
        <v>345.50064229249023</v>
      </c>
      <c r="AD4966" s="75">
        <f t="shared" si="387"/>
        <v>59080.609832015827</v>
      </c>
      <c r="AE4966" s="74">
        <f t="shared" si="388"/>
        <v>1629.5090446792583</v>
      </c>
      <c r="AF4966" s="74">
        <f t="shared" si="389"/>
        <v>278646.04664015316</v>
      </c>
    </row>
    <row r="4967" spans="28:32" ht="20" customHeight="1" x14ac:dyDescent="0.5">
      <c r="AB4967" s="41">
        <f t="shared" si="385"/>
        <v>171</v>
      </c>
      <c r="AC4967" s="75">
        <f t="shared" si="386"/>
        <v>345.50064229249023</v>
      </c>
      <c r="AD4967" s="75">
        <f t="shared" si="387"/>
        <v>59080.609832015827</v>
      </c>
      <c r="AE4967" s="74">
        <f t="shared" si="388"/>
        <v>1629.5090446792583</v>
      </c>
      <c r="AF4967" s="74">
        <f t="shared" si="389"/>
        <v>278646.04664015316</v>
      </c>
    </row>
    <row r="4968" spans="28:32" ht="20" customHeight="1" x14ac:dyDescent="0.5">
      <c r="AB4968" s="41">
        <f t="shared" si="385"/>
        <v>171</v>
      </c>
      <c r="AC4968" s="75">
        <f t="shared" si="386"/>
        <v>345.50064229249023</v>
      </c>
      <c r="AD4968" s="75">
        <f t="shared" si="387"/>
        <v>59080.609832015827</v>
      </c>
      <c r="AE4968" s="74">
        <f t="shared" si="388"/>
        <v>1629.5090446792583</v>
      </c>
      <c r="AF4968" s="74">
        <f t="shared" si="389"/>
        <v>278646.04664015316</v>
      </c>
    </row>
    <row r="4969" spans="28:32" ht="20" customHeight="1" x14ac:dyDescent="0.5">
      <c r="AB4969" s="41">
        <f t="shared" si="385"/>
        <v>171</v>
      </c>
      <c r="AC4969" s="75">
        <f t="shared" si="386"/>
        <v>345.50064229249023</v>
      </c>
      <c r="AD4969" s="75">
        <f t="shared" si="387"/>
        <v>59080.609832015827</v>
      </c>
      <c r="AE4969" s="74">
        <f t="shared" si="388"/>
        <v>1629.5090446792583</v>
      </c>
      <c r="AF4969" s="74">
        <f t="shared" si="389"/>
        <v>278646.04664015316</v>
      </c>
    </row>
    <row r="4970" spans="28:32" ht="20" customHeight="1" x14ac:dyDescent="0.5">
      <c r="AB4970" s="41">
        <f t="shared" si="385"/>
        <v>171</v>
      </c>
      <c r="AC4970" s="75">
        <f t="shared" si="386"/>
        <v>345.50064229249023</v>
      </c>
      <c r="AD4970" s="75">
        <f t="shared" si="387"/>
        <v>59080.609832015827</v>
      </c>
      <c r="AE4970" s="74">
        <f t="shared" si="388"/>
        <v>1629.5090446792583</v>
      </c>
      <c r="AF4970" s="74">
        <f t="shared" si="389"/>
        <v>278646.04664015316</v>
      </c>
    </row>
    <row r="4971" spans="28:32" ht="20" customHeight="1" x14ac:dyDescent="0.5">
      <c r="AB4971" s="41">
        <f t="shared" si="385"/>
        <v>171</v>
      </c>
      <c r="AC4971" s="75">
        <f t="shared" si="386"/>
        <v>345.50064229249023</v>
      </c>
      <c r="AD4971" s="75">
        <f t="shared" si="387"/>
        <v>59080.609832015827</v>
      </c>
      <c r="AE4971" s="74">
        <f t="shared" si="388"/>
        <v>1629.5090446792583</v>
      </c>
      <c r="AF4971" s="74">
        <f t="shared" si="389"/>
        <v>278646.04664015316</v>
      </c>
    </row>
    <row r="4972" spans="28:32" ht="20" customHeight="1" x14ac:dyDescent="0.5">
      <c r="AB4972" s="41">
        <f t="shared" si="385"/>
        <v>171</v>
      </c>
      <c r="AC4972" s="75">
        <f t="shared" si="386"/>
        <v>345.50064229249023</v>
      </c>
      <c r="AD4972" s="75">
        <f t="shared" si="387"/>
        <v>59080.609832015827</v>
      </c>
      <c r="AE4972" s="74">
        <f t="shared" si="388"/>
        <v>1629.5090446792583</v>
      </c>
      <c r="AF4972" s="74">
        <f t="shared" si="389"/>
        <v>278646.04664015316</v>
      </c>
    </row>
    <row r="4973" spans="28:32" ht="20" customHeight="1" x14ac:dyDescent="0.5">
      <c r="AB4973" s="41">
        <f t="shared" si="385"/>
        <v>171</v>
      </c>
      <c r="AC4973" s="75">
        <f t="shared" si="386"/>
        <v>345.50064229249023</v>
      </c>
      <c r="AD4973" s="75">
        <f t="shared" si="387"/>
        <v>59080.609832015827</v>
      </c>
      <c r="AE4973" s="74">
        <f t="shared" si="388"/>
        <v>1629.5090446792583</v>
      </c>
      <c r="AF4973" s="74">
        <f t="shared" si="389"/>
        <v>278646.04664015316</v>
      </c>
    </row>
    <row r="4974" spans="28:32" ht="20" customHeight="1" x14ac:dyDescent="0.5">
      <c r="AB4974" s="41">
        <f t="shared" si="385"/>
        <v>171</v>
      </c>
      <c r="AC4974" s="75">
        <f t="shared" si="386"/>
        <v>345.50064229249023</v>
      </c>
      <c r="AD4974" s="75">
        <f t="shared" si="387"/>
        <v>59080.609832015827</v>
      </c>
      <c r="AE4974" s="74">
        <f t="shared" si="388"/>
        <v>1629.5090446792583</v>
      </c>
      <c r="AF4974" s="74">
        <f t="shared" si="389"/>
        <v>278646.04664015316</v>
      </c>
    </row>
    <row r="4975" spans="28:32" ht="20" customHeight="1" x14ac:dyDescent="0.5">
      <c r="AB4975" s="41">
        <f t="shared" si="385"/>
        <v>171</v>
      </c>
      <c r="AC4975" s="75">
        <f t="shared" si="386"/>
        <v>345.50064229249023</v>
      </c>
      <c r="AD4975" s="75">
        <f t="shared" si="387"/>
        <v>59080.609832015827</v>
      </c>
      <c r="AE4975" s="74">
        <f t="shared" si="388"/>
        <v>1629.5090446792583</v>
      </c>
      <c r="AF4975" s="74">
        <f t="shared" si="389"/>
        <v>278646.04664015316</v>
      </c>
    </row>
    <row r="4976" spans="28:32" ht="20" customHeight="1" x14ac:dyDescent="0.5">
      <c r="AB4976" s="41">
        <f t="shared" si="385"/>
        <v>171</v>
      </c>
      <c r="AC4976" s="75">
        <f t="shared" si="386"/>
        <v>345.50064229249023</v>
      </c>
      <c r="AD4976" s="75">
        <f t="shared" si="387"/>
        <v>59080.609832015827</v>
      </c>
      <c r="AE4976" s="74">
        <f t="shared" si="388"/>
        <v>1629.5090446792583</v>
      </c>
      <c r="AF4976" s="74">
        <f t="shared" si="389"/>
        <v>278646.04664015316</v>
      </c>
    </row>
    <row r="4977" spans="28:32" ht="20" customHeight="1" x14ac:dyDescent="0.5">
      <c r="AB4977" s="41">
        <f t="shared" si="385"/>
        <v>171</v>
      </c>
      <c r="AC4977" s="75">
        <f t="shared" si="386"/>
        <v>345.50064229249023</v>
      </c>
      <c r="AD4977" s="75">
        <f t="shared" si="387"/>
        <v>59080.609832015827</v>
      </c>
      <c r="AE4977" s="74">
        <f t="shared" si="388"/>
        <v>1629.5090446792583</v>
      </c>
      <c r="AF4977" s="74">
        <f t="shared" si="389"/>
        <v>278646.04664015316</v>
      </c>
    </row>
    <row r="4978" spans="28:32" ht="20" customHeight="1" x14ac:dyDescent="0.5">
      <c r="AB4978" s="41">
        <f t="shared" si="385"/>
        <v>171</v>
      </c>
      <c r="AC4978" s="75">
        <f t="shared" si="386"/>
        <v>345.50064229249023</v>
      </c>
      <c r="AD4978" s="75">
        <f t="shared" si="387"/>
        <v>59080.609832015827</v>
      </c>
      <c r="AE4978" s="74">
        <f t="shared" si="388"/>
        <v>1629.5090446792583</v>
      </c>
      <c r="AF4978" s="74">
        <f t="shared" si="389"/>
        <v>278646.04664015316</v>
      </c>
    </row>
    <row r="4979" spans="28:32" ht="20" customHeight="1" x14ac:dyDescent="0.5">
      <c r="AB4979" s="41">
        <f t="shared" si="385"/>
        <v>171</v>
      </c>
      <c r="AC4979" s="75">
        <f t="shared" si="386"/>
        <v>345.50064229249023</v>
      </c>
      <c r="AD4979" s="75">
        <f t="shared" si="387"/>
        <v>59080.609832015827</v>
      </c>
      <c r="AE4979" s="74">
        <f t="shared" si="388"/>
        <v>1629.5090446792583</v>
      </c>
      <c r="AF4979" s="74">
        <f t="shared" si="389"/>
        <v>278646.04664015316</v>
      </c>
    </row>
    <row r="4980" spans="28:32" ht="20" customHeight="1" x14ac:dyDescent="0.5">
      <c r="AB4980" s="41">
        <f t="shared" si="385"/>
        <v>171</v>
      </c>
      <c r="AC4980" s="75">
        <f t="shared" si="386"/>
        <v>345.50064229249023</v>
      </c>
      <c r="AD4980" s="75">
        <f t="shared" si="387"/>
        <v>59080.609832015827</v>
      </c>
      <c r="AE4980" s="74">
        <f t="shared" si="388"/>
        <v>1629.5090446792583</v>
      </c>
      <c r="AF4980" s="74">
        <f t="shared" si="389"/>
        <v>278646.04664015316</v>
      </c>
    </row>
    <row r="4981" spans="28:32" ht="20" customHeight="1" x14ac:dyDescent="0.5">
      <c r="AB4981" s="41">
        <f t="shared" si="385"/>
        <v>171</v>
      </c>
      <c r="AC4981" s="75">
        <f t="shared" si="386"/>
        <v>345.50064229249023</v>
      </c>
      <c r="AD4981" s="75">
        <f t="shared" si="387"/>
        <v>59080.609832015827</v>
      </c>
      <c r="AE4981" s="74">
        <f t="shared" si="388"/>
        <v>1629.5090446792583</v>
      </c>
      <c r="AF4981" s="74">
        <f t="shared" si="389"/>
        <v>278646.04664015316</v>
      </c>
    </row>
    <row r="4982" spans="28:32" ht="20" customHeight="1" x14ac:dyDescent="0.5">
      <c r="AB4982" s="41">
        <f t="shared" si="385"/>
        <v>171</v>
      </c>
      <c r="AC4982" s="75">
        <f t="shared" si="386"/>
        <v>345.50064229249023</v>
      </c>
      <c r="AD4982" s="75">
        <f t="shared" si="387"/>
        <v>59080.609832015827</v>
      </c>
      <c r="AE4982" s="74">
        <f t="shared" si="388"/>
        <v>1629.5090446792583</v>
      </c>
      <c r="AF4982" s="74">
        <f t="shared" si="389"/>
        <v>278646.04664015316</v>
      </c>
    </row>
    <row r="4983" spans="28:32" ht="20" customHeight="1" x14ac:dyDescent="0.5">
      <c r="AB4983" s="41">
        <f t="shared" si="385"/>
        <v>171</v>
      </c>
      <c r="AC4983" s="75">
        <f t="shared" si="386"/>
        <v>345.50064229249023</v>
      </c>
      <c r="AD4983" s="75">
        <f t="shared" si="387"/>
        <v>59080.609832015827</v>
      </c>
      <c r="AE4983" s="74">
        <f t="shared" si="388"/>
        <v>1629.5090446792583</v>
      </c>
      <c r="AF4983" s="74">
        <f t="shared" si="389"/>
        <v>278646.04664015316</v>
      </c>
    </row>
    <row r="4984" spans="28:32" ht="20" customHeight="1" x14ac:dyDescent="0.5">
      <c r="AB4984" s="41">
        <f t="shared" si="385"/>
        <v>171</v>
      </c>
      <c r="AC4984" s="75">
        <f t="shared" si="386"/>
        <v>345.50064229249023</v>
      </c>
      <c r="AD4984" s="75">
        <f t="shared" si="387"/>
        <v>59080.609832015827</v>
      </c>
      <c r="AE4984" s="74">
        <f t="shared" si="388"/>
        <v>1629.5090446792583</v>
      </c>
      <c r="AF4984" s="74">
        <f t="shared" si="389"/>
        <v>278646.04664015316</v>
      </c>
    </row>
    <row r="4985" spans="28:32" ht="20" customHeight="1" x14ac:dyDescent="0.5">
      <c r="AB4985" s="41">
        <f t="shared" si="385"/>
        <v>171</v>
      </c>
      <c r="AC4985" s="75">
        <f t="shared" si="386"/>
        <v>345.50064229249023</v>
      </c>
      <c r="AD4985" s="75">
        <f t="shared" si="387"/>
        <v>59080.609832015827</v>
      </c>
      <c r="AE4985" s="74">
        <f t="shared" si="388"/>
        <v>1629.5090446792583</v>
      </c>
      <c r="AF4985" s="74">
        <f t="shared" si="389"/>
        <v>278646.04664015316</v>
      </c>
    </row>
    <row r="4986" spans="28:32" ht="20" customHeight="1" x14ac:dyDescent="0.5">
      <c r="AB4986" s="41">
        <f t="shared" si="385"/>
        <v>171</v>
      </c>
      <c r="AC4986" s="75">
        <f t="shared" si="386"/>
        <v>345.50064229249023</v>
      </c>
      <c r="AD4986" s="75">
        <f t="shared" si="387"/>
        <v>59080.609832015827</v>
      </c>
      <c r="AE4986" s="74">
        <f t="shared" si="388"/>
        <v>1629.5090446792583</v>
      </c>
      <c r="AF4986" s="74">
        <f t="shared" si="389"/>
        <v>278646.04664015316</v>
      </c>
    </row>
    <row r="4987" spans="28:32" ht="20" customHeight="1" x14ac:dyDescent="0.5">
      <c r="AB4987" s="41">
        <f t="shared" si="385"/>
        <v>171</v>
      </c>
      <c r="AC4987" s="75">
        <f t="shared" si="386"/>
        <v>345.50064229249023</v>
      </c>
      <c r="AD4987" s="75">
        <f t="shared" si="387"/>
        <v>59080.609832015827</v>
      </c>
      <c r="AE4987" s="74">
        <f t="shared" si="388"/>
        <v>1629.5090446792583</v>
      </c>
      <c r="AF4987" s="74">
        <f t="shared" si="389"/>
        <v>278646.04664015316</v>
      </c>
    </row>
    <row r="4988" spans="28:32" ht="20" customHeight="1" x14ac:dyDescent="0.5">
      <c r="AB4988" s="41">
        <f t="shared" si="385"/>
        <v>171</v>
      </c>
      <c r="AC4988" s="75">
        <f t="shared" si="386"/>
        <v>345.50064229249023</v>
      </c>
      <c r="AD4988" s="75">
        <f t="shared" si="387"/>
        <v>59080.609832015827</v>
      </c>
      <c r="AE4988" s="74">
        <f t="shared" si="388"/>
        <v>1629.5090446792583</v>
      </c>
      <c r="AF4988" s="74">
        <f t="shared" si="389"/>
        <v>278646.04664015316</v>
      </c>
    </row>
    <row r="4989" spans="28:32" ht="20" customHeight="1" x14ac:dyDescent="0.5">
      <c r="AB4989" s="41">
        <f t="shared" si="385"/>
        <v>171</v>
      </c>
      <c r="AC4989" s="75">
        <f t="shared" si="386"/>
        <v>345.50064229249023</v>
      </c>
      <c r="AD4989" s="75">
        <f t="shared" si="387"/>
        <v>59080.609832015827</v>
      </c>
      <c r="AE4989" s="74">
        <f t="shared" si="388"/>
        <v>1629.5090446792583</v>
      </c>
      <c r="AF4989" s="74">
        <f t="shared" si="389"/>
        <v>278646.04664015316</v>
      </c>
    </row>
    <row r="4990" spans="28:32" ht="20" customHeight="1" x14ac:dyDescent="0.5">
      <c r="AB4990" s="41">
        <f t="shared" si="385"/>
        <v>171</v>
      </c>
      <c r="AC4990" s="75">
        <f t="shared" si="386"/>
        <v>345.50064229249023</v>
      </c>
      <c r="AD4990" s="75">
        <f t="shared" si="387"/>
        <v>59080.609832015827</v>
      </c>
      <c r="AE4990" s="74">
        <f t="shared" si="388"/>
        <v>1629.5090446792583</v>
      </c>
      <c r="AF4990" s="74">
        <f t="shared" si="389"/>
        <v>278646.04664015316</v>
      </c>
    </row>
    <row r="4991" spans="28:32" ht="20" customHeight="1" x14ac:dyDescent="0.5">
      <c r="AB4991" s="41">
        <f t="shared" si="385"/>
        <v>171</v>
      </c>
      <c r="AC4991" s="75">
        <f t="shared" si="386"/>
        <v>345.50064229249023</v>
      </c>
      <c r="AD4991" s="75">
        <f t="shared" si="387"/>
        <v>59080.609832015827</v>
      </c>
      <c r="AE4991" s="74">
        <f t="shared" si="388"/>
        <v>1629.5090446792583</v>
      </c>
      <c r="AF4991" s="74">
        <f t="shared" si="389"/>
        <v>278646.04664015316</v>
      </c>
    </row>
    <row r="4992" spans="28:32" ht="20" customHeight="1" x14ac:dyDescent="0.5">
      <c r="AB4992" s="41">
        <f t="shared" si="385"/>
        <v>171</v>
      </c>
      <c r="AC4992" s="75">
        <f t="shared" si="386"/>
        <v>345.50064229249023</v>
      </c>
      <c r="AD4992" s="75">
        <f t="shared" si="387"/>
        <v>59080.609832015827</v>
      </c>
      <c r="AE4992" s="74">
        <f t="shared" si="388"/>
        <v>1629.5090446792583</v>
      </c>
      <c r="AF4992" s="74">
        <f t="shared" si="389"/>
        <v>278646.04664015316</v>
      </c>
    </row>
    <row r="4993" spans="28:32" ht="20" customHeight="1" x14ac:dyDescent="0.5">
      <c r="AB4993" s="41">
        <f t="shared" si="385"/>
        <v>171</v>
      </c>
      <c r="AC4993" s="75">
        <f t="shared" si="386"/>
        <v>345.50064229249023</v>
      </c>
      <c r="AD4993" s="75">
        <f t="shared" si="387"/>
        <v>59080.609832015827</v>
      </c>
      <c r="AE4993" s="74">
        <f t="shared" si="388"/>
        <v>1629.5090446792583</v>
      </c>
      <c r="AF4993" s="74">
        <f t="shared" si="389"/>
        <v>278646.04664015316</v>
      </c>
    </row>
    <row r="4994" spans="28:32" ht="20" customHeight="1" x14ac:dyDescent="0.5">
      <c r="AB4994" s="41">
        <f t="shared" si="385"/>
        <v>171</v>
      </c>
      <c r="AC4994" s="75">
        <f t="shared" si="386"/>
        <v>345.50064229249023</v>
      </c>
      <c r="AD4994" s="75">
        <f t="shared" si="387"/>
        <v>59080.609832015827</v>
      </c>
      <c r="AE4994" s="74">
        <f t="shared" si="388"/>
        <v>1629.5090446792583</v>
      </c>
      <c r="AF4994" s="74">
        <f t="shared" si="389"/>
        <v>278646.04664015316</v>
      </c>
    </row>
    <row r="4995" spans="28:32" ht="20" customHeight="1" x14ac:dyDescent="0.5">
      <c r="AB4995" s="41">
        <f t="shared" si="385"/>
        <v>171</v>
      </c>
      <c r="AC4995" s="75">
        <f t="shared" si="386"/>
        <v>345.50064229249023</v>
      </c>
      <c r="AD4995" s="75">
        <f t="shared" si="387"/>
        <v>59080.609832015827</v>
      </c>
      <c r="AE4995" s="74">
        <f t="shared" si="388"/>
        <v>1629.5090446792583</v>
      </c>
      <c r="AF4995" s="74">
        <f t="shared" si="389"/>
        <v>278646.04664015316</v>
      </c>
    </row>
    <row r="4996" spans="28:32" ht="20" customHeight="1" x14ac:dyDescent="0.5">
      <c r="AB4996" s="41">
        <f t="shared" si="385"/>
        <v>171</v>
      </c>
      <c r="AC4996" s="75">
        <f t="shared" si="386"/>
        <v>345.50064229249023</v>
      </c>
      <c r="AD4996" s="75">
        <f t="shared" si="387"/>
        <v>59080.609832015827</v>
      </c>
      <c r="AE4996" s="74">
        <f t="shared" si="388"/>
        <v>1629.5090446792583</v>
      </c>
      <c r="AF4996" s="74">
        <f t="shared" si="389"/>
        <v>278646.04664015316</v>
      </c>
    </row>
    <row r="4997" spans="28:32" ht="20" customHeight="1" x14ac:dyDescent="0.5">
      <c r="AB4997" s="41">
        <f t="shared" si="385"/>
        <v>171</v>
      </c>
      <c r="AC4997" s="75">
        <f t="shared" si="386"/>
        <v>345.50064229249023</v>
      </c>
      <c r="AD4997" s="75">
        <f t="shared" si="387"/>
        <v>59080.609832015827</v>
      </c>
      <c r="AE4997" s="74">
        <f t="shared" si="388"/>
        <v>1629.5090446792583</v>
      </c>
      <c r="AF4997" s="74">
        <f t="shared" si="389"/>
        <v>278646.04664015316</v>
      </c>
    </row>
    <row r="4998" spans="28:32" ht="20" customHeight="1" x14ac:dyDescent="0.5">
      <c r="AB4998" s="41">
        <f t="shared" si="385"/>
        <v>171</v>
      </c>
      <c r="AC4998" s="75">
        <f t="shared" si="386"/>
        <v>345.50064229249023</v>
      </c>
      <c r="AD4998" s="75">
        <f t="shared" si="387"/>
        <v>59080.609832015827</v>
      </c>
      <c r="AE4998" s="74">
        <f t="shared" si="388"/>
        <v>1629.5090446792583</v>
      </c>
      <c r="AF4998" s="74">
        <f t="shared" si="389"/>
        <v>278646.04664015316</v>
      </c>
    </row>
    <row r="4999" spans="28:32" ht="20" customHeight="1" x14ac:dyDescent="0.5">
      <c r="AB4999" s="41">
        <f t="shared" ref="AB4999:AB5000" si="390">AB4998+U4999</f>
        <v>171</v>
      </c>
      <c r="AC4999" s="75">
        <f t="shared" ref="AC4999:AC5000" si="391">IF(U4999&gt;0,(W4999+AD4998)/AB4999,AC4998)</f>
        <v>345.50064229249023</v>
      </c>
      <c r="AD4999" s="75">
        <f t="shared" ref="AD4999:AD5000" si="392">AB4999*AC4999</f>
        <v>59080.609832015827</v>
      </c>
      <c r="AE4999" s="74">
        <f t="shared" ref="AE4999:AE5000" si="393">IF(U4999&gt;0,(AF4998+Z4999)/AB4999,AE4998)</f>
        <v>1629.5090446792583</v>
      </c>
      <c r="AF4999" s="74">
        <f t="shared" ref="AF4999:AF5000" si="394">AB4999*AE4999</f>
        <v>278646.04664015316</v>
      </c>
    </row>
    <row r="5000" spans="28:32" ht="20" customHeight="1" x14ac:dyDescent="0.5">
      <c r="AB5000" s="41">
        <f t="shared" si="390"/>
        <v>171</v>
      </c>
      <c r="AC5000" s="75">
        <f t="shared" si="391"/>
        <v>345.50064229249023</v>
      </c>
      <c r="AD5000" s="75">
        <f t="shared" si="392"/>
        <v>59080.609832015827</v>
      </c>
      <c r="AE5000" s="74">
        <f t="shared" si="393"/>
        <v>1629.5090446792583</v>
      </c>
      <c r="AF5000" s="74">
        <f t="shared" si="394"/>
        <v>278646.04664015316</v>
      </c>
    </row>
  </sheetData>
  <mergeCells count="1">
    <mergeCell ref="B20:L2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9457-FA1D-4881-98E4-8CE8C2C2CCC2}">
  <dimension ref="B1:G12"/>
  <sheetViews>
    <sheetView showGridLines="0" workbookViewId="0">
      <selection activeCell="F9" sqref="F9"/>
    </sheetView>
  </sheetViews>
  <sheetFormatPr defaultColWidth="12.64453125" defaultRowHeight="20" customHeight="1" x14ac:dyDescent="0.5"/>
  <cols>
    <col min="1" max="1" width="10.8203125" style="1" customWidth="1"/>
    <col min="2" max="2" width="12.17578125" style="1" customWidth="1"/>
    <col min="3" max="5" width="21" style="1" customWidth="1"/>
    <col min="6" max="16384" width="12.64453125" style="1"/>
  </cols>
  <sheetData>
    <row r="1" spans="2:7" ht="69" customHeight="1" x14ac:dyDescent="1.45">
      <c r="B1" s="2" t="s">
        <v>132</v>
      </c>
    </row>
    <row r="3" spans="2:7" ht="20" hidden="1" customHeight="1" x14ac:dyDescent="0.5">
      <c r="C3" s="1" t="s">
        <v>133</v>
      </c>
      <c r="D3" s="1" t="s">
        <v>134</v>
      </c>
      <c r="E3" s="1" t="s">
        <v>135</v>
      </c>
    </row>
    <row r="4" spans="2:7" ht="20" hidden="1" customHeight="1" x14ac:dyDescent="0.5">
      <c r="B4" s="1" t="s">
        <v>133</v>
      </c>
      <c r="C4" s="1">
        <v>1</v>
      </c>
      <c r="D4" s="1" t="e" vm="8666">
        <v>#VALUE!</v>
      </c>
      <c r="E4" s="1" t="e" vm="8667">
        <v>#VALUE!</v>
      </c>
      <c r="G4" s="40" cm="1">
        <f t="array" ref="G4">_FV(D4,"Price")</f>
        <v>5.6749000000000001</v>
      </c>
    </row>
    <row r="5" spans="2:7" ht="20" hidden="1" customHeight="1" x14ac:dyDescent="0.5">
      <c r="B5" s="1" t="s">
        <v>134</v>
      </c>
      <c r="C5" s="1" t="e" vm="8668">
        <v>#VALUE!</v>
      </c>
      <c r="D5" s="1">
        <v>1</v>
      </c>
      <c r="E5" s="1" t="e" vm="8669">
        <v>#VALUE!</v>
      </c>
    </row>
    <row r="6" spans="2:7" ht="20" hidden="1" customHeight="1" x14ac:dyDescent="0.5">
      <c r="B6" s="1" t="s">
        <v>135</v>
      </c>
      <c r="C6" s="1" t="e" vm="8670">
        <v>#VALUE!</v>
      </c>
      <c r="D6" s="1" t="e" vm="8671">
        <v>#VALUE!</v>
      </c>
      <c r="E6" s="1">
        <v>1</v>
      </c>
    </row>
    <row r="9" spans="2:7" ht="37.25" customHeight="1" x14ac:dyDescent="0.5">
      <c r="B9" s="89">
        <v>210000</v>
      </c>
      <c r="C9" s="76" t="s">
        <v>133</v>
      </c>
      <c r="D9" s="76" t="s">
        <v>134</v>
      </c>
      <c r="E9" s="77" t="s">
        <v>135</v>
      </c>
    </row>
    <row r="10" spans="2:7" ht="37.25" customHeight="1" x14ac:dyDescent="0.5">
      <c r="B10" s="78" t="s">
        <v>133</v>
      </c>
      <c r="C10" s="81">
        <v>1</v>
      </c>
      <c r="D10" s="82" cm="1">
        <f t="array" ref="D10">multiplicador_moedas*_FV(D4,"Price")</f>
        <v>1191729</v>
      </c>
      <c r="E10" s="83" cm="1">
        <f t="array" ref="E10">multiplicador_moedas*_FV(E4,"Price")</f>
        <v>185157</v>
      </c>
    </row>
    <row r="11" spans="2:7" ht="37.25" customHeight="1" x14ac:dyDescent="0.5">
      <c r="B11" s="78" t="s">
        <v>134</v>
      </c>
      <c r="C11" s="84" cm="1">
        <f t="array" ref="C11">multiplicador_moedas*_FV(C5,"Price")</f>
        <v>37002</v>
      </c>
      <c r="D11" s="85">
        <v>1</v>
      </c>
      <c r="E11" s="86" cm="1">
        <f t="array" ref="E11">multiplicador_moedas*_FV(E5,"Price")</f>
        <v>32613</v>
      </c>
    </row>
    <row r="12" spans="2:7" ht="37.25" customHeight="1" x14ac:dyDescent="0.5">
      <c r="B12" s="79" t="s">
        <v>135</v>
      </c>
      <c r="C12" s="87" cm="1">
        <f t="array" ref="C12">multiplicador_moedas*_FV(C6,"Price")</f>
        <v>238161.00000000003</v>
      </c>
      <c r="D12" s="82" cm="1">
        <f t="array" ref="D12">multiplicador_moedas*_FV(D6,"Price")</f>
        <v>1351539</v>
      </c>
      <c r="E12" s="88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C245-99D8-4FF8-8746-C3FF8CFED5AD}">
  <dimension ref="A1:B7"/>
  <sheetViews>
    <sheetView workbookViewId="0">
      <selection activeCell="D8" sqref="D8"/>
    </sheetView>
  </sheetViews>
  <sheetFormatPr defaultRowHeight="15.75" x14ac:dyDescent="0.5"/>
  <cols>
    <col min="1" max="1" width="12" bestFit="1" customWidth="1"/>
    <col min="2" max="2" width="21.29296875" bestFit="1" customWidth="1"/>
  </cols>
  <sheetData>
    <row r="1" spans="1:2" x14ac:dyDescent="0.5">
      <c r="A1" s="36" t="s">
        <v>7</v>
      </c>
      <c r="B1" s="7" t="s">
        <v>111</v>
      </c>
    </row>
    <row r="3" spans="1:2" x14ac:dyDescent="0.5">
      <c r="A3" s="36" t="s">
        <v>108</v>
      </c>
      <c r="B3" t="s">
        <v>110</v>
      </c>
    </row>
    <row r="4" spans="1:2" x14ac:dyDescent="0.5">
      <c r="A4" s="37" t="s">
        <v>43</v>
      </c>
      <c r="B4" s="38">
        <v>24554.880000000001</v>
      </c>
    </row>
    <row r="5" spans="1:2" x14ac:dyDescent="0.5">
      <c r="A5" s="37" t="s">
        <v>40</v>
      </c>
      <c r="B5" s="38">
        <v>91478.662500000006</v>
      </c>
    </row>
    <row r="6" spans="1:2" x14ac:dyDescent="0.5">
      <c r="A6" s="37" t="s">
        <v>37</v>
      </c>
      <c r="B6" s="38">
        <v>94039.739999999991</v>
      </c>
    </row>
    <row r="7" spans="1:2" x14ac:dyDescent="0.5">
      <c r="A7" s="37" t="s">
        <v>109</v>
      </c>
      <c r="B7" s="38">
        <v>210073.2825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016B-03CF-4577-A12C-E244DCF25404}">
  <dimension ref="B1"/>
  <sheetViews>
    <sheetView showGridLines="0" workbookViewId="0">
      <selection activeCell="E13" sqref="E13"/>
    </sheetView>
  </sheetViews>
  <sheetFormatPr defaultColWidth="12.64453125" defaultRowHeight="20" customHeight="1" x14ac:dyDescent="0.5"/>
  <cols>
    <col min="1" max="1" width="10.8203125" style="1" customWidth="1"/>
    <col min="2" max="16384" width="12.64453125" style="1"/>
  </cols>
  <sheetData>
    <row r="1" spans="2:2" ht="69" customHeight="1" x14ac:dyDescent="1.45">
      <c r="B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31</vt:i4>
      </vt:variant>
    </vt:vector>
  </HeadingPairs>
  <TitlesOfParts>
    <vt:vector size="39" baseType="lpstr">
      <vt:lpstr>Intro</vt:lpstr>
      <vt:lpstr>Passado</vt:lpstr>
      <vt:lpstr>ETFs</vt:lpstr>
      <vt:lpstr>Futuro</vt:lpstr>
      <vt:lpstr>IR</vt:lpstr>
      <vt:lpstr>Moedas</vt:lpstr>
      <vt:lpstr>Aux</vt:lpstr>
      <vt:lpstr>Modelo</vt:lpstr>
      <vt:lpstr>Aporte</vt:lpstr>
      <vt:lpstr>aportes</vt:lpstr>
      <vt:lpstr>cambio_hoje</vt:lpstr>
      <vt:lpstr>CM_BRL</vt:lpstr>
      <vt:lpstr>CM_USD</vt:lpstr>
      <vt:lpstr>comissao</vt:lpstr>
      <vt:lpstr>custo_remessa</vt:lpstr>
      <vt:lpstr>custo_repatriacao</vt:lpstr>
      <vt:lpstr>data_de_nascimento</vt:lpstr>
      <vt:lpstr>desconto_div_anual</vt:lpstr>
      <vt:lpstr>desconto_div_mensal</vt:lpstr>
      <vt:lpstr>IR!ETFs_Acumuladoras</vt:lpstr>
      <vt:lpstr>ETFs_Acumuladoras</vt:lpstr>
      <vt:lpstr>imposto_GCAP</vt:lpstr>
      <vt:lpstr>IR_ativo</vt:lpstr>
      <vt:lpstr>IR_DataLimite</vt:lpstr>
      <vt:lpstr>multiplicador_moedas</vt:lpstr>
      <vt:lpstr>PM_BRL</vt:lpstr>
      <vt:lpstr>PM_USD</vt:lpstr>
      <vt:lpstr>qtd_acumulada</vt:lpstr>
      <vt:lpstr>rendimento_hist_anual</vt:lpstr>
      <vt:lpstr>rendimento_hist_mensal</vt:lpstr>
      <vt:lpstr>IR!Riqueza_hoje</vt:lpstr>
      <vt:lpstr>Riqueza_hoje</vt:lpstr>
      <vt:lpstr>saques</vt:lpstr>
      <vt:lpstr>SWR</vt:lpstr>
      <vt:lpstr>TER_combinada</vt:lpstr>
      <vt:lpstr>TER_mensal</vt:lpstr>
      <vt:lpstr>IR!Transações</vt:lpstr>
      <vt:lpstr>Transações</vt:lpstr>
      <vt:lpstr>VarP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Capivara</dc:creator>
  <cp:lastModifiedBy>Capivara da Faria Lima</cp:lastModifiedBy>
  <dcterms:created xsi:type="dcterms:W3CDTF">2021-12-21T10:53:53Z</dcterms:created>
  <dcterms:modified xsi:type="dcterms:W3CDTF">2021-12-24T09:50:54Z</dcterms:modified>
</cp:coreProperties>
</file>