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1">
      <go:sheetsCustomData xmlns:go="http://customooxmlschemas.google.com/" r:id="rId5" roundtripDataSignature="AMtx7mj4icjVGNUye1NdqD4GkIEY6NcIMA=="/>
    </ext>
  </extLst>
</workbook>
</file>

<file path=xl/sharedStrings.xml><?xml version="1.0" encoding="utf-8"?>
<sst xmlns="http://schemas.openxmlformats.org/spreadsheetml/2006/main" count="461" uniqueCount="111">
  <si>
    <t>Performance results</t>
  </si>
  <si>
    <t>Massime frequenze supportate</t>
  </si>
  <si>
    <t>Cache</t>
  </si>
  <si>
    <t>Input Voltage</t>
  </si>
  <si>
    <t>Fabric Controller Max Freq</t>
  </si>
  <si>
    <t>Cluster Max Freq</t>
  </si>
  <si>
    <t>L1</t>
  </si>
  <si>
    <t>L2</t>
  </si>
  <si>
    <t>1.0 V</t>
  </si>
  <si>
    <t>150 MHz</t>
  </si>
  <si>
    <t>90 MHz</t>
  </si>
  <si>
    <t>64KB</t>
  </si>
  <si>
    <t>512KB</t>
  </si>
  <si>
    <t>1.2 V</t>
  </si>
  <si>
    <t>250 MHz</t>
  </si>
  <si>
    <t>175 MHz</t>
  </si>
  <si>
    <t>Numero operazioni</t>
  </si>
  <si>
    <t>Numero coefficienti</t>
  </si>
  <si>
    <t>Prodotti</t>
  </si>
  <si>
    <t>Addizioni</t>
  </si>
  <si>
    <t>Funzioni non lineari</t>
  </si>
  <si>
    <t>n=neuroni</t>
  </si>
  <si>
    <t>Kernel</t>
  </si>
  <si>
    <t>Recurrent Kernel</t>
  </si>
  <si>
    <t>Bias</t>
  </si>
  <si>
    <t>LSTM</t>
  </si>
  <si>
    <t>4n^2+4nm+3n</t>
  </si>
  <si>
    <t>4n^2+4nm+5n</t>
  </si>
  <si>
    <t>(2n)*3+2n</t>
  </si>
  <si>
    <t>m=dimensionalità ingresso(1)</t>
  </si>
  <si>
    <t>4n</t>
  </si>
  <si>
    <t>4n^2</t>
  </si>
  <si>
    <t>*(no tan)</t>
  </si>
  <si>
    <t>(2n)*3</t>
  </si>
  <si>
    <t>GRU</t>
  </si>
  <si>
    <t>3n</t>
  </si>
  <si>
    <t>3n^2</t>
  </si>
  <si>
    <t>3n^2+3nm+3n</t>
  </si>
  <si>
    <t>3n^2+3nm+5n</t>
  </si>
  <si>
    <t>(2n)*2+n</t>
  </si>
  <si>
    <t>DENSE</t>
  </si>
  <si>
    <t>n_in*n_out</t>
  </si>
  <si>
    <t>n_out</t>
  </si>
  <si>
    <t>(n_in-1)*n_out</t>
  </si>
  <si>
    <t>n_in=n</t>
  </si>
  <si>
    <t>n_out=1</t>
  </si>
  <si>
    <t>*Test eseguiti con i pesi posti inizialmente in L2</t>
  </si>
  <si>
    <r>
      <t xml:space="preserve">Rete usata per il test: </t>
    </r>
    <r>
      <rPr>
        <color rgb="FFFF0000"/>
      </rPr>
      <t>Seq2Seq unidirezionale, single layer, 60 neuroni</t>
    </r>
  </si>
  <si>
    <t>Iterazione Singola</t>
  </si>
  <si>
    <t>27 in - 9 out</t>
  </si>
  <si>
    <t>Enc+Dec+Dense</t>
  </si>
  <si>
    <t>Encoder</t>
  </si>
  <si>
    <t>Decoder+Dense</t>
  </si>
  <si>
    <t>sec</t>
  </si>
  <si>
    <t>prev/sec</t>
  </si>
  <si>
    <t>Coeff LSTM</t>
  </si>
  <si>
    <t>Numero</t>
  </si>
  <si>
    <t>Byte</t>
  </si>
  <si>
    <t>Operazioni LSTM</t>
  </si>
  <si>
    <t>Single Core</t>
  </si>
  <si>
    <t>Tiling</t>
  </si>
  <si>
    <t>istruzioni</t>
  </si>
  <si>
    <t>Operazioni Dense</t>
  </si>
  <si>
    <t>cicli</t>
  </si>
  <si>
    <t>Rec_Kernel</t>
  </si>
  <si>
    <t>No Tiling</t>
  </si>
  <si>
    <t>Coeff Dense</t>
  </si>
  <si>
    <t>8 Core</t>
  </si>
  <si>
    <t xml:space="preserve">TOTALE(Enc+Dec+Dense) </t>
  </si>
  <si>
    <t>8 Core No Tanh</t>
  </si>
  <si>
    <t>*Differenze minime tra il caso Tiling e No Tiling</t>
  </si>
  <si>
    <t>dovute al fatto che i coefficienti entrano tutti in L1</t>
  </si>
  <si>
    <t>(di fatto il tiling non viene applicato)</t>
  </si>
  <si>
    <t>Coeff GRU</t>
  </si>
  <si>
    <t>Operazioni GRU</t>
  </si>
  <si>
    <t>Tiling*</t>
  </si>
  <si>
    <t>*Il rec_kernel2 è un'unica tile</t>
  </si>
  <si>
    <r>
      <t xml:space="preserve">Rete usata per il test: </t>
    </r>
    <r>
      <rPr>
        <rFont val="Calibri"/>
        <color rgb="FFFF0000"/>
      </rPr>
      <t>Seq2Seq unidirezionale, single layer, 100 neuroni</t>
    </r>
  </si>
  <si>
    <t>Tiling Rec_Ker2(L2-L1)</t>
  </si>
  <si>
    <t>No Tiling Rec_Ker2</t>
  </si>
  <si>
    <r>
      <t xml:space="preserve">Rete usata per il test: </t>
    </r>
    <r>
      <rPr>
        <rFont val="Calibri"/>
        <color rgb="FFFF0000"/>
      </rPr>
      <t>Seq2Seq unidirezionale, single layer, 150 neuroni</t>
    </r>
  </si>
  <si>
    <t>Tiling Rec_Ker2</t>
  </si>
  <si>
    <t>Rec_kernel2</t>
  </si>
  <si>
    <t xml:space="preserve">*Test eseguiti con i pesi posti inizialmente in L2 mentre  le matrici Rec_Kernel sono state caricate in L3 </t>
  </si>
  <si>
    <r>
      <t xml:space="preserve">Rete usata per il test: </t>
    </r>
    <r>
      <rPr>
        <color rgb="FFFF0000"/>
      </rPr>
      <t>Seq2Seq unidirezionale, single layer, 200 neuroni</t>
    </r>
  </si>
  <si>
    <t>**</t>
  </si>
  <si>
    <t>trasferimento da RAM a L2 dell'intera matrice</t>
  </si>
  <si>
    <t>Il rapporto tra l'esecuzione 27-9 e l'esecuzione 1-1 è più basso di quello atteso</t>
  </si>
  <si>
    <t>Tiling L3-L2</t>
  </si>
  <si>
    <t xml:space="preserve">Questo perchè la maggior parte del tempo è impiegato nel caso 1-1 nel trasferimento L3-L2 </t>
  </si>
  <si>
    <t>Tiling L2-L1**</t>
  </si>
  <si>
    <t>Encoder TIling L2-L1</t>
  </si>
  <si>
    <t>(Trasferimento da L3 del Rec_Kernel)</t>
  </si>
  <si>
    <t>537196 cicli</t>
  </si>
  <si>
    <t>Encoder Tiling L2-L1(Rec_Kernel precaricato in L2)</t>
  </si>
  <si>
    <t>109521 cicli</t>
  </si>
  <si>
    <t>Delay dovuto al trasferimento di Rec_Kernel da L3 a L2</t>
  </si>
  <si>
    <t>Total Size: 320000 [Tile0, 23:[200x35, 21:200x35, 200x30], 2]</t>
  </si>
  <si>
    <t>427675 cicli</t>
  </si>
  <si>
    <t>L2-L1</t>
  </si>
  <si>
    <t>L3-&gt;Tiling L2-L1</t>
  </si>
  <si>
    <r>
      <t xml:space="preserve">Rete usata per il test: </t>
    </r>
    <r>
      <rPr>
        <color rgb="FFFF0000"/>
      </rPr>
      <t>Seq2Seq unidirezionale, single layer, 250 neuroni</t>
    </r>
  </si>
  <si>
    <t>Tiling L2-L1</t>
  </si>
  <si>
    <t>Total Size: 500000 [Tile0, 40:[250x25, 38:250x25, 250x25], 2]</t>
  </si>
  <si>
    <t>Tiling Rec_Ker2(L3-L2)</t>
  </si>
  <si>
    <t>2 prove</t>
  </si>
  <si>
    <t>caso GRU 200</t>
  </si>
  <si>
    <t>Carico Rec_Kernel in L3 come per LSTM</t>
  </si>
  <si>
    <t>Utile per confronto a parità di condizioni</t>
  </si>
  <si>
    <t>caso GRU 250</t>
  </si>
  <si>
    <t>Stesso tipo di prova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</si>
</sst>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Arial"/>
    </font>
    <font>
      <sz val="18.0"/>
      <color rgb="FFFF0000"/>
      <name val="Calibri"/>
    </font>
    <font>
      <sz val="14.0"/>
      <color rgb="FFFF0000"/>
      <name val="Calibri"/>
    </font>
    <font>
      <u/>
      <color theme="1"/>
      <name val="Calibri"/>
    </font>
    <font>
      <u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/>
    <font>
      <color theme="1"/>
      <name val="Calibri"/>
    </font>
    <font>
      <u/>
      <sz val="11.0"/>
      <color theme="1"/>
      <name val="Calibri"/>
    </font>
    <font>
      <b/>
      <sz val="11.0"/>
      <color theme="1"/>
      <name val="Calibri"/>
    </font>
    <font>
      <b/>
      <color theme="1"/>
      <name val="Calibri"/>
    </font>
    <font>
      <u/>
      <color rgb="FFFF0000"/>
      <name val="Calibri"/>
    </font>
    <font>
      <u/>
      <sz val="18.0"/>
      <color rgb="FFFF0000"/>
      <name val="Calibri"/>
    </font>
    <font>
      <sz val="12.0"/>
      <color theme="1"/>
      <name val="Calibri"/>
    </font>
    <font>
      <color rgb="FF0000FF"/>
      <name val="Calibri"/>
    </font>
    <font>
      <b/>
      <u/>
      <sz val="11.0"/>
      <color theme="5"/>
      <name val="Calibri"/>
    </font>
    <font>
      <sz val="11.0"/>
      <color theme="5"/>
      <name val="Calibri"/>
    </font>
    <font>
      <u/>
      <color theme="1"/>
      <name val="Calibri"/>
    </font>
    <font>
      <u/>
      <color theme="1"/>
      <name val="Calibri"/>
    </font>
    <font>
      <u/>
      <color theme="1"/>
      <name val="Calibri"/>
    </font>
    <font>
      <b/>
      <sz val="11.0"/>
      <color rgb="FF000000"/>
      <name val="Calibri"/>
    </font>
    <font>
      <sz val="11.0"/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B6D7A8"/>
        <bgColor rgb="FFB6D7A8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EEAF6"/>
        <bgColor rgb="FFDEEAF6"/>
      </patternFill>
    </fill>
    <fill>
      <patternFill patternType="solid">
        <fgColor rgb="FFD9EAD3"/>
        <bgColor rgb="FFD9EAD3"/>
      </patternFill>
    </fill>
    <fill>
      <patternFill patternType="solid">
        <fgColor rgb="FFE2EFD9"/>
        <bgColor rgb="FFE2EFD9"/>
      </patternFill>
    </fill>
  </fills>
  <borders count="3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B05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B050"/>
      </top>
    </border>
    <border>
      <left style="thin">
        <color rgb="FF000000"/>
      </left>
      <right style="medium">
        <color rgb="FF000000"/>
      </right>
      <top style="medium">
        <color rgb="FF00B05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B05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B050"/>
      </bottom>
    </border>
    <border>
      <left style="thin">
        <color rgb="FF000000"/>
      </left>
      <right style="thin">
        <color rgb="FF000000"/>
      </right>
      <top style="medium">
        <color rgb="FF00B050"/>
      </top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1" fillId="2" fontId="5" numFmtId="0" xfId="0" applyAlignment="1" applyBorder="1" applyFill="1" applyFont="1">
      <alignment horizontal="center"/>
    </xf>
    <xf borderId="1" fillId="2" fontId="6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4" fillId="3" fontId="8" numFmtId="0" xfId="0" applyAlignment="1" applyBorder="1" applyFill="1" applyFont="1">
      <alignment readingOrder="0"/>
    </xf>
    <xf borderId="1" fillId="0" fontId="5" numFmtId="0" xfId="0" applyAlignment="1" applyBorder="1" applyFont="1">
      <alignment horizontal="center"/>
    </xf>
    <xf borderId="4" fillId="0" fontId="8" numFmtId="0" xfId="0" applyAlignment="1" applyBorder="1" applyFont="1">
      <alignment readingOrder="0"/>
    </xf>
    <xf borderId="0" fillId="0" fontId="9" numFmtId="0" xfId="0" applyFont="1"/>
    <xf borderId="4" fillId="3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0" fillId="0" fontId="8" numFmtId="0" xfId="0" applyFont="1"/>
    <xf borderId="1" fillId="3" fontId="8" numFmtId="0" xfId="0" applyAlignment="1" applyBorder="1" applyFont="1">
      <alignment horizontal="center" readingOrder="0"/>
    </xf>
    <xf borderId="4" fillId="3" fontId="8" numFmtId="0" xfId="0" applyAlignment="1" applyBorder="1" applyFont="1">
      <alignment horizontal="center" readingOrder="0"/>
    </xf>
    <xf borderId="4" fillId="4" fontId="10" numFmtId="0" xfId="0" applyAlignment="1" applyBorder="1" applyFill="1" applyFont="1">
      <alignment horizontal="center"/>
    </xf>
    <xf borderId="3" fillId="4" fontId="5" numFmtId="0" xfId="0" applyAlignment="1" applyBorder="1" applyFont="1">
      <alignment horizontal="center"/>
    </xf>
    <xf borderId="5" fillId="4" fontId="5" numFmtId="0" xfId="0" applyAlignment="1" applyBorder="1" applyFont="1">
      <alignment horizontal="center"/>
    </xf>
    <xf borderId="6" fillId="0" fontId="7" numFmtId="0" xfId="0" applyBorder="1" applyFont="1"/>
    <xf borderId="1" fillId="4" fontId="5" numFmtId="0" xfId="0" applyAlignment="1" applyBorder="1" applyFont="1">
      <alignment horizontal="center"/>
    </xf>
    <xf borderId="0" fillId="0" fontId="8" numFmtId="0" xfId="0" applyAlignment="1" applyFont="1">
      <alignment readingOrder="0"/>
    </xf>
    <xf borderId="1" fillId="5" fontId="11" numFmtId="0" xfId="0" applyAlignment="1" applyBorder="1" applyFill="1" applyFont="1">
      <alignment horizontal="center" readingOrder="0"/>
    </xf>
    <xf borderId="1" fillId="5" fontId="8" numFmtId="0" xfId="0" applyAlignment="1" applyBorder="1" applyFont="1">
      <alignment horizontal="center" readingOrder="0"/>
    </xf>
    <xf borderId="4" fillId="5" fontId="8" numFmtId="0" xfId="0" applyAlignment="1" applyBorder="1" applyFont="1">
      <alignment horizontal="center" readingOrder="0"/>
    </xf>
    <xf borderId="4" fillId="4" fontId="5" numFmtId="0" xfId="0" applyAlignment="1" applyBorder="1" applyFont="1">
      <alignment horizontal="center"/>
    </xf>
    <xf borderId="1" fillId="6" fontId="11" numFmtId="0" xfId="0" applyAlignment="1" applyBorder="1" applyFill="1" applyFont="1">
      <alignment horizontal="center" readingOrder="0"/>
    </xf>
    <xf borderId="1" fillId="6" fontId="8" numFmtId="0" xfId="0" applyAlignment="1" applyBorder="1" applyFont="1">
      <alignment horizontal="center" readingOrder="0"/>
    </xf>
    <xf borderId="4" fillId="6" fontId="8" numFmtId="0" xfId="0" applyAlignment="1" applyBorder="1" applyFont="1">
      <alignment horizontal="center" readingOrder="0"/>
    </xf>
    <xf borderId="4" fillId="6" fontId="10" numFmtId="0" xfId="0" applyAlignment="1" applyBorder="1" applyFont="1">
      <alignment horizontal="center"/>
    </xf>
    <xf borderId="3" fillId="6" fontId="5" numFmtId="0" xfId="0" applyAlignment="1" applyBorder="1" applyFont="1">
      <alignment horizontal="center"/>
    </xf>
    <xf borderId="1" fillId="6" fontId="5" numFmtId="0" xfId="0" applyAlignment="1" applyBorder="1" applyFont="1">
      <alignment horizontal="center"/>
    </xf>
    <xf borderId="1" fillId="6" fontId="6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 readingOrder="0"/>
    </xf>
    <xf borderId="4" fillId="0" fontId="11" numFmtId="0" xfId="0" applyAlignment="1" applyBorder="1" applyFont="1">
      <alignment horizontal="center" readingOrder="0"/>
    </xf>
    <xf borderId="3" fillId="0" fontId="8" numFmtId="0" xfId="0" applyAlignment="1" applyBorder="1" applyFont="1">
      <alignment horizontal="center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1" fillId="7" fontId="10" numFmtId="0" xfId="0" applyAlignment="1" applyBorder="1" applyFill="1" applyFont="1">
      <alignment horizontal="center"/>
    </xf>
    <xf borderId="1" fillId="4" fontId="10" numFmtId="0" xfId="0" applyAlignment="1" applyBorder="1" applyFont="1">
      <alignment horizontal="center"/>
    </xf>
    <xf borderId="0" fillId="0" fontId="16" numFmtId="0" xfId="0" applyAlignment="1" applyFont="1">
      <alignment horizontal="center" vertical="center"/>
    </xf>
    <xf borderId="0" fillId="0" fontId="17" numFmtId="0" xfId="0" applyAlignment="1" applyFont="1">
      <alignment horizontal="center" vertical="center"/>
    </xf>
    <xf borderId="7" fillId="7" fontId="5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4" fillId="8" fontId="8" numFmtId="0" xfId="0" applyAlignment="1" applyBorder="1" applyFill="1" applyFont="1">
      <alignment readingOrder="0"/>
    </xf>
    <xf borderId="1" fillId="0" fontId="11" numFmtId="0" xfId="0" applyAlignment="1" applyBorder="1" applyFont="1">
      <alignment readingOrder="0"/>
    </xf>
    <xf borderId="4" fillId="0" fontId="8" numFmtId="0" xfId="0" applyBorder="1" applyFont="1"/>
    <xf borderId="8" fillId="0" fontId="10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0" fillId="0" fontId="5" numFmtId="0" xfId="0" applyBorder="1" applyFont="1"/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2" fillId="0" fontId="6" numFmtId="0" xfId="0" applyAlignment="1" applyBorder="1" applyFont="1">
      <alignment horizontal="center" readingOrder="0"/>
    </xf>
    <xf borderId="13" fillId="0" fontId="6" numFmtId="0" xfId="0" applyAlignment="1" applyBorder="1" applyFont="1">
      <alignment horizontal="center" readingOrder="0"/>
    </xf>
    <xf borderId="14" fillId="0" fontId="18" numFmtId="0" xfId="0" applyAlignment="1" applyBorder="1" applyFont="1">
      <alignment readingOrder="0"/>
    </xf>
    <xf borderId="15" fillId="0" fontId="8" numFmtId="0" xfId="0" applyBorder="1" applyFont="1"/>
    <xf borderId="16" fillId="0" fontId="8" numFmtId="0" xfId="0" applyBorder="1" applyFont="1"/>
    <xf borderId="17" fillId="0" fontId="7" numFmtId="0" xfId="0" applyBorder="1" applyFont="1"/>
    <xf borderId="18" fillId="0" fontId="7" numFmtId="0" xfId="0" applyBorder="1" applyFont="1"/>
    <xf borderId="14" fillId="0" fontId="5" numFmtId="0" xfId="0" applyBorder="1" applyFont="1"/>
    <xf borderId="19" fillId="0" fontId="5" numFmtId="0" xfId="0" applyAlignment="1" applyBorder="1" applyFont="1">
      <alignment horizontal="center"/>
    </xf>
    <xf borderId="20" fillId="0" fontId="5" numFmtId="0" xfId="0" applyAlignment="1" applyBorder="1" applyFont="1">
      <alignment horizontal="center"/>
    </xf>
    <xf borderId="20" fillId="0" fontId="6" numFmtId="0" xfId="0" applyAlignment="1" applyBorder="1" applyFont="1">
      <alignment horizontal="center" readingOrder="0"/>
    </xf>
    <xf borderId="19" fillId="0" fontId="6" numFmtId="0" xfId="0" applyAlignment="1" applyBorder="1" applyFont="1">
      <alignment horizontal="center" readingOrder="0"/>
    </xf>
    <xf borderId="21" fillId="0" fontId="19" numFmtId="0" xfId="0" applyAlignment="1" applyBorder="1" applyFont="1">
      <alignment readingOrder="0"/>
    </xf>
    <xf borderId="22" fillId="0" fontId="8" numFmtId="0" xfId="0" applyBorder="1" applyFont="1"/>
    <xf borderId="23" fillId="9" fontId="5" numFmtId="0" xfId="0" applyAlignment="1" applyBorder="1" applyFill="1" applyFont="1">
      <alignment horizontal="center" vertical="center"/>
    </xf>
    <xf borderId="24" fillId="9" fontId="5" numFmtId="0" xfId="0" applyBorder="1" applyFont="1"/>
    <xf borderId="25" fillId="9" fontId="5" numFmtId="0" xfId="0" applyAlignment="1" applyBorder="1" applyFont="1">
      <alignment horizontal="center"/>
    </xf>
    <xf borderId="26" fillId="9" fontId="5" numFmtId="0" xfId="0" applyAlignment="1" applyBorder="1" applyFont="1">
      <alignment horizontal="center"/>
    </xf>
    <xf borderId="27" fillId="9" fontId="5" numFmtId="0" xfId="0" applyAlignment="1" applyBorder="1" applyFont="1">
      <alignment horizontal="center"/>
    </xf>
    <xf borderId="5" fillId="0" fontId="20" numFmtId="0" xfId="0" applyAlignment="1" applyBorder="1" applyFont="1">
      <alignment readingOrder="0"/>
    </xf>
    <xf borderId="28" fillId="0" fontId="8" numFmtId="0" xfId="0" applyBorder="1" applyFont="1"/>
    <xf borderId="6" fillId="0" fontId="8" numFmtId="0" xfId="0" applyBorder="1" applyFont="1"/>
    <xf borderId="29" fillId="0" fontId="7" numFmtId="0" xfId="0" applyBorder="1" applyFont="1"/>
    <xf borderId="30" fillId="0" fontId="7" numFmtId="0" xfId="0" applyBorder="1" applyFont="1"/>
    <xf borderId="31" fillId="9" fontId="5" numFmtId="0" xfId="0" applyBorder="1" applyFont="1"/>
    <xf borderId="32" fillId="9" fontId="5" numFmtId="0" xfId="0" applyAlignment="1" applyBorder="1" applyFont="1">
      <alignment horizontal="center"/>
    </xf>
    <xf borderId="33" fillId="9" fontId="5" numFmtId="0" xfId="0" applyAlignment="1" applyBorder="1" applyFont="1">
      <alignment horizontal="center"/>
    </xf>
    <xf borderId="34" fillId="9" fontId="5" numFmtId="0" xfId="0" applyAlignment="1" applyBorder="1" applyFont="1">
      <alignment horizontal="center"/>
    </xf>
    <xf borderId="35" fillId="8" fontId="8" numFmtId="0" xfId="0" applyAlignment="1" applyBorder="1" applyFont="1">
      <alignment readingOrder="0"/>
    </xf>
    <xf borderId="13" fillId="0" fontId="5" numFmtId="0" xfId="0" applyAlignment="1" applyBorder="1" applyFont="1">
      <alignment horizontal="center"/>
    </xf>
    <xf borderId="15" fillId="0" fontId="8" numFmtId="0" xfId="0" applyAlignment="1" applyBorder="1" applyFont="1">
      <alignment readingOrder="0"/>
    </xf>
    <xf borderId="5" fillId="0" fontId="8" numFmtId="0" xfId="0" applyAlignment="1" applyBorder="1" applyFont="1">
      <alignment readingOrder="0"/>
    </xf>
    <xf borderId="28" fillId="0" fontId="8" numFmtId="0" xfId="0" applyAlignment="1" applyBorder="1" applyFont="1">
      <alignment readingOrder="0"/>
    </xf>
    <xf borderId="2" fillId="0" fontId="11" numFmtId="0" xfId="0" applyBorder="1" applyFont="1"/>
    <xf borderId="3" fillId="0" fontId="11" numFmtId="0" xfId="0" applyBorder="1" applyFont="1"/>
    <xf borderId="8" fillId="0" fontId="21" numFmtId="0" xfId="0" applyAlignment="1" applyBorder="1" applyFont="1">
      <alignment horizontal="center" readingOrder="0" vertical="center"/>
    </xf>
    <xf borderId="11" fillId="0" fontId="6" numFmtId="0" xfId="0" applyAlignment="1" applyBorder="1" applyFont="1">
      <alignment horizontal="center" readingOrder="0"/>
    </xf>
    <xf borderId="36" fillId="0" fontId="7" numFmtId="0" xfId="0" applyBorder="1" applyFont="1"/>
    <xf borderId="37" fillId="9" fontId="5" numFmtId="0" xfId="0" applyAlignment="1" applyBorder="1" applyFont="1">
      <alignment horizontal="center" vertical="center"/>
    </xf>
    <xf borderId="38" fillId="9" fontId="5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readingOrder="0" vertical="center"/>
    </xf>
    <xf borderId="21" fillId="0" fontId="8" numFmtId="0" xfId="0" applyAlignment="1" applyBorder="1" applyFont="1">
      <alignment readingOrder="0"/>
    </xf>
    <xf borderId="0" fillId="0" fontId="14" numFmtId="0" xfId="0" applyFont="1"/>
    <xf borderId="9" fillId="0" fontId="6" numFmtId="0" xfId="0" applyAlignment="1" applyBorder="1" applyFont="1">
      <alignment horizontal="center" readingOrder="0" shrinkToFit="0" vertical="center" wrapText="1"/>
    </xf>
    <xf borderId="23" fillId="9" fontId="6" numFmtId="0" xfId="0" applyAlignment="1" applyBorder="1" applyFont="1">
      <alignment horizontal="center" readingOrder="0" shrinkToFit="0" vertical="center" wrapText="1"/>
    </xf>
    <xf borderId="25" fillId="9" fontId="6" numFmtId="0" xfId="0" applyAlignment="1" applyBorder="1" applyFont="1">
      <alignment horizontal="center" readingOrder="0"/>
    </xf>
    <xf borderId="26" fillId="9" fontId="6" numFmtId="0" xfId="0" applyAlignment="1" applyBorder="1" applyFont="1">
      <alignment horizontal="center" readingOrder="0"/>
    </xf>
    <xf borderId="27" fillId="9" fontId="6" numFmtId="0" xfId="0" applyAlignment="1" applyBorder="1" applyFont="1">
      <alignment horizontal="center" readingOrder="0"/>
    </xf>
    <xf borderId="32" fillId="9" fontId="6" numFmtId="0" xfId="0" applyAlignment="1" applyBorder="1" applyFont="1">
      <alignment horizontal="center" readingOrder="0"/>
    </xf>
    <xf borderId="33" fillId="9" fontId="6" numFmtId="0" xfId="0" applyAlignment="1" applyBorder="1" applyFont="1">
      <alignment horizontal="center" readingOrder="0"/>
    </xf>
    <xf borderId="34" fillId="9" fontId="6" numFmtId="0" xfId="0" applyAlignment="1" applyBorder="1" applyFont="1">
      <alignment horizontal="center" readingOrder="0"/>
    </xf>
    <xf borderId="14" fillId="0" fontId="8" numFmtId="0" xfId="0" applyAlignment="1" applyBorder="1" applyFont="1">
      <alignment readingOrder="0"/>
    </xf>
    <xf borderId="21" fillId="0" fontId="8" numFmtId="0" xfId="0" applyAlignment="1" applyBorder="1" applyFont="1">
      <alignment readingOrder="0"/>
    </xf>
    <xf borderId="21" fillId="0" fontId="8" numFmtId="0" xfId="0" applyBorder="1" applyFont="1"/>
    <xf borderId="23" fillId="9" fontId="6" numFmtId="0" xfId="0" applyAlignment="1" applyBorder="1" applyFont="1">
      <alignment horizontal="center" readingOrder="0" vertical="center"/>
    </xf>
    <xf borderId="5" fillId="0" fontId="8" numFmtId="0" xfId="0" applyBorder="1" applyFont="1"/>
    <xf borderId="25" fillId="9" fontId="22" numFmtId="0" xfId="0" applyAlignment="1" applyBorder="1" applyFont="1">
      <alignment horizontal="center" readingOrder="0"/>
    </xf>
    <xf borderId="26" fillId="9" fontId="22" numFmtId="0" xfId="0" applyAlignment="1" applyBorder="1" applyFont="1">
      <alignment horizontal="center" readingOrder="0"/>
    </xf>
    <xf borderId="27" fillId="9" fontId="22" numFmtId="0" xfId="0" applyAlignment="1" applyBorder="1" applyFont="1">
      <alignment horizontal="center" readingOrder="0"/>
    </xf>
    <xf borderId="32" fillId="9" fontId="22" numFmtId="0" xfId="0" applyAlignment="1" applyBorder="1" applyFont="1">
      <alignment horizontal="center" readingOrder="0"/>
    </xf>
    <xf borderId="33" fillId="9" fontId="22" numFmtId="0" xfId="0" applyAlignment="1" applyBorder="1" applyFont="1">
      <alignment horizontal="center" readingOrder="0"/>
    </xf>
    <xf borderId="34" fillId="9" fontId="2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16.38"/>
    <col customWidth="1" min="3" max="3" width="9.5"/>
    <col customWidth="1" min="4" max="4" width="7.38"/>
    <col customWidth="1" min="5" max="5" width="7.63"/>
    <col customWidth="1" min="6" max="6" width="8.63"/>
    <col customWidth="1" min="7" max="7" width="12.38"/>
    <col customWidth="1" min="8" max="8" width="7.63"/>
    <col customWidth="1" min="9" max="9" width="11.88"/>
    <col customWidth="1" min="10" max="10" width="10.75"/>
    <col customWidth="1" min="11" max="11" width="10.25"/>
    <col customWidth="1" min="12" max="13" width="7.63"/>
    <col customWidth="1" min="14" max="14" width="9.5"/>
    <col customWidth="1" min="15" max="15" width="9.38"/>
    <col customWidth="1" min="16" max="16" width="8.63"/>
    <col customWidth="1" min="17" max="17" width="8.5"/>
    <col customWidth="1" min="18" max="18" width="8.13"/>
    <col customWidth="1" min="19" max="30" width="7.63"/>
  </cols>
  <sheetData>
    <row r="1" ht="14.25" customHeight="1">
      <c r="A1" s="1" t="s">
        <v>0</v>
      </c>
      <c r="B1" s="2"/>
    </row>
    <row r="2" ht="14.25" customHeight="1"/>
    <row r="3" ht="14.25" customHeight="1">
      <c r="A3" s="3" t="s">
        <v>1</v>
      </c>
      <c r="H3" s="4" t="s">
        <v>2</v>
      </c>
    </row>
    <row r="4" ht="14.25" customHeight="1">
      <c r="A4" s="5" t="s">
        <v>3</v>
      </c>
      <c r="B4" s="6" t="s">
        <v>4</v>
      </c>
      <c r="C4" s="7"/>
      <c r="D4" s="8"/>
      <c r="E4" s="5" t="s">
        <v>5</v>
      </c>
      <c r="F4" s="8"/>
      <c r="H4" s="9" t="s">
        <v>6</v>
      </c>
      <c r="I4" s="9" t="s">
        <v>7</v>
      </c>
    </row>
    <row r="5" ht="14.25" customHeight="1">
      <c r="A5" s="10" t="s">
        <v>8</v>
      </c>
      <c r="B5" s="10" t="s">
        <v>9</v>
      </c>
      <c r="C5" s="7"/>
      <c r="D5" s="8"/>
      <c r="E5" s="10" t="s">
        <v>10</v>
      </c>
      <c r="F5" s="8"/>
      <c r="H5" s="11" t="s">
        <v>11</v>
      </c>
      <c r="I5" s="11" t="s">
        <v>12</v>
      </c>
    </row>
    <row r="6" ht="14.25" customHeight="1">
      <c r="A6" s="10" t="s">
        <v>13</v>
      </c>
      <c r="B6" s="10" t="s">
        <v>14</v>
      </c>
      <c r="C6" s="7"/>
      <c r="D6" s="8"/>
      <c r="E6" s="10" t="s">
        <v>15</v>
      </c>
      <c r="F6" s="8"/>
    </row>
    <row r="7" ht="14.25" customHeight="1">
      <c r="J7" s="12"/>
    </row>
    <row r="8" ht="14.25" customHeight="1">
      <c r="A8" s="4" t="s">
        <v>16</v>
      </c>
      <c r="K8" s="4" t="s">
        <v>17</v>
      </c>
    </row>
    <row r="9" ht="14.25" customHeight="1">
      <c r="B9" s="13" t="s">
        <v>18</v>
      </c>
      <c r="C9" s="14" t="s">
        <v>19</v>
      </c>
      <c r="D9" s="8"/>
      <c r="E9" s="14" t="s">
        <v>20</v>
      </c>
      <c r="F9" s="8"/>
      <c r="G9" s="15" t="s">
        <v>21</v>
      </c>
      <c r="M9" s="16" t="s">
        <v>22</v>
      </c>
      <c r="N9" s="8"/>
      <c r="O9" s="16" t="s">
        <v>23</v>
      </c>
      <c r="P9" s="8"/>
      <c r="Q9" s="17" t="s">
        <v>24</v>
      </c>
    </row>
    <row r="10" ht="14.25" customHeight="1">
      <c r="A10" s="18" t="s">
        <v>25</v>
      </c>
      <c r="B10" s="19" t="s">
        <v>26</v>
      </c>
      <c r="C10" s="20" t="s">
        <v>27</v>
      </c>
      <c r="D10" s="21"/>
      <c r="E10" s="22" t="s">
        <v>28</v>
      </c>
      <c r="F10" s="8"/>
      <c r="G10" s="23" t="s">
        <v>29</v>
      </c>
      <c r="K10" s="24" t="s">
        <v>25</v>
      </c>
      <c r="L10" s="8"/>
      <c r="M10" s="25" t="s">
        <v>30</v>
      </c>
      <c r="N10" s="8"/>
      <c r="O10" s="25" t="s">
        <v>31</v>
      </c>
      <c r="P10" s="8"/>
      <c r="Q10" s="26" t="s">
        <v>30</v>
      </c>
    </row>
    <row r="11" ht="14.25" customHeight="1">
      <c r="A11" s="27" t="s">
        <v>32</v>
      </c>
      <c r="B11" s="19"/>
      <c r="C11" s="22"/>
      <c r="D11" s="8"/>
      <c r="E11" s="22" t="s">
        <v>33</v>
      </c>
      <c r="F11" s="8"/>
      <c r="K11" s="28" t="s">
        <v>34</v>
      </c>
      <c r="L11" s="8"/>
      <c r="M11" s="29" t="s">
        <v>35</v>
      </c>
      <c r="N11" s="8"/>
      <c r="O11" s="29" t="s">
        <v>36</v>
      </c>
      <c r="P11" s="8"/>
      <c r="Q11" s="30" t="s">
        <v>35</v>
      </c>
    </row>
    <row r="12" ht="14.25" customHeight="1">
      <c r="A12" s="31" t="s">
        <v>34</v>
      </c>
      <c r="B12" s="32" t="s">
        <v>37</v>
      </c>
      <c r="C12" s="33" t="s">
        <v>38</v>
      </c>
      <c r="D12" s="8"/>
      <c r="E12" s="34" t="s">
        <v>39</v>
      </c>
      <c r="F12" s="8"/>
      <c r="K12" s="35" t="s">
        <v>40</v>
      </c>
      <c r="L12" s="8"/>
      <c r="M12" s="36" t="s">
        <v>41</v>
      </c>
      <c r="N12" s="8"/>
      <c r="O12" s="37"/>
      <c r="P12" s="8"/>
      <c r="Q12" s="38" t="s">
        <v>42</v>
      </c>
    </row>
    <row r="13" ht="14.25" customHeight="1">
      <c r="A13" s="39" t="s">
        <v>40</v>
      </c>
      <c r="B13" s="40" t="s">
        <v>41</v>
      </c>
      <c r="C13" s="36" t="s">
        <v>43</v>
      </c>
      <c r="D13" s="8"/>
      <c r="E13" s="37"/>
      <c r="F13" s="8"/>
      <c r="G13" s="23" t="s">
        <v>44</v>
      </c>
      <c r="H13" s="23" t="s">
        <v>45</v>
      </c>
    </row>
    <row r="14" ht="14.25" customHeight="1">
      <c r="A14" s="41"/>
    </row>
    <row r="15" ht="14.25" customHeight="1">
      <c r="A15" s="41"/>
    </row>
    <row r="16" ht="14.25" customHeight="1">
      <c r="A16" s="42" t="s">
        <v>46</v>
      </c>
    </row>
    <row r="17" ht="14.25" customHeight="1"/>
    <row r="18" ht="14.25" customHeight="1">
      <c r="A18" s="43" t="s">
        <v>47</v>
      </c>
      <c r="F18" s="44">
        <v>60.0</v>
      </c>
      <c r="L18" s="45" t="s">
        <v>48</v>
      </c>
      <c r="M18" s="7"/>
      <c r="N18" s="8"/>
      <c r="O18" s="46" t="s">
        <v>49</v>
      </c>
      <c r="P18" s="7"/>
      <c r="Q18" s="8"/>
    </row>
    <row r="19" ht="14.25" customHeight="1">
      <c r="I19" s="47" t="s">
        <v>25</v>
      </c>
      <c r="J19" s="48"/>
      <c r="L19" s="49" t="s">
        <v>50</v>
      </c>
      <c r="M19" s="49" t="s">
        <v>51</v>
      </c>
      <c r="N19" s="49" t="s">
        <v>52</v>
      </c>
      <c r="O19" s="50" t="s">
        <v>50</v>
      </c>
      <c r="P19" s="50" t="s">
        <v>51</v>
      </c>
      <c r="Q19" s="50" t="s">
        <v>52</v>
      </c>
      <c r="S19" s="23" t="s">
        <v>53</v>
      </c>
      <c r="U19" s="23" t="s">
        <v>54</v>
      </c>
    </row>
    <row r="20" ht="14.25" customHeight="1">
      <c r="A20" s="51" t="s">
        <v>55</v>
      </c>
      <c r="B20" s="51" t="s">
        <v>56</v>
      </c>
      <c r="C20" s="51" t="s">
        <v>57</v>
      </c>
      <c r="E20" s="52" t="s">
        <v>58</v>
      </c>
      <c r="F20" s="8"/>
      <c r="G20" s="53">
        <f>4*F18^2+4*F18+3*F18+4*F18^2+4*F18+5*F18+2*F18+6*F18</f>
        <v>30240</v>
      </c>
      <c r="I20" s="54" t="s">
        <v>59</v>
      </c>
      <c r="J20" s="55" t="s">
        <v>60</v>
      </c>
      <c r="K20" s="56" t="s">
        <v>61</v>
      </c>
      <c r="L20" s="57">
        <v>111956.0</v>
      </c>
      <c r="M20" s="58">
        <v>56300.0</v>
      </c>
      <c r="N20" s="58">
        <v>55784.0</v>
      </c>
      <c r="O20" s="59">
        <v>2005575.0</v>
      </c>
      <c r="P20" s="59">
        <v>1507665.0</v>
      </c>
      <c r="Q20" s="60">
        <v>498421.0</v>
      </c>
    </row>
    <row r="21" ht="14.25" customHeight="1">
      <c r="A21" s="61" t="s">
        <v>22</v>
      </c>
      <c r="B21" s="62">
        <f>4*F18</f>
        <v>240</v>
      </c>
      <c r="C21" s="63">
        <f t="shared" ref="C21:C22" si="1">B21*2</f>
        <v>480</v>
      </c>
      <c r="E21" s="52" t="s">
        <v>62</v>
      </c>
      <c r="F21" s="8"/>
      <c r="G21" s="53">
        <f>F18+F18-1</f>
        <v>119</v>
      </c>
      <c r="I21" s="64"/>
      <c r="J21" s="65"/>
      <c r="K21" s="66" t="s">
        <v>63</v>
      </c>
      <c r="L21" s="67">
        <v>148043.0</v>
      </c>
      <c r="M21" s="68">
        <v>67119.0</v>
      </c>
      <c r="N21" s="68">
        <v>65667.0</v>
      </c>
      <c r="O21" s="69">
        <v>2326965.0</v>
      </c>
      <c r="P21" s="69">
        <v>1595366.0</v>
      </c>
      <c r="Q21" s="70">
        <v>597810.0</v>
      </c>
      <c r="S21" s="15">
        <f>O21/150000000</f>
        <v>0.0155131</v>
      </c>
      <c r="U21" s="15">
        <f>1/(S21/9)</f>
        <v>580.1548369</v>
      </c>
    </row>
    <row r="22" ht="14.25" customHeight="1">
      <c r="A22" s="71" t="s">
        <v>64</v>
      </c>
      <c r="B22" s="15">
        <f>4*F18*F18</f>
        <v>14400</v>
      </c>
      <c r="C22" s="72">
        <f t="shared" si="1"/>
        <v>28800</v>
      </c>
      <c r="E22" s="52" t="s">
        <v>50</v>
      </c>
      <c r="F22" s="8"/>
      <c r="G22" s="53">
        <f>G20*2+G21</f>
        <v>60599</v>
      </c>
      <c r="I22" s="64"/>
      <c r="J22" s="73" t="s">
        <v>65</v>
      </c>
      <c r="K22" s="74" t="s">
        <v>61</v>
      </c>
      <c r="L22" s="75">
        <v>111761.0</v>
      </c>
      <c r="M22" s="76">
        <v>56187.0</v>
      </c>
      <c r="N22" s="76">
        <v>55702.0</v>
      </c>
      <c r="O22" s="76">
        <v>2005489.0</v>
      </c>
      <c r="P22" s="76"/>
      <c r="Q22" s="77"/>
    </row>
    <row r="23" ht="14.25" customHeight="1">
      <c r="A23" s="78" t="s">
        <v>24</v>
      </c>
      <c r="B23" s="79">
        <f>4*F18</f>
        <v>240</v>
      </c>
      <c r="C23" s="80">
        <f>B23*4</f>
        <v>960</v>
      </c>
      <c r="I23" s="81"/>
      <c r="J23" s="82"/>
      <c r="K23" s="83" t="s">
        <v>63</v>
      </c>
      <c r="L23" s="84">
        <v>132775.0</v>
      </c>
      <c r="M23" s="85">
        <v>74501.0</v>
      </c>
      <c r="N23" s="85">
        <v>65530.0</v>
      </c>
      <c r="O23" s="85">
        <v>2323996.0</v>
      </c>
      <c r="P23" s="85"/>
      <c r="Q23" s="86"/>
      <c r="S23" s="15">
        <f>O23/150000000</f>
        <v>0.01549330667</v>
      </c>
      <c r="U23" s="15">
        <f>1/(S23/9)</f>
        <v>580.8960084</v>
      </c>
    </row>
    <row r="24" ht="15.0" customHeight="1">
      <c r="A24" s="87" t="s">
        <v>66</v>
      </c>
      <c r="B24" s="87" t="s">
        <v>56</v>
      </c>
      <c r="C24" s="87" t="s">
        <v>57</v>
      </c>
      <c r="I24" s="54" t="s">
        <v>67</v>
      </c>
      <c r="J24" s="55" t="s">
        <v>60</v>
      </c>
      <c r="K24" s="56" t="s">
        <v>61</v>
      </c>
      <c r="L24" s="57">
        <v>15868.0</v>
      </c>
      <c r="M24" s="58">
        <v>7934.0</v>
      </c>
      <c r="N24" s="58">
        <v>7958.0</v>
      </c>
      <c r="O24" s="58">
        <v>275990.0</v>
      </c>
      <c r="P24" s="58">
        <v>206844.0</v>
      </c>
      <c r="Q24" s="88">
        <v>69183.0</v>
      </c>
    </row>
    <row r="25" ht="14.25" customHeight="1">
      <c r="A25" s="61" t="s">
        <v>22</v>
      </c>
      <c r="B25" s="89">
        <f>F18</f>
        <v>60</v>
      </c>
      <c r="C25" s="63">
        <f>2*B25</f>
        <v>120</v>
      </c>
      <c r="I25" s="64"/>
      <c r="J25" s="65"/>
      <c r="K25" s="66" t="s">
        <v>63</v>
      </c>
      <c r="L25" s="67">
        <v>33941.0</v>
      </c>
      <c r="M25" s="68">
        <v>17434.0</v>
      </c>
      <c r="N25" s="68">
        <v>17434.0</v>
      </c>
      <c r="O25" s="68">
        <v>419059.0</v>
      </c>
      <c r="P25" s="68">
        <v>303982.0</v>
      </c>
      <c r="Q25" s="67">
        <v>105578.0</v>
      </c>
      <c r="S25" s="15">
        <f>O25/150000000</f>
        <v>0.002793726667</v>
      </c>
      <c r="U25" s="15">
        <f>1/(S25/9)</f>
        <v>3221.503416</v>
      </c>
    </row>
    <row r="26" ht="14.25" customHeight="1">
      <c r="A26" s="90" t="s">
        <v>24</v>
      </c>
      <c r="B26" s="91">
        <v>1.0</v>
      </c>
      <c r="C26" s="80">
        <f>4*B26</f>
        <v>4</v>
      </c>
      <c r="I26" s="64"/>
      <c r="J26" s="73" t="s">
        <v>65</v>
      </c>
      <c r="K26" s="74" t="s">
        <v>61</v>
      </c>
      <c r="L26" s="75">
        <v>15155.0</v>
      </c>
      <c r="M26" s="76">
        <v>7561.0</v>
      </c>
      <c r="N26" s="76">
        <v>7618.0</v>
      </c>
      <c r="O26" s="76">
        <v>261105.0</v>
      </c>
      <c r="P26" s="76">
        <v>195557.0</v>
      </c>
      <c r="Q26" s="77">
        <v>65585.0</v>
      </c>
    </row>
    <row r="27" ht="14.25" customHeight="1">
      <c r="A27" s="52" t="s">
        <v>68</v>
      </c>
      <c r="B27" s="92">
        <f t="shared" ref="B27:C27" si="2">2*(B21+B22+B23)+B25+B26</f>
        <v>29821</v>
      </c>
      <c r="C27" s="93">
        <f t="shared" si="2"/>
        <v>60604</v>
      </c>
      <c r="I27" s="81"/>
      <c r="J27" s="82"/>
      <c r="K27" s="83" t="s">
        <v>63</v>
      </c>
      <c r="L27" s="84">
        <v>32763.0</v>
      </c>
      <c r="M27" s="85">
        <v>16600.0</v>
      </c>
      <c r="N27" s="85">
        <v>16585.0</v>
      </c>
      <c r="O27" s="85">
        <v>368296.0</v>
      </c>
      <c r="P27" s="85">
        <v>264601.0</v>
      </c>
      <c r="Q27" s="86">
        <v>94406.0</v>
      </c>
      <c r="S27" s="15">
        <f>O27/150000000</f>
        <v>0.002455306667</v>
      </c>
      <c r="U27" s="15">
        <f>1/(S27/9)</f>
        <v>3665.5299</v>
      </c>
    </row>
    <row r="28" ht="14.25" customHeight="1">
      <c r="I28" s="54" t="s">
        <v>69</v>
      </c>
      <c r="J28" s="55" t="s">
        <v>60</v>
      </c>
      <c r="K28" s="56" t="s">
        <v>61</v>
      </c>
      <c r="L28" s="57">
        <v>14590.0</v>
      </c>
      <c r="M28" s="58">
        <v>7297.0</v>
      </c>
      <c r="N28" s="58">
        <v>7328.0</v>
      </c>
      <c r="O28" s="58">
        <v>250955.0</v>
      </c>
      <c r="P28" s="58">
        <v>188141.0</v>
      </c>
      <c r="Q28" s="88">
        <v>63390.0</v>
      </c>
    </row>
    <row r="29" ht="14.25" customHeight="1">
      <c r="I29" s="64"/>
      <c r="J29" s="65"/>
      <c r="K29" s="66" t="s">
        <v>63</v>
      </c>
      <c r="L29" s="67">
        <v>31379.0</v>
      </c>
      <c r="M29" s="68">
        <v>15983.0</v>
      </c>
      <c r="N29" s="68">
        <v>15987.0</v>
      </c>
      <c r="O29" s="68">
        <v>349502.0</v>
      </c>
      <c r="P29" s="68">
        <v>259221.0</v>
      </c>
      <c r="Q29" s="67">
        <v>91740.0</v>
      </c>
      <c r="S29" s="23" t="s">
        <v>70</v>
      </c>
    </row>
    <row r="30" ht="14.25" customHeight="1">
      <c r="A30" s="44"/>
      <c r="I30" s="64"/>
      <c r="J30" s="73" t="s">
        <v>65</v>
      </c>
      <c r="K30" s="74" t="s">
        <v>61</v>
      </c>
      <c r="L30" s="75">
        <v>13877.0</v>
      </c>
      <c r="M30" s="76">
        <v>6924.0</v>
      </c>
      <c r="N30" s="76">
        <v>6988.0</v>
      </c>
      <c r="O30" s="76">
        <v>236302.0</v>
      </c>
      <c r="P30" s="76">
        <v>177088.0</v>
      </c>
      <c r="Q30" s="77">
        <v>59792.0</v>
      </c>
      <c r="S30" s="23" t="s">
        <v>71</v>
      </c>
    </row>
    <row r="31" ht="14.25" customHeight="1">
      <c r="A31" s="44"/>
      <c r="I31" s="81"/>
      <c r="J31" s="82"/>
      <c r="K31" s="83" t="s">
        <v>63</v>
      </c>
      <c r="L31" s="84">
        <v>30098.0</v>
      </c>
      <c r="M31" s="85">
        <v>15111.0</v>
      </c>
      <c r="N31" s="85">
        <v>15348.0</v>
      </c>
      <c r="O31" s="85">
        <v>326096.0</v>
      </c>
      <c r="P31" s="85">
        <v>237720.0</v>
      </c>
      <c r="Q31" s="86">
        <v>84487.0</v>
      </c>
      <c r="S31" s="23" t="s">
        <v>72</v>
      </c>
    </row>
    <row r="32" ht="14.25" customHeight="1">
      <c r="A32" s="44"/>
    </row>
    <row r="33" ht="14.25" customHeight="1"/>
    <row r="34" ht="14.25" customHeight="1">
      <c r="L34" s="45" t="s">
        <v>48</v>
      </c>
      <c r="M34" s="7"/>
      <c r="N34" s="8"/>
      <c r="O34" s="46" t="s">
        <v>49</v>
      </c>
      <c r="P34" s="7"/>
      <c r="Q34" s="8"/>
    </row>
    <row r="35" ht="14.25" customHeight="1">
      <c r="I35" s="47" t="s">
        <v>34</v>
      </c>
      <c r="J35" s="48"/>
      <c r="L35" s="49" t="s">
        <v>50</v>
      </c>
      <c r="M35" s="49" t="s">
        <v>51</v>
      </c>
      <c r="N35" s="49" t="s">
        <v>52</v>
      </c>
      <c r="O35" s="50" t="s">
        <v>50</v>
      </c>
      <c r="P35" s="50" t="s">
        <v>51</v>
      </c>
      <c r="Q35" s="50" t="s">
        <v>52</v>
      </c>
      <c r="S35" s="23" t="s">
        <v>53</v>
      </c>
      <c r="U35" s="23" t="s">
        <v>54</v>
      </c>
    </row>
    <row r="36" ht="14.25" customHeight="1">
      <c r="A36" s="51" t="s">
        <v>73</v>
      </c>
      <c r="B36" s="51" t="s">
        <v>56</v>
      </c>
      <c r="C36" s="51" t="s">
        <v>57</v>
      </c>
      <c r="E36" s="52" t="s">
        <v>74</v>
      </c>
      <c r="F36" s="8"/>
      <c r="G36" s="53">
        <f>3*F18^2+3*F18+3*F18+3*F18^2+3*F18+5*F18+4*F18+F18</f>
        <v>22740</v>
      </c>
      <c r="I36" s="94" t="s">
        <v>59</v>
      </c>
      <c r="J36" s="55"/>
      <c r="K36" s="56" t="s">
        <v>61</v>
      </c>
      <c r="L36" s="95">
        <v>81347.0</v>
      </c>
      <c r="M36" s="59">
        <v>41068.0</v>
      </c>
      <c r="N36" s="59">
        <v>40445.0</v>
      </c>
      <c r="O36" s="59">
        <v>1456811.0</v>
      </c>
      <c r="P36" s="59">
        <v>1096478.0</v>
      </c>
      <c r="Q36" s="60">
        <v>360493.0</v>
      </c>
    </row>
    <row r="37" ht="14.25" customHeight="1">
      <c r="A37" s="61" t="s">
        <v>22</v>
      </c>
      <c r="B37" s="62">
        <f>3*F18</f>
        <v>180</v>
      </c>
      <c r="C37" s="63">
        <f t="shared" ref="C37:C38" si="3">B37*2</f>
        <v>360</v>
      </c>
      <c r="E37" s="52" t="s">
        <v>62</v>
      </c>
      <c r="F37" s="8"/>
      <c r="G37" s="53">
        <f>F18+F18-1</f>
        <v>119</v>
      </c>
      <c r="I37" s="64"/>
      <c r="J37" s="96"/>
      <c r="K37" s="66" t="s">
        <v>63</v>
      </c>
      <c r="L37" s="70">
        <v>97762.0</v>
      </c>
      <c r="M37" s="69">
        <v>50743.0</v>
      </c>
      <c r="N37" s="69">
        <v>49781.0</v>
      </c>
      <c r="O37" s="69">
        <v>1560246.0</v>
      </c>
      <c r="P37" s="69">
        <v>1191611.0</v>
      </c>
      <c r="Q37" s="70">
        <v>380700.0</v>
      </c>
    </row>
    <row r="38" ht="14.25" customHeight="1">
      <c r="A38" s="71" t="s">
        <v>64</v>
      </c>
      <c r="B38" s="15">
        <f>3*F18*F18</f>
        <v>10800</v>
      </c>
      <c r="C38" s="72">
        <f t="shared" si="3"/>
        <v>21600</v>
      </c>
      <c r="E38" s="52" t="s">
        <v>50</v>
      </c>
      <c r="F38" s="8"/>
      <c r="G38" s="53">
        <f>G36*2+G37</f>
        <v>45599</v>
      </c>
      <c r="I38" s="64"/>
      <c r="J38" s="97"/>
      <c r="K38" s="74"/>
      <c r="L38" s="75"/>
      <c r="M38" s="76"/>
      <c r="N38" s="76"/>
      <c r="O38" s="76"/>
      <c r="P38" s="76"/>
      <c r="Q38" s="77"/>
    </row>
    <row r="39" ht="14.25" customHeight="1">
      <c r="A39" s="78" t="s">
        <v>24</v>
      </c>
      <c r="B39" s="79">
        <f>3*F18</f>
        <v>180</v>
      </c>
      <c r="C39" s="80">
        <f>B39*4</f>
        <v>720</v>
      </c>
      <c r="I39" s="81"/>
      <c r="J39" s="98"/>
      <c r="K39" s="83"/>
      <c r="L39" s="84"/>
      <c r="M39" s="85"/>
      <c r="N39" s="85"/>
      <c r="O39" s="85"/>
      <c r="P39" s="85"/>
      <c r="Q39" s="86"/>
    </row>
    <row r="40" ht="14.25" customHeight="1">
      <c r="A40" s="87" t="s">
        <v>66</v>
      </c>
      <c r="B40" s="87" t="s">
        <v>56</v>
      </c>
      <c r="C40" s="87" t="s">
        <v>57</v>
      </c>
      <c r="I40" s="54" t="s">
        <v>67</v>
      </c>
      <c r="J40" s="99" t="s">
        <v>75</v>
      </c>
      <c r="K40" s="56" t="s">
        <v>61</v>
      </c>
      <c r="L40" s="57">
        <v>12418.0</v>
      </c>
      <c r="M40" s="58">
        <v>6249.0</v>
      </c>
      <c r="N40" s="58">
        <v>6227.0</v>
      </c>
      <c r="O40" s="58">
        <v>212407.0</v>
      </c>
      <c r="P40" s="58">
        <v>159217.0</v>
      </c>
      <c r="Q40" s="88">
        <v>53253.0</v>
      </c>
    </row>
    <row r="41" ht="14.25" customHeight="1">
      <c r="A41" s="61" t="s">
        <v>22</v>
      </c>
      <c r="B41" s="89">
        <f>F18</f>
        <v>60</v>
      </c>
      <c r="C41" s="63">
        <f>2*B41</f>
        <v>120</v>
      </c>
      <c r="I41" s="64"/>
      <c r="J41" s="96"/>
      <c r="K41" s="66" t="s">
        <v>63</v>
      </c>
      <c r="L41" s="67">
        <v>28450.0</v>
      </c>
      <c r="M41" s="68">
        <v>14134.0</v>
      </c>
      <c r="N41" s="68">
        <v>14276.0</v>
      </c>
      <c r="O41" s="68">
        <v>298398.0</v>
      </c>
      <c r="P41" s="68">
        <v>220775.0</v>
      </c>
      <c r="Q41" s="67">
        <v>76803.0</v>
      </c>
      <c r="S41" s="15">
        <f>O41/150000000</f>
        <v>0.00198932</v>
      </c>
      <c r="U41" s="15">
        <f>1/(S41/9)</f>
        <v>4524.159009</v>
      </c>
    </row>
    <row r="42" ht="14.25" customHeight="1">
      <c r="A42" s="100" t="s">
        <v>24</v>
      </c>
      <c r="B42" s="23">
        <v>1.0</v>
      </c>
      <c r="C42" s="72">
        <f>4*B42</f>
        <v>4</v>
      </c>
      <c r="I42" s="64"/>
      <c r="J42" s="97" t="s">
        <v>65</v>
      </c>
      <c r="K42" s="74" t="s">
        <v>61</v>
      </c>
      <c r="L42" s="75">
        <v>11698.0</v>
      </c>
      <c r="M42" s="76">
        <v>5875.0</v>
      </c>
      <c r="N42" s="76">
        <v>5889.0</v>
      </c>
      <c r="O42" s="76">
        <v>197059.0</v>
      </c>
      <c r="P42" s="76">
        <v>147486.0</v>
      </c>
      <c r="Q42" s="77">
        <v>49642.0</v>
      </c>
    </row>
    <row r="43" ht="14.25" customHeight="1">
      <c r="A43" s="52" t="s">
        <v>68</v>
      </c>
      <c r="B43" s="92">
        <f t="shared" ref="B43:C43" si="4">2*(B37+B38+B39)+B41+B42</f>
        <v>22381</v>
      </c>
      <c r="C43" s="93">
        <f t="shared" si="4"/>
        <v>45484</v>
      </c>
      <c r="I43" s="81"/>
      <c r="J43" s="98"/>
      <c r="K43" s="83" t="s">
        <v>63</v>
      </c>
      <c r="L43" s="84">
        <v>26263.0</v>
      </c>
      <c r="M43" s="85">
        <v>13444.0</v>
      </c>
      <c r="N43" s="85">
        <v>13174.0</v>
      </c>
      <c r="O43" s="85">
        <v>274055.0</v>
      </c>
      <c r="P43" s="85">
        <v>199572.0</v>
      </c>
      <c r="Q43" s="86">
        <v>72381.0</v>
      </c>
      <c r="S43" s="15">
        <f>O43/150000000</f>
        <v>0.001827033333</v>
      </c>
      <c r="U43" s="15">
        <f>1/(S43/9)</f>
        <v>4926.0185</v>
      </c>
    </row>
    <row r="44" ht="14.25" customHeight="1">
      <c r="I44" s="54"/>
      <c r="J44" s="55"/>
      <c r="K44" s="56"/>
      <c r="L44" s="57"/>
      <c r="M44" s="58"/>
      <c r="N44" s="58"/>
      <c r="O44" s="58"/>
      <c r="P44" s="58"/>
      <c r="Q44" s="88"/>
    </row>
    <row r="45" ht="14.25" customHeight="1">
      <c r="I45" s="64"/>
      <c r="J45" s="96"/>
      <c r="K45" s="66"/>
      <c r="L45" s="67"/>
      <c r="M45" s="68"/>
      <c r="N45" s="68"/>
      <c r="O45" s="68"/>
      <c r="P45" s="68"/>
      <c r="Q45" s="67"/>
    </row>
    <row r="46" ht="14.25" customHeight="1">
      <c r="I46" s="64"/>
      <c r="J46" s="97"/>
      <c r="K46" s="74"/>
      <c r="L46" s="75"/>
      <c r="M46" s="76"/>
      <c r="N46" s="76"/>
      <c r="O46" s="76"/>
      <c r="P46" s="76"/>
      <c r="Q46" s="77"/>
      <c r="S46" s="23" t="s">
        <v>76</v>
      </c>
    </row>
    <row r="47" ht="14.25" customHeight="1">
      <c r="I47" s="81"/>
      <c r="J47" s="98"/>
      <c r="K47" s="83"/>
      <c r="L47" s="84"/>
      <c r="M47" s="85"/>
      <c r="N47" s="85"/>
      <c r="O47" s="85"/>
      <c r="P47" s="85"/>
      <c r="Q47" s="86"/>
    </row>
    <row r="48" ht="14.25" customHeight="1"/>
    <row r="49" ht="14.25" customHeight="1"/>
    <row r="50" ht="14.25" customHeight="1">
      <c r="E50" s="12"/>
    </row>
    <row r="51" ht="14.25" customHeight="1">
      <c r="A51" s="101" t="s">
        <v>77</v>
      </c>
      <c r="E51" s="12"/>
      <c r="F51" s="44">
        <v>100.0</v>
      </c>
      <c r="L51" s="45" t="s">
        <v>48</v>
      </c>
      <c r="M51" s="7"/>
      <c r="N51" s="8"/>
      <c r="O51" s="46" t="s">
        <v>49</v>
      </c>
      <c r="P51" s="7"/>
      <c r="Q51" s="8"/>
    </row>
    <row r="52" ht="14.25" customHeight="1">
      <c r="I52" s="47" t="s">
        <v>25</v>
      </c>
      <c r="J52" s="48"/>
      <c r="L52" s="49" t="s">
        <v>50</v>
      </c>
      <c r="M52" s="49" t="s">
        <v>51</v>
      </c>
      <c r="N52" s="49" t="s">
        <v>52</v>
      </c>
      <c r="O52" s="50" t="s">
        <v>50</v>
      </c>
      <c r="P52" s="50" t="s">
        <v>51</v>
      </c>
      <c r="Q52" s="50" t="s">
        <v>52</v>
      </c>
      <c r="S52" s="23" t="s">
        <v>53</v>
      </c>
      <c r="U52" s="23" t="s">
        <v>54</v>
      </c>
    </row>
    <row r="53" ht="14.25" customHeight="1">
      <c r="A53" s="51" t="s">
        <v>55</v>
      </c>
      <c r="B53" s="51" t="s">
        <v>56</v>
      </c>
      <c r="C53" s="51" t="s">
        <v>57</v>
      </c>
      <c r="E53" s="52" t="s">
        <v>58</v>
      </c>
      <c r="F53" s="8"/>
      <c r="G53" s="53">
        <f>4*F51^2+4*F51+3*F51+4*F51^2+4*F51+5*F51+2*F51+6*F51</f>
        <v>82400</v>
      </c>
      <c r="I53" s="54" t="s">
        <v>67</v>
      </c>
      <c r="J53" s="55" t="s">
        <v>60</v>
      </c>
      <c r="K53" s="56" t="s">
        <v>61</v>
      </c>
      <c r="L53" s="57">
        <v>39223.0</v>
      </c>
      <c r="M53" s="58">
        <v>19541.0</v>
      </c>
      <c r="N53" s="58">
        <v>19750.0</v>
      </c>
      <c r="O53" s="58">
        <v>693278.0</v>
      </c>
      <c r="P53" s="58">
        <v>518418.0</v>
      </c>
      <c r="Q53" s="88">
        <v>174861.0</v>
      </c>
    </row>
    <row r="54" ht="14.25" customHeight="1">
      <c r="A54" s="61" t="s">
        <v>22</v>
      </c>
      <c r="B54" s="62">
        <f>4*F51</f>
        <v>400</v>
      </c>
      <c r="C54" s="63">
        <f t="shared" ref="C54:C55" si="5">B54*2</f>
        <v>800</v>
      </c>
      <c r="E54" s="52" t="s">
        <v>62</v>
      </c>
      <c r="F54" s="8"/>
      <c r="G54" s="53">
        <f>F51+F51-1</f>
        <v>199</v>
      </c>
      <c r="I54" s="64"/>
      <c r="J54" s="65"/>
      <c r="K54" s="66" t="s">
        <v>63</v>
      </c>
      <c r="L54" s="67">
        <v>68141.0</v>
      </c>
      <c r="M54" s="68">
        <v>34711.0</v>
      </c>
      <c r="N54" s="68">
        <v>36176.0</v>
      </c>
      <c r="O54" s="68">
        <v>1010450.0</v>
      </c>
      <c r="P54" s="68">
        <v>775214.0</v>
      </c>
      <c r="Q54" s="67">
        <v>268703.0</v>
      </c>
      <c r="S54" s="15">
        <f>O54/150000000</f>
        <v>0.006736333333</v>
      </c>
      <c r="U54" s="15">
        <f>1/(S54/9)</f>
        <v>1336.038399</v>
      </c>
    </row>
    <row r="55" ht="14.25" customHeight="1">
      <c r="A55" s="71" t="s">
        <v>64</v>
      </c>
      <c r="B55" s="15">
        <f>4*F51*F51</f>
        <v>40000</v>
      </c>
      <c r="C55" s="72">
        <f t="shared" si="5"/>
        <v>80000</v>
      </c>
      <c r="E55" s="52" t="s">
        <v>50</v>
      </c>
      <c r="F55" s="8"/>
      <c r="G55" s="53">
        <f>G53*2+G54</f>
        <v>164999</v>
      </c>
      <c r="I55" s="64"/>
      <c r="J55" s="73" t="s">
        <v>65</v>
      </c>
      <c r="K55" s="74" t="s">
        <v>61</v>
      </c>
      <c r="L55" s="75"/>
      <c r="M55" s="76"/>
      <c r="N55" s="76"/>
      <c r="O55" s="76"/>
      <c r="P55" s="76"/>
      <c r="Q55" s="77"/>
    </row>
    <row r="56" ht="14.25" customHeight="1">
      <c r="A56" s="78" t="s">
        <v>24</v>
      </c>
      <c r="B56" s="79">
        <f>4*F51</f>
        <v>400</v>
      </c>
      <c r="C56" s="80">
        <f>B56*4</f>
        <v>1600</v>
      </c>
      <c r="I56" s="81"/>
      <c r="J56" s="82"/>
      <c r="K56" s="83" t="s">
        <v>63</v>
      </c>
      <c r="L56" s="84"/>
      <c r="M56" s="85"/>
      <c r="N56" s="85"/>
      <c r="O56" s="85"/>
      <c r="P56" s="85"/>
      <c r="Q56" s="86"/>
    </row>
    <row r="57" ht="14.25" customHeight="1">
      <c r="A57" s="87" t="s">
        <v>66</v>
      </c>
      <c r="B57" s="87" t="s">
        <v>56</v>
      </c>
      <c r="C57" s="87" t="s">
        <v>57</v>
      </c>
      <c r="I57" s="54" t="s">
        <v>69</v>
      </c>
      <c r="J57" s="55" t="s">
        <v>60</v>
      </c>
      <c r="K57" s="56" t="s">
        <v>61</v>
      </c>
      <c r="L57" s="57">
        <v>37124.0</v>
      </c>
      <c r="M57" s="58">
        <v>18463.0</v>
      </c>
      <c r="N57" s="58">
        <v>18730.0</v>
      </c>
      <c r="O57" s="58">
        <v>653389.0</v>
      </c>
      <c r="P57" s="58">
        <v>488491.0</v>
      </c>
      <c r="Q57" s="88">
        <v>165493.0</v>
      </c>
    </row>
    <row r="58" ht="14.25" customHeight="1">
      <c r="A58" s="61" t="s">
        <v>22</v>
      </c>
      <c r="B58" s="89">
        <f>F51</f>
        <v>100</v>
      </c>
      <c r="C58" s="63">
        <f>2*B58</f>
        <v>200</v>
      </c>
      <c r="I58" s="64"/>
      <c r="J58" s="65"/>
      <c r="K58" s="66" t="s">
        <v>63</v>
      </c>
      <c r="L58" s="67">
        <v>63648.0</v>
      </c>
      <c r="M58" s="68">
        <v>32650.0</v>
      </c>
      <c r="N58" s="68">
        <v>32649.0</v>
      </c>
      <c r="O58" s="68">
        <v>894186.0</v>
      </c>
      <c r="P58" s="68">
        <v>694323.0</v>
      </c>
      <c r="Q58" s="67">
        <v>232974.0</v>
      </c>
      <c r="S58" s="15">
        <f>O58/150000000</f>
        <v>0.00596124</v>
      </c>
      <c r="U58" s="15">
        <f>1/(S58/9)</f>
        <v>1509.753004</v>
      </c>
    </row>
    <row r="59" ht="14.25" customHeight="1">
      <c r="A59" s="90" t="s">
        <v>24</v>
      </c>
      <c r="B59" s="91">
        <v>1.0</v>
      </c>
      <c r="C59" s="80">
        <f>4*B59</f>
        <v>4</v>
      </c>
      <c r="I59" s="64"/>
      <c r="J59" s="73" t="s">
        <v>65</v>
      </c>
      <c r="K59" s="74" t="s">
        <v>61</v>
      </c>
      <c r="L59" s="75"/>
      <c r="M59" s="76"/>
      <c r="N59" s="76"/>
      <c r="O59" s="76"/>
      <c r="P59" s="76"/>
      <c r="Q59" s="77"/>
    </row>
    <row r="60" ht="14.25" customHeight="1">
      <c r="A60" s="52" t="s">
        <v>68</v>
      </c>
      <c r="B60" s="92">
        <f t="shared" ref="B60:C60" si="6">2*(B54+B55+B56)+B58+B59</f>
        <v>81701</v>
      </c>
      <c r="C60" s="93">
        <f t="shared" si="6"/>
        <v>165004</v>
      </c>
      <c r="I60" s="81"/>
      <c r="J60" s="82"/>
      <c r="K60" s="83" t="s">
        <v>63</v>
      </c>
      <c r="L60" s="84"/>
      <c r="M60" s="85"/>
      <c r="N60" s="85"/>
      <c r="O60" s="85"/>
      <c r="P60" s="85"/>
      <c r="Q60" s="86"/>
    </row>
    <row r="61" ht="14.25" customHeight="1"/>
    <row r="62" ht="14.25" customHeight="1">
      <c r="B62" s="3"/>
    </row>
    <row r="63" ht="14.25" customHeight="1">
      <c r="L63" s="45" t="s">
        <v>48</v>
      </c>
      <c r="M63" s="7"/>
      <c r="N63" s="8"/>
      <c r="O63" s="46" t="s">
        <v>49</v>
      </c>
      <c r="P63" s="7"/>
      <c r="Q63" s="8"/>
    </row>
    <row r="64" ht="14.25" customHeight="1">
      <c r="I64" s="47" t="s">
        <v>34</v>
      </c>
      <c r="J64" s="48"/>
      <c r="L64" s="49" t="s">
        <v>50</v>
      </c>
      <c r="M64" s="49" t="s">
        <v>51</v>
      </c>
      <c r="N64" s="49" t="s">
        <v>52</v>
      </c>
      <c r="O64" s="50" t="s">
        <v>50</v>
      </c>
      <c r="P64" s="50" t="s">
        <v>51</v>
      </c>
      <c r="Q64" s="50" t="s">
        <v>52</v>
      </c>
      <c r="S64" s="23" t="s">
        <v>53</v>
      </c>
      <c r="U64" s="23" t="s">
        <v>54</v>
      </c>
    </row>
    <row r="65" ht="14.25" customHeight="1">
      <c r="A65" s="51" t="s">
        <v>73</v>
      </c>
      <c r="B65" s="51" t="s">
        <v>56</v>
      </c>
      <c r="C65" s="51" t="s">
        <v>57</v>
      </c>
      <c r="E65" s="52" t="s">
        <v>74</v>
      </c>
      <c r="F65" s="8"/>
      <c r="G65" s="53">
        <f>3*F51^2+3*F51+3*F51+3*F51^2+3*F51+5*F51+4*F51+F51</f>
        <v>61900</v>
      </c>
      <c r="I65" s="54" t="s">
        <v>67</v>
      </c>
      <c r="J65" s="102" t="s">
        <v>78</v>
      </c>
      <c r="K65" s="56" t="s">
        <v>61</v>
      </c>
      <c r="L65" s="95">
        <v>30731.0</v>
      </c>
      <c r="M65" s="59">
        <v>15243.0</v>
      </c>
      <c r="N65" s="59">
        <v>15528.0</v>
      </c>
      <c r="O65" s="59">
        <v>538664.0</v>
      </c>
      <c r="P65" s="59">
        <v>401900.0</v>
      </c>
      <c r="Q65" s="60">
        <v>136708.0</v>
      </c>
    </row>
    <row r="66" ht="14.25" customHeight="1">
      <c r="A66" s="61" t="s">
        <v>22</v>
      </c>
      <c r="B66" s="62">
        <f>3*F51</f>
        <v>300</v>
      </c>
      <c r="C66" s="63">
        <f t="shared" ref="C66:C67" si="7">B66*2</f>
        <v>600</v>
      </c>
      <c r="E66" s="52" t="s">
        <v>62</v>
      </c>
      <c r="F66" s="8"/>
      <c r="G66" s="53">
        <f>F51+F51-1</f>
        <v>199</v>
      </c>
      <c r="I66" s="64"/>
      <c r="J66" s="96"/>
      <c r="K66" s="66" t="s">
        <v>63</v>
      </c>
      <c r="L66" s="70">
        <v>62485.0</v>
      </c>
      <c r="M66" s="69">
        <v>30464.0</v>
      </c>
      <c r="N66" s="69">
        <v>30716.0</v>
      </c>
      <c r="O66" s="69">
        <v>772672.0</v>
      </c>
      <c r="P66" s="69">
        <v>574056.0</v>
      </c>
      <c r="Q66" s="70">
        <v>196970.0</v>
      </c>
      <c r="S66" s="15">
        <f>O66/150000000</f>
        <v>0.005151146667</v>
      </c>
      <c r="U66" s="15">
        <f>1/(S66/9)</f>
        <v>1747.183799</v>
      </c>
    </row>
    <row r="67" ht="14.25" customHeight="1">
      <c r="A67" s="71" t="s">
        <v>64</v>
      </c>
      <c r="B67" s="15">
        <f>3*F51*F51</f>
        <v>30000</v>
      </c>
      <c r="C67" s="72">
        <f t="shared" si="7"/>
        <v>60000</v>
      </c>
      <c r="E67" s="52" t="s">
        <v>50</v>
      </c>
      <c r="F67" s="8"/>
      <c r="G67" s="53">
        <f>G65*2+G66</f>
        <v>123999</v>
      </c>
      <c r="I67" s="64"/>
      <c r="J67" s="103" t="s">
        <v>79</v>
      </c>
      <c r="K67" s="74" t="s">
        <v>61</v>
      </c>
      <c r="L67" s="104">
        <v>29552.0</v>
      </c>
      <c r="M67" s="105">
        <v>15008.0</v>
      </c>
      <c r="N67" s="105">
        <v>14573.0</v>
      </c>
      <c r="O67" s="105">
        <v>521864.0</v>
      </c>
      <c r="P67" s="105">
        <v>393985.0</v>
      </c>
      <c r="Q67" s="106">
        <v>127831.0</v>
      </c>
    </row>
    <row r="68" ht="14.25" customHeight="1">
      <c r="A68" s="78" t="s">
        <v>24</v>
      </c>
      <c r="B68" s="79">
        <f>3*F51</f>
        <v>300</v>
      </c>
      <c r="C68" s="80">
        <f>B68*4</f>
        <v>1200</v>
      </c>
      <c r="I68" s="81"/>
      <c r="J68" s="82"/>
      <c r="K68" s="83" t="s">
        <v>63</v>
      </c>
      <c r="L68" s="107">
        <v>57970.0</v>
      </c>
      <c r="M68" s="108">
        <v>28582.0</v>
      </c>
      <c r="N68" s="108">
        <v>29481.0</v>
      </c>
      <c r="O68" s="108">
        <v>709462.0</v>
      </c>
      <c r="P68" s="108">
        <v>550797.0</v>
      </c>
      <c r="Q68" s="109">
        <v>180240.0</v>
      </c>
      <c r="S68" s="15">
        <f>O68/150000000</f>
        <v>0.004729746667</v>
      </c>
      <c r="U68" s="15">
        <f>1/(S68/9)</f>
        <v>1902.850329</v>
      </c>
    </row>
    <row r="69" ht="14.25" customHeight="1">
      <c r="A69" s="87" t="s">
        <v>66</v>
      </c>
      <c r="B69" s="87" t="s">
        <v>56</v>
      </c>
      <c r="C69" s="87" t="s">
        <v>57</v>
      </c>
      <c r="I69" s="54"/>
      <c r="J69" s="55"/>
      <c r="K69" s="56"/>
      <c r="L69" s="57"/>
      <c r="M69" s="58"/>
      <c r="N69" s="58"/>
      <c r="O69" s="58"/>
      <c r="P69" s="58"/>
      <c r="Q69" s="88"/>
    </row>
    <row r="70" ht="14.25" customHeight="1">
      <c r="A70" s="61" t="s">
        <v>22</v>
      </c>
      <c r="B70" s="89">
        <f>F51</f>
        <v>100</v>
      </c>
      <c r="C70" s="63">
        <f>2*B70</f>
        <v>200</v>
      </c>
      <c r="I70" s="64"/>
      <c r="J70" s="96"/>
      <c r="K70" s="66"/>
      <c r="L70" s="67"/>
      <c r="M70" s="68"/>
      <c r="N70" s="68"/>
      <c r="O70" s="68"/>
      <c r="P70" s="68"/>
      <c r="Q70" s="67"/>
    </row>
    <row r="71" ht="14.25" customHeight="1">
      <c r="A71" s="100" t="s">
        <v>24</v>
      </c>
      <c r="B71" s="23">
        <v>1.0</v>
      </c>
      <c r="C71" s="72">
        <f>4*B71</f>
        <v>4</v>
      </c>
      <c r="I71" s="64"/>
      <c r="J71" s="97"/>
      <c r="K71" s="74"/>
      <c r="L71" s="75"/>
      <c r="M71" s="76"/>
      <c r="N71" s="76"/>
      <c r="O71" s="76"/>
      <c r="P71" s="76"/>
      <c r="Q71" s="77"/>
    </row>
    <row r="72" ht="14.25" customHeight="1">
      <c r="A72" s="52" t="s">
        <v>68</v>
      </c>
      <c r="B72" s="92">
        <f t="shared" ref="B72:C72" si="8">2*(B66+B67+B68)+B70+B71</f>
        <v>61301</v>
      </c>
      <c r="C72" s="93">
        <f t="shared" si="8"/>
        <v>123804</v>
      </c>
      <c r="I72" s="81"/>
      <c r="J72" s="98"/>
      <c r="K72" s="83"/>
      <c r="L72" s="84"/>
      <c r="M72" s="85"/>
      <c r="N72" s="85"/>
      <c r="O72" s="85"/>
      <c r="P72" s="85"/>
      <c r="Q72" s="86"/>
    </row>
    <row r="73" ht="14.25" customHeight="1">
      <c r="A73" s="101"/>
      <c r="F73" s="44"/>
    </row>
    <row r="74" ht="14.25" customHeight="1">
      <c r="A74" s="101"/>
      <c r="F74" s="44"/>
    </row>
    <row r="75" ht="14.25" customHeight="1">
      <c r="A75" s="101"/>
      <c r="F75" s="44"/>
    </row>
    <row r="76" ht="14.25" customHeight="1">
      <c r="A76" s="101" t="s">
        <v>80</v>
      </c>
      <c r="F76" s="44">
        <v>150.0</v>
      </c>
      <c r="L76" s="45" t="s">
        <v>48</v>
      </c>
      <c r="M76" s="7"/>
      <c r="N76" s="8"/>
      <c r="O76" s="46" t="s">
        <v>49</v>
      </c>
      <c r="P76" s="7"/>
      <c r="Q76" s="8"/>
    </row>
    <row r="77" ht="14.25" customHeight="1">
      <c r="I77" s="47" t="s">
        <v>25</v>
      </c>
      <c r="J77" s="48"/>
      <c r="L77" s="49" t="s">
        <v>50</v>
      </c>
      <c r="M77" s="49" t="s">
        <v>51</v>
      </c>
      <c r="N77" s="49" t="s">
        <v>52</v>
      </c>
      <c r="O77" s="50" t="s">
        <v>50</v>
      </c>
      <c r="P77" s="50" t="s">
        <v>51</v>
      </c>
      <c r="Q77" s="50" t="s">
        <v>52</v>
      </c>
      <c r="S77" s="23" t="s">
        <v>53</v>
      </c>
      <c r="U77" s="23" t="s">
        <v>54</v>
      </c>
    </row>
    <row r="78" ht="14.25" customHeight="1">
      <c r="A78" s="51" t="s">
        <v>55</v>
      </c>
      <c r="B78" s="51" t="s">
        <v>56</v>
      </c>
      <c r="C78" s="51" t="s">
        <v>57</v>
      </c>
      <c r="E78" s="52" t="s">
        <v>58</v>
      </c>
      <c r="F78" s="8"/>
      <c r="G78" s="53">
        <f>4*F76^2+4*F76+3*F76+4*F76^2+4*F76+5*F76+2*F76+6*F76</f>
        <v>183600</v>
      </c>
      <c r="I78" s="54" t="s">
        <v>67</v>
      </c>
      <c r="J78" s="55" t="s">
        <v>60</v>
      </c>
      <c r="K78" s="56" t="s">
        <v>61</v>
      </c>
      <c r="L78" s="57">
        <v>81975.0</v>
      </c>
      <c r="M78" s="58">
        <v>40793.0</v>
      </c>
      <c r="N78" s="58">
        <v>41146.0</v>
      </c>
      <c r="O78" s="58">
        <v>1461523.0</v>
      </c>
      <c r="P78" s="58">
        <v>1093610.0</v>
      </c>
      <c r="Q78" s="88">
        <v>367829.0</v>
      </c>
    </row>
    <row r="79" ht="14.25" customHeight="1">
      <c r="A79" s="61" t="s">
        <v>22</v>
      </c>
      <c r="B79" s="62">
        <f>4*F76</f>
        <v>600</v>
      </c>
      <c r="C79" s="63">
        <f t="shared" ref="C79:C80" si="9">B79*2</f>
        <v>1200</v>
      </c>
      <c r="E79" s="52" t="s">
        <v>62</v>
      </c>
      <c r="F79" s="8"/>
      <c r="G79" s="53">
        <f>F76+F76-1</f>
        <v>299</v>
      </c>
      <c r="I79" s="64"/>
      <c r="J79" s="65"/>
      <c r="K79" s="66" t="s">
        <v>63</v>
      </c>
      <c r="L79" s="67">
        <v>124505.0</v>
      </c>
      <c r="M79" s="68">
        <v>62969.0</v>
      </c>
      <c r="N79" s="68">
        <v>62082.0</v>
      </c>
      <c r="O79" s="68">
        <v>2020971.0</v>
      </c>
      <c r="P79" s="68">
        <v>1501353.0</v>
      </c>
      <c r="Q79" s="67">
        <v>550907.0</v>
      </c>
      <c r="S79" s="15">
        <f>O79/150000000</f>
        <v>0.01347314</v>
      </c>
      <c r="U79" s="15">
        <f>1/(S79/9)</f>
        <v>667.9957308</v>
      </c>
    </row>
    <row r="80" ht="14.25" customHeight="1">
      <c r="A80" s="71" t="s">
        <v>64</v>
      </c>
      <c r="B80" s="15">
        <f>4*F76*F76</f>
        <v>90000</v>
      </c>
      <c r="C80" s="72">
        <f t="shared" si="9"/>
        <v>180000</v>
      </c>
      <c r="E80" s="52" t="s">
        <v>50</v>
      </c>
      <c r="F80" s="8"/>
      <c r="G80" s="53">
        <f>G78*2+G79</f>
        <v>367499</v>
      </c>
      <c r="I80" s="64"/>
      <c r="J80" s="73" t="s">
        <v>65</v>
      </c>
      <c r="K80" s="74" t="s">
        <v>61</v>
      </c>
      <c r="L80" s="75"/>
      <c r="M80" s="76"/>
      <c r="N80" s="76"/>
      <c r="O80" s="76"/>
      <c r="P80" s="76"/>
      <c r="Q80" s="77"/>
    </row>
    <row r="81" ht="14.25" customHeight="1">
      <c r="A81" s="78" t="s">
        <v>24</v>
      </c>
      <c r="B81" s="79">
        <f>4*F76</f>
        <v>600</v>
      </c>
      <c r="C81" s="80">
        <f>B81*4</f>
        <v>2400</v>
      </c>
      <c r="I81" s="81"/>
      <c r="J81" s="82"/>
      <c r="K81" s="83" t="s">
        <v>63</v>
      </c>
      <c r="L81" s="84"/>
      <c r="M81" s="85"/>
      <c r="N81" s="85"/>
      <c r="O81" s="85"/>
      <c r="P81" s="85"/>
      <c r="Q81" s="86"/>
    </row>
    <row r="82" ht="14.25" customHeight="1">
      <c r="A82" s="87" t="s">
        <v>66</v>
      </c>
      <c r="B82" s="87" t="s">
        <v>56</v>
      </c>
      <c r="C82" s="87" t="s">
        <v>57</v>
      </c>
      <c r="I82" s="54" t="s">
        <v>69</v>
      </c>
      <c r="J82" s="55" t="s">
        <v>60</v>
      </c>
      <c r="K82" s="56" t="s">
        <v>61</v>
      </c>
      <c r="L82" s="57">
        <v>78925.0</v>
      </c>
      <c r="M82" s="58">
        <v>39234.0</v>
      </c>
      <c r="N82" s="58">
        <v>39672.0</v>
      </c>
      <c r="O82" s="58">
        <v>1405510.0</v>
      </c>
      <c r="P82" s="58">
        <v>1051851.0</v>
      </c>
      <c r="Q82" s="88">
        <v>354085.0</v>
      </c>
    </row>
    <row r="83" ht="14.25" customHeight="1">
      <c r="A83" s="61" t="s">
        <v>22</v>
      </c>
      <c r="B83" s="89">
        <f>F76</f>
        <v>150</v>
      </c>
      <c r="C83" s="63">
        <f>2*B83</f>
        <v>300</v>
      </c>
      <c r="I83" s="64"/>
      <c r="J83" s="65"/>
      <c r="K83" s="66" t="s">
        <v>63</v>
      </c>
      <c r="L83" s="67">
        <v>122854.0</v>
      </c>
      <c r="M83" s="68">
        <v>63920.0</v>
      </c>
      <c r="N83" s="68">
        <v>61704.0</v>
      </c>
      <c r="O83" s="68">
        <v>1912984.0</v>
      </c>
      <c r="P83" s="68">
        <v>1433716.0</v>
      </c>
      <c r="Q83" s="67">
        <v>492308.0</v>
      </c>
      <c r="S83" s="15">
        <f>O83/150000000</f>
        <v>0.01275322667</v>
      </c>
      <c r="U83" s="15">
        <f>1/(S83/9)</f>
        <v>705.7037592</v>
      </c>
    </row>
    <row r="84" ht="14.25" customHeight="1">
      <c r="A84" s="90" t="s">
        <v>24</v>
      </c>
      <c r="B84" s="91">
        <v>1.0</v>
      </c>
      <c r="C84" s="80">
        <f>4*B84</f>
        <v>4</v>
      </c>
      <c r="I84" s="64"/>
      <c r="J84" s="73" t="s">
        <v>65</v>
      </c>
      <c r="K84" s="74" t="s">
        <v>61</v>
      </c>
      <c r="L84" s="75"/>
      <c r="M84" s="76"/>
      <c r="N84" s="76"/>
      <c r="O84" s="76"/>
      <c r="P84" s="76"/>
      <c r="Q84" s="77"/>
    </row>
    <row r="85" ht="14.25" customHeight="1">
      <c r="A85" s="52" t="s">
        <v>68</v>
      </c>
      <c r="B85" s="92">
        <f t="shared" ref="B85:C85" si="10">2*(B79+B80+B81)+B83+B84</f>
        <v>182551</v>
      </c>
      <c r="C85" s="93">
        <f t="shared" si="10"/>
        <v>367504</v>
      </c>
      <c r="I85" s="81"/>
      <c r="J85" s="82"/>
      <c r="K85" s="83" t="s">
        <v>63</v>
      </c>
      <c r="L85" s="84"/>
      <c r="M85" s="85"/>
      <c r="N85" s="85"/>
      <c r="O85" s="85"/>
      <c r="P85" s="85"/>
      <c r="Q85" s="86"/>
    </row>
    <row r="86" ht="14.25" customHeight="1"/>
    <row r="87" ht="14.25" customHeight="1"/>
    <row r="88" ht="14.25" customHeight="1">
      <c r="L88" s="45" t="s">
        <v>48</v>
      </c>
      <c r="M88" s="7"/>
      <c r="N88" s="8"/>
      <c r="O88" s="46" t="s">
        <v>49</v>
      </c>
      <c r="P88" s="7"/>
      <c r="Q88" s="8"/>
    </row>
    <row r="89" ht="14.25" customHeight="1">
      <c r="I89" s="47" t="s">
        <v>34</v>
      </c>
      <c r="J89" s="48"/>
      <c r="L89" s="49" t="s">
        <v>50</v>
      </c>
      <c r="M89" s="49" t="s">
        <v>51</v>
      </c>
      <c r="N89" s="49" t="s">
        <v>52</v>
      </c>
      <c r="O89" s="50" t="s">
        <v>50</v>
      </c>
      <c r="P89" s="50" t="s">
        <v>51</v>
      </c>
      <c r="Q89" s="50" t="s">
        <v>52</v>
      </c>
      <c r="S89" s="23" t="s">
        <v>53</v>
      </c>
      <c r="U89" s="23" t="s">
        <v>54</v>
      </c>
    </row>
    <row r="90" ht="14.25" customHeight="1">
      <c r="A90" s="51" t="s">
        <v>73</v>
      </c>
      <c r="B90" s="51" t="s">
        <v>56</v>
      </c>
      <c r="C90" s="51" t="s">
        <v>57</v>
      </c>
      <c r="E90" s="52" t="s">
        <v>74</v>
      </c>
      <c r="F90" s="8"/>
      <c r="G90" s="53">
        <f>3*F76^2+3*F76+3*F76+3*F76^2+3*F76+5*F76+4*F76+F76</f>
        <v>137850</v>
      </c>
      <c r="I90" s="54" t="s">
        <v>67</v>
      </c>
      <c r="J90" s="102" t="s">
        <v>81</v>
      </c>
      <c r="K90" s="56" t="s">
        <v>61</v>
      </c>
      <c r="L90" s="95">
        <v>64526.0</v>
      </c>
      <c r="M90" s="59">
        <v>31669.0</v>
      </c>
      <c r="N90" s="59">
        <v>32925.0</v>
      </c>
      <c r="O90" s="59">
        <v>1138048.0</v>
      </c>
      <c r="P90" s="59">
        <v>844602.0</v>
      </c>
      <c r="Q90" s="60">
        <v>293450.0</v>
      </c>
    </row>
    <row r="91" ht="14.25" customHeight="1">
      <c r="A91" s="61" t="s">
        <v>22</v>
      </c>
      <c r="B91" s="62">
        <f>3*F76</f>
        <v>450</v>
      </c>
      <c r="C91" s="63">
        <f t="shared" ref="C91:C92" si="11">B91*2</f>
        <v>900</v>
      </c>
      <c r="E91" s="52" t="s">
        <v>62</v>
      </c>
      <c r="F91" s="8"/>
      <c r="G91" s="53">
        <f>F76+F76-1</f>
        <v>299</v>
      </c>
      <c r="I91" s="64"/>
      <c r="J91" s="96"/>
      <c r="K91" s="66" t="s">
        <v>63</v>
      </c>
      <c r="L91" s="70">
        <v>106737.0</v>
      </c>
      <c r="M91" s="69">
        <v>52240.0</v>
      </c>
      <c r="N91" s="69">
        <v>52936.0</v>
      </c>
      <c r="O91" s="69">
        <v>1589131.0</v>
      </c>
      <c r="P91" s="69">
        <v>1182575.0</v>
      </c>
      <c r="Q91" s="70">
        <v>397046.0</v>
      </c>
      <c r="S91" s="15">
        <f>O91/150000000</f>
        <v>0.01059420667</v>
      </c>
      <c r="U91" s="15">
        <f>1/(S91/9)</f>
        <v>849.5209017</v>
      </c>
    </row>
    <row r="92" ht="14.25" customHeight="1">
      <c r="A92" s="71" t="s">
        <v>64</v>
      </c>
      <c r="B92" s="15">
        <f>3*F76*F76</f>
        <v>67500</v>
      </c>
      <c r="C92" s="72">
        <f t="shared" si="11"/>
        <v>135000</v>
      </c>
      <c r="E92" s="52" t="s">
        <v>50</v>
      </c>
      <c r="F92" s="8"/>
      <c r="G92" s="53">
        <f>G90*2+G91</f>
        <v>275999</v>
      </c>
      <c r="I92" s="64"/>
      <c r="J92" s="103" t="s">
        <v>79</v>
      </c>
      <c r="K92" s="74" t="s">
        <v>61</v>
      </c>
      <c r="L92" s="104"/>
      <c r="M92" s="105"/>
      <c r="N92" s="105"/>
      <c r="O92" s="105"/>
      <c r="P92" s="105"/>
      <c r="Q92" s="106"/>
    </row>
    <row r="93" ht="14.25" customHeight="1">
      <c r="A93" s="78" t="s">
        <v>24</v>
      </c>
      <c r="B93" s="79">
        <f>3*F76</f>
        <v>450</v>
      </c>
      <c r="C93" s="80">
        <f>B93*4</f>
        <v>1800</v>
      </c>
      <c r="I93" s="81"/>
      <c r="J93" s="82"/>
      <c r="K93" s="83" t="s">
        <v>63</v>
      </c>
      <c r="L93" s="107"/>
      <c r="M93" s="108"/>
      <c r="N93" s="108"/>
      <c r="O93" s="108"/>
      <c r="P93" s="108"/>
      <c r="Q93" s="109"/>
    </row>
    <row r="94" ht="14.25" customHeight="1">
      <c r="A94" s="87" t="s">
        <v>66</v>
      </c>
      <c r="B94" s="87" t="s">
        <v>56</v>
      </c>
      <c r="C94" s="87" t="s">
        <v>57</v>
      </c>
      <c r="I94" s="54"/>
      <c r="J94" s="55"/>
      <c r="K94" s="56"/>
      <c r="L94" s="57"/>
      <c r="M94" s="58"/>
      <c r="N94" s="58"/>
      <c r="O94" s="58"/>
      <c r="P94" s="58"/>
      <c r="Q94" s="88"/>
    </row>
    <row r="95" ht="14.25" customHeight="1">
      <c r="A95" s="61" t="s">
        <v>22</v>
      </c>
      <c r="B95" s="89">
        <f>F76</f>
        <v>150</v>
      </c>
      <c r="C95" s="63">
        <f>2*B95</f>
        <v>300</v>
      </c>
      <c r="E95" s="23" t="s">
        <v>82</v>
      </c>
      <c r="I95" s="64"/>
      <c r="J95" s="96"/>
      <c r="K95" s="66"/>
      <c r="L95" s="67"/>
      <c r="M95" s="68"/>
      <c r="N95" s="68"/>
      <c r="O95" s="68"/>
      <c r="P95" s="68"/>
      <c r="Q95" s="67"/>
    </row>
    <row r="96" ht="14.25" customHeight="1">
      <c r="A96" s="100" t="s">
        <v>24</v>
      </c>
      <c r="B96" s="23">
        <v>1.0</v>
      </c>
      <c r="C96" s="72">
        <f>4*B96</f>
        <v>4</v>
      </c>
      <c r="E96" s="15">
        <f>F76*F76</f>
        <v>22500</v>
      </c>
      <c r="F96" s="15">
        <f>2*E96</f>
        <v>45000</v>
      </c>
      <c r="I96" s="64"/>
      <c r="J96" s="97"/>
      <c r="K96" s="74"/>
      <c r="L96" s="75"/>
      <c r="M96" s="76"/>
      <c r="N96" s="76"/>
      <c r="O96" s="76"/>
      <c r="P96" s="76"/>
      <c r="Q96" s="77"/>
    </row>
    <row r="97" ht="14.25" customHeight="1">
      <c r="A97" s="52" t="s">
        <v>68</v>
      </c>
      <c r="B97" s="92">
        <f t="shared" ref="B97:C97" si="12">2*(B91+B92+B93)+B95+B96</f>
        <v>136951</v>
      </c>
      <c r="C97" s="93">
        <f t="shared" si="12"/>
        <v>275704</v>
      </c>
      <c r="I97" s="81"/>
      <c r="J97" s="98"/>
      <c r="K97" s="83"/>
      <c r="L97" s="84"/>
      <c r="M97" s="85"/>
      <c r="N97" s="85"/>
      <c r="O97" s="85"/>
      <c r="P97" s="85"/>
      <c r="Q97" s="86"/>
    </row>
    <row r="98" ht="14.25" customHeight="1"/>
    <row r="99" ht="14.25" customHeight="1"/>
    <row r="100" ht="14.25" customHeight="1"/>
    <row r="101" ht="14.25" customHeight="1">
      <c r="A101" s="42" t="s">
        <v>83</v>
      </c>
    </row>
    <row r="102" ht="14.25" customHeight="1"/>
    <row r="103" ht="14.25" customHeight="1">
      <c r="A103" s="43" t="s">
        <v>84</v>
      </c>
      <c r="F103" s="44">
        <v>200.0</v>
      </c>
      <c r="L103" s="45" t="s">
        <v>48</v>
      </c>
      <c r="M103" s="7"/>
      <c r="N103" s="8"/>
      <c r="O103" s="46" t="s">
        <v>49</v>
      </c>
      <c r="P103" s="7"/>
      <c r="Q103" s="8"/>
      <c r="W103" s="23" t="s">
        <v>85</v>
      </c>
      <c r="X103" s="23" t="s">
        <v>86</v>
      </c>
    </row>
    <row r="104" ht="14.25" customHeight="1">
      <c r="I104" s="47" t="s">
        <v>25</v>
      </c>
      <c r="J104" s="48"/>
      <c r="L104" s="49" t="s">
        <v>50</v>
      </c>
      <c r="M104" s="49" t="s">
        <v>51</v>
      </c>
      <c r="N104" s="49" t="s">
        <v>52</v>
      </c>
      <c r="O104" s="50" t="s">
        <v>50</v>
      </c>
      <c r="P104" s="50" t="s">
        <v>51</v>
      </c>
      <c r="Q104" s="50" t="s">
        <v>52</v>
      </c>
      <c r="S104" s="23" t="s">
        <v>53</v>
      </c>
      <c r="U104" s="23" t="s">
        <v>54</v>
      </c>
      <c r="W104" s="110" t="s">
        <v>87</v>
      </c>
      <c r="X104" s="62"/>
      <c r="Y104" s="62"/>
      <c r="Z104" s="62"/>
      <c r="AA104" s="62"/>
      <c r="AB104" s="62"/>
      <c r="AC104" s="63"/>
    </row>
    <row r="105" ht="14.25" customHeight="1">
      <c r="A105" s="51" t="s">
        <v>55</v>
      </c>
      <c r="B105" s="51" t="s">
        <v>56</v>
      </c>
      <c r="C105" s="51" t="s">
        <v>57</v>
      </c>
      <c r="E105" s="52" t="s">
        <v>58</v>
      </c>
      <c r="F105" s="8"/>
      <c r="G105" s="53">
        <f>4*F103^2+4*F103+3*F103+4*F103^2+4*F103+5*F103+2*F103+6*F103</f>
        <v>324800</v>
      </c>
      <c r="I105" s="54" t="s">
        <v>67</v>
      </c>
      <c r="J105" s="99" t="s">
        <v>88</v>
      </c>
      <c r="K105" s="56" t="s">
        <v>61</v>
      </c>
      <c r="L105" s="95">
        <v>158245.0</v>
      </c>
      <c r="M105" s="59">
        <v>78428.0</v>
      </c>
      <c r="N105" s="59">
        <v>79820.0</v>
      </c>
      <c r="O105" s="59">
        <v>2826018.0</v>
      </c>
      <c r="P105" s="59">
        <v>2109626.0</v>
      </c>
      <c r="Q105" s="60">
        <v>715266.0</v>
      </c>
      <c r="W105" s="111" t="s">
        <v>89</v>
      </c>
      <c r="AC105" s="72"/>
    </row>
    <row r="106" ht="14.25" customHeight="1">
      <c r="A106" s="61" t="s">
        <v>22</v>
      </c>
      <c r="B106" s="62">
        <f>4*F103</f>
        <v>800</v>
      </c>
      <c r="C106" s="63">
        <f t="shared" ref="C106:C107" si="13">B106*2</f>
        <v>1600</v>
      </c>
      <c r="E106" s="52" t="s">
        <v>62</v>
      </c>
      <c r="F106" s="8"/>
      <c r="G106" s="53">
        <f>F103+F103-1</f>
        <v>399</v>
      </c>
      <c r="I106" s="64"/>
      <c r="J106" s="65"/>
      <c r="K106" s="66" t="s">
        <v>63</v>
      </c>
      <c r="L106" s="70">
        <v>5687293.0</v>
      </c>
      <c r="M106" s="69">
        <v>2129833.0</v>
      </c>
      <c r="N106" s="69">
        <v>3762787.0</v>
      </c>
      <c r="O106" s="69">
        <v>9.5849487E7</v>
      </c>
      <c r="P106" s="69">
        <v>5.1524681E7</v>
      </c>
      <c r="Q106" s="70">
        <v>3.6771919E7</v>
      </c>
      <c r="S106" s="15">
        <f>O106/150000000</f>
        <v>0.63899658</v>
      </c>
      <c r="U106" s="15">
        <f>1/(S106/9)</f>
        <v>14.08458242</v>
      </c>
      <c r="W106" s="112"/>
      <c r="AC106" s="72"/>
    </row>
    <row r="107" ht="14.25" customHeight="1">
      <c r="A107" s="71" t="s">
        <v>64</v>
      </c>
      <c r="B107" s="15">
        <f>4*F103*F103</f>
        <v>160000</v>
      </c>
      <c r="C107" s="72">
        <f t="shared" si="13"/>
        <v>320000</v>
      </c>
      <c r="E107" s="52" t="s">
        <v>50</v>
      </c>
      <c r="F107" s="8"/>
      <c r="G107" s="53">
        <f>G105*2+G106</f>
        <v>649999</v>
      </c>
      <c r="I107" s="64"/>
      <c r="J107" s="113" t="s">
        <v>90</v>
      </c>
      <c r="K107" s="74" t="s">
        <v>61</v>
      </c>
      <c r="L107" s="104">
        <v>154213.0</v>
      </c>
      <c r="M107" s="105">
        <v>76409.0</v>
      </c>
      <c r="N107" s="105">
        <v>77759.0</v>
      </c>
      <c r="O107" s="105">
        <v>2750905.0</v>
      </c>
      <c r="P107" s="105">
        <v>2054029.0</v>
      </c>
      <c r="Q107" s="106">
        <v>697304.0</v>
      </c>
      <c r="W107" s="112"/>
      <c r="X107" s="23" t="s">
        <v>91</v>
      </c>
      <c r="Y107" s="23" t="s">
        <v>92</v>
      </c>
      <c r="AC107" s="72"/>
    </row>
    <row r="108" ht="14.25" customHeight="1">
      <c r="A108" s="78" t="s">
        <v>24</v>
      </c>
      <c r="B108" s="79">
        <f>4*F103</f>
        <v>800</v>
      </c>
      <c r="C108" s="80">
        <f>B108*4</f>
        <v>3200</v>
      </c>
      <c r="I108" s="81"/>
      <c r="J108" s="82"/>
      <c r="K108" s="83" t="s">
        <v>63</v>
      </c>
      <c r="L108" s="107">
        <v>1081329.0</v>
      </c>
      <c r="M108" s="108">
        <v>537196.0</v>
      </c>
      <c r="N108" s="108">
        <v>537437.0</v>
      </c>
      <c r="O108" s="108">
        <v>4630427.0</v>
      </c>
      <c r="P108" s="108">
        <v>3328519.0</v>
      </c>
      <c r="Q108" s="109">
        <v>1377394.0</v>
      </c>
      <c r="S108" s="15">
        <f>O108/150000000</f>
        <v>0.03086951333</v>
      </c>
      <c r="U108" s="15">
        <f>1/(S108/9)</f>
        <v>291.5497858</v>
      </c>
      <c r="W108" s="112"/>
      <c r="X108" s="23" t="s">
        <v>93</v>
      </c>
      <c r="AC108" s="72"/>
    </row>
    <row r="109" ht="14.25" customHeight="1">
      <c r="A109" s="87" t="s">
        <v>66</v>
      </c>
      <c r="B109" s="87" t="s">
        <v>56</v>
      </c>
      <c r="C109" s="87" t="s">
        <v>57</v>
      </c>
      <c r="I109" s="54" t="s">
        <v>69</v>
      </c>
      <c r="J109" s="99" t="s">
        <v>88</v>
      </c>
      <c r="K109" s="56" t="s">
        <v>61</v>
      </c>
      <c r="L109" s="95">
        <v>154105.0</v>
      </c>
      <c r="M109" s="59">
        <v>76411.0</v>
      </c>
      <c r="N109" s="59">
        <v>77739.0</v>
      </c>
      <c r="O109" s="59">
        <v>2748504.0</v>
      </c>
      <c r="P109" s="59">
        <v>2052827.0</v>
      </c>
      <c r="Q109" s="60">
        <v>696062.0</v>
      </c>
      <c r="W109" s="112"/>
      <c r="AC109" s="72"/>
    </row>
    <row r="110" ht="14.25" customHeight="1">
      <c r="A110" s="61" t="s">
        <v>22</v>
      </c>
      <c r="B110" s="89">
        <f>F103</f>
        <v>200</v>
      </c>
      <c r="C110" s="63">
        <f>2*B110</f>
        <v>400</v>
      </c>
      <c r="I110" s="64"/>
      <c r="J110" s="65"/>
      <c r="K110" s="66" t="s">
        <v>63</v>
      </c>
      <c r="L110" s="70">
        <v>6042087.0</v>
      </c>
      <c r="M110" s="69">
        <v>2145902.0</v>
      </c>
      <c r="N110" s="69">
        <v>3647314.0</v>
      </c>
      <c r="O110" s="69">
        <v>8.822729E7</v>
      </c>
      <c r="P110" s="69">
        <v>5.0872632E7</v>
      </c>
      <c r="Q110" s="70">
        <v>3.5380959E7</v>
      </c>
      <c r="S110" s="15">
        <f>O110/150000000</f>
        <v>0.5881819333</v>
      </c>
      <c r="U110" s="15">
        <f>1/(S110/9)</f>
        <v>15.30138804</v>
      </c>
      <c r="W110" s="112"/>
      <c r="X110" s="23" t="s">
        <v>94</v>
      </c>
      <c r="AC110" s="72"/>
    </row>
    <row r="111" ht="14.25" customHeight="1">
      <c r="A111" s="90" t="s">
        <v>24</v>
      </c>
      <c r="B111" s="91">
        <v>1.0</v>
      </c>
      <c r="C111" s="80">
        <f>4*B111</f>
        <v>4</v>
      </c>
      <c r="I111" s="64"/>
      <c r="J111" s="113" t="s">
        <v>90</v>
      </c>
      <c r="K111" s="74" t="s">
        <v>61</v>
      </c>
      <c r="L111" s="104">
        <v>150173.0</v>
      </c>
      <c r="M111" s="105">
        <v>74445.0</v>
      </c>
      <c r="N111" s="105">
        <v>75757.0</v>
      </c>
      <c r="O111" s="105">
        <v>2672240.0</v>
      </c>
      <c r="P111" s="105">
        <v>1995988.0</v>
      </c>
      <c r="Q111" s="106">
        <v>678545.0</v>
      </c>
      <c r="W111" s="112"/>
      <c r="X111" s="23" t="s">
        <v>95</v>
      </c>
      <c r="AC111" s="72"/>
    </row>
    <row r="112" ht="14.25" customHeight="1">
      <c r="A112" s="52" t="s">
        <v>68</v>
      </c>
      <c r="B112" s="92">
        <f t="shared" ref="B112:C112" si="14">2*(B106+B107+B108)+B110+B111</f>
        <v>323401</v>
      </c>
      <c r="C112" s="93">
        <f t="shared" si="14"/>
        <v>650004</v>
      </c>
      <c r="I112" s="81"/>
      <c r="J112" s="82"/>
      <c r="K112" s="83" t="s">
        <v>63</v>
      </c>
      <c r="L112" s="107">
        <v>1078953.0</v>
      </c>
      <c r="M112" s="108">
        <v>536926.0</v>
      </c>
      <c r="N112" s="108">
        <v>539310.0</v>
      </c>
      <c r="O112" s="108">
        <v>4440392.0</v>
      </c>
      <c r="P112" s="108">
        <v>3211453.0</v>
      </c>
      <c r="Q112" s="109">
        <v>1337995.0</v>
      </c>
      <c r="S112" s="15">
        <f>O112/150000000</f>
        <v>0.02960261333</v>
      </c>
      <c r="U112" s="15">
        <f>1/(S112/9)</f>
        <v>304.027212</v>
      </c>
      <c r="W112" s="112"/>
      <c r="AC112" s="72"/>
    </row>
    <row r="113" ht="14.25" customHeight="1">
      <c r="W113" s="112"/>
      <c r="X113" s="23" t="s">
        <v>96</v>
      </c>
      <c r="AC113" s="72"/>
    </row>
    <row r="114" ht="14.25" customHeight="1">
      <c r="A114" s="23" t="s">
        <v>97</v>
      </c>
      <c r="E114" s="12"/>
      <c r="W114" s="114"/>
      <c r="X114" s="91" t="s">
        <v>98</v>
      </c>
      <c r="Y114" s="79"/>
      <c r="Z114" s="79"/>
      <c r="AA114" s="79"/>
      <c r="AB114" s="79"/>
      <c r="AC114" s="80"/>
    </row>
    <row r="115" ht="14.25" customHeight="1">
      <c r="L115" s="45" t="s">
        <v>48</v>
      </c>
      <c r="M115" s="7"/>
      <c r="N115" s="8"/>
      <c r="O115" s="46" t="s">
        <v>49</v>
      </c>
      <c r="P115" s="7"/>
      <c r="Q115" s="8"/>
    </row>
    <row r="116" ht="14.25" customHeight="1">
      <c r="I116" s="47" t="s">
        <v>34</v>
      </c>
      <c r="J116" s="48"/>
      <c r="L116" s="49" t="s">
        <v>50</v>
      </c>
      <c r="M116" s="49" t="s">
        <v>51</v>
      </c>
      <c r="N116" s="49" t="s">
        <v>52</v>
      </c>
      <c r="O116" s="50" t="s">
        <v>50</v>
      </c>
      <c r="P116" s="50" t="s">
        <v>51</v>
      </c>
      <c r="Q116" s="50" t="s">
        <v>52</v>
      </c>
      <c r="S116" s="23" t="s">
        <v>53</v>
      </c>
      <c r="U116" s="23" t="s">
        <v>54</v>
      </c>
    </row>
    <row r="117" ht="14.25" customHeight="1">
      <c r="A117" s="51" t="s">
        <v>73</v>
      </c>
      <c r="B117" s="51" t="s">
        <v>56</v>
      </c>
      <c r="C117" s="51" t="s">
        <v>57</v>
      </c>
      <c r="E117" s="52" t="s">
        <v>74</v>
      </c>
      <c r="F117" s="8"/>
      <c r="G117" s="53">
        <f>3*F103^2+3*F103+3*F103+3*F103^2+3*F103+5*F103+4*F103+F103</f>
        <v>243800</v>
      </c>
      <c r="I117" s="54" t="s">
        <v>67</v>
      </c>
      <c r="J117" s="102" t="s">
        <v>99</v>
      </c>
      <c r="K117" s="56" t="s">
        <v>61</v>
      </c>
      <c r="L117" s="95">
        <v>117737.0</v>
      </c>
      <c r="M117" s="59">
        <v>60912.0</v>
      </c>
      <c r="N117" s="59">
        <v>56828.0</v>
      </c>
      <c r="O117" s="59">
        <v>2145384.0</v>
      </c>
      <c r="P117" s="59">
        <v>1636436.0</v>
      </c>
      <c r="Q117" s="60">
        <v>509117.0</v>
      </c>
    </row>
    <row r="118" ht="14.25" customHeight="1">
      <c r="A118" s="61" t="s">
        <v>22</v>
      </c>
      <c r="B118" s="62">
        <f>3*F103</f>
        <v>600</v>
      </c>
      <c r="C118" s="63">
        <f t="shared" ref="C118:C119" si="15">B118*2</f>
        <v>1200</v>
      </c>
      <c r="E118" s="52" t="s">
        <v>62</v>
      </c>
      <c r="F118" s="8"/>
      <c r="G118" s="53">
        <f>F103+F103-1</f>
        <v>399</v>
      </c>
      <c r="I118" s="64"/>
      <c r="J118" s="96"/>
      <c r="K118" s="66" t="s">
        <v>63</v>
      </c>
      <c r="L118" s="70">
        <v>176484.0</v>
      </c>
      <c r="M118" s="69">
        <v>89701.0</v>
      </c>
      <c r="N118" s="69">
        <v>85022.0</v>
      </c>
      <c r="O118" s="69">
        <v>2851762.0</v>
      </c>
      <c r="P118" s="69">
        <v>2265314.0</v>
      </c>
      <c r="Q118" s="70">
        <v>690322.0</v>
      </c>
      <c r="S118" s="15">
        <f>O118/150000000</f>
        <v>0.01901174667</v>
      </c>
      <c r="U118" s="15">
        <f>1/(S118/9)</f>
        <v>473.3915383</v>
      </c>
    </row>
    <row r="119" ht="14.25" customHeight="1">
      <c r="A119" s="71" t="s">
        <v>64</v>
      </c>
      <c r="B119" s="15">
        <f>3*F103*F103</f>
        <v>120000</v>
      </c>
      <c r="C119" s="72">
        <f t="shared" si="15"/>
        <v>240000</v>
      </c>
      <c r="E119" s="52" t="s">
        <v>50</v>
      </c>
      <c r="F119" s="8"/>
      <c r="G119" s="53">
        <f>G117*2+G118</f>
        <v>487999</v>
      </c>
      <c r="I119" s="64"/>
      <c r="J119" s="103" t="s">
        <v>100</v>
      </c>
      <c r="K119" s="74" t="s">
        <v>61</v>
      </c>
      <c r="L119" s="115">
        <v>118187.0</v>
      </c>
      <c r="M119" s="116">
        <v>61122.0</v>
      </c>
      <c r="N119" s="116">
        <v>57083.0</v>
      </c>
      <c r="O119" s="116">
        <v>2149258.0</v>
      </c>
      <c r="P119" s="116">
        <v>1639042.0</v>
      </c>
      <c r="Q119" s="117">
        <v>510390.0</v>
      </c>
    </row>
    <row r="120" ht="14.25" customHeight="1">
      <c r="A120" s="78" t="s">
        <v>24</v>
      </c>
      <c r="B120" s="79">
        <f>3*F103</f>
        <v>600</v>
      </c>
      <c r="C120" s="80">
        <f>B120*4</f>
        <v>2400</v>
      </c>
      <c r="I120" s="81"/>
      <c r="J120" s="82"/>
      <c r="K120" s="83" t="s">
        <v>63</v>
      </c>
      <c r="L120" s="118">
        <v>823132.0</v>
      </c>
      <c r="M120" s="119">
        <v>414309.0</v>
      </c>
      <c r="N120" s="119">
        <v>410526.0</v>
      </c>
      <c r="O120" s="119">
        <v>3526490.0</v>
      </c>
      <c r="P120" s="119">
        <v>2559443.0</v>
      </c>
      <c r="Q120" s="120">
        <v>1018254.0</v>
      </c>
      <c r="S120" s="15">
        <f>O120/150000000</f>
        <v>0.02350993333</v>
      </c>
      <c r="U120" s="15">
        <f>1/(S120/9)</f>
        <v>382.8169086</v>
      </c>
    </row>
    <row r="121" ht="14.25" customHeight="1">
      <c r="A121" s="87" t="s">
        <v>66</v>
      </c>
      <c r="B121" s="87" t="s">
        <v>56</v>
      </c>
      <c r="C121" s="87" t="s">
        <v>57</v>
      </c>
      <c r="I121" s="54"/>
      <c r="J121" s="99" t="s">
        <v>88</v>
      </c>
      <c r="K121" s="56"/>
      <c r="L121" s="57"/>
      <c r="M121" s="58"/>
      <c r="N121" s="58"/>
      <c r="O121" s="58"/>
      <c r="P121" s="58"/>
      <c r="Q121" s="88"/>
    </row>
    <row r="122" ht="14.25" customHeight="1">
      <c r="A122" s="61" t="s">
        <v>22</v>
      </c>
      <c r="B122" s="89">
        <f>F103</f>
        <v>200</v>
      </c>
      <c r="C122" s="63">
        <f>2*B122</f>
        <v>400</v>
      </c>
      <c r="E122" s="23" t="s">
        <v>82</v>
      </c>
      <c r="I122" s="64"/>
      <c r="J122" s="96"/>
      <c r="K122" s="66"/>
      <c r="L122" s="67"/>
      <c r="M122" s="68"/>
      <c r="N122" s="68"/>
      <c r="O122" s="68"/>
      <c r="P122" s="68"/>
      <c r="Q122" s="67"/>
    </row>
    <row r="123" ht="14.25" customHeight="1">
      <c r="A123" s="100" t="s">
        <v>24</v>
      </c>
      <c r="B123" s="23">
        <v>1.0</v>
      </c>
      <c r="C123" s="72">
        <f>4*B123</f>
        <v>4</v>
      </c>
      <c r="E123" s="15">
        <f>F103*F103</f>
        <v>40000</v>
      </c>
      <c r="F123" s="15">
        <f>2*E123</f>
        <v>80000</v>
      </c>
      <c r="I123" s="64"/>
      <c r="J123" s="97"/>
      <c r="K123" s="74"/>
      <c r="L123" s="75"/>
      <c r="M123" s="76"/>
      <c r="N123" s="76"/>
      <c r="O123" s="76"/>
      <c r="P123" s="76"/>
      <c r="Q123" s="77"/>
    </row>
    <row r="124" ht="14.25" customHeight="1">
      <c r="A124" s="52" t="s">
        <v>68</v>
      </c>
      <c r="B124" s="92">
        <f t="shared" ref="B124:C124" si="16">2*(B118+B119+B120)+B122+B123</f>
        <v>242601</v>
      </c>
      <c r="C124" s="93">
        <f t="shared" si="16"/>
        <v>487604</v>
      </c>
      <c r="I124" s="81"/>
      <c r="J124" s="98"/>
      <c r="K124" s="83"/>
      <c r="L124" s="84"/>
      <c r="M124" s="85"/>
      <c r="N124" s="85"/>
      <c r="O124" s="85"/>
      <c r="P124" s="85"/>
      <c r="Q124" s="86"/>
    </row>
    <row r="125" ht="14.25" customHeight="1"/>
    <row r="126" ht="14.25" customHeight="1"/>
    <row r="127" ht="14.25" customHeight="1"/>
    <row r="128" ht="14.25" customHeight="1"/>
    <row r="129" ht="14.25" customHeight="1">
      <c r="A129" s="43" t="s">
        <v>101</v>
      </c>
      <c r="F129" s="44">
        <v>250.0</v>
      </c>
      <c r="L129" s="45" t="s">
        <v>48</v>
      </c>
      <c r="M129" s="7"/>
      <c r="N129" s="8"/>
      <c r="O129" s="46" t="s">
        <v>49</v>
      </c>
      <c r="P129" s="7"/>
      <c r="Q129" s="8"/>
    </row>
    <row r="130" ht="14.25" customHeight="1">
      <c r="I130" s="47" t="s">
        <v>25</v>
      </c>
      <c r="J130" s="48"/>
      <c r="L130" s="49" t="s">
        <v>50</v>
      </c>
      <c r="M130" s="49" t="s">
        <v>51</v>
      </c>
      <c r="N130" s="49" t="s">
        <v>52</v>
      </c>
      <c r="O130" s="50" t="s">
        <v>50</v>
      </c>
      <c r="P130" s="50" t="s">
        <v>51</v>
      </c>
      <c r="Q130" s="50" t="s">
        <v>52</v>
      </c>
      <c r="S130" s="23" t="s">
        <v>53</v>
      </c>
      <c r="U130" s="23" t="s">
        <v>54</v>
      </c>
    </row>
    <row r="131" ht="14.25" customHeight="1">
      <c r="A131" s="51" t="s">
        <v>55</v>
      </c>
      <c r="B131" s="51" t="s">
        <v>56</v>
      </c>
      <c r="C131" s="51" t="s">
        <v>57</v>
      </c>
      <c r="E131" s="52" t="s">
        <v>58</v>
      </c>
      <c r="F131" s="8"/>
      <c r="G131" s="53">
        <f>4*F129^2+4*F129+3*F129+4*F129^2+4*F129+5*F129+2*F129+6*F129</f>
        <v>506000</v>
      </c>
      <c r="I131" s="54" t="s">
        <v>67</v>
      </c>
      <c r="J131" s="99" t="s">
        <v>88</v>
      </c>
      <c r="K131" s="56" t="s">
        <v>61</v>
      </c>
      <c r="L131" s="95">
        <v>248403.0</v>
      </c>
      <c r="M131" s="59">
        <v>137646.0</v>
      </c>
      <c r="N131" s="59">
        <v>110754.0</v>
      </c>
      <c r="O131" s="59">
        <v>4695004.0</v>
      </c>
      <c r="P131" s="59">
        <v>3700718.0</v>
      </c>
      <c r="Q131" s="60">
        <v>993846.0</v>
      </c>
    </row>
    <row r="132" ht="14.25" customHeight="1">
      <c r="A132" s="61" t="s">
        <v>22</v>
      </c>
      <c r="B132" s="62">
        <f>4*F129</f>
        <v>1000</v>
      </c>
      <c r="C132" s="63">
        <f t="shared" ref="C132:C133" si="17">B132*2</f>
        <v>2000</v>
      </c>
      <c r="E132" s="52" t="s">
        <v>62</v>
      </c>
      <c r="F132" s="8"/>
      <c r="G132" s="53">
        <f>F129+F129-1</f>
        <v>499</v>
      </c>
      <c r="I132" s="64"/>
      <c r="J132" s="65"/>
      <c r="K132" s="66" t="s">
        <v>63</v>
      </c>
      <c r="L132" s="70">
        <v>1.2434677E7</v>
      </c>
      <c r="M132" s="69">
        <v>8681819.0</v>
      </c>
      <c r="N132" s="69">
        <v>4312383.0</v>
      </c>
      <c r="O132" s="69">
        <v>2.54242479E8</v>
      </c>
      <c r="P132" s="69">
        <v>2.3120364E8</v>
      </c>
      <c r="Q132" s="70">
        <v>4.0789473E7</v>
      </c>
      <c r="S132" s="15">
        <f>O132/150000000</f>
        <v>1.69494986</v>
      </c>
      <c r="U132" s="15">
        <f>1/(S132/9)</f>
        <v>5.309891586</v>
      </c>
    </row>
    <row r="133" ht="14.25" customHeight="1">
      <c r="A133" s="71" t="s">
        <v>64</v>
      </c>
      <c r="B133" s="15">
        <f>4*F129*F129</f>
        <v>250000</v>
      </c>
      <c r="C133" s="72">
        <f t="shared" si="17"/>
        <v>500000</v>
      </c>
      <c r="E133" s="52" t="s">
        <v>50</v>
      </c>
      <c r="F133" s="8"/>
      <c r="G133" s="53">
        <f>G131*2+G132</f>
        <v>1012499</v>
      </c>
      <c r="I133" s="64"/>
      <c r="J133" s="113" t="s">
        <v>102</v>
      </c>
      <c r="K133" s="74" t="s">
        <v>61</v>
      </c>
      <c r="L133" s="104"/>
      <c r="M133" s="105"/>
      <c r="N133" s="105"/>
      <c r="O133" s="105"/>
      <c r="P133" s="105"/>
      <c r="Q133" s="106"/>
    </row>
    <row r="134" ht="14.25" customHeight="1">
      <c r="A134" s="78" t="s">
        <v>24</v>
      </c>
      <c r="B134" s="79">
        <f>4*F129</f>
        <v>1000</v>
      </c>
      <c r="C134" s="80">
        <f>B134*4</f>
        <v>4000</v>
      </c>
      <c r="I134" s="81"/>
      <c r="J134" s="82"/>
      <c r="K134" s="83" t="s">
        <v>63</v>
      </c>
      <c r="L134" s="107"/>
      <c r="M134" s="108"/>
      <c r="N134" s="108"/>
      <c r="O134" s="108"/>
      <c r="P134" s="108"/>
      <c r="Q134" s="109"/>
    </row>
    <row r="135" ht="14.25" customHeight="1">
      <c r="A135" s="87" t="s">
        <v>66</v>
      </c>
      <c r="B135" s="87" t="s">
        <v>56</v>
      </c>
      <c r="C135" s="87" t="s">
        <v>57</v>
      </c>
      <c r="I135" s="54" t="s">
        <v>69</v>
      </c>
      <c r="J135" s="99" t="s">
        <v>88</v>
      </c>
      <c r="K135" s="56" t="s">
        <v>61</v>
      </c>
      <c r="L135" s="95"/>
      <c r="M135" s="59"/>
      <c r="N135" s="59"/>
      <c r="O135" s="59"/>
      <c r="P135" s="59"/>
      <c r="Q135" s="60"/>
    </row>
    <row r="136" ht="14.25" customHeight="1">
      <c r="A136" s="61" t="s">
        <v>22</v>
      </c>
      <c r="B136" s="89">
        <f>F129</f>
        <v>250</v>
      </c>
      <c r="C136" s="63">
        <f>2*B136</f>
        <v>500</v>
      </c>
      <c r="I136" s="64"/>
      <c r="J136" s="65"/>
      <c r="K136" s="66" t="s">
        <v>63</v>
      </c>
      <c r="L136" s="70"/>
      <c r="M136" s="69"/>
      <c r="N136" s="69"/>
      <c r="O136" s="69"/>
      <c r="P136" s="69"/>
      <c r="Q136" s="70"/>
    </row>
    <row r="137" ht="14.25" customHeight="1">
      <c r="A137" s="90" t="s">
        <v>24</v>
      </c>
      <c r="B137" s="91">
        <v>1.0</v>
      </c>
      <c r="C137" s="80">
        <f>4*B137</f>
        <v>4</v>
      </c>
      <c r="I137" s="64"/>
      <c r="J137" s="113" t="s">
        <v>102</v>
      </c>
      <c r="K137" s="74" t="s">
        <v>61</v>
      </c>
      <c r="L137" s="104"/>
      <c r="M137" s="105"/>
      <c r="N137" s="105"/>
      <c r="O137" s="105"/>
      <c r="P137" s="105"/>
      <c r="Q137" s="106"/>
    </row>
    <row r="138" ht="14.25" customHeight="1">
      <c r="A138" s="52" t="s">
        <v>68</v>
      </c>
      <c r="B138" s="92">
        <f t="shared" ref="B138:C138" si="18">2*(B132+B133+B134)+B136+B137</f>
        <v>504251</v>
      </c>
      <c r="C138" s="93">
        <f t="shared" si="18"/>
        <v>1012504</v>
      </c>
      <c r="I138" s="81"/>
      <c r="J138" s="82"/>
      <c r="K138" s="83" t="s">
        <v>63</v>
      </c>
      <c r="L138" s="107"/>
      <c r="M138" s="108"/>
      <c r="N138" s="108"/>
      <c r="O138" s="108"/>
      <c r="P138" s="108"/>
      <c r="Q138" s="109"/>
    </row>
    <row r="139" ht="14.25" customHeight="1"/>
    <row r="140" ht="14.25" customHeight="1">
      <c r="A140" s="23" t="s">
        <v>103</v>
      </c>
    </row>
    <row r="141" ht="14.25" customHeight="1">
      <c r="L141" s="45" t="s">
        <v>48</v>
      </c>
      <c r="M141" s="7"/>
      <c r="N141" s="8"/>
      <c r="O141" s="46" t="s">
        <v>49</v>
      </c>
      <c r="P141" s="7"/>
      <c r="Q141" s="8"/>
    </row>
    <row r="142" ht="14.25" customHeight="1">
      <c r="I142" s="47" t="s">
        <v>34</v>
      </c>
      <c r="J142" s="48"/>
      <c r="L142" s="49" t="s">
        <v>50</v>
      </c>
      <c r="M142" s="49" t="s">
        <v>51</v>
      </c>
      <c r="N142" s="49" t="s">
        <v>52</v>
      </c>
      <c r="O142" s="50" t="s">
        <v>50</v>
      </c>
      <c r="P142" s="50" t="s">
        <v>51</v>
      </c>
      <c r="Q142" s="50" t="s">
        <v>52</v>
      </c>
      <c r="S142" s="23" t="s">
        <v>53</v>
      </c>
      <c r="U142" s="23" t="s">
        <v>54</v>
      </c>
    </row>
    <row r="143" ht="14.25" customHeight="1">
      <c r="A143" s="51" t="s">
        <v>73</v>
      </c>
      <c r="B143" s="51" t="s">
        <v>56</v>
      </c>
      <c r="C143" s="51" t="s">
        <v>57</v>
      </c>
      <c r="E143" s="52" t="s">
        <v>74</v>
      </c>
      <c r="F143" s="8"/>
      <c r="G143" s="53">
        <f>3*F129^2+3*F129+3*F129+3*F129^2+3*F129+5*F129+4*F129+F129</f>
        <v>379750</v>
      </c>
      <c r="I143" s="54" t="s">
        <v>67</v>
      </c>
      <c r="J143" s="102" t="s">
        <v>104</v>
      </c>
      <c r="K143" s="56" t="s">
        <v>61</v>
      </c>
      <c r="L143" s="95">
        <v>193897.0</v>
      </c>
      <c r="M143" s="59">
        <v>100647.0</v>
      </c>
      <c r="N143" s="59">
        <v>93285.0</v>
      </c>
      <c r="O143" s="59">
        <v>3543159.0</v>
      </c>
      <c r="P143" s="59">
        <v>2706120.0</v>
      </c>
      <c r="Q143" s="60">
        <v>837253.0</v>
      </c>
    </row>
    <row r="144" ht="14.25" customHeight="1">
      <c r="A144" s="61" t="s">
        <v>22</v>
      </c>
      <c r="B144" s="62">
        <f>3*F129</f>
        <v>750</v>
      </c>
      <c r="C144" s="63">
        <f t="shared" ref="C144:C145" si="19">B144*2</f>
        <v>1500</v>
      </c>
      <c r="E144" s="52" t="s">
        <v>62</v>
      </c>
      <c r="F144" s="8"/>
      <c r="G144" s="53">
        <f>F129+F129-1</f>
        <v>499</v>
      </c>
      <c r="I144" s="64"/>
      <c r="J144" s="96"/>
      <c r="K144" s="66" t="s">
        <v>63</v>
      </c>
      <c r="L144" s="70">
        <v>1.5286401E7</v>
      </c>
      <c r="M144" s="69">
        <v>5900601.0</v>
      </c>
      <c r="N144" s="69">
        <v>1.0676343E7</v>
      </c>
      <c r="O144" s="69">
        <v>2.46416087E8</v>
      </c>
      <c r="P144" s="69">
        <v>1.45791529E8</v>
      </c>
      <c r="Q144" s="70">
        <v>8.6688393E7</v>
      </c>
      <c r="S144" s="15">
        <f>O144/150000000</f>
        <v>1.642773913</v>
      </c>
      <c r="U144" s="15">
        <f>1/(S144/9)</f>
        <v>5.47853842</v>
      </c>
    </row>
    <row r="145" ht="14.25" customHeight="1">
      <c r="A145" s="71" t="s">
        <v>64</v>
      </c>
      <c r="B145" s="15">
        <f>3*F129*F129</f>
        <v>187500</v>
      </c>
      <c r="C145" s="72">
        <f t="shared" si="19"/>
        <v>375000</v>
      </c>
      <c r="E145" s="52" t="s">
        <v>50</v>
      </c>
      <c r="F145" s="8"/>
      <c r="G145" s="53">
        <f>G143*2+G144</f>
        <v>759999</v>
      </c>
      <c r="I145" s="64"/>
      <c r="J145" s="103" t="s">
        <v>79</v>
      </c>
      <c r="K145" s="74" t="s">
        <v>61</v>
      </c>
      <c r="L145" s="104">
        <v>190713.0</v>
      </c>
      <c r="M145" s="105">
        <v>98934.0</v>
      </c>
      <c r="N145" s="105">
        <v>91818.0</v>
      </c>
      <c r="O145" s="105">
        <v>3486178.0</v>
      </c>
      <c r="P145" s="105">
        <v>2661989.0</v>
      </c>
      <c r="Q145" s="106">
        <v>824189.0</v>
      </c>
    </row>
    <row r="146" ht="14.25" customHeight="1">
      <c r="A146" s="78" t="s">
        <v>24</v>
      </c>
      <c r="B146" s="79">
        <f>3*F129</f>
        <v>750</v>
      </c>
      <c r="C146" s="80">
        <f>B146*4</f>
        <v>3000</v>
      </c>
      <c r="E146" s="44"/>
      <c r="I146" s="81"/>
      <c r="J146" s="82"/>
      <c r="K146" s="83" t="s">
        <v>63</v>
      </c>
      <c r="L146" s="107">
        <v>1.0906984E7</v>
      </c>
      <c r="M146" s="108">
        <v>4020920.0</v>
      </c>
      <c r="N146" s="108">
        <v>6899022.0</v>
      </c>
      <c r="O146" s="108"/>
      <c r="P146" s="108">
        <v>9.2199385E7</v>
      </c>
      <c r="Q146" s="109">
        <v>6.5950425E7</v>
      </c>
      <c r="S146" s="15">
        <f>O147/150000000</f>
        <v>1.054332067</v>
      </c>
      <c r="U146" s="15">
        <f>1/(S146/9)</f>
        <v>8.536210066</v>
      </c>
    </row>
    <row r="147" ht="14.25" customHeight="1">
      <c r="A147" s="87" t="s">
        <v>66</v>
      </c>
      <c r="B147" s="87" t="s">
        <v>56</v>
      </c>
      <c r="C147" s="87" t="s">
        <v>57</v>
      </c>
      <c r="E147" s="44"/>
      <c r="I147" s="54"/>
      <c r="J147" s="55"/>
      <c r="K147" s="56"/>
      <c r="L147" s="57"/>
      <c r="M147" s="58"/>
      <c r="N147" s="58"/>
      <c r="O147" s="58">
        <f>P146+Q146</f>
        <v>158149810</v>
      </c>
      <c r="P147" s="58"/>
      <c r="Q147" s="88"/>
    </row>
    <row r="148" ht="14.25" customHeight="1">
      <c r="A148" s="61" t="s">
        <v>22</v>
      </c>
      <c r="B148" s="89">
        <f>F129</f>
        <v>250</v>
      </c>
      <c r="C148" s="63">
        <f>2*B148</f>
        <v>500</v>
      </c>
      <c r="E148" s="23" t="s">
        <v>82</v>
      </c>
      <c r="I148" s="64"/>
      <c r="J148" s="96"/>
      <c r="K148" s="66"/>
      <c r="L148" s="67"/>
      <c r="M148" s="68"/>
      <c r="N148" s="68"/>
      <c r="O148" s="68"/>
      <c r="P148" s="68"/>
      <c r="Q148" s="67"/>
    </row>
    <row r="149" ht="14.25" customHeight="1">
      <c r="A149" s="100" t="s">
        <v>24</v>
      </c>
      <c r="B149" s="23">
        <v>1.0</v>
      </c>
      <c r="C149" s="72">
        <f>4*B149</f>
        <v>4</v>
      </c>
      <c r="E149" s="15">
        <f>F129*F129</f>
        <v>62500</v>
      </c>
      <c r="F149" s="15">
        <f>2*E149</f>
        <v>125000</v>
      </c>
      <c r="I149" s="64"/>
      <c r="J149" s="97"/>
      <c r="K149" s="74"/>
      <c r="L149" s="75"/>
      <c r="M149" s="76"/>
      <c r="N149" s="76"/>
      <c r="O149" s="76"/>
      <c r="P149" s="76"/>
      <c r="Q149" s="77"/>
    </row>
    <row r="150" ht="14.25" customHeight="1">
      <c r="A150" s="52" t="s">
        <v>68</v>
      </c>
      <c r="B150" s="92">
        <f t="shared" ref="B150:C150" si="20">2*(B144+B145+B146)+B148+B149</f>
        <v>378251</v>
      </c>
      <c r="C150" s="93">
        <f t="shared" si="20"/>
        <v>759504</v>
      </c>
      <c r="I150" s="81"/>
      <c r="J150" s="98"/>
      <c r="K150" s="83"/>
      <c r="L150" s="84"/>
      <c r="M150" s="85"/>
      <c r="N150" s="85"/>
      <c r="O150" s="85"/>
      <c r="P150" s="85"/>
      <c r="Q150" s="86"/>
    </row>
    <row r="151" ht="14.25" customHeight="1"/>
    <row r="152" ht="14.25" customHeight="1"/>
    <row r="153" ht="14.25" customHeight="1"/>
    <row r="154" ht="14.25" customHeight="1"/>
    <row r="155" ht="14.25" customHeight="1">
      <c r="J155" s="23" t="s">
        <v>105</v>
      </c>
      <c r="K155" s="23" t="s">
        <v>106</v>
      </c>
      <c r="M155" s="23" t="s">
        <v>107</v>
      </c>
      <c r="Q155" s="23" t="s">
        <v>108</v>
      </c>
    </row>
    <row r="156" ht="14.25" customHeight="1"/>
    <row r="157" ht="14.25" customHeight="1">
      <c r="K157" s="23" t="s">
        <v>109</v>
      </c>
      <c r="M157" s="23" t="s">
        <v>110</v>
      </c>
    </row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</sheetData>
  <mergeCells count="137">
    <mergeCell ref="B4:D4"/>
    <mergeCell ref="E4:F4"/>
    <mergeCell ref="B5:D5"/>
    <mergeCell ref="E5:F5"/>
    <mergeCell ref="B6:D6"/>
    <mergeCell ref="E6:F6"/>
    <mergeCell ref="K8:L8"/>
    <mergeCell ref="M10:N10"/>
    <mergeCell ref="O10:P10"/>
    <mergeCell ref="C9:D9"/>
    <mergeCell ref="E9:F9"/>
    <mergeCell ref="M9:N9"/>
    <mergeCell ref="O9:P9"/>
    <mergeCell ref="C10:D10"/>
    <mergeCell ref="E10:F10"/>
    <mergeCell ref="K10:L10"/>
    <mergeCell ref="K12:L12"/>
    <mergeCell ref="M12:N12"/>
    <mergeCell ref="L18:N18"/>
    <mergeCell ref="O18:Q18"/>
    <mergeCell ref="C11:D11"/>
    <mergeCell ref="E11:F11"/>
    <mergeCell ref="K11:L11"/>
    <mergeCell ref="M11:N11"/>
    <mergeCell ref="O11:P11"/>
    <mergeCell ref="E12:F12"/>
    <mergeCell ref="O12:P12"/>
    <mergeCell ref="C12:D12"/>
    <mergeCell ref="C13:D13"/>
    <mergeCell ref="E13:F13"/>
    <mergeCell ref="E20:F20"/>
    <mergeCell ref="I20:I23"/>
    <mergeCell ref="E21:F21"/>
    <mergeCell ref="E22:F22"/>
    <mergeCell ref="J30:J31"/>
    <mergeCell ref="L34:N34"/>
    <mergeCell ref="O34:Q34"/>
    <mergeCell ref="E36:F36"/>
    <mergeCell ref="E37:F37"/>
    <mergeCell ref="E38:F38"/>
    <mergeCell ref="J55:J56"/>
    <mergeCell ref="J57:J58"/>
    <mergeCell ref="I65:I68"/>
    <mergeCell ref="J65:J66"/>
    <mergeCell ref="J67:J68"/>
    <mergeCell ref="I69:I72"/>
    <mergeCell ref="J69:J70"/>
    <mergeCell ref="I105:I108"/>
    <mergeCell ref="I109:I112"/>
    <mergeCell ref="I117:I120"/>
    <mergeCell ref="I121:I124"/>
    <mergeCell ref="I131:I134"/>
    <mergeCell ref="I135:I138"/>
    <mergeCell ref="I143:I146"/>
    <mergeCell ref="I147:I150"/>
    <mergeCell ref="I90:I93"/>
    <mergeCell ref="J90:J91"/>
    <mergeCell ref="J92:J93"/>
    <mergeCell ref="I94:I97"/>
    <mergeCell ref="J94:J95"/>
    <mergeCell ref="J105:J106"/>
    <mergeCell ref="J107:J108"/>
    <mergeCell ref="J135:J136"/>
    <mergeCell ref="J137:J138"/>
    <mergeCell ref="J143:J144"/>
    <mergeCell ref="J145:J146"/>
    <mergeCell ref="J147:J148"/>
    <mergeCell ref="J109:J110"/>
    <mergeCell ref="J111:J112"/>
    <mergeCell ref="J117:J118"/>
    <mergeCell ref="J119:J120"/>
    <mergeCell ref="J121:J122"/>
    <mergeCell ref="J131:J132"/>
    <mergeCell ref="J133:J134"/>
    <mergeCell ref="I78:I81"/>
    <mergeCell ref="J78:J79"/>
    <mergeCell ref="J80:J81"/>
    <mergeCell ref="I82:I85"/>
    <mergeCell ref="J82:J83"/>
    <mergeCell ref="J84:J85"/>
    <mergeCell ref="L88:N88"/>
    <mergeCell ref="O88:Q88"/>
    <mergeCell ref="E91:F91"/>
    <mergeCell ref="E92:F92"/>
    <mergeCell ref="L103:N103"/>
    <mergeCell ref="O103:Q103"/>
    <mergeCell ref="E105:F105"/>
    <mergeCell ref="E106:F106"/>
    <mergeCell ref="E107:F107"/>
    <mergeCell ref="J20:J21"/>
    <mergeCell ref="J22:J23"/>
    <mergeCell ref="I24:I27"/>
    <mergeCell ref="J24:J25"/>
    <mergeCell ref="J26:J27"/>
    <mergeCell ref="I28:I31"/>
    <mergeCell ref="J28:J29"/>
    <mergeCell ref="I36:I39"/>
    <mergeCell ref="J36:J37"/>
    <mergeCell ref="I40:I43"/>
    <mergeCell ref="J40:J41"/>
    <mergeCell ref="I44:I47"/>
    <mergeCell ref="J44:J45"/>
    <mergeCell ref="O51:Q51"/>
    <mergeCell ref="J59:J60"/>
    <mergeCell ref="L63:N63"/>
    <mergeCell ref="O63:Q63"/>
    <mergeCell ref="L51:N51"/>
    <mergeCell ref="E53:F53"/>
    <mergeCell ref="I53:I56"/>
    <mergeCell ref="J53:J54"/>
    <mergeCell ref="E54:F54"/>
    <mergeCell ref="E55:F55"/>
    <mergeCell ref="I57:I60"/>
    <mergeCell ref="L76:N76"/>
    <mergeCell ref="O76:Q76"/>
    <mergeCell ref="E65:F65"/>
    <mergeCell ref="E66:F66"/>
    <mergeCell ref="E67:F67"/>
    <mergeCell ref="E78:F78"/>
    <mergeCell ref="E79:F79"/>
    <mergeCell ref="E80:F80"/>
    <mergeCell ref="E90:F90"/>
    <mergeCell ref="E131:F131"/>
    <mergeCell ref="E132:F132"/>
    <mergeCell ref="E133:F133"/>
    <mergeCell ref="L141:N141"/>
    <mergeCell ref="O141:Q141"/>
    <mergeCell ref="E143:F143"/>
    <mergeCell ref="E144:F144"/>
    <mergeCell ref="E145:F145"/>
    <mergeCell ref="L115:N115"/>
    <mergeCell ref="O115:Q115"/>
    <mergeCell ref="E117:F117"/>
    <mergeCell ref="E118:F118"/>
    <mergeCell ref="E119:F119"/>
    <mergeCell ref="L129:N129"/>
    <mergeCell ref="O129:Q1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2020-04-18T14:57:20Z</dcterms:created>
  <dc:creator>Danilo Cap</dc:creator>
</cp:coreProperties>
</file>