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zhoux\Desktop\抗通胀\"/>
    </mc:Choice>
  </mc:AlternateContent>
  <xr:revisionPtr revIDLastSave="0" documentId="8_{1D3FB6D8-FCB2-4449-BF67-4217F93AEBC6}" xr6:coauthVersionLast="47" xr6:coauthVersionMax="47" xr10:uidLastSave="{00000000-0000-0000-0000-000000000000}"/>
  <bookViews>
    <workbookView xWindow="-5840" yWindow="-21710" windowWidth="38620" windowHeight="21100" activeTab="3"/>
  </bookViews>
  <sheets>
    <sheet name="交易数据表" sheetId="3" r:id="rId1"/>
    <sheet name="仓位分析" sheetId="5" r:id="rId2"/>
    <sheet name="股票交易" sheetId="7" r:id="rId3"/>
    <sheet name="Sheet1" sheetId="9" r:id="rId4"/>
    <sheet name="WpsReserved_CellImgList" sheetId="8" state="veryHidden" r:id="rId5"/>
  </sheets>
  <externalReferences>
    <externalReference r:id="rId6"/>
  </externalReferences>
  <definedNames>
    <definedName name="_xlnm._FilterDatabase" localSheetId="2" hidden="1">股票交易!$A$1:$L$93</definedName>
    <definedName name="_xlnm._FilterDatabase" localSheetId="0" hidden="1">交易数据表!$A$1:$Q$78</definedName>
  </definedNames>
  <calcPr calcId="18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9" l="1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7" i="9"/>
  <c r="J6" i="9"/>
  <c r="J5" i="9"/>
  <c r="J4" i="9"/>
  <c r="J2" i="9"/>
  <c r="J3" i="9"/>
  <c r="K3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2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2" i="9"/>
  <c r="C2" i="9"/>
  <c r="D41" i="9"/>
  <c r="C41" i="9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2" i="3"/>
  <c r="K70" i="3"/>
  <c r="K69" i="3"/>
  <c r="K68" i="3"/>
  <c r="K67" i="3"/>
  <c r="K66" i="3"/>
  <c r="K65" i="3"/>
  <c r="K64" i="3"/>
  <c r="K63" i="3"/>
  <c r="K62" i="3"/>
  <c r="K61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2" i="3"/>
  <c r="K41" i="3"/>
  <c r="K40" i="3"/>
  <c r="K39" i="3"/>
  <c r="K38" i="3"/>
  <c r="K37" i="3"/>
  <c r="K36" i="3"/>
  <c r="K32" i="3"/>
  <c r="K31" i="3"/>
  <c r="K30" i="3"/>
  <c r="K29" i="3"/>
  <c r="K25" i="3"/>
  <c r="K24" i="3"/>
  <c r="K23" i="3"/>
  <c r="K22" i="3"/>
  <c r="K20" i="3"/>
  <c r="K19" i="3"/>
  <c r="K18" i="3"/>
  <c r="K17" i="3"/>
  <c r="K16" i="3"/>
  <c r="K14" i="3"/>
  <c r="K13" i="3"/>
  <c r="K12" i="3"/>
  <c r="K11" i="3"/>
  <c r="K5" i="3"/>
  <c r="K3" i="3"/>
  <c r="K2" i="3"/>
  <c r="D78" i="3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L1" i="7"/>
  <c r="C18" i="5"/>
  <c r="D18" i="5"/>
</calcChain>
</file>

<file path=xl/sharedStrings.xml><?xml version="1.0" encoding="utf-8"?>
<sst xmlns="http://schemas.openxmlformats.org/spreadsheetml/2006/main" count="617" uniqueCount="193">
  <si>
    <t>序号</t>
  </si>
  <si>
    <t>资管计划/基金名称</t>
  </si>
  <si>
    <t>专户代码（投资策略）</t>
  </si>
  <si>
    <t>金额（亿元）</t>
  </si>
  <si>
    <t>交易日期</t>
  </si>
  <si>
    <t>交易方向</t>
  </si>
  <si>
    <t>认购渠道</t>
  </si>
  <si>
    <t>交易价格</t>
  </si>
  <si>
    <t>泰康安惠纯债A</t>
  </si>
  <si>
    <t>一级债基</t>
  </si>
  <si>
    <t>申购</t>
  </si>
  <si>
    <t>基煜</t>
  </si>
  <si>
    <t>003078.OF</t>
  </si>
  <si>
    <t>平安添利A</t>
  </si>
  <si>
    <t>700005.OF</t>
  </si>
  <si>
    <t>致诚26</t>
  </si>
  <si>
    <t>信用债专户</t>
  </si>
  <si>
    <t>景顺长城景颐双利A</t>
  </si>
  <si>
    <t>二级债基</t>
  </si>
  <si>
    <t>000385.OF</t>
  </si>
  <si>
    <t>申万菱信光银阳光量化1号</t>
  </si>
  <si>
    <t>量化策略</t>
  </si>
  <si>
    <t>国泰君安期货君合光耀8号</t>
  </si>
  <si>
    <t>华夏基金-阳光量化对冲1号</t>
  </si>
  <si>
    <t>光证资管鑫优2号</t>
  </si>
  <si>
    <t>优先股专户</t>
  </si>
  <si>
    <t>光大期货光大理财阳光橙精选1号</t>
  </si>
  <si>
    <t>通道专户</t>
  </si>
  <si>
    <t>认购</t>
  </si>
  <si>
    <t>汇添富双利A</t>
  </si>
  <si>
    <t>470018.OF</t>
  </si>
  <si>
    <t>东方红汇利A</t>
  </si>
  <si>
    <t>002651.OF</t>
  </si>
  <si>
    <t>鹏扬汇利A</t>
  </si>
  <si>
    <t>004585.OF</t>
  </si>
  <si>
    <t>光大期货创新优选4号</t>
  </si>
  <si>
    <t>打新专户</t>
  </si>
  <si>
    <t>农银汇理研究精选</t>
  </si>
  <si>
    <t>主动股票型基金</t>
  </si>
  <si>
    <t>000336.OF</t>
  </si>
  <si>
    <t>华安安信消费服务</t>
  </si>
  <si>
    <t>519002.OF</t>
  </si>
  <si>
    <t>光证资管优选基金宝（MOM</t>
  </si>
  <si>
    <t>股票MOM</t>
  </si>
  <si>
    <t>华夏希望债券A</t>
  </si>
  <si>
    <t>001011.OF</t>
  </si>
  <si>
    <t>易方达稳健收益</t>
  </si>
  <si>
    <t>110007.OF</t>
  </si>
  <si>
    <t>光证资管鑫优集合资产管理计划</t>
  </si>
  <si>
    <t>直销</t>
  </si>
  <si>
    <t>中信证券阳光恒优集合资产管理计划</t>
  </si>
  <si>
    <t>中欧先进制造C</t>
  </si>
  <si>
    <t>004813.OF</t>
  </si>
  <si>
    <t>信达澳银新能源产业</t>
  </si>
  <si>
    <t>001410.OF</t>
  </si>
  <si>
    <t>芯片ETF</t>
  </si>
  <si>
    <t>ETF</t>
  </si>
  <si>
    <t>买入</t>
  </si>
  <si>
    <t>直投</t>
  </si>
  <si>
    <t>159995.SZ</t>
  </si>
  <si>
    <t>军工龙头ETF</t>
  </si>
  <si>
    <t>512710.SH</t>
  </si>
  <si>
    <t>光证资管-光大理财阳光红精选10号</t>
  </si>
  <si>
    <t>赎回</t>
  </si>
  <si>
    <t>光伏ETF</t>
  </si>
  <si>
    <t>515790.SH</t>
  </si>
  <si>
    <t>新能源车ETF</t>
  </si>
  <si>
    <t>515030.SH</t>
  </si>
  <si>
    <t>21国债10</t>
  </si>
  <si>
    <t>国债现金比例</t>
  </si>
  <si>
    <t>019658.SH</t>
  </si>
  <si>
    <t>易方达裕祥回报</t>
  </si>
  <si>
    <t>建信稳健得利A</t>
  </si>
  <si>
    <t>广发聚鑫A</t>
  </si>
  <si>
    <t>芯片ETF(沪市）</t>
  </si>
  <si>
    <t>512760.SH</t>
  </si>
  <si>
    <t>农业ETF</t>
  </si>
  <si>
    <t>159825.SZ</t>
  </si>
  <si>
    <t>科技ETF</t>
  </si>
  <si>
    <t>515000.SH</t>
  </si>
  <si>
    <t>华安安康A</t>
  </si>
  <si>
    <t>偏债混合</t>
  </si>
  <si>
    <t>002363.OF</t>
  </si>
  <si>
    <t>002351.OF</t>
  </si>
  <si>
    <t>000118.OF</t>
  </si>
  <si>
    <t>泰康稳健增利A</t>
  </si>
  <si>
    <t>002245.OF</t>
  </si>
  <si>
    <t>易方达信息产业</t>
  </si>
  <si>
    <t>股票基金</t>
  </si>
  <si>
    <t>001513.OF</t>
  </si>
  <si>
    <t>卖出</t>
  </si>
  <si>
    <t>5G ETF</t>
  </si>
  <si>
    <t>总计</t>
  </si>
  <si>
    <t>求和项:金额（亿元）</t>
  </si>
  <si>
    <t>汇总</t>
  </si>
  <si>
    <t>股票净多头(亿）</t>
  </si>
  <si>
    <t>股票仓位（亿）</t>
  </si>
  <si>
    <t>数据字典</t>
  </si>
  <si>
    <t>股票净多头</t>
  </si>
  <si>
    <t>股票仓位</t>
  </si>
  <si>
    <t>ABS专户</t>
  </si>
  <si>
    <t>增强指数型基金</t>
  </si>
  <si>
    <t>指数增强专户</t>
  </si>
  <si>
    <t>权益专户</t>
  </si>
  <si>
    <t>定增专户</t>
  </si>
  <si>
    <t>股票</t>
  </si>
  <si>
    <t>日期</t>
  </si>
  <si>
    <t>基金名称</t>
  </si>
  <si>
    <t>证券代码</t>
  </si>
  <si>
    <t>证券名称</t>
  </si>
  <si>
    <t>委托方向</t>
  </si>
  <si>
    <t>指令价格(主币种)</t>
  </si>
  <si>
    <t>指令金额</t>
  </si>
  <si>
    <t>当日成交均价(主币种)</t>
  </si>
  <si>
    <t>当日成交数量</t>
  </si>
  <si>
    <t>当日成交金额</t>
  </si>
  <si>
    <t>市场均价(主币种)</t>
  </si>
  <si>
    <t>深信服</t>
  </si>
  <si>
    <t>招商银行</t>
  </si>
  <si>
    <t>002812</t>
  </si>
  <si>
    <t>恩捷股份</t>
  </si>
  <si>
    <t>阳光电源</t>
  </si>
  <si>
    <t>拓普集团</t>
  </si>
  <si>
    <t>康龙化成</t>
  </si>
  <si>
    <t>002714</t>
  </si>
  <si>
    <t>牧原股份</t>
  </si>
  <si>
    <t>东方财富</t>
  </si>
  <si>
    <t>伊利股份</t>
  </si>
  <si>
    <t>0700</t>
  </si>
  <si>
    <t>腾讯控股</t>
  </si>
  <si>
    <t>002850</t>
  </si>
  <si>
    <t>科达利</t>
  </si>
  <si>
    <t>亿纬锂能</t>
  </si>
  <si>
    <t>宁德时代</t>
  </si>
  <si>
    <t>药明生物</t>
  </si>
  <si>
    <t>阳光红精选10号小集合</t>
  </si>
  <si>
    <t>002001</t>
  </si>
  <si>
    <t>新 和 成</t>
  </si>
  <si>
    <t>002460</t>
  </si>
  <si>
    <t>赣锋锂业</t>
  </si>
  <si>
    <t>002821</t>
  </si>
  <si>
    <t>凯莱英</t>
  </si>
  <si>
    <t>山西汾酒</t>
  </si>
  <si>
    <t>002651.OF</t>
    <phoneticPr fontId="6" type="noConversion"/>
  </si>
  <si>
    <t>110007.OF</t>
    <phoneticPr fontId="6" type="noConversion"/>
  </si>
  <si>
    <t>光大期货通道</t>
    <phoneticPr fontId="6" type="noConversion"/>
  </si>
  <si>
    <t>代码</t>
    <phoneticPr fontId="6" type="noConversion"/>
  </si>
  <si>
    <t>备注</t>
    <phoneticPr fontId="6" type="noConversion"/>
  </si>
  <si>
    <t>基金公司</t>
    <phoneticPr fontId="6" type="noConversion"/>
  </si>
  <si>
    <t>富国基金管理有限公司</t>
  </si>
  <si>
    <t>广发基金管理有限公司</t>
  </si>
  <si>
    <t>国泰基金管理有限公司</t>
  </si>
  <si>
    <t>华安基金管理有限公司</t>
  </si>
  <si>
    <t>华夏基金管理有限公司</t>
  </si>
  <si>
    <t>景顺长城基金管理有限公司</t>
  </si>
  <si>
    <t>鹏扬基金管理有限公司</t>
  </si>
  <si>
    <t>上海东方证券资产管理有限公司</t>
  </si>
  <si>
    <t>信达澳银基金管理有限公司</t>
  </si>
  <si>
    <t>易方达基金管理有限公司</t>
  </si>
  <si>
    <t>中欧基金管理有限公司</t>
  </si>
  <si>
    <t>类型</t>
    <phoneticPr fontId="6" type="noConversion"/>
  </si>
  <si>
    <t>博时基金管理有限公司</t>
  </si>
  <si>
    <t>兴全基金管理有限公司</t>
  </si>
  <si>
    <t>大成基金管理有限公司</t>
  </si>
  <si>
    <t>海富通基金管理有限公司</t>
  </si>
  <si>
    <t>长信基金管理有限公司</t>
  </si>
  <si>
    <t>汇添富基金管理有限公司</t>
  </si>
  <si>
    <t>鹏华基金管理有限公司</t>
  </si>
  <si>
    <t>光大保德信管理有限公司</t>
  </si>
  <si>
    <t>银河基金管理有限公司</t>
  </si>
  <si>
    <t>南方基金管理有限公司</t>
  </si>
  <si>
    <t>工银瑞信基金管理有限公司</t>
  </si>
  <si>
    <t>申万菱信管理有限公司</t>
  </si>
  <si>
    <t>国海富兰克林管理有限公司</t>
  </si>
  <si>
    <t>招商基金管理有限公司</t>
  </si>
  <si>
    <t>中信保诚管理有限公司</t>
  </si>
  <si>
    <t>西部利得管理有限公司</t>
  </si>
  <si>
    <t>融通基金管理有限公司</t>
  </si>
  <si>
    <t>华宝兴业基金管理有限公司</t>
  </si>
  <si>
    <t>民生加银基金管理有限公司</t>
  </si>
  <si>
    <t>国投瑞银基金管理有限公司</t>
  </si>
  <si>
    <t>中邮基金管理有限公司</t>
  </si>
  <si>
    <t>泰达宏利基金管理有限公司</t>
  </si>
  <si>
    <t>中银基金管理有限公司</t>
  </si>
  <si>
    <t>永赢基金管理有限公司</t>
  </si>
  <si>
    <t>交银施罗德管理有限公司</t>
  </si>
  <si>
    <t>鸿德基金管理有限公司</t>
  </si>
  <si>
    <t>建信基金管理有限公司</t>
  </si>
  <si>
    <t>嘉实基金管理有限公司</t>
  </si>
  <si>
    <t>主动</t>
    <phoneticPr fontId="8" type="noConversion"/>
  </si>
  <si>
    <t>指数</t>
    <phoneticPr fontId="8" type="noConversion"/>
  </si>
  <si>
    <t>行</t>
    <phoneticPr fontId="8" type="noConversion"/>
  </si>
  <si>
    <t>列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</si>
</sst>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##,##0.00"/>
    <numFmt numFmtId="177" formatCode="0.0000_ "/>
    <numFmt numFmtId="178" formatCode="###,##0.0000"/>
    <numFmt numFmtId="179" formatCode="#,##0.0000_ "/>
  </numFmts>
  <fonts count="9" x14ac:knownFonts="1">
    <font>
      <sz val="12"/>
      <name val="宋体"/>
      <charset val="134"/>
    </font>
    <font>
      <sz val="11"/>
      <color indexed="8"/>
      <name val="宋体"/>
      <charset val="134"/>
    </font>
    <font>
      <sz val="11"/>
      <name val="Calibri"/>
    </font>
    <font>
      <b/>
      <sz val="12"/>
      <name val="宋体"/>
      <charset val="134"/>
    </font>
    <font>
      <sz val="11"/>
      <color rgb="FF000000"/>
      <name val="宋体"/>
      <charset val="134"/>
    </font>
    <font>
      <sz val="10"/>
      <color rgb="FF000000"/>
      <name val="Arial"/>
      <family val="2"/>
    </font>
    <font>
      <sz val="9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4" xfId="0" applyBorder="1">
      <alignment vertical="center"/>
    </xf>
    <xf numFmtId="14" fontId="0" fillId="0" borderId="4" xfId="0" applyNumberFormat="1" applyBorder="1">
      <alignment vertical="center"/>
    </xf>
    <xf numFmtId="0" fontId="0" fillId="0" borderId="4" xfId="0" applyNumberFormat="1" applyBorder="1">
      <alignment vertical="center"/>
    </xf>
    <xf numFmtId="0" fontId="4" fillId="0" borderId="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6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/>
    <xf numFmtId="177" fontId="4" fillId="0" borderId="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right" vertical="center"/>
    </xf>
    <xf numFmtId="176" fontId="4" fillId="0" borderId="5" xfId="0" applyNumberFormat="1" applyFont="1" applyBorder="1" applyAlignment="1">
      <alignment horizontal="right" vertical="center"/>
    </xf>
    <xf numFmtId="0" fontId="4" fillId="0" borderId="4" xfId="0" applyNumberFormat="1" applyFont="1" applyBorder="1" applyAlignment="1">
      <alignment horizontal="right" vertical="center"/>
    </xf>
    <xf numFmtId="0" fontId="5" fillId="0" borderId="0" xfId="0" applyNumberFormat="1" applyFont="1" applyBorder="1" applyAlignment="1">
      <alignment horizontal="center"/>
    </xf>
    <xf numFmtId="178" fontId="4" fillId="0" borderId="4" xfId="0" applyNumberFormat="1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4" xfId="0" applyFont="1" applyBorder="1">
      <alignment vertical="center"/>
    </xf>
    <xf numFmtId="179" fontId="0" fillId="0" borderId="4" xfId="0" applyNumberFormat="1" applyBorder="1">
      <alignment vertical="center"/>
    </xf>
    <xf numFmtId="10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3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0" xfId="0" applyAlignment="1">
      <alignment vertical="center" wrapText="1"/>
    </xf>
    <xf numFmtId="0" fontId="0" fillId="0" borderId="3" xfId="0" applyBorder="1">
      <alignment vertical="center"/>
    </xf>
    <xf numFmtId="14" fontId="0" fillId="0" borderId="4" xfId="0" applyNumberFormat="1" applyBorder="1">
      <alignment vertical="center"/>
    </xf>
    <xf numFmtId="58" fontId="0" fillId="0" borderId="4" xfId="0" applyNumberFormat="1" applyBorder="1">
      <alignment vertical="center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  <xf numFmtId="58" fontId="0" fillId="0" borderId="4" xfId="0" applyNumberFormat="1" applyBorder="1" applyAlignment="1">
      <alignment horizontal="center" vertical="center"/>
    </xf>
    <xf numFmtId="0" fontId="1" fillId="0" borderId="2" xfId="0" quotePrefix="1" applyNumberFormat="1" applyFont="1" applyBorder="1" applyAlignment="1">
      <alignment horizontal="left" vertical="center"/>
    </xf>
    <xf numFmtId="0" fontId="0" fillId="0" borderId="7" xfId="0" pivotButton="1" applyBorder="1">
      <alignment vertical="center"/>
    </xf>
    <xf numFmtId="0" fontId="3" fillId="0" borderId="4" xfId="0" pivotButton="1" applyFont="1" applyBorder="1">
      <alignment vertical="center"/>
    </xf>
    <xf numFmtId="0" fontId="7" fillId="0" borderId="4" xfId="0" applyNumberFormat="1" applyFon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5"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79" formatCode="#,##0.0000_ "/>
    </dxf>
    <dxf>
      <font>
        <b/>
        <i val="0"/>
        <strike val="0"/>
        <condense val="0"/>
        <extend val="0"/>
        <outline val="0"/>
        <shadow val="0"/>
      </font>
    </dxf>
    <dxf>
      <font>
        <b/>
        <i val="0"/>
        <strike val="0"/>
        <condense val="0"/>
        <extend val="0"/>
        <outline val="0"/>
        <shadow val="0"/>
      </font>
    </dxf>
    <dxf>
      <font>
        <b/>
        <i val="0"/>
        <strike val="0"/>
        <condense val="0"/>
        <extend val="0"/>
        <outline val="0"/>
        <shadow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571500</xdr:colOff>
      <xdr:row>1</xdr:row>
      <xdr:rowOff>5443</xdr:rowOff>
    </xdr:to>
    <xdr:pic>
      <xdr:nvPicPr>
        <xdr:cNvPr id="2" name="ID_B0EC00298E344365966944700ED3FE28" descr="upload_267466261">
          <a:extLst>
            <a:ext uri="{FF2B5EF4-FFF2-40B4-BE49-F238E27FC236}">
              <a16:creationId xmlns:a16="http://schemas.microsoft.com/office/drawing/2014/main" id="{0751A00D-3878-4A95-8F4C-985A43F47B3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7300" cy="19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mgrcomp"/>
    </defined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nknown User" refreshedDate="44519.367071759261" createdVersion="1" refreshedVersion="4" minRefreshableVersion="1" recordCount="73" upgradeOnRefresh="1">
  <cacheSource type="worksheet">
    <worksheetSource ref="B1:I4929" sheet="交易数据表"/>
  </cacheSource>
  <cacheFields count="8">
    <cacheField name="资管计划/基金名称" numFmtId="0">
      <sharedItems containsBlank="1" count="40">
        <s v="泰康安惠纯债A"/>
        <s v="平安添利A"/>
        <s v="致诚26"/>
        <s v="景顺长城景颐双利A"/>
        <s v="申万菱信光银阳光量化1号"/>
        <s v="国泰君安期货君合光耀8号"/>
        <s v="华夏基金-阳光量化对冲1号"/>
        <s v="光证资管鑫优2号"/>
        <s v="光大期货光大理财阳光橙精选1号"/>
        <s v="汇添富双利A"/>
        <s v="东方红汇利A"/>
        <s v="鹏扬汇利A"/>
        <s v="光大期货创新优选4号"/>
        <s v="农银汇理研究精选"/>
        <s v="华安安信消费服务"/>
        <s v="光证资管优选基金宝（MOM"/>
        <s v="华夏希望债券A"/>
        <s v="易方达稳健收益"/>
        <s v="光证资管鑫优集合资产管理计划"/>
        <s v="中信证券阳光恒优集合资产管理计划"/>
        <s v="中欧先进制造C"/>
        <s v="信达澳银新能源产业"/>
        <s v="芯片ETF"/>
        <s v="军工龙头ETF"/>
        <s v="光证资管-光大理财阳光红精选10号"/>
        <s v="光伏ETF"/>
        <s v="新能源车ETF"/>
        <s v="21国债10"/>
        <s v="易方达裕祥回报"/>
        <s v="建信稳健得利A"/>
        <s v="广发聚鑫A"/>
        <s v="芯片ETF(沪市）"/>
        <s v="农业ETF"/>
        <s v="科技ETF"/>
        <s v="华安安康A"/>
        <s v="泰康稳健增利A"/>
        <s v="易方达信息产业"/>
        <s v="5G ETF"/>
        <m/>
        <s v="总计"/>
      </sharedItems>
    </cacheField>
    <cacheField name="专户代码（投资策略）" numFmtId="0">
      <sharedItems containsBlank="1" count="26">
        <s v="一级债基"/>
        <s v="信用债专户"/>
        <s v="二级债基"/>
        <s v="量化策略"/>
        <s v="优先股专户"/>
        <s v="通道专户"/>
        <s v="打新专户"/>
        <s v="主动股票型基金"/>
        <s v="股票MOM"/>
        <s v="ETF"/>
        <s v="国债现金比例"/>
        <s v="偏债混合"/>
        <s v="股票基金"/>
        <m/>
        <s v="股票" u="1"/>
        <s v="主动股票基金" u="1"/>
        <s v="融券打新" u="1"/>
        <s v="量化专户" u="1"/>
        <s v="量化专户（千象）" u="1"/>
        <s v="优先股" u="1"/>
        <s v="指数增强专户" u="1"/>
        <s v="增强指数型基金" u="1"/>
        <s v="ABS专户" u="1"/>
        <s v="权益专户" u="1"/>
        <s v="定增专户" u="1"/>
        <s v="指数增强" u="1"/>
      </sharedItems>
    </cacheField>
    <cacheField name="金额（亿元）" numFmtId="0">
      <sharedItems containsString="0" containsBlank="1" containsNumber="1" minValue="-1.6" maxValue="6.8069374899999904" count="24">
        <n v="0.2"/>
        <n v="1.5"/>
        <n v="0.05"/>
        <n v="0.1"/>
        <n v="0.40829338999999998"/>
        <n v="0.01"/>
        <n v="0.06"/>
        <n v="0.6"/>
        <n v="1"/>
        <n v="2"/>
        <n v="0.02"/>
        <n v="6.9135999999999998E-3"/>
        <n v="6.7305000000000004E-3"/>
        <n v="-1.6"/>
        <n v="-0.23"/>
        <n v="5.0000000000000001E-3"/>
        <n v="1.4999999999999999E-2"/>
        <n v="5.0000000000000001E-4"/>
        <n v="4.4999999999999997E-3"/>
        <n v="0.3"/>
        <n v="0.03"/>
        <n v="-0.01"/>
        <m/>
        <n v="6.8069374899999904"/>
      </sharedItems>
    </cacheField>
    <cacheField name="交易日期" numFmtId="0">
      <sharedItems containsNonDate="0" containsDate="1" containsString="0" containsBlank="1" minDate="2021-10-13T00:00:00" maxDate="2021-11-19T00:00:00" count="23"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8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2T00:00:00"/>
        <d v="2021-11-17T00:00:00"/>
        <d v="2021-11-18T00:00:00"/>
        <m/>
      </sharedItems>
    </cacheField>
    <cacheField name="交易方向" numFmtId="0">
      <sharedItems containsBlank="1" count="6">
        <s v="申购"/>
        <s v="认购"/>
        <s v="买入"/>
        <s v="赎回"/>
        <s v="卖出"/>
        <m/>
      </sharedItems>
    </cacheField>
    <cacheField name="认购渠道" numFmtId="0">
      <sharedItems containsBlank="1" count="4">
        <s v="基煜"/>
        <s v="直销"/>
        <s v="直投"/>
        <m/>
      </sharedItems>
    </cacheField>
    <cacheField name="交易价格" numFmtId="0">
      <sharedItems containsString="0" containsBlank="1" containsNumber="1" minValue="1.0845" maxValue="5.3979999999999997" count="19">
        <n v="1.0845"/>
        <n v="1.2195"/>
        <m/>
        <n v="1.6830000000000001"/>
        <n v="1.6870000000000001"/>
        <n v="2.0539999999999998"/>
        <n v="1.1251"/>
        <n v="1.1545000000000001"/>
        <n v="5.3014999999999999"/>
        <n v="4.9470000000000001"/>
        <n v="2.0569999999999999"/>
        <n v="1.1272"/>
        <n v="1.157"/>
        <n v="1.1577999999999999"/>
        <n v="1.286"/>
        <n v="1.4117"/>
        <n v="4.9450000000000003"/>
        <n v="3.8332999999999999"/>
        <n v="5.3979999999999997"/>
      </sharedItems>
    </cacheField>
    <cacheField name="备注" numFmtId="0">
      <sharedItems containsBlank="1" count="28">
        <s v="003078.OF"/>
        <s v="700005.OF"/>
        <m/>
        <s v="000385.OF"/>
        <s v="470018.OF"/>
        <s v="002651.OF"/>
        <s v="004585.OF"/>
        <s v="000336.OF"/>
        <s v="519002.OF"/>
        <s v="001011.OF"/>
        <s v="110007.OF"/>
        <s v="004813.OF"/>
        <s v="001410.OF"/>
        <s v="159995.SZ"/>
        <s v="512710.SH"/>
        <s v="515790.SH"/>
        <s v="515030.SH"/>
        <s v="019658.SH"/>
        <s v="512760.SH"/>
        <s v="159825.SZ"/>
        <s v="515000.SH"/>
        <s v="002363.OF"/>
        <s v="002651.OF，通过光大期货光大理财阳光橙精选1号"/>
        <s v="110007.OF，通过光大期货光大理财阳光橙精选1号申购"/>
        <s v="002351.OF"/>
        <s v="000118.OF"/>
        <s v="002245.OF"/>
        <s v="001513.O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nknown User" refreshedDate="44519.367094907408" createdVersion="1" refreshedVersion="4" minRefreshableVersion="1" recordCount="73" upgradeOnRefresh="1">
  <cacheSource type="worksheet">
    <worksheetSource ref="A1:I1063" sheet="交易数据表"/>
  </cacheSource>
  <cacheFields count="9">
    <cacheField name="序号" numFmtId="0">
      <sharedItems containsString="0" containsBlank="1" containsNumber="1" containsInteger="1" minValue="1" maxValue="70" count="7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m/>
      </sharedItems>
    </cacheField>
    <cacheField name="资管计划/基金名称" numFmtId="0">
      <sharedItems containsBlank="1" count="120">
        <s v="泰康安惠纯债A"/>
        <s v="平安添利A"/>
        <s v="致诚26"/>
        <s v="景顺长城景颐双利A"/>
        <s v="申万菱信光银阳光量化1号"/>
        <s v="国泰君安期货君合光耀8号"/>
        <s v="华夏基金-阳光量化对冲1号"/>
        <s v="光证资管鑫优2号"/>
        <s v="光大期货光大理财阳光橙精选1号"/>
        <s v="汇添富双利A"/>
        <s v="东方红汇利A"/>
        <s v="鹏扬汇利A"/>
        <s v="光大期货创新优选4号"/>
        <s v="农银汇理研究精选"/>
        <s v="华安安信消费服务"/>
        <s v="光证资管优选基金宝（MOM"/>
        <s v="华夏希望债券A"/>
        <s v="易方达稳健收益"/>
        <s v="光证资管鑫优集合资产管理计划"/>
        <s v="中信证券阳光恒优集合资产管理计划"/>
        <s v="中欧先进制造C"/>
        <s v="信达澳银新能源产业"/>
        <s v="芯片ETF"/>
        <s v="军工龙头ETF"/>
        <s v="光证资管-光大理财阳光红精选10号"/>
        <s v="光伏ETF"/>
        <s v="新能源车ETF"/>
        <s v="21国债10"/>
        <s v="易方达裕祥回报"/>
        <s v="建信稳健得利A"/>
        <s v="广发聚鑫A"/>
        <s v="芯片ETF(沪市）"/>
        <s v="农业ETF"/>
        <s v="科技ETF"/>
        <s v="华安安康A"/>
        <s v="泰康稳健增利A"/>
        <s v="易方达信息产业"/>
        <s v="5G ETF"/>
        <m/>
        <s v="总计"/>
        <s v="东方财富" u="1"/>
        <s v="恩捷股份" u="1"/>
        <s v="康龙化成" u="1"/>
        <s v="科达利" u="1"/>
        <s v="牧原股份" u="1"/>
        <s v="宁德时代" u="1"/>
        <s v="深信服" u="1"/>
        <s v="拓普集团" u="1"/>
        <s v="腾讯控股" u="1"/>
        <s v="阳光电源" u="1"/>
        <s v="伊利股份" u="1"/>
        <s v="亿纬锂能" u="1"/>
        <s v="招商银行" u="1"/>
        <s v="药明生物" u="1"/>
        <s v="光大永明资产聚优1号权益类资产管理产品" u="1"/>
        <s v="工银瑞信产业债A" u="1"/>
        <s v="鹏华双债保利" u="1"/>
        <s v="汇添富绝对收益" u="1"/>
        <s v="光证资管量化对冲阳光3号" u="1"/>
        <s v="海富通-阳光量化1号" u="1"/>
        <s v="长信基金量化2号" u="1"/>
        <s v="中信阳光1号" u="1"/>
        <s v="中银资管汇阳光1号" u="1"/>
        <s v="东方汇智汇融6号" u="1"/>
        <s v="中信期货阳光红中证500指数增强1号" u="1"/>
        <s v="国泰君安期货君合光耀6号" u="1"/>
        <s v="西部利得沪深300指数增强A" u="1"/>
        <s v="工银瑞信前沿医疗A" u="1"/>
        <s v="光证资管诚享8号" u="1"/>
        <s v="易方达稳健收益B" u="1"/>
        <s v="创蓝筹" u="1"/>
        <s v="鹏华基金阳光2号" u="1"/>
        <s v="华泰新悦阳光5号" u="1"/>
        <s v="招商财富-阳光4号" u="1"/>
        <s v="招商财富-阳光5号" u="1"/>
        <s v="东方汇智-汇融6号" u="1"/>
        <s v="光证资管量化对冲阳光4号" u="1"/>
        <s v="泰达宏利转型机遇A" u="1"/>
        <s v="广发多因子" u="1"/>
        <s v="大成新锐产业" u="1"/>
        <s v="中银稳健添利C" u="1"/>
        <s v="汇添富绝对收益3号" u="1"/>
        <s v="国君光耀2号" u="1"/>
        <s v="光证资管阳光红精选6号" u="1"/>
        <s v="光证资管阳光红精选7号" u="1"/>
        <s v="光大保德信-光大理财量化对冲1号" u="1"/>
        <s v="博时基金阳光量化1号" u="1"/>
        <s v="证券ETF" u="1"/>
        <s v="东方红汇利A " u="1"/>
        <s v="东方汇智-光大银行-博普套利1号" u="1"/>
        <s v="光证资管鑫优2号集合资产管理计划" u="1"/>
        <s v="科创50" u="1"/>
        <s v="国投瑞银优化增强AB" u="1"/>
        <s v="汇添富双利C" u="1"/>
        <s v="中邮新思路" u="1"/>
        <s v="华夏基金阳光增盈稳健3号" u="1"/>
        <s v="广发基金阳光增盈稳健3号" u="1"/>
        <s v="工银瑞信双利A" u="1"/>
        <s v="长信基金-光大理财中证500指数增强专户" u="1"/>
        <s v="南方高端装备A" u="1"/>
        <s v="汇添富全球医疗" u="1"/>
        <s v="新能车ETF" u="1"/>
        <s v="鹏华基金阳光1号" u="1"/>
        <s v="鹏华基金阳光3号" u="1"/>
        <s v="鹏华基金阳光4号" u="1"/>
        <s v="鹏华基金阳光5号" u="1"/>
        <s v="大成基金阳光增盈稳健3号集合资产管理计划" u="1"/>
        <s v="泰达宏利转型机遇C " u="1"/>
        <s v="华夏中证5G通信主题ETF" u="1"/>
        <s v="华夏国证半导体芯片ETF" u="1"/>
        <s v="创业板50" u="1"/>
        <s v="景顺长城景颐双利C " u="1"/>
        <s v="光大期货恒盛宏观1号" u="1"/>
        <s v="光大期货恒乐宏观1号" u="1"/>
        <s v="富国消费主题A" u="1"/>
        <s v="中欧基金阳光增盈稳健3号集合资产管理计划" u="1"/>
        <s v="中信期货阳光1号" u="1"/>
        <s v="鹏扬汇利A " u="1"/>
        <s v="工银瑞信前沿医疗A " u="1"/>
        <s v="大成新锐产业 " u="1"/>
      </sharedItems>
    </cacheField>
    <cacheField name="专户代码（投资策略）" numFmtId="0">
      <sharedItems containsBlank="1" count="21">
        <s v="一级债基"/>
        <s v="信用债专户"/>
        <s v="二级债基"/>
        <s v="量化策略"/>
        <s v="优先股专户"/>
        <s v="通道专户"/>
        <s v="打新专户"/>
        <s v="主动股票型基金"/>
        <s v="股票MOM"/>
        <s v="ETF"/>
        <s v="国债现金比例"/>
        <s v="偏债混合"/>
        <s v="股票基金"/>
        <m/>
        <s v="股票" u="1"/>
        <s v="指数增强专户" u="1"/>
        <s v="增强指数型基金" u="1"/>
        <s v="ABS专户" u="1"/>
        <s v="权益专户" u="1"/>
        <s v="定增专户" u="1"/>
        <s v="指数增强" u="1"/>
      </sharedItems>
    </cacheField>
    <cacheField name="金额（亿元）" numFmtId="0">
      <sharedItems containsString="0" containsBlank="1" containsNumber="1" minValue="-1.6" maxValue="6.8069374899999904" count="24">
        <n v="0.2"/>
        <n v="1.5"/>
        <n v="0.05"/>
        <n v="0.1"/>
        <n v="0.40829338999999998"/>
        <n v="0.01"/>
        <n v="0.06"/>
        <n v="0.6"/>
        <n v="1"/>
        <n v="2"/>
        <n v="0.02"/>
        <n v="6.9135999999999998E-3"/>
        <n v="6.7305000000000004E-3"/>
        <n v="-1.6"/>
        <n v="-0.23"/>
        <n v="5.0000000000000001E-3"/>
        <n v="1.4999999999999999E-2"/>
        <n v="5.0000000000000001E-4"/>
        <n v="4.4999999999999997E-3"/>
        <n v="0.3"/>
        <n v="0.03"/>
        <n v="-0.01"/>
        <m/>
        <n v="6.8069374899999904"/>
      </sharedItems>
    </cacheField>
    <cacheField name="交易日期" numFmtId="0">
      <sharedItems containsNonDate="0" containsDate="1" containsString="0" containsBlank="1" minDate="2021-10-13T00:00:00" maxDate="2021-11-19T00:00:00" count="23"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8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2T00:00:00"/>
        <d v="2021-11-17T00:00:00"/>
        <d v="2021-11-18T00:00:00"/>
        <m/>
      </sharedItems>
    </cacheField>
    <cacheField name="交易方向" numFmtId="0">
      <sharedItems containsBlank="1" count="6">
        <s v="申购"/>
        <s v="认购"/>
        <s v="买入"/>
        <s v="赎回"/>
        <s v="卖出"/>
        <m/>
      </sharedItems>
    </cacheField>
    <cacheField name="认购渠道" numFmtId="0">
      <sharedItems containsBlank="1" count="4">
        <s v="基煜"/>
        <s v="直销"/>
        <s v="直投"/>
        <m/>
      </sharedItems>
    </cacheField>
    <cacheField name="交易价格" numFmtId="0">
      <sharedItems containsString="0" containsBlank="1" containsNumber="1" minValue="1.0845" maxValue="5.3979999999999997" count="19">
        <n v="1.0845"/>
        <n v="1.2195"/>
        <m/>
        <n v="1.6830000000000001"/>
        <n v="1.6870000000000001"/>
        <n v="2.0539999999999998"/>
        <n v="1.1251"/>
        <n v="1.1545000000000001"/>
        <n v="5.3014999999999999"/>
        <n v="4.9470000000000001"/>
        <n v="2.0569999999999999"/>
        <n v="1.1272"/>
        <n v="1.157"/>
        <n v="1.1577999999999999"/>
        <n v="1.286"/>
        <n v="1.4117"/>
        <n v="4.9450000000000003"/>
        <n v="3.8332999999999999"/>
        <n v="5.3979999999999997"/>
      </sharedItems>
    </cacheField>
    <cacheField name="备注" numFmtId="0">
      <sharedItems containsBlank="1" count="28">
        <s v="003078.OF"/>
        <s v="700005.OF"/>
        <m/>
        <s v="000385.OF"/>
        <s v="470018.OF"/>
        <s v="002651.OF"/>
        <s v="004585.OF"/>
        <s v="000336.OF"/>
        <s v="519002.OF"/>
        <s v="001011.OF"/>
        <s v="110007.OF"/>
        <s v="004813.OF"/>
        <s v="001410.OF"/>
        <s v="159995.SZ"/>
        <s v="512710.SH"/>
        <s v="515790.SH"/>
        <s v="515030.SH"/>
        <s v="019658.SH"/>
        <s v="512760.SH"/>
        <s v="159825.SZ"/>
        <s v="515000.SH"/>
        <s v="002363.OF"/>
        <s v="002651.OF，通过光大期货光大理财阳光橙精选1号"/>
        <s v="110007.OF，通过光大期货光大理财阳光橙精选1号申购"/>
        <s v="002351.OF"/>
        <s v="000118.OF"/>
        <s v="002245.OF"/>
        <s v="001513.O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x v="0"/>
    <x v="0"/>
    <x v="0"/>
    <x v="0"/>
    <x v="0"/>
    <x v="0"/>
    <x v="0"/>
    <x v="0"/>
  </r>
  <r>
    <x v="1"/>
    <x v="0"/>
    <x v="0"/>
    <x v="0"/>
    <x v="0"/>
    <x v="0"/>
    <x v="1"/>
    <x v="1"/>
  </r>
  <r>
    <x v="2"/>
    <x v="1"/>
    <x v="1"/>
    <x v="1"/>
    <x v="0"/>
    <x v="0"/>
    <x v="2"/>
    <x v="2"/>
  </r>
  <r>
    <x v="3"/>
    <x v="2"/>
    <x v="2"/>
    <x v="2"/>
    <x v="0"/>
    <x v="0"/>
    <x v="3"/>
    <x v="3"/>
  </r>
  <r>
    <x v="4"/>
    <x v="3"/>
    <x v="0"/>
    <x v="3"/>
    <x v="0"/>
    <x v="0"/>
    <x v="2"/>
    <x v="2"/>
  </r>
  <r>
    <x v="5"/>
    <x v="3"/>
    <x v="0"/>
    <x v="3"/>
    <x v="0"/>
    <x v="0"/>
    <x v="2"/>
    <x v="2"/>
  </r>
  <r>
    <x v="6"/>
    <x v="3"/>
    <x v="3"/>
    <x v="3"/>
    <x v="0"/>
    <x v="0"/>
    <x v="2"/>
    <x v="2"/>
  </r>
  <r>
    <x v="7"/>
    <x v="4"/>
    <x v="4"/>
    <x v="4"/>
    <x v="0"/>
    <x v="0"/>
    <x v="2"/>
    <x v="2"/>
  </r>
  <r>
    <x v="8"/>
    <x v="5"/>
    <x v="3"/>
    <x v="5"/>
    <x v="1"/>
    <x v="0"/>
    <x v="2"/>
    <x v="2"/>
  </r>
  <r>
    <x v="3"/>
    <x v="2"/>
    <x v="2"/>
    <x v="5"/>
    <x v="0"/>
    <x v="0"/>
    <x v="4"/>
    <x v="3"/>
  </r>
  <r>
    <x v="9"/>
    <x v="2"/>
    <x v="2"/>
    <x v="5"/>
    <x v="0"/>
    <x v="0"/>
    <x v="5"/>
    <x v="4"/>
  </r>
  <r>
    <x v="10"/>
    <x v="2"/>
    <x v="2"/>
    <x v="5"/>
    <x v="0"/>
    <x v="0"/>
    <x v="6"/>
    <x v="5"/>
  </r>
  <r>
    <x v="11"/>
    <x v="2"/>
    <x v="2"/>
    <x v="5"/>
    <x v="0"/>
    <x v="0"/>
    <x v="7"/>
    <x v="6"/>
  </r>
  <r>
    <x v="12"/>
    <x v="6"/>
    <x v="3"/>
    <x v="6"/>
    <x v="0"/>
    <x v="0"/>
    <x v="2"/>
    <x v="2"/>
  </r>
  <r>
    <x v="13"/>
    <x v="7"/>
    <x v="5"/>
    <x v="6"/>
    <x v="0"/>
    <x v="0"/>
    <x v="8"/>
    <x v="7"/>
  </r>
  <r>
    <x v="14"/>
    <x v="7"/>
    <x v="5"/>
    <x v="6"/>
    <x v="0"/>
    <x v="0"/>
    <x v="9"/>
    <x v="8"/>
  </r>
  <r>
    <x v="9"/>
    <x v="2"/>
    <x v="2"/>
    <x v="7"/>
    <x v="0"/>
    <x v="0"/>
    <x v="10"/>
    <x v="4"/>
  </r>
  <r>
    <x v="10"/>
    <x v="2"/>
    <x v="2"/>
    <x v="7"/>
    <x v="0"/>
    <x v="0"/>
    <x v="11"/>
    <x v="5"/>
  </r>
  <r>
    <x v="11"/>
    <x v="2"/>
    <x v="2"/>
    <x v="7"/>
    <x v="0"/>
    <x v="0"/>
    <x v="12"/>
    <x v="6"/>
  </r>
  <r>
    <x v="15"/>
    <x v="8"/>
    <x v="6"/>
    <x v="7"/>
    <x v="0"/>
    <x v="0"/>
    <x v="2"/>
    <x v="2"/>
  </r>
  <r>
    <x v="11"/>
    <x v="2"/>
    <x v="3"/>
    <x v="8"/>
    <x v="0"/>
    <x v="0"/>
    <x v="13"/>
    <x v="6"/>
  </r>
  <r>
    <x v="16"/>
    <x v="2"/>
    <x v="3"/>
    <x v="8"/>
    <x v="0"/>
    <x v="0"/>
    <x v="14"/>
    <x v="9"/>
  </r>
  <r>
    <x v="17"/>
    <x v="2"/>
    <x v="3"/>
    <x v="8"/>
    <x v="0"/>
    <x v="0"/>
    <x v="15"/>
    <x v="10"/>
  </r>
  <r>
    <x v="14"/>
    <x v="7"/>
    <x v="5"/>
    <x v="8"/>
    <x v="0"/>
    <x v="0"/>
    <x v="16"/>
    <x v="8"/>
  </r>
  <r>
    <x v="18"/>
    <x v="4"/>
    <x v="7"/>
    <x v="8"/>
    <x v="0"/>
    <x v="1"/>
    <x v="2"/>
    <x v="2"/>
  </r>
  <r>
    <x v="18"/>
    <x v="4"/>
    <x v="8"/>
    <x v="9"/>
    <x v="0"/>
    <x v="1"/>
    <x v="2"/>
    <x v="2"/>
  </r>
  <r>
    <x v="19"/>
    <x v="4"/>
    <x v="9"/>
    <x v="10"/>
    <x v="0"/>
    <x v="1"/>
    <x v="2"/>
    <x v="2"/>
  </r>
  <r>
    <x v="20"/>
    <x v="7"/>
    <x v="10"/>
    <x v="10"/>
    <x v="0"/>
    <x v="0"/>
    <x v="17"/>
    <x v="11"/>
  </r>
  <r>
    <x v="21"/>
    <x v="7"/>
    <x v="10"/>
    <x v="10"/>
    <x v="0"/>
    <x v="0"/>
    <x v="18"/>
    <x v="12"/>
  </r>
  <r>
    <x v="22"/>
    <x v="9"/>
    <x v="11"/>
    <x v="11"/>
    <x v="2"/>
    <x v="2"/>
    <x v="2"/>
    <x v="13"/>
  </r>
  <r>
    <x v="23"/>
    <x v="9"/>
    <x v="12"/>
    <x v="11"/>
    <x v="2"/>
    <x v="2"/>
    <x v="2"/>
    <x v="14"/>
  </r>
  <r>
    <x v="24"/>
    <x v="5"/>
    <x v="3"/>
    <x v="11"/>
    <x v="0"/>
    <x v="0"/>
    <x v="2"/>
    <x v="2"/>
  </r>
  <r>
    <x v="18"/>
    <x v="4"/>
    <x v="13"/>
    <x v="11"/>
    <x v="3"/>
    <x v="1"/>
    <x v="2"/>
    <x v="2"/>
  </r>
  <r>
    <x v="7"/>
    <x v="4"/>
    <x v="14"/>
    <x v="11"/>
    <x v="3"/>
    <x v="0"/>
    <x v="2"/>
    <x v="2"/>
  </r>
  <r>
    <x v="25"/>
    <x v="9"/>
    <x v="15"/>
    <x v="12"/>
    <x v="2"/>
    <x v="2"/>
    <x v="2"/>
    <x v="15"/>
  </r>
  <r>
    <x v="23"/>
    <x v="9"/>
    <x v="16"/>
    <x v="13"/>
    <x v="2"/>
    <x v="2"/>
    <x v="2"/>
    <x v="14"/>
  </r>
  <r>
    <x v="22"/>
    <x v="9"/>
    <x v="16"/>
    <x v="13"/>
    <x v="2"/>
    <x v="2"/>
    <x v="2"/>
    <x v="13"/>
  </r>
  <r>
    <x v="26"/>
    <x v="9"/>
    <x v="16"/>
    <x v="13"/>
    <x v="2"/>
    <x v="2"/>
    <x v="2"/>
    <x v="16"/>
  </r>
  <r>
    <x v="13"/>
    <x v="7"/>
    <x v="16"/>
    <x v="14"/>
    <x v="0"/>
    <x v="0"/>
    <x v="2"/>
    <x v="7"/>
  </r>
  <r>
    <x v="22"/>
    <x v="9"/>
    <x v="15"/>
    <x v="14"/>
    <x v="2"/>
    <x v="2"/>
    <x v="2"/>
    <x v="13"/>
  </r>
  <r>
    <x v="23"/>
    <x v="9"/>
    <x v="17"/>
    <x v="14"/>
    <x v="2"/>
    <x v="2"/>
    <x v="2"/>
    <x v="14"/>
  </r>
  <r>
    <x v="27"/>
    <x v="10"/>
    <x v="18"/>
    <x v="1"/>
    <x v="2"/>
    <x v="2"/>
    <x v="2"/>
    <x v="17"/>
  </r>
  <r>
    <x v="28"/>
    <x v="2"/>
    <x v="2"/>
    <x v="15"/>
    <x v="0"/>
    <x v="0"/>
    <x v="2"/>
    <x v="2"/>
  </r>
  <r>
    <x v="29"/>
    <x v="2"/>
    <x v="2"/>
    <x v="15"/>
    <x v="0"/>
    <x v="0"/>
    <x v="2"/>
    <x v="2"/>
  </r>
  <r>
    <x v="30"/>
    <x v="2"/>
    <x v="2"/>
    <x v="15"/>
    <x v="0"/>
    <x v="0"/>
    <x v="2"/>
    <x v="2"/>
  </r>
  <r>
    <x v="23"/>
    <x v="9"/>
    <x v="5"/>
    <x v="15"/>
    <x v="2"/>
    <x v="2"/>
    <x v="2"/>
    <x v="14"/>
  </r>
  <r>
    <x v="31"/>
    <x v="9"/>
    <x v="5"/>
    <x v="15"/>
    <x v="2"/>
    <x v="2"/>
    <x v="2"/>
    <x v="18"/>
  </r>
  <r>
    <x v="32"/>
    <x v="9"/>
    <x v="5"/>
    <x v="15"/>
    <x v="2"/>
    <x v="2"/>
    <x v="2"/>
    <x v="19"/>
  </r>
  <r>
    <x v="23"/>
    <x v="9"/>
    <x v="15"/>
    <x v="16"/>
    <x v="2"/>
    <x v="2"/>
    <x v="2"/>
    <x v="14"/>
  </r>
  <r>
    <x v="32"/>
    <x v="9"/>
    <x v="16"/>
    <x v="16"/>
    <x v="2"/>
    <x v="2"/>
    <x v="2"/>
    <x v="19"/>
  </r>
  <r>
    <x v="33"/>
    <x v="9"/>
    <x v="16"/>
    <x v="16"/>
    <x v="2"/>
    <x v="2"/>
    <x v="2"/>
    <x v="20"/>
  </r>
  <r>
    <x v="26"/>
    <x v="9"/>
    <x v="16"/>
    <x v="16"/>
    <x v="2"/>
    <x v="2"/>
    <x v="2"/>
    <x v="16"/>
  </r>
  <r>
    <x v="23"/>
    <x v="9"/>
    <x v="5"/>
    <x v="17"/>
    <x v="2"/>
    <x v="2"/>
    <x v="2"/>
    <x v="14"/>
  </r>
  <r>
    <x v="33"/>
    <x v="9"/>
    <x v="5"/>
    <x v="17"/>
    <x v="2"/>
    <x v="2"/>
    <x v="2"/>
    <x v="20"/>
  </r>
  <r>
    <x v="31"/>
    <x v="9"/>
    <x v="5"/>
    <x v="17"/>
    <x v="2"/>
    <x v="2"/>
    <x v="2"/>
    <x v="18"/>
  </r>
  <r>
    <x v="34"/>
    <x v="11"/>
    <x v="2"/>
    <x v="17"/>
    <x v="0"/>
    <x v="0"/>
    <x v="2"/>
    <x v="21"/>
  </r>
  <r>
    <x v="21"/>
    <x v="7"/>
    <x v="10"/>
    <x v="17"/>
    <x v="0"/>
    <x v="0"/>
    <x v="2"/>
    <x v="12"/>
  </r>
  <r>
    <x v="13"/>
    <x v="7"/>
    <x v="10"/>
    <x v="17"/>
    <x v="0"/>
    <x v="0"/>
    <x v="2"/>
    <x v="7"/>
  </r>
  <r>
    <x v="8"/>
    <x v="5"/>
    <x v="19"/>
    <x v="18"/>
    <x v="0"/>
    <x v="0"/>
    <x v="2"/>
    <x v="2"/>
  </r>
  <r>
    <x v="31"/>
    <x v="9"/>
    <x v="5"/>
    <x v="19"/>
    <x v="2"/>
    <x v="2"/>
    <x v="2"/>
    <x v="18"/>
  </r>
  <r>
    <x v="33"/>
    <x v="9"/>
    <x v="5"/>
    <x v="19"/>
    <x v="2"/>
    <x v="2"/>
    <x v="2"/>
    <x v="20"/>
  </r>
  <r>
    <x v="32"/>
    <x v="9"/>
    <x v="5"/>
    <x v="19"/>
    <x v="2"/>
    <x v="2"/>
    <x v="2"/>
    <x v="19"/>
  </r>
  <r>
    <x v="10"/>
    <x v="2"/>
    <x v="2"/>
    <x v="19"/>
    <x v="0"/>
    <x v="0"/>
    <x v="2"/>
    <x v="22"/>
  </r>
  <r>
    <x v="17"/>
    <x v="2"/>
    <x v="2"/>
    <x v="19"/>
    <x v="0"/>
    <x v="0"/>
    <x v="2"/>
    <x v="23"/>
  </r>
  <r>
    <x v="28"/>
    <x v="2"/>
    <x v="2"/>
    <x v="20"/>
    <x v="0"/>
    <x v="0"/>
    <x v="2"/>
    <x v="24"/>
  </r>
  <r>
    <x v="30"/>
    <x v="2"/>
    <x v="2"/>
    <x v="20"/>
    <x v="0"/>
    <x v="0"/>
    <x v="2"/>
    <x v="25"/>
  </r>
  <r>
    <x v="35"/>
    <x v="0"/>
    <x v="3"/>
    <x v="21"/>
    <x v="0"/>
    <x v="0"/>
    <x v="2"/>
    <x v="26"/>
  </r>
  <r>
    <x v="36"/>
    <x v="12"/>
    <x v="20"/>
    <x v="21"/>
    <x v="0"/>
    <x v="0"/>
    <x v="2"/>
    <x v="27"/>
  </r>
  <r>
    <x v="22"/>
    <x v="9"/>
    <x v="21"/>
    <x v="21"/>
    <x v="4"/>
    <x v="2"/>
    <x v="2"/>
    <x v="13"/>
  </r>
  <r>
    <x v="37"/>
    <x v="9"/>
    <x v="5"/>
    <x v="21"/>
    <x v="2"/>
    <x v="2"/>
    <x v="2"/>
    <x v="2"/>
  </r>
  <r>
    <x v="38"/>
    <x v="13"/>
    <x v="22"/>
    <x v="22"/>
    <x v="5"/>
    <x v="3"/>
    <x v="2"/>
    <x v="2"/>
  </r>
  <r>
    <x v="39"/>
    <x v="13"/>
    <x v="23"/>
    <x v="22"/>
    <x v="5"/>
    <x v="3"/>
    <x v="2"/>
    <x v="2"/>
  </r>
  <r>
    <x v="38"/>
    <x v="13"/>
    <x v="22"/>
    <x v="22"/>
    <x v="5"/>
    <x v="3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3">
  <r>
    <x v="0"/>
    <x v="0"/>
    <x v="0"/>
    <x v="0"/>
    <x v="0"/>
    <x v="0"/>
    <x v="0"/>
    <x v="0"/>
    <x v="0"/>
  </r>
  <r>
    <x v="1"/>
    <x v="1"/>
    <x v="0"/>
    <x v="0"/>
    <x v="0"/>
    <x v="0"/>
    <x v="0"/>
    <x v="1"/>
    <x v="1"/>
  </r>
  <r>
    <x v="2"/>
    <x v="2"/>
    <x v="1"/>
    <x v="1"/>
    <x v="1"/>
    <x v="0"/>
    <x v="0"/>
    <x v="2"/>
    <x v="2"/>
  </r>
  <r>
    <x v="3"/>
    <x v="3"/>
    <x v="2"/>
    <x v="2"/>
    <x v="2"/>
    <x v="0"/>
    <x v="0"/>
    <x v="3"/>
    <x v="3"/>
  </r>
  <r>
    <x v="4"/>
    <x v="4"/>
    <x v="3"/>
    <x v="0"/>
    <x v="3"/>
    <x v="0"/>
    <x v="0"/>
    <x v="2"/>
    <x v="2"/>
  </r>
  <r>
    <x v="5"/>
    <x v="5"/>
    <x v="3"/>
    <x v="0"/>
    <x v="3"/>
    <x v="0"/>
    <x v="0"/>
    <x v="2"/>
    <x v="2"/>
  </r>
  <r>
    <x v="6"/>
    <x v="6"/>
    <x v="3"/>
    <x v="3"/>
    <x v="3"/>
    <x v="0"/>
    <x v="0"/>
    <x v="2"/>
    <x v="2"/>
  </r>
  <r>
    <x v="7"/>
    <x v="7"/>
    <x v="4"/>
    <x v="4"/>
    <x v="4"/>
    <x v="0"/>
    <x v="0"/>
    <x v="2"/>
    <x v="2"/>
  </r>
  <r>
    <x v="8"/>
    <x v="8"/>
    <x v="5"/>
    <x v="3"/>
    <x v="5"/>
    <x v="1"/>
    <x v="0"/>
    <x v="2"/>
    <x v="2"/>
  </r>
  <r>
    <x v="9"/>
    <x v="3"/>
    <x v="2"/>
    <x v="2"/>
    <x v="5"/>
    <x v="0"/>
    <x v="0"/>
    <x v="4"/>
    <x v="3"/>
  </r>
  <r>
    <x v="10"/>
    <x v="9"/>
    <x v="2"/>
    <x v="2"/>
    <x v="5"/>
    <x v="0"/>
    <x v="0"/>
    <x v="5"/>
    <x v="4"/>
  </r>
  <r>
    <x v="11"/>
    <x v="10"/>
    <x v="2"/>
    <x v="2"/>
    <x v="5"/>
    <x v="0"/>
    <x v="0"/>
    <x v="6"/>
    <x v="5"/>
  </r>
  <r>
    <x v="12"/>
    <x v="11"/>
    <x v="2"/>
    <x v="2"/>
    <x v="5"/>
    <x v="0"/>
    <x v="0"/>
    <x v="7"/>
    <x v="6"/>
  </r>
  <r>
    <x v="13"/>
    <x v="12"/>
    <x v="6"/>
    <x v="3"/>
    <x v="6"/>
    <x v="0"/>
    <x v="0"/>
    <x v="2"/>
    <x v="2"/>
  </r>
  <r>
    <x v="14"/>
    <x v="13"/>
    <x v="7"/>
    <x v="5"/>
    <x v="6"/>
    <x v="0"/>
    <x v="0"/>
    <x v="8"/>
    <x v="7"/>
  </r>
  <r>
    <x v="15"/>
    <x v="14"/>
    <x v="7"/>
    <x v="5"/>
    <x v="6"/>
    <x v="0"/>
    <x v="0"/>
    <x v="9"/>
    <x v="8"/>
  </r>
  <r>
    <x v="16"/>
    <x v="9"/>
    <x v="2"/>
    <x v="2"/>
    <x v="7"/>
    <x v="0"/>
    <x v="0"/>
    <x v="10"/>
    <x v="4"/>
  </r>
  <r>
    <x v="17"/>
    <x v="10"/>
    <x v="2"/>
    <x v="2"/>
    <x v="7"/>
    <x v="0"/>
    <x v="0"/>
    <x v="11"/>
    <x v="5"/>
  </r>
  <r>
    <x v="18"/>
    <x v="11"/>
    <x v="2"/>
    <x v="2"/>
    <x v="7"/>
    <x v="0"/>
    <x v="0"/>
    <x v="12"/>
    <x v="6"/>
  </r>
  <r>
    <x v="19"/>
    <x v="15"/>
    <x v="8"/>
    <x v="6"/>
    <x v="7"/>
    <x v="0"/>
    <x v="0"/>
    <x v="2"/>
    <x v="2"/>
  </r>
  <r>
    <x v="20"/>
    <x v="11"/>
    <x v="2"/>
    <x v="3"/>
    <x v="8"/>
    <x v="0"/>
    <x v="0"/>
    <x v="13"/>
    <x v="6"/>
  </r>
  <r>
    <x v="21"/>
    <x v="16"/>
    <x v="2"/>
    <x v="3"/>
    <x v="8"/>
    <x v="0"/>
    <x v="0"/>
    <x v="14"/>
    <x v="9"/>
  </r>
  <r>
    <x v="22"/>
    <x v="17"/>
    <x v="2"/>
    <x v="3"/>
    <x v="8"/>
    <x v="0"/>
    <x v="0"/>
    <x v="15"/>
    <x v="10"/>
  </r>
  <r>
    <x v="23"/>
    <x v="14"/>
    <x v="7"/>
    <x v="5"/>
    <x v="8"/>
    <x v="0"/>
    <x v="0"/>
    <x v="16"/>
    <x v="8"/>
  </r>
  <r>
    <x v="24"/>
    <x v="18"/>
    <x v="4"/>
    <x v="7"/>
    <x v="8"/>
    <x v="0"/>
    <x v="1"/>
    <x v="2"/>
    <x v="2"/>
  </r>
  <r>
    <x v="25"/>
    <x v="18"/>
    <x v="4"/>
    <x v="8"/>
    <x v="9"/>
    <x v="0"/>
    <x v="1"/>
    <x v="2"/>
    <x v="2"/>
  </r>
  <r>
    <x v="26"/>
    <x v="19"/>
    <x v="4"/>
    <x v="9"/>
    <x v="10"/>
    <x v="0"/>
    <x v="1"/>
    <x v="2"/>
    <x v="2"/>
  </r>
  <r>
    <x v="27"/>
    <x v="20"/>
    <x v="7"/>
    <x v="10"/>
    <x v="10"/>
    <x v="0"/>
    <x v="0"/>
    <x v="17"/>
    <x v="11"/>
  </r>
  <r>
    <x v="28"/>
    <x v="21"/>
    <x v="7"/>
    <x v="10"/>
    <x v="10"/>
    <x v="0"/>
    <x v="0"/>
    <x v="18"/>
    <x v="12"/>
  </r>
  <r>
    <x v="29"/>
    <x v="22"/>
    <x v="9"/>
    <x v="11"/>
    <x v="11"/>
    <x v="2"/>
    <x v="2"/>
    <x v="2"/>
    <x v="13"/>
  </r>
  <r>
    <x v="30"/>
    <x v="23"/>
    <x v="9"/>
    <x v="12"/>
    <x v="11"/>
    <x v="2"/>
    <x v="2"/>
    <x v="2"/>
    <x v="14"/>
  </r>
  <r>
    <x v="31"/>
    <x v="24"/>
    <x v="5"/>
    <x v="3"/>
    <x v="11"/>
    <x v="0"/>
    <x v="0"/>
    <x v="2"/>
    <x v="2"/>
  </r>
  <r>
    <x v="32"/>
    <x v="18"/>
    <x v="4"/>
    <x v="13"/>
    <x v="11"/>
    <x v="3"/>
    <x v="1"/>
    <x v="2"/>
    <x v="2"/>
  </r>
  <r>
    <x v="33"/>
    <x v="7"/>
    <x v="4"/>
    <x v="14"/>
    <x v="11"/>
    <x v="3"/>
    <x v="0"/>
    <x v="2"/>
    <x v="2"/>
  </r>
  <r>
    <x v="34"/>
    <x v="25"/>
    <x v="9"/>
    <x v="15"/>
    <x v="12"/>
    <x v="2"/>
    <x v="2"/>
    <x v="2"/>
    <x v="15"/>
  </r>
  <r>
    <x v="35"/>
    <x v="23"/>
    <x v="9"/>
    <x v="16"/>
    <x v="13"/>
    <x v="2"/>
    <x v="2"/>
    <x v="2"/>
    <x v="14"/>
  </r>
  <r>
    <x v="36"/>
    <x v="22"/>
    <x v="9"/>
    <x v="16"/>
    <x v="13"/>
    <x v="2"/>
    <x v="2"/>
    <x v="2"/>
    <x v="13"/>
  </r>
  <r>
    <x v="37"/>
    <x v="26"/>
    <x v="9"/>
    <x v="16"/>
    <x v="13"/>
    <x v="2"/>
    <x v="2"/>
    <x v="2"/>
    <x v="16"/>
  </r>
  <r>
    <x v="38"/>
    <x v="13"/>
    <x v="7"/>
    <x v="16"/>
    <x v="14"/>
    <x v="0"/>
    <x v="0"/>
    <x v="2"/>
    <x v="7"/>
  </r>
  <r>
    <x v="39"/>
    <x v="22"/>
    <x v="9"/>
    <x v="15"/>
    <x v="14"/>
    <x v="2"/>
    <x v="2"/>
    <x v="2"/>
    <x v="13"/>
  </r>
  <r>
    <x v="40"/>
    <x v="23"/>
    <x v="9"/>
    <x v="17"/>
    <x v="14"/>
    <x v="2"/>
    <x v="2"/>
    <x v="2"/>
    <x v="14"/>
  </r>
  <r>
    <x v="41"/>
    <x v="27"/>
    <x v="10"/>
    <x v="18"/>
    <x v="1"/>
    <x v="2"/>
    <x v="2"/>
    <x v="2"/>
    <x v="17"/>
  </r>
  <r>
    <x v="42"/>
    <x v="28"/>
    <x v="2"/>
    <x v="2"/>
    <x v="15"/>
    <x v="0"/>
    <x v="0"/>
    <x v="2"/>
    <x v="2"/>
  </r>
  <r>
    <x v="43"/>
    <x v="29"/>
    <x v="2"/>
    <x v="2"/>
    <x v="15"/>
    <x v="0"/>
    <x v="0"/>
    <x v="2"/>
    <x v="2"/>
  </r>
  <r>
    <x v="44"/>
    <x v="30"/>
    <x v="2"/>
    <x v="2"/>
    <x v="15"/>
    <x v="0"/>
    <x v="0"/>
    <x v="2"/>
    <x v="2"/>
  </r>
  <r>
    <x v="45"/>
    <x v="23"/>
    <x v="9"/>
    <x v="5"/>
    <x v="15"/>
    <x v="2"/>
    <x v="2"/>
    <x v="2"/>
    <x v="14"/>
  </r>
  <r>
    <x v="46"/>
    <x v="31"/>
    <x v="9"/>
    <x v="5"/>
    <x v="15"/>
    <x v="2"/>
    <x v="2"/>
    <x v="2"/>
    <x v="18"/>
  </r>
  <r>
    <x v="47"/>
    <x v="32"/>
    <x v="9"/>
    <x v="5"/>
    <x v="15"/>
    <x v="2"/>
    <x v="2"/>
    <x v="2"/>
    <x v="19"/>
  </r>
  <r>
    <x v="48"/>
    <x v="23"/>
    <x v="9"/>
    <x v="15"/>
    <x v="16"/>
    <x v="2"/>
    <x v="2"/>
    <x v="2"/>
    <x v="14"/>
  </r>
  <r>
    <x v="49"/>
    <x v="32"/>
    <x v="9"/>
    <x v="16"/>
    <x v="16"/>
    <x v="2"/>
    <x v="2"/>
    <x v="2"/>
    <x v="19"/>
  </r>
  <r>
    <x v="50"/>
    <x v="33"/>
    <x v="9"/>
    <x v="16"/>
    <x v="16"/>
    <x v="2"/>
    <x v="2"/>
    <x v="2"/>
    <x v="20"/>
  </r>
  <r>
    <x v="51"/>
    <x v="26"/>
    <x v="9"/>
    <x v="16"/>
    <x v="16"/>
    <x v="2"/>
    <x v="2"/>
    <x v="2"/>
    <x v="16"/>
  </r>
  <r>
    <x v="52"/>
    <x v="23"/>
    <x v="9"/>
    <x v="5"/>
    <x v="17"/>
    <x v="2"/>
    <x v="2"/>
    <x v="2"/>
    <x v="14"/>
  </r>
  <r>
    <x v="53"/>
    <x v="33"/>
    <x v="9"/>
    <x v="5"/>
    <x v="17"/>
    <x v="2"/>
    <x v="2"/>
    <x v="2"/>
    <x v="20"/>
  </r>
  <r>
    <x v="54"/>
    <x v="31"/>
    <x v="9"/>
    <x v="5"/>
    <x v="17"/>
    <x v="2"/>
    <x v="2"/>
    <x v="2"/>
    <x v="18"/>
  </r>
  <r>
    <x v="55"/>
    <x v="34"/>
    <x v="11"/>
    <x v="2"/>
    <x v="17"/>
    <x v="0"/>
    <x v="0"/>
    <x v="2"/>
    <x v="21"/>
  </r>
  <r>
    <x v="56"/>
    <x v="21"/>
    <x v="7"/>
    <x v="10"/>
    <x v="17"/>
    <x v="0"/>
    <x v="0"/>
    <x v="2"/>
    <x v="12"/>
  </r>
  <r>
    <x v="57"/>
    <x v="13"/>
    <x v="7"/>
    <x v="10"/>
    <x v="17"/>
    <x v="0"/>
    <x v="0"/>
    <x v="2"/>
    <x v="7"/>
  </r>
  <r>
    <x v="58"/>
    <x v="8"/>
    <x v="5"/>
    <x v="19"/>
    <x v="18"/>
    <x v="0"/>
    <x v="0"/>
    <x v="2"/>
    <x v="2"/>
  </r>
  <r>
    <x v="59"/>
    <x v="31"/>
    <x v="9"/>
    <x v="5"/>
    <x v="19"/>
    <x v="2"/>
    <x v="2"/>
    <x v="2"/>
    <x v="18"/>
  </r>
  <r>
    <x v="60"/>
    <x v="33"/>
    <x v="9"/>
    <x v="5"/>
    <x v="19"/>
    <x v="2"/>
    <x v="2"/>
    <x v="2"/>
    <x v="20"/>
  </r>
  <r>
    <x v="61"/>
    <x v="32"/>
    <x v="9"/>
    <x v="5"/>
    <x v="19"/>
    <x v="2"/>
    <x v="2"/>
    <x v="2"/>
    <x v="19"/>
  </r>
  <r>
    <x v="62"/>
    <x v="10"/>
    <x v="2"/>
    <x v="2"/>
    <x v="19"/>
    <x v="0"/>
    <x v="0"/>
    <x v="2"/>
    <x v="22"/>
  </r>
  <r>
    <x v="63"/>
    <x v="17"/>
    <x v="2"/>
    <x v="2"/>
    <x v="19"/>
    <x v="0"/>
    <x v="0"/>
    <x v="2"/>
    <x v="23"/>
  </r>
  <r>
    <x v="64"/>
    <x v="28"/>
    <x v="2"/>
    <x v="2"/>
    <x v="20"/>
    <x v="0"/>
    <x v="0"/>
    <x v="2"/>
    <x v="24"/>
  </r>
  <r>
    <x v="65"/>
    <x v="30"/>
    <x v="2"/>
    <x v="2"/>
    <x v="20"/>
    <x v="0"/>
    <x v="0"/>
    <x v="2"/>
    <x v="25"/>
  </r>
  <r>
    <x v="66"/>
    <x v="35"/>
    <x v="0"/>
    <x v="3"/>
    <x v="21"/>
    <x v="0"/>
    <x v="0"/>
    <x v="2"/>
    <x v="26"/>
  </r>
  <r>
    <x v="67"/>
    <x v="36"/>
    <x v="12"/>
    <x v="20"/>
    <x v="21"/>
    <x v="0"/>
    <x v="0"/>
    <x v="2"/>
    <x v="27"/>
  </r>
  <r>
    <x v="68"/>
    <x v="22"/>
    <x v="9"/>
    <x v="21"/>
    <x v="21"/>
    <x v="4"/>
    <x v="2"/>
    <x v="2"/>
    <x v="13"/>
  </r>
  <r>
    <x v="69"/>
    <x v="37"/>
    <x v="9"/>
    <x v="5"/>
    <x v="21"/>
    <x v="2"/>
    <x v="2"/>
    <x v="2"/>
    <x v="2"/>
  </r>
  <r>
    <x v="70"/>
    <x v="38"/>
    <x v="13"/>
    <x v="22"/>
    <x v="22"/>
    <x v="5"/>
    <x v="3"/>
    <x v="2"/>
    <x v="2"/>
  </r>
  <r>
    <x v="70"/>
    <x v="39"/>
    <x v="13"/>
    <x v="23"/>
    <x v="22"/>
    <x v="5"/>
    <x v="3"/>
    <x v="2"/>
    <x v="2"/>
  </r>
  <r>
    <x v="70"/>
    <x v="38"/>
    <x v="13"/>
    <x v="22"/>
    <x v="22"/>
    <x v="5"/>
    <x v="3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" dataOnRows="1" autoFormatId="0" applyNumberFormats="0" applyBorderFormats="0" applyFontFormats="0" applyPatternFormats="0" applyAlignmentFormats="0" applyWidthHeightFormats="1" dataCaption="值" updatedVersion="5" minRefreshableVersion="1" showMultipleLabel="0" showMemberPropertyTips="0" itemPrintTitles="1" createdVersion="1" indent="0" compact="0" compactData="0" gridDropZones="1" multipleFieldFilters="0">
  <location ref="A21:C61" firstHeaderRow="2" firstDataRow="2" firstDataCol="2"/>
  <pivotFields count="9">
    <pivotField compact="0" outline="0" subtotalTop="0" showAll="0" topAutoShow="0" includeNewItemsInFilter="1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70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axis="axisRow" compact="0" outline="0" subtotalTop="0" showAll="0" topAutoShow="0" includeNewItemsInFilter="1">
      <items count="121">
        <item m="1" x="86"/>
        <item m="1" x="98"/>
        <item m="1" x="60"/>
        <item m="1" x="70"/>
        <item m="1" x="79"/>
        <item m="1" x="88"/>
        <item m="1" x="89"/>
        <item m="1" x="63"/>
        <item m="1" x="75"/>
        <item m="1" x="55"/>
        <item m="1" x="118"/>
        <item m="1" x="97"/>
        <item m="1" x="85"/>
        <item m="1" x="54"/>
        <item m="1" x="68"/>
        <item m="1" x="58"/>
        <item m="1" x="76"/>
        <item m="1" x="90"/>
        <item m="1" x="83"/>
        <item m="1" x="84"/>
        <item m="1" x="78"/>
        <item m="1" x="96"/>
        <item m="1" x="82"/>
        <item m="1" x="65"/>
        <item m="1" x="92"/>
        <item m="1" x="59"/>
        <item m="1" x="72"/>
        <item m="1" x="95"/>
        <item m="1" x="57"/>
        <item m="1" x="81"/>
        <item m="1" x="93"/>
        <item x="23"/>
        <item m="1" x="91"/>
        <item m="1" x="71"/>
        <item m="1" x="56"/>
        <item x="11"/>
        <item m="1" x="77"/>
        <item x="35"/>
        <item m="1" x="66"/>
        <item x="21"/>
        <item m="1" x="69"/>
        <item m="1" x="73"/>
        <item m="1" x="74"/>
        <item m="1" x="87"/>
        <item x="20"/>
        <item m="1" x="64"/>
        <item m="1" x="61"/>
        <item m="1" x="80"/>
        <item m="1" x="62"/>
        <item m="1" x="94"/>
        <item x="38"/>
        <item x="39"/>
        <item m="1" x="99"/>
        <item m="1" x="100"/>
        <item m="1" x="101"/>
        <item m="1" x="102"/>
        <item m="1" x="103"/>
        <item m="1" x="104"/>
        <item m="1" x="105"/>
        <item x="19"/>
        <item m="1" x="106"/>
        <item m="1" x="107"/>
        <item m="1" x="117"/>
        <item m="1" x="108"/>
        <item m="1" x="109"/>
        <item m="1" x="110"/>
        <item m="1" x="119"/>
        <item m="1" x="67"/>
        <item x="14"/>
        <item m="1" x="111"/>
        <item x="28"/>
        <item m="1" x="112"/>
        <item m="1" x="113"/>
        <item m="1" x="114"/>
        <item m="1" x="115"/>
        <item m="1" x="116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5"/>
        <item x="16"/>
        <item x="17"/>
        <item x="18"/>
        <item x="22"/>
        <item x="24"/>
        <item x="25"/>
        <item x="26"/>
        <item x="27"/>
        <item x="29"/>
        <item x="30"/>
        <item x="31"/>
        <item x="32"/>
        <item x="33"/>
        <item x="34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x="36"/>
        <item x="37"/>
        <item t="default"/>
      </items>
    </pivotField>
    <pivotField axis="axisRow" compact="0" outline="0" subtotalTop="0" showAll="0" topAutoShow="0" includeNewItemsInFilter="1" defaultSubtotal="0">
      <items count="21">
        <item m="1" x="17"/>
        <item x="9"/>
        <item x="6"/>
        <item m="1" x="19"/>
        <item x="2"/>
        <item x="3"/>
        <item m="1" x="18"/>
        <item x="0"/>
        <item x="4"/>
        <item m="1" x="16"/>
        <item m="1" x="20"/>
        <item x="7"/>
        <item h="1" x="13"/>
        <item m="1" x="15"/>
        <item x="1"/>
        <item x="5"/>
        <item x="8"/>
        <item x="10"/>
        <item x="11"/>
        <item m="1" x="14"/>
        <item x="12"/>
      </items>
    </pivotField>
    <pivotField dataField="1" compact="0" outline="0" subtotalTop="0" showAll="0" topAutoShow="0" includeNewItemsInFilter="1">
      <items count="25">
        <item x="2"/>
        <item x="3"/>
        <item x="0"/>
        <item x="1"/>
        <item x="2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3"/>
        <item x="21"/>
        <item t="default"/>
      </items>
    </pivotField>
    <pivotField compact="0" outline="0" subtotalTop="0" showAll="0" topAutoShow="0" includeNewItemsInFilter="1">
      <items count="24">
        <item x="22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ubtotalTop="0" showAll="0" topAutoShow="0" includeNewItemsInFilter="1">
      <items count="7">
        <item x="1"/>
        <item x="0"/>
        <item x="5"/>
        <item x="2"/>
        <item x="3"/>
        <item x="4"/>
        <item t="default"/>
      </items>
    </pivotField>
    <pivotField compact="0" outline="0" subtotalTop="0" showAll="0" topAutoShow="0" includeNewItemsInFilter="1">
      <items count="5">
        <item x="3"/>
        <item x="0"/>
        <item x="1"/>
        <item x="2"/>
        <item t="default"/>
      </items>
    </pivotField>
    <pivotField compact="0" outline="0" subtotalTop="0" showAll="0" topAutoShow="0" includeNewItemsInFilter="1">
      <items count="20">
        <item x="2"/>
        <item x="0"/>
        <item x="1"/>
        <item x="3"/>
        <item x="4"/>
        <item x="6"/>
        <item x="7"/>
        <item x="5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outline="0" subtotalTop="0" showAll="0" topAutoShow="0" includeNewItemsInFilter="1">
      <items count="29">
        <item x="6"/>
        <item x="2"/>
        <item x="0"/>
        <item x="1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2">
    <field x="2"/>
    <field x="1"/>
  </rowFields>
  <rowItems count="39">
    <i>
      <x v="1"/>
      <x v="31"/>
    </i>
    <i r="1">
      <x v="93"/>
    </i>
    <i r="1">
      <x v="95"/>
    </i>
    <i r="1">
      <x v="96"/>
    </i>
    <i r="1">
      <x v="100"/>
    </i>
    <i r="1">
      <x v="101"/>
    </i>
    <i r="1">
      <x v="102"/>
    </i>
    <i r="1">
      <x v="119"/>
    </i>
    <i>
      <x v="2"/>
      <x v="87"/>
    </i>
    <i>
      <x v="4"/>
      <x v="35"/>
    </i>
    <i r="1">
      <x v="70"/>
    </i>
    <i r="1">
      <x v="79"/>
    </i>
    <i r="1">
      <x v="85"/>
    </i>
    <i r="1">
      <x v="86"/>
    </i>
    <i r="1">
      <x v="90"/>
    </i>
    <i r="1">
      <x v="91"/>
    </i>
    <i r="1">
      <x v="98"/>
    </i>
    <i r="1">
      <x v="99"/>
    </i>
    <i>
      <x v="5"/>
      <x v="80"/>
    </i>
    <i r="1">
      <x v="81"/>
    </i>
    <i r="1">
      <x v="82"/>
    </i>
    <i>
      <x v="7"/>
      <x v="37"/>
    </i>
    <i r="1">
      <x v="76"/>
    </i>
    <i r="1">
      <x v="77"/>
    </i>
    <i>
      <x v="8"/>
      <x v="59"/>
    </i>
    <i r="1">
      <x v="83"/>
    </i>
    <i r="1">
      <x v="92"/>
    </i>
    <i>
      <x v="11"/>
      <x v="39"/>
    </i>
    <i r="1">
      <x v="44"/>
    </i>
    <i r="1">
      <x v="68"/>
    </i>
    <i r="1">
      <x v="88"/>
    </i>
    <i>
      <x v="14"/>
      <x v="78"/>
    </i>
    <i>
      <x v="15"/>
      <x v="84"/>
    </i>
    <i r="1">
      <x v="94"/>
    </i>
    <i>
      <x v="16"/>
      <x v="89"/>
    </i>
    <i>
      <x v="17"/>
      <x v="97"/>
    </i>
    <i>
      <x v="18"/>
      <x v="103"/>
    </i>
    <i>
      <x v="20"/>
      <x v="118"/>
    </i>
    <i t="grand">
      <x/>
    </i>
  </rowItems>
  <colItems count="1">
    <i/>
  </colItems>
  <dataFields count="1">
    <dataField name="求和项:金额（亿元）" fld="3" baseField="0" baseItem="0"/>
  </dataFields>
  <pivotTableStyleInfo name="Non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数据透视表2" cacheId="0" autoFormatId="0" applyNumberFormats="0" applyBorderFormats="0" applyFontFormats="0" applyPatternFormats="0" applyAlignmentFormats="0" applyWidthHeightFormats="1" dataCaption="值" updatedVersion="5" minRefreshableVersion="1" showMultipleLabel="0" showMemberPropertyTips="0" itemPrintTitles="1" createdVersion="1" indent="0" compact="0" compactData="0" gridDropZones="1" multipleFieldFilters="0">
  <location ref="A3:B18" firstHeaderRow="2" firstDataRow="2" firstDataCol="1"/>
  <pivotFields count="8">
    <pivotField compact="0" outline="0" subtotalTop="0" showAll="0" topAutoShow="0" includeNewItemsInFilter="1">
      <items count="41">
        <item x="11"/>
        <item x="38"/>
        <item x="39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Row" compact="0" outline="0" subtotalTop="0" showAll="0" topAutoShow="0" includeNewItemsInFilter="1">
      <items count="27">
        <item m="1" x="22"/>
        <item x="9"/>
        <item x="6"/>
        <item x="2"/>
        <item x="3"/>
        <item x="0"/>
        <item x="4"/>
        <item m="1" x="21"/>
        <item m="1" x="25"/>
        <item x="7"/>
        <item h="1" x="13"/>
        <item m="1" x="23"/>
        <item m="1" x="24"/>
        <item m="1" x="20"/>
        <item x="1"/>
        <item m="1" x="17"/>
        <item m="1" x="18"/>
        <item m="1" x="19"/>
        <item x="5"/>
        <item m="1" x="16"/>
        <item m="1" x="15"/>
        <item x="8"/>
        <item x="10"/>
        <item x="11"/>
        <item m="1" x="14"/>
        <item x="12"/>
        <item t="default"/>
      </items>
    </pivotField>
    <pivotField dataField="1" compact="0" outline="0" subtotalTop="0" showAll="0" topAutoShow="0" includeNewItemsInFilter="1">
      <items count="25">
        <item x="2"/>
        <item x="3"/>
        <item x="0"/>
        <item x="1"/>
        <item x="2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3"/>
        <item x="21"/>
        <item t="default"/>
      </items>
    </pivotField>
    <pivotField compact="0" outline="0" subtotalTop="0" showAll="0" topAutoShow="0" includeNewItemsInFilter="1">
      <items count="24">
        <item x="22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ubtotalTop="0" showAll="0" topAutoShow="0" includeNewItemsInFilter="1">
      <items count="7">
        <item x="0"/>
        <item x="5"/>
        <item x="1"/>
        <item x="2"/>
        <item x="3"/>
        <item x="4"/>
        <item t="default"/>
      </items>
    </pivotField>
    <pivotField compact="0" outline="0" subtotalTop="0" showAll="0" topAutoShow="0" includeNewItemsInFilter="1">
      <items count="5">
        <item x="3"/>
        <item x="0"/>
        <item x="1"/>
        <item x="2"/>
        <item t="default"/>
      </items>
    </pivotField>
    <pivotField compact="0" outline="0" subtotalTop="0" showAll="0" topAutoShow="0" includeNewItemsInFilter="1">
      <items count="20">
        <item x="2"/>
        <item x="0"/>
        <item x="1"/>
        <item x="3"/>
        <item x="4"/>
        <item x="6"/>
        <item x="7"/>
        <item x="5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outline="0" subtotalTop="0" showAll="0" topAutoShow="0" includeNewItemsInFilter="1">
      <items count="29">
        <item x="6"/>
        <item x="2"/>
        <item x="0"/>
        <item x="1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1">
    <field x="1"/>
  </rowFields>
  <rowItems count="14">
    <i>
      <x v="1"/>
    </i>
    <i>
      <x v="2"/>
    </i>
    <i>
      <x v="3"/>
    </i>
    <i>
      <x v="4"/>
    </i>
    <i>
      <x v="5"/>
    </i>
    <i>
      <x v="6"/>
    </i>
    <i>
      <x v="9"/>
    </i>
    <i>
      <x v="14"/>
    </i>
    <i>
      <x v="18"/>
    </i>
    <i>
      <x v="21"/>
    </i>
    <i>
      <x v="22"/>
    </i>
    <i>
      <x v="23"/>
    </i>
    <i>
      <x v="25"/>
    </i>
    <i t="grand">
      <x/>
    </i>
  </rowItems>
  <colItems count="1">
    <i/>
  </colItems>
  <dataFields count="1">
    <dataField name="求和项:金额（亿元）" fld="2" baseField="0" baseItem="0"/>
  </dataFields>
  <formats count="5">
    <format dxfId="4">
      <pivotArea type="origin" dataOnly="0" labelOnly="1" outline="0" fieldPosition="0"/>
    </format>
    <format dxfId="3">
      <pivotArea field="1" type="button" dataOnly="0" labelOnly="1" outline="0" fieldPosition="0"/>
    </format>
    <format dxfId="2">
      <pivotArea type="topRight" dataOnly="0" labelOnly="1" outline="0" fieldPosition="0"/>
    </format>
    <format dxfId="1">
      <pivotArea outline="0" fieldPosition="0"/>
    </format>
    <format dxfId="0">
      <pivotArea type="all" dataOnly="0" outline="0" fieldPosition="0"/>
    </format>
  </formats>
  <pivotTableStyleInfo name="Non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515000.sh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512760.sh/" TargetMode="External"/><Relationship Id="rId7" Type="http://schemas.openxmlformats.org/officeDocument/2006/relationships/hyperlink" Target="https://515000.sh/" TargetMode="External"/><Relationship Id="rId12" Type="http://schemas.openxmlformats.org/officeDocument/2006/relationships/hyperlink" Target="https://159825.sz/" TargetMode="External"/><Relationship Id="rId2" Type="http://schemas.openxmlformats.org/officeDocument/2006/relationships/hyperlink" Target="https://515030.sh/" TargetMode="External"/><Relationship Id="rId1" Type="http://schemas.openxmlformats.org/officeDocument/2006/relationships/hyperlink" Target="https://515790.sh/" TargetMode="External"/><Relationship Id="rId6" Type="http://schemas.openxmlformats.org/officeDocument/2006/relationships/hyperlink" Target="https://515030.sh/" TargetMode="External"/><Relationship Id="rId11" Type="http://schemas.openxmlformats.org/officeDocument/2006/relationships/hyperlink" Target="https://515000.sh/" TargetMode="External"/><Relationship Id="rId5" Type="http://schemas.openxmlformats.org/officeDocument/2006/relationships/hyperlink" Target="https://159825.sz/" TargetMode="External"/><Relationship Id="rId10" Type="http://schemas.openxmlformats.org/officeDocument/2006/relationships/hyperlink" Target="https://512760.sh/" TargetMode="External"/><Relationship Id="rId4" Type="http://schemas.openxmlformats.org/officeDocument/2006/relationships/hyperlink" Target="https://159825.sz/" TargetMode="External"/><Relationship Id="rId9" Type="http://schemas.openxmlformats.org/officeDocument/2006/relationships/hyperlink" Target="https://512760.sh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zoomScaleSheetLayoutView="100" workbookViewId="0">
      <selection activeCell="K64" sqref="K64"/>
    </sheetView>
  </sheetViews>
  <sheetFormatPr defaultColWidth="8.78515625" defaultRowHeight="15" x14ac:dyDescent="0.3"/>
  <cols>
    <col min="1" max="1" width="5.42578125" customWidth="1"/>
    <col min="2" max="2" width="41.0703125" customWidth="1"/>
    <col min="3" max="3" width="24" customWidth="1"/>
    <col min="4" max="4" width="14.2109375" customWidth="1"/>
    <col min="5" max="5" width="17.140625" customWidth="1"/>
    <col min="6" max="6" width="12.5703125" customWidth="1"/>
    <col min="7" max="7" width="16" customWidth="1"/>
    <col min="8" max="8" width="14.5703125" customWidth="1"/>
    <col min="9" max="10" width="12.5703125" customWidth="1"/>
    <col min="11" max="12" width="30.5703125" bestFit="1" customWidth="1"/>
    <col min="13" max="13" width="9.5" customWidth="1"/>
    <col min="14" max="14" width="5.5" customWidth="1"/>
    <col min="15" max="15" width="10.35546875" bestFit="1" customWidth="1"/>
    <col min="16" max="16" width="12.640625" bestFit="1" customWidth="1"/>
    <col min="17" max="17" width="9.35546875" bestFit="1" customWidth="1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146</v>
      </c>
      <c r="J1" s="3" t="s">
        <v>147</v>
      </c>
      <c r="K1" s="3" t="s">
        <v>148</v>
      </c>
      <c r="L1" s="47" t="s">
        <v>160</v>
      </c>
      <c r="M1" s="41"/>
      <c r="N1" s="41"/>
    </row>
    <row r="2" spans="1:16" x14ac:dyDescent="0.3">
      <c r="A2" s="3">
        <v>1</v>
      </c>
      <c r="B2" s="3" t="s">
        <v>8</v>
      </c>
      <c r="C2" s="3" t="s">
        <v>9</v>
      </c>
      <c r="D2" s="3">
        <v>0.2</v>
      </c>
      <c r="E2" s="39">
        <v>44482</v>
      </c>
      <c r="F2" s="40" t="s">
        <v>10</v>
      </c>
      <c r="G2" s="3" t="s">
        <v>11</v>
      </c>
      <c r="H2" s="3">
        <v>1.0845</v>
      </c>
      <c r="I2" s="3" t="s">
        <v>12</v>
      </c>
      <c r="J2" s="3"/>
      <c r="K2" s="3" t="str">
        <f>[1]!f_info_mgrcomp(I2)</f>
        <v>泰康资产管理有限责任公司</v>
      </c>
      <c r="L2" s="3">
        <f>IF(RIGHT(I2,2)="OF",1,0)</f>
        <v>1</v>
      </c>
      <c r="M2" s="41"/>
      <c r="N2" s="41"/>
      <c r="P2" s="42"/>
    </row>
    <row r="3" spans="1:16" x14ac:dyDescent="0.3">
      <c r="A3" s="3">
        <v>2</v>
      </c>
      <c r="B3" s="3" t="s">
        <v>13</v>
      </c>
      <c r="C3" s="3" t="s">
        <v>9</v>
      </c>
      <c r="D3" s="3">
        <v>0.2</v>
      </c>
      <c r="E3" s="39">
        <v>44482</v>
      </c>
      <c r="F3" s="40" t="s">
        <v>10</v>
      </c>
      <c r="G3" s="3" t="s">
        <v>11</v>
      </c>
      <c r="H3" s="3">
        <v>1.2195</v>
      </c>
      <c r="I3" s="3" t="s">
        <v>14</v>
      </c>
      <c r="J3" s="3"/>
      <c r="K3" s="3" t="str">
        <f>[1]!f_info_mgrcomp(I3)</f>
        <v>平安基金管理有限公司</v>
      </c>
      <c r="L3" s="3">
        <f t="shared" ref="L3:L66" si="0">IF(RIGHT(I3,2)="OF",1,0)</f>
        <v>1</v>
      </c>
      <c r="M3" s="41"/>
      <c r="N3" s="41"/>
      <c r="P3" s="42"/>
    </row>
    <row r="4" spans="1:16" x14ac:dyDescent="0.3">
      <c r="A4" s="3">
        <v>3</v>
      </c>
      <c r="B4" s="3" t="s">
        <v>15</v>
      </c>
      <c r="C4" s="3" t="s">
        <v>16</v>
      </c>
      <c r="D4" s="3">
        <v>1.5</v>
      </c>
      <c r="E4" s="39">
        <v>44483</v>
      </c>
      <c r="F4" s="40" t="s">
        <v>10</v>
      </c>
      <c r="G4" s="3" t="s">
        <v>11</v>
      </c>
      <c r="H4" s="3"/>
      <c r="I4" s="3"/>
      <c r="J4" s="3"/>
      <c r="K4" s="3"/>
      <c r="L4" s="3">
        <f t="shared" si="0"/>
        <v>0</v>
      </c>
      <c r="M4" s="41"/>
      <c r="N4" s="41"/>
      <c r="P4" s="42"/>
    </row>
    <row r="5" spans="1:16" x14ac:dyDescent="0.3">
      <c r="A5" s="3">
        <v>4</v>
      </c>
      <c r="B5" s="3" t="s">
        <v>17</v>
      </c>
      <c r="C5" s="3" t="s">
        <v>18</v>
      </c>
      <c r="D5" s="3">
        <v>0.05</v>
      </c>
      <c r="E5" s="39">
        <v>44484</v>
      </c>
      <c r="F5" s="40" t="s">
        <v>10</v>
      </c>
      <c r="G5" s="3" t="s">
        <v>11</v>
      </c>
      <c r="H5" s="3">
        <v>1.6830000000000001</v>
      </c>
      <c r="I5" s="3" t="s">
        <v>19</v>
      </c>
      <c r="J5" s="3"/>
      <c r="K5" s="3" t="str">
        <f>[1]!f_info_mgrcomp(I5)</f>
        <v>景顺长城基金管理有限公司</v>
      </c>
      <c r="L5" s="3">
        <f t="shared" si="0"/>
        <v>1</v>
      </c>
      <c r="M5" s="41"/>
      <c r="N5" s="41"/>
      <c r="P5" s="42"/>
    </row>
    <row r="6" spans="1:16" x14ac:dyDescent="0.3">
      <c r="A6" s="3">
        <v>5</v>
      </c>
      <c r="B6" s="3" t="s">
        <v>20</v>
      </c>
      <c r="C6" s="36" t="s">
        <v>21</v>
      </c>
      <c r="D6" s="3">
        <v>0.2</v>
      </c>
      <c r="E6" s="39">
        <v>44487</v>
      </c>
      <c r="F6" s="40" t="s">
        <v>10</v>
      </c>
      <c r="G6" s="3" t="s">
        <v>11</v>
      </c>
      <c r="H6" s="3"/>
      <c r="I6" s="3"/>
      <c r="J6" s="3"/>
      <c r="K6" s="3"/>
      <c r="L6" s="3">
        <f t="shared" si="0"/>
        <v>0</v>
      </c>
      <c r="M6" s="41"/>
      <c r="N6" s="41"/>
      <c r="P6" s="42"/>
    </row>
    <row r="7" spans="1:16" x14ac:dyDescent="0.3">
      <c r="A7" s="3">
        <v>6</v>
      </c>
      <c r="B7" s="3" t="s">
        <v>22</v>
      </c>
      <c r="C7" s="36" t="s">
        <v>21</v>
      </c>
      <c r="D7" s="3">
        <v>0.2</v>
      </c>
      <c r="E7" s="39">
        <v>44487</v>
      </c>
      <c r="F7" s="40" t="s">
        <v>10</v>
      </c>
      <c r="G7" s="3" t="s">
        <v>11</v>
      </c>
      <c r="H7" s="3"/>
      <c r="I7" s="3"/>
      <c r="J7" s="3"/>
      <c r="K7" s="3"/>
      <c r="L7" s="3">
        <f t="shared" si="0"/>
        <v>0</v>
      </c>
      <c r="M7" s="41"/>
      <c r="N7" s="41"/>
      <c r="P7" s="42"/>
    </row>
    <row r="8" spans="1:16" x14ac:dyDescent="0.3">
      <c r="A8" s="3">
        <v>7</v>
      </c>
      <c r="B8" s="3" t="s">
        <v>23</v>
      </c>
      <c r="C8" s="36" t="s">
        <v>21</v>
      </c>
      <c r="D8" s="3">
        <v>0.1</v>
      </c>
      <c r="E8" s="39">
        <v>44487</v>
      </c>
      <c r="F8" s="40" t="s">
        <v>10</v>
      </c>
      <c r="G8" s="3" t="s">
        <v>11</v>
      </c>
      <c r="H8" s="3"/>
      <c r="I8" s="3"/>
      <c r="J8" s="3"/>
      <c r="K8" s="3"/>
      <c r="L8" s="3">
        <f t="shared" si="0"/>
        <v>0</v>
      </c>
      <c r="M8" s="41"/>
      <c r="N8" s="41"/>
      <c r="P8" s="42"/>
    </row>
    <row r="9" spans="1:16" x14ac:dyDescent="0.3">
      <c r="A9" s="3">
        <v>8</v>
      </c>
      <c r="B9" s="3" t="s">
        <v>24</v>
      </c>
      <c r="C9" s="36" t="s">
        <v>25</v>
      </c>
      <c r="D9" s="3">
        <v>0.40829338999999998</v>
      </c>
      <c r="E9" s="39">
        <v>44488</v>
      </c>
      <c r="F9" s="40" t="s">
        <v>10</v>
      </c>
      <c r="G9" s="3" t="s">
        <v>11</v>
      </c>
      <c r="H9" s="3"/>
      <c r="I9" s="3"/>
      <c r="J9" s="3"/>
      <c r="K9" s="3"/>
      <c r="L9" s="3">
        <f t="shared" si="0"/>
        <v>0</v>
      </c>
      <c r="M9" s="41"/>
      <c r="N9" s="41"/>
      <c r="P9" s="42"/>
    </row>
    <row r="10" spans="1:16" x14ac:dyDescent="0.3">
      <c r="A10" s="3">
        <v>9</v>
      </c>
      <c r="B10" s="3" t="s">
        <v>26</v>
      </c>
      <c r="C10" s="3" t="s">
        <v>27</v>
      </c>
      <c r="D10" s="3">
        <v>0.1</v>
      </c>
      <c r="E10" s="39">
        <v>44489</v>
      </c>
      <c r="F10" s="40" t="s">
        <v>28</v>
      </c>
      <c r="G10" s="3" t="s">
        <v>11</v>
      </c>
      <c r="H10" s="3"/>
      <c r="I10" s="3"/>
      <c r="J10" s="3"/>
      <c r="K10" s="3"/>
      <c r="L10" s="3">
        <f t="shared" si="0"/>
        <v>0</v>
      </c>
      <c r="M10" s="41"/>
      <c r="N10" s="41"/>
      <c r="P10" s="42"/>
    </row>
    <row r="11" spans="1:16" x14ac:dyDescent="0.3">
      <c r="A11" s="3">
        <v>10</v>
      </c>
      <c r="B11" s="3" t="s">
        <v>17</v>
      </c>
      <c r="C11" s="3" t="s">
        <v>18</v>
      </c>
      <c r="D11" s="3">
        <v>0.05</v>
      </c>
      <c r="E11" s="39">
        <v>44489</v>
      </c>
      <c r="F11" s="40" t="s">
        <v>10</v>
      </c>
      <c r="G11" s="3" t="s">
        <v>11</v>
      </c>
      <c r="H11" s="3">
        <v>1.6870000000000001</v>
      </c>
      <c r="I11" s="3" t="s">
        <v>19</v>
      </c>
      <c r="J11" s="3"/>
      <c r="K11" s="3" t="str">
        <f>[1]!f_info_mgrcomp(I11)</f>
        <v>景顺长城基金管理有限公司</v>
      </c>
      <c r="L11" s="3">
        <f t="shared" si="0"/>
        <v>1</v>
      </c>
      <c r="M11" s="41"/>
      <c r="N11" s="41"/>
      <c r="P11" s="42"/>
    </row>
    <row r="12" spans="1:16" x14ac:dyDescent="0.3">
      <c r="A12" s="3">
        <v>11</v>
      </c>
      <c r="B12" s="3" t="s">
        <v>29</v>
      </c>
      <c r="C12" s="3" t="s">
        <v>18</v>
      </c>
      <c r="D12" s="3">
        <v>0.05</v>
      </c>
      <c r="E12" s="39">
        <v>44489</v>
      </c>
      <c r="F12" s="40" t="s">
        <v>10</v>
      </c>
      <c r="G12" s="3" t="s">
        <v>11</v>
      </c>
      <c r="H12" s="3">
        <v>2.0539999999999998</v>
      </c>
      <c r="I12" s="3" t="s">
        <v>30</v>
      </c>
      <c r="J12" s="3"/>
      <c r="K12" s="3" t="str">
        <f>[1]!f_info_mgrcomp(I12)</f>
        <v>汇添富基金管理股份有限公司</v>
      </c>
      <c r="L12" s="3">
        <f t="shared" si="0"/>
        <v>1</v>
      </c>
      <c r="M12" s="41"/>
      <c r="N12" s="41"/>
      <c r="P12" s="42"/>
    </row>
    <row r="13" spans="1:16" x14ac:dyDescent="0.3">
      <c r="A13" s="3">
        <v>12</v>
      </c>
      <c r="B13" s="3" t="s">
        <v>31</v>
      </c>
      <c r="C13" s="3" t="s">
        <v>18</v>
      </c>
      <c r="D13" s="3">
        <v>0.05</v>
      </c>
      <c r="E13" s="39">
        <v>44489</v>
      </c>
      <c r="F13" s="40" t="s">
        <v>10</v>
      </c>
      <c r="G13" s="3" t="s">
        <v>11</v>
      </c>
      <c r="H13" s="3">
        <v>1.1251</v>
      </c>
      <c r="I13" s="3" t="s">
        <v>32</v>
      </c>
      <c r="J13" s="3"/>
      <c r="K13" s="3" t="str">
        <f>[1]!f_info_mgrcomp(I13)</f>
        <v>上海东方证券资产管理有限公司</v>
      </c>
      <c r="L13" s="3">
        <f t="shared" si="0"/>
        <v>1</v>
      </c>
      <c r="M13" s="41"/>
      <c r="N13" s="41"/>
      <c r="P13" s="42"/>
    </row>
    <row r="14" spans="1:16" x14ac:dyDescent="0.3">
      <c r="A14" s="3">
        <v>13</v>
      </c>
      <c r="B14" s="3" t="s">
        <v>33</v>
      </c>
      <c r="C14" s="3" t="s">
        <v>18</v>
      </c>
      <c r="D14" s="3">
        <v>0.05</v>
      </c>
      <c r="E14" s="39">
        <v>44489</v>
      </c>
      <c r="F14" s="40" t="s">
        <v>10</v>
      </c>
      <c r="G14" s="3" t="s">
        <v>11</v>
      </c>
      <c r="H14" s="3">
        <v>1.1545000000000001</v>
      </c>
      <c r="I14" s="3" t="s">
        <v>34</v>
      </c>
      <c r="J14" s="3"/>
      <c r="K14" s="3" t="str">
        <f>[1]!f_info_mgrcomp(I14)</f>
        <v>鹏扬基金管理有限公司</v>
      </c>
      <c r="L14" s="3">
        <f t="shared" si="0"/>
        <v>1</v>
      </c>
      <c r="M14" s="41"/>
      <c r="N14" s="41"/>
      <c r="P14" s="42"/>
    </row>
    <row r="15" spans="1:16" x14ac:dyDescent="0.3">
      <c r="A15" s="3">
        <v>14</v>
      </c>
      <c r="B15" s="3" t="s">
        <v>35</v>
      </c>
      <c r="C15" s="3" t="s">
        <v>36</v>
      </c>
      <c r="D15" s="3">
        <v>0.1</v>
      </c>
      <c r="E15" s="39">
        <v>44490</v>
      </c>
      <c r="F15" s="40" t="s">
        <v>10</v>
      </c>
      <c r="G15" s="3" t="s">
        <v>11</v>
      </c>
      <c r="H15" s="3"/>
      <c r="I15" s="3"/>
      <c r="J15" s="3"/>
      <c r="K15" s="3"/>
      <c r="L15" s="3">
        <f t="shared" si="0"/>
        <v>0</v>
      </c>
      <c r="M15" s="41"/>
      <c r="N15" s="41"/>
      <c r="P15" s="42"/>
    </row>
    <row r="16" spans="1:16" x14ac:dyDescent="0.3">
      <c r="A16" s="3">
        <v>15</v>
      </c>
      <c r="B16" s="3" t="s">
        <v>37</v>
      </c>
      <c r="C16" s="3" t="s">
        <v>38</v>
      </c>
      <c r="D16" s="3">
        <v>0.01</v>
      </c>
      <c r="E16" s="39">
        <v>44490</v>
      </c>
      <c r="F16" s="40" t="s">
        <v>10</v>
      </c>
      <c r="G16" s="3" t="s">
        <v>11</v>
      </c>
      <c r="H16" s="3">
        <v>5.3014999999999999</v>
      </c>
      <c r="I16" s="3" t="s">
        <v>39</v>
      </c>
      <c r="J16" s="3"/>
      <c r="K16" s="3" t="str">
        <f>[1]!f_info_mgrcomp(I16)</f>
        <v>农银汇理基金管理有限公司</v>
      </c>
      <c r="L16" s="3">
        <f t="shared" si="0"/>
        <v>1</v>
      </c>
      <c r="M16" s="41"/>
      <c r="N16" s="41"/>
      <c r="P16" s="42"/>
    </row>
    <row r="17" spans="1:16" x14ac:dyDescent="0.3">
      <c r="A17" s="3">
        <v>16</v>
      </c>
      <c r="B17" s="3" t="s">
        <v>40</v>
      </c>
      <c r="C17" s="3" t="s">
        <v>38</v>
      </c>
      <c r="D17" s="3">
        <v>0.01</v>
      </c>
      <c r="E17" s="39">
        <v>44490</v>
      </c>
      <c r="F17" s="40" t="s">
        <v>10</v>
      </c>
      <c r="G17" s="3" t="s">
        <v>11</v>
      </c>
      <c r="H17" s="3">
        <v>4.9470000000000001</v>
      </c>
      <c r="I17" s="3" t="s">
        <v>41</v>
      </c>
      <c r="J17" s="3"/>
      <c r="K17" s="3" t="str">
        <f>[1]!f_info_mgrcomp(I17)</f>
        <v>华安基金管理有限公司</v>
      </c>
      <c r="L17" s="3">
        <f t="shared" si="0"/>
        <v>1</v>
      </c>
      <c r="M17" s="41"/>
      <c r="N17" s="41"/>
      <c r="P17" s="42"/>
    </row>
    <row r="18" spans="1:16" x14ac:dyDescent="0.3">
      <c r="A18" s="3">
        <v>17</v>
      </c>
      <c r="B18" s="3" t="s">
        <v>29</v>
      </c>
      <c r="C18" s="3" t="s">
        <v>18</v>
      </c>
      <c r="D18" s="3">
        <v>0.05</v>
      </c>
      <c r="E18" s="39">
        <v>44491</v>
      </c>
      <c r="F18" s="40" t="s">
        <v>10</v>
      </c>
      <c r="G18" s="3" t="s">
        <v>11</v>
      </c>
      <c r="H18" s="3">
        <v>2.0569999999999999</v>
      </c>
      <c r="I18" s="3" t="s">
        <v>30</v>
      </c>
      <c r="J18" s="3"/>
      <c r="K18" s="3" t="str">
        <f>[1]!f_info_mgrcomp(I18)</f>
        <v>汇添富基金管理股份有限公司</v>
      </c>
      <c r="L18" s="3">
        <f t="shared" si="0"/>
        <v>1</v>
      </c>
      <c r="M18" s="41"/>
      <c r="N18" s="41"/>
      <c r="P18" s="42"/>
    </row>
    <row r="19" spans="1:16" x14ac:dyDescent="0.3">
      <c r="A19" s="3">
        <v>18</v>
      </c>
      <c r="B19" s="3" t="s">
        <v>31</v>
      </c>
      <c r="C19" s="3" t="s">
        <v>18</v>
      </c>
      <c r="D19" s="3">
        <v>0.05</v>
      </c>
      <c r="E19" s="39">
        <v>44491</v>
      </c>
      <c r="F19" s="40" t="s">
        <v>10</v>
      </c>
      <c r="G19" s="3" t="s">
        <v>11</v>
      </c>
      <c r="H19" s="3">
        <v>1.1272</v>
      </c>
      <c r="I19" s="3" t="s">
        <v>32</v>
      </c>
      <c r="J19" s="3"/>
      <c r="K19" s="3" t="str">
        <f>[1]!f_info_mgrcomp(I19)</f>
        <v>上海东方证券资产管理有限公司</v>
      </c>
      <c r="L19" s="3">
        <f t="shared" si="0"/>
        <v>1</v>
      </c>
      <c r="M19" s="41"/>
      <c r="N19" s="41"/>
      <c r="P19" s="42"/>
    </row>
    <row r="20" spans="1:16" x14ac:dyDescent="0.3">
      <c r="A20" s="3">
        <v>19</v>
      </c>
      <c r="B20" s="3" t="s">
        <v>33</v>
      </c>
      <c r="C20" s="3" t="s">
        <v>18</v>
      </c>
      <c r="D20" s="3">
        <v>0.05</v>
      </c>
      <c r="E20" s="39">
        <v>44491</v>
      </c>
      <c r="F20" s="40" t="s">
        <v>10</v>
      </c>
      <c r="G20" s="3" t="s">
        <v>11</v>
      </c>
      <c r="H20" s="3">
        <v>1.157</v>
      </c>
      <c r="I20" s="3" t="s">
        <v>34</v>
      </c>
      <c r="J20" s="3"/>
      <c r="K20" s="3" t="str">
        <f>[1]!f_info_mgrcomp(I20)</f>
        <v>鹏扬基金管理有限公司</v>
      </c>
      <c r="L20" s="3">
        <f t="shared" si="0"/>
        <v>1</v>
      </c>
      <c r="M20" s="41"/>
      <c r="N20" s="41"/>
      <c r="P20" s="42"/>
    </row>
    <row r="21" spans="1:16" x14ac:dyDescent="0.3">
      <c r="A21" s="3">
        <v>20</v>
      </c>
      <c r="B21" s="3" t="s">
        <v>42</v>
      </c>
      <c r="C21" s="3" t="s">
        <v>43</v>
      </c>
      <c r="D21" s="3">
        <v>0.06</v>
      </c>
      <c r="E21" s="39">
        <v>44491</v>
      </c>
      <c r="F21" s="40" t="s">
        <v>10</v>
      </c>
      <c r="G21" s="3" t="s">
        <v>11</v>
      </c>
      <c r="H21" s="3"/>
      <c r="I21" s="3"/>
      <c r="J21" s="3"/>
      <c r="K21" s="3"/>
      <c r="L21" s="3">
        <f t="shared" si="0"/>
        <v>0</v>
      </c>
      <c r="M21" s="41"/>
      <c r="N21" s="41"/>
      <c r="P21" s="42"/>
    </row>
    <row r="22" spans="1:16" x14ac:dyDescent="0.3">
      <c r="A22" s="3">
        <v>21</v>
      </c>
      <c r="B22" s="3" t="s">
        <v>33</v>
      </c>
      <c r="C22" s="3" t="s">
        <v>18</v>
      </c>
      <c r="D22" s="3">
        <v>0.1</v>
      </c>
      <c r="E22" s="39">
        <v>44494</v>
      </c>
      <c r="F22" s="40" t="s">
        <v>10</v>
      </c>
      <c r="G22" s="3" t="s">
        <v>11</v>
      </c>
      <c r="H22" s="3">
        <v>1.1577999999999999</v>
      </c>
      <c r="I22" s="3" t="s">
        <v>34</v>
      </c>
      <c r="J22" s="3"/>
      <c r="K22" s="3" t="str">
        <f>[1]!f_info_mgrcomp(I22)</f>
        <v>鹏扬基金管理有限公司</v>
      </c>
      <c r="L22" s="3">
        <f t="shared" si="0"/>
        <v>1</v>
      </c>
      <c r="M22" s="41"/>
      <c r="N22" s="41"/>
      <c r="P22" s="42"/>
    </row>
    <row r="23" spans="1:16" x14ac:dyDescent="0.3">
      <c r="A23" s="3">
        <v>22</v>
      </c>
      <c r="B23" s="3" t="s">
        <v>44</v>
      </c>
      <c r="C23" s="3" t="s">
        <v>18</v>
      </c>
      <c r="D23" s="3">
        <v>0.1</v>
      </c>
      <c r="E23" s="39">
        <v>44494</v>
      </c>
      <c r="F23" s="40" t="s">
        <v>10</v>
      </c>
      <c r="G23" s="3" t="s">
        <v>11</v>
      </c>
      <c r="H23" s="3">
        <v>1.286</v>
      </c>
      <c r="I23" s="3" t="s">
        <v>45</v>
      </c>
      <c r="J23" s="3"/>
      <c r="K23" s="3" t="str">
        <f>[1]!f_info_mgrcomp(I23)</f>
        <v>华夏基金管理有限公司</v>
      </c>
      <c r="L23" s="3">
        <f t="shared" si="0"/>
        <v>1</v>
      </c>
      <c r="M23" s="41"/>
      <c r="N23" s="41"/>
      <c r="P23" s="42"/>
    </row>
    <row r="24" spans="1:16" x14ac:dyDescent="0.3">
      <c r="A24" s="3">
        <v>23</v>
      </c>
      <c r="B24" s="3" t="s">
        <v>46</v>
      </c>
      <c r="C24" s="3" t="s">
        <v>18</v>
      </c>
      <c r="D24" s="3">
        <v>0.1</v>
      </c>
      <c r="E24" s="39">
        <v>44494</v>
      </c>
      <c r="F24" s="40" t="s">
        <v>10</v>
      </c>
      <c r="G24" s="3" t="s">
        <v>11</v>
      </c>
      <c r="H24" s="3">
        <v>1.4117</v>
      </c>
      <c r="I24" s="3" t="s">
        <v>47</v>
      </c>
      <c r="J24" s="3"/>
      <c r="K24" s="3" t="str">
        <f>[1]!f_info_mgrcomp(I24)</f>
        <v>易方达基金管理有限公司</v>
      </c>
      <c r="L24" s="3">
        <f t="shared" si="0"/>
        <v>1</v>
      </c>
      <c r="M24" s="41"/>
      <c r="N24" s="41"/>
      <c r="P24" s="42"/>
    </row>
    <row r="25" spans="1:16" x14ac:dyDescent="0.3">
      <c r="A25" s="3">
        <v>24</v>
      </c>
      <c r="B25" s="3" t="s">
        <v>40</v>
      </c>
      <c r="C25" s="3" t="s">
        <v>38</v>
      </c>
      <c r="D25" s="3">
        <v>0.01</v>
      </c>
      <c r="E25" s="39">
        <v>44494</v>
      </c>
      <c r="F25" s="40" t="s">
        <v>10</v>
      </c>
      <c r="G25" s="3" t="s">
        <v>11</v>
      </c>
      <c r="H25" s="3">
        <v>4.9450000000000003</v>
      </c>
      <c r="I25" s="3" t="s">
        <v>41</v>
      </c>
      <c r="J25" s="3"/>
      <c r="K25" s="3" t="str">
        <f>[1]!f_info_mgrcomp(I25)</f>
        <v>华安基金管理有限公司</v>
      </c>
      <c r="L25" s="3">
        <f t="shared" si="0"/>
        <v>1</v>
      </c>
      <c r="M25" s="41"/>
      <c r="N25" s="41"/>
      <c r="P25" s="42"/>
    </row>
    <row r="26" spans="1:16" x14ac:dyDescent="0.3">
      <c r="A26" s="3">
        <v>25</v>
      </c>
      <c r="B26" s="3" t="s">
        <v>48</v>
      </c>
      <c r="C26" s="36" t="s">
        <v>25</v>
      </c>
      <c r="D26" s="3">
        <v>0.6</v>
      </c>
      <c r="E26" s="39">
        <v>44494</v>
      </c>
      <c r="F26" s="40" t="s">
        <v>10</v>
      </c>
      <c r="G26" s="3" t="s">
        <v>49</v>
      </c>
      <c r="H26" s="3"/>
      <c r="I26" s="3"/>
      <c r="J26" s="3"/>
      <c r="K26" s="3"/>
      <c r="L26" s="3">
        <f t="shared" si="0"/>
        <v>0</v>
      </c>
      <c r="M26" s="41"/>
      <c r="N26" s="41"/>
      <c r="P26" s="42"/>
    </row>
    <row r="27" spans="1:16" x14ac:dyDescent="0.3">
      <c r="A27" s="3">
        <v>26</v>
      </c>
      <c r="B27" s="3" t="s">
        <v>48</v>
      </c>
      <c r="C27" s="36" t="s">
        <v>25</v>
      </c>
      <c r="D27" s="3">
        <v>1</v>
      </c>
      <c r="E27" s="39">
        <v>44495</v>
      </c>
      <c r="F27" s="40" t="s">
        <v>10</v>
      </c>
      <c r="G27" s="3" t="s">
        <v>49</v>
      </c>
      <c r="H27" s="3"/>
      <c r="I27" s="3"/>
      <c r="J27" s="3"/>
      <c r="K27" s="3"/>
      <c r="L27" s="3">
        <f t="shared" si="0"/>
        <v>0</v>
      </c>
      <c r="M27" s="41"/>
      <c r="N27" s="41"/>
      <c r="P27" s="42"/>
    </row>
    <row r="28" spans="1:16" x14ac:dyDescent="0.3">
      <c r="A28" s="3">
        <v>27</v>
      </c>
      <c r="B28" s="3" t="s">
        <v>50</v>
      </c>
      <c r="C28" s="36" t="s">
        <v>25</v>
      </c>
      <c r="D28" s="3">
        <v>2</v>
      </c>
      <c r="E28" s="39">
        <v>44497</v>
      </c>
      <c r="F28" s="40" t="s">
        <v>10</v>
      </c>
      <c r="G28" s="3" t="s">
        <v>49</v>
      </c>
      <c r="H28" s="3"/>
      <c r="I28" s="3"/>
      <c r="J28" s="3"/>
      <c r="K28" s="3"/>
      <c r="L28" s="3">
        <f t="shared" si="0"/>
        <v>0</v>
      </c>
      <c r="M28" s="41"/>
      <c r="N28" s="41"/>
      <c r="P28" s="42"/>
    </row>
    <row r="29" spans="1:16" x14ac:dyDescent="0.3">
      <c r="A29" s="3">
        <v>28</v>
      </c>
      <c r="B29" s="3" t="s">
        <v>51</v>
      </c>
      <c r="C29" s="3" t="s">
        <v>38</v>
      </c>
      <c r="D29" s="3">
        <v>0.02</v>
      </c>
      <c r="E29" s="39">
        <v>44497</v>
      </c>
      <c r="F29" s="40" t="s">
        <v>10</v>
      </c>
      <c r="G29" s="3" t="s">
        <v>11</v>
      </c>
      <c r="H29" s="3">
        <v>3.8332999999999999</v>
      </c>
      <c r="I29" s="3" t="s">
        <v>52</v>
      </c>
      <c r="J29" s="3"/>
      <c r="K29" s="3" t="str">
        <f>[1]!f_info_mgrcomp(I29)</f>
        <v>中欧基金管理有限公司</v>
      </c>
      <c r="L29" s="3">
        <f t="shared" si="0"/>
        <v>1</v>
      </c>
      <c r="M29" s="41"/>
      <c r="N29" s="41"/>
      <c r="P29" s="42"/>
    </row>
    <row r="30" spans="1:16" x14ac:dyDescent="0.3">
      <c r="A30" s="3">
        <v>29</v>
      </c>
      <c r="B30" s="3" t="s">
        <v>53</v>
      </c>
      <c r="C30" s="3" t="s">
        <v>38</v>
      </c>
      <c r="D30" s="3">
        <v>0.02</v>
      </c>
      <c r="E30" s="39">
        <v>44497</v>
      </c>
      <c r="F30" s="40" t="s">
        <v>10</v>
      </c>
      <c r="G30" s="3" t="s">
        <v>11</v>
      </c>
      <c r="H30" s="3">
        <v>5.3979999999999997</v>
      </c>
      <c r="I30" s="3" t="s">
        <v>54</v>
      </c>
      <c r="J30" s="3"/>
      <c r="K30" s="3" t="str">
        <f>[1]!f_info_mgrcomp(I30)</f>
        <v>信达澳银基金管理有限公司</v>
      </c>
      <c r="L30" s="3">
        <f t="shared" si="0"/>
        <v>1</v>
      </c>
      <c r="M30" s="41"/>
      <c r="N30" s="41"/>
      <c r="P30" s="42"/>
    </row>
    <row r="31" spans="1:16" x14ac:dyDescent="0.3">
      <c r="A31" s="3">
        <v>30</v>
      </c>
      <c r="B31" s="3" t="s">
        <v>55</v>
      </c>
      <c r="C31" s="38" t="s">
        <v>56</v>
      </c>
      <c r="D31" s="3">
        <v>6.9135999999999998E-3</v>
      </c>
      <c r="E31" s="39">
        <v>44501</v>
      </c>
      <c r="F31" s="40" t="s">
        <v>57</v>
      </c>
      <c r="G31" s="3" t="s">
        <v>58</v>
      </c>
      <c r="H31" s="3"/>
      <c r="I31" s="3" t="s">
        <v>59</v>
      </c>
      <c r="J31" s="3"/>
      <c r="K31" s="3" t="str">
        <f>[1]!f_info_mgrcomp(I31)</f>
        <v>华夏基金管理有限公司</v>
      </c>
      <c r="L31" s="3">
        <f t="shared" si="0"/>
        <v>0</v>
      </c>
      <c r="M31" s="41"/>
      <c r="N31" s="41"/>
      <c r="P31" s="42"/>
    </row>
    <row r="32" spans="1:16" x14ac:dyDescent="0.3">
      <c r="A32" s="3">
        <v>31</v>
      </c>
      <c r="B32" s="3" t="s">
        <v>60</v>
      </c>
      <c r="C32" s="38" t="s">
        <v>56</v>
      </c>
      <c r="D32" s="3">
        <v>6.7305000000000004E-3</v>
      </c>
      <c r="E32" s="39">
        <v>44501</v>
      </c>
      <c r="F32" s="40" t="s">
        <v>57</v>
      </c>
      <c r="G32" s="3" t="s">
        <v>58</v>
      </c>
      <c r="H32" s="3"/>
      <c r="I32" s="3" t="s">
        <v>61</v>
      </c>
      <c r="J32" s="3"/>
      <c r="K32" s="3" t="str">
        <f>[1]!f_info_mgrcomp(I32)</f>
        <v>富国基金管理有限公司</v>
      </c>
      <c r="L32" s="3">
        <f t="shared" si="0"/>
        <v>0</v>
      </c>
      <c r="M32" s="41"/>
      <c r="N32" s="41"/>
      <c r="P32" s="42"/>
    </row>
    <row r="33" spans="1:16" x14ac:dyDescent="0.3">
      <c r="A33" s="3">
        <v>32</v>
      </c>
      <c r="B33" s="3" t="s">
        <v>62</v>
      </c>
      <c r="C33" s="3" t="s">
        <v>27</v>
      </c>
      <c r="D33" s="3">
        <v>0.1</v>
      </c>
      <c r="E33" s="39">
        <v>44501</v>
      </c>
      <c r="F33" s="40" t="s">
        <v>10</v>
      </c>
      <c r="G33" s="3" t="s">
        <v>11</v>
      </c>
      <c r="H33" s="3"/>
      <c r="I33" s="3"/>
      <c r="J33" s="3"/>
      <c r="K33" s="3"/>
      <c r="L33" s="3">
        <f t="shared" si="0"/>
        <v>0</v>
      </c>
      <c r="M33" s="41"/>
      <c r="N33" s="41"/>
      <c r="P33" s="42"/>
    </row>
    <row r="34" spans="1:16" x14ac:dyDescent="0.3">
      <c r="A34" s="3">
        <v>33</v>
      </c>
      <c r="B34" s="3" t="s">
        <v>48</v>
      </c>
      <c r="C34" s="36" t="s">
        <v>25</v>
      </c>
      <c r="D34" s="3">
        <v>-1.6</v>
      </c>
      <c r="E34" s="39">
        <v>44501</v>
      </c>
      <c r="F34" s="40" t="s">
        <v>63</v>
      </c>
      <c r="G34" s="3" t="s">
        <v>49</v>
      </c>
      <c r="H34" s="3"/>
      <c r="I34" s="3"/>
      <c r="J34" s="3"/>
      <c r="K34" s="3"/>
      <c r="L34" s="3">
        <f t="shared" si="0"/>
        <v>0</v>
      </c>
      <c r="M34" s="41"/>
      <c r="N34" s="41"/>
      <c r="P34" s="42"/>
    </row>
    <row r="35" spans="1:16" x14ac:dyDescent="0.3">
      <c r="A35" s="3">
        <v>34</v>
      </c>
      <c r="B35" s="3" t="s">
        <v>24</v>
      </c>
      <c r="C35" s="36" t="s">
        <v>25</v>
      </c>
      <c r="D35" s="3">
        <v>-0.23</v>
      </c>
      <c r="E35" s="39">
        <v>44501</v>
      </c>
      <c r="F35" s="40" t="s">
        <v>63</v>
      </c>
      <c r="G35" s="3" t="s">
        <v>11</v>
      </c>
      <c r="H35" s="3"/>
      <c r="I35" s="3"/>
      <c r="J35" s="3"/>
      <c r="K35" s="3"/>
      <c r="L35" s="3">
        <f t="shared" si="0"/>
        <v>0</v>
      </c>
      <c r="M35" s="41"/>
      <c r="N35" s="41"/>
      <c r="P35" s="42"/>
    </row>
    <row r="36" spans="1:16" x14ac:dyDescent="0.3">
      <c r="A36" s="3">
        <v>35</v>
      </c>
      <c r="B36" s="3" t="s">
        <v>64</v>
      </c>
      <c r="C36" s="3" t="s">
        <v>56</v>
      </c>
      <c r="D36" s="3">
        <v>5.0000000000000001E-3</v>
      </c>
      <c r="E36" s="39">
        <v>44502</v>
      </c>
      <c r="F36" s="40" t="s">
        <v>57</v>
      </c>
      <c r="G36" s="3" t="s">
        <v>58</v>
      </c>
      <c r="H36" s="3"/>
      <c r="I36" s="3" t="s">
        <v>65</v>
      </c>
      <c r="J36" s="3"/>
      <c r="K36" s="3" t="str">
        <f>[1]!f_info_mgrcomp(I36)</f>
        <v>华泰柏瑞基金管理有限公司</v>
      </c>
      <c r="L36" s="3">
        <f t="shared" si="0"/>
        <v>0</v>
      </c>
      <c r="M36" s="41"/>
      <c r="N36" s="41"/>
      <c r="P36" s="42"/>
    </row>
    <row r="37" spans="1:16" x14ac:dyDescent="0.3">
      <c r="A37" s="3">
        <v>36</v>
      </c>
      <c r="B37" s="3" t="s">
        <v>60</v>
      </c>
      <c r="C37" s="3" t="s">
        <v>56</v>
      </c>
      <c r="D37" s="3">
        <v>1.4999999999999999E-2</v>
      </c>
      <c r="E37" s="39">
        <v>44503</v>
      </c>
      <c r="F37" s="40" t="s">
        <v>57</v>
      </c>
      <c r="G37" s="3" t="s">
        <v>58</v>
      </c>
      <c r="H37" s="3"/>
      <c r="I37" s="3" t="s">
        <v>61</v>
      </c>
      <c r="J37" s="3"/>
      <c r="K37" s="3" t="str">
        <f>[1]!f_info_mgrcomp(I37)</f>
        <v>富国基金管理有限公司</v>
      </c>
      <c r="L37" s="3">
        <f t="shared" si="0"/>
        <v>0</v>
      </c>
      <c r="M37" s="41"/>
      <c r="N37" s="41"/>
      <c r="P37" s="42"/>
    </row>
    <row r="38" spans="1:16" x14ac:dyDescent="0.3">
      <c r="A38" s="3">
        <v>37</v>
      </c>
      <c r="B38" s="3" t="s">
        <v>55</v>
      </c>
      <c r="C38" s="3" t="s">
        <v>56</v>
      </c>
      <c r="D38" s="3">
        <v>1.4999999999999999E-2</v>
      </c>
      <c r="E38" s="39">
        <v>44503</v>
      </c>
      <c r="F38" s="40" t="s">
        <v>57</v>
      </c>
      <c r="G38" s="3" t="s">
        <v>58</v>
      </c>
      <c r="H38" s="3"/>
      <c r="I38" s="3" t="s">
        <v>59</v>
      </c>
      <c r="J38" s="3"/>
      <c r="K38" s="3" t="str">
        <f>[1]!f_info_mgrcomp(I38)</f>
        <v>华夏基金管理有限公司</v>
      </c>
      <c r="L38" s="3">
        <f t="shared" si="0"/>
        <v>0</v>
      </c>
      <c r="M38" s="41"/>
      <c r="N38" s="41"/>
      <c r="P38" s="42"/>
    </row>
    <row r="39" spans="1:16" x14ac:dyDescent="0.3">
      <c r="A39" s="3">
        <v>38</v>
      </c>
      <c r="B39" s="3" t="s">
        <v>66</v>
      </c>
      <c r="C39" s="3" t="s">
        <v>56</v>
      </c>
      <c r="D39" s="3">
        <v>1.4999999999999999E-2</v>
      </c>
      <c r="E39" s="39">
        <v>44503</v>
      </c>
      <c r="F39" s="40" t="s">
        <v>57</v>
      </c>
      <c r="G39" s="3" t="s">
        <v>58</v>
      </c>
      <c r="H39" s="3"/>
      <c r="I39" s="3" t="s">
        <v>67</v>
      </c>
      <c r="J39" s="3"/>
      <c r="K39" s="3" t="str">
        <f>[1]!f_info_mgrcomp(I39)</f>
        <v>华夏基金管理有限公司</v>
      </c>
      <c r="L39" s="3">
        <f t="shared" si="0"/>
        <v>0</v>
      </c>
      <c r="M39" s="41"/>
      <c r="N39" s="41"/>
      <c r="P39" s="42"/>
    </row>
    <row r="40" spans="1:16" x14ac:dyDescent="0.3">
      <c r="A40" s="3">
        <v>39</v>
      </c>
      <c r="B40" s="3" t="s">
        <v>37</v>
      </c>
      <c r="C40" s="3" t="s">
        <v>38</v>
      </c>
      <c r="D40" s="3">
        <v>1.4999999999999999E-2</v>
      </c>
      <c r="E40" s="39">
        <v>44504</v>
      </c>
      <c r="F40" s="40" t="s">
        <v>10</v>
      </c>
      <c r="G40" s="3" t="s">
        <v>11</v>
      </c>
      <c r="H40" s="3"/>
      <c r="I40" s="3" t="s">
        <v>39</v>
      </c>
      <c r="J40" s="3"/>
      <c r="K40" s="3" t="str">
        <f>[1]!f_info_mgrcomp(I40)</f>
        <v>农银汇理基金管理有限公司</v>
      </c>
      <c r="L40" s="3">
        <f t="shared" si="0"/>
        <v>1</v>
      </c>
      <c r="M40" s="41"/>
      <c r="N40" s="41"/>
      <c r="P40" s="42"/>
    </row>
    <row r="41" spans="1:16" x14ac:dyDescent="0.3">
      <c r="A41" s="3">
        <v>40</v>
      </c>
      <c r="B41" s="3" t="s">
        <v>55</v>
      </c>
      <c r="C41" s="3" t="s">
        <v>56</v>
      </c>
      <c r="D41" s="3">
        <v>5.0000000000000001E-3</v>
      </c>
      <c r="E41" s="39">
        <v>44504</v>
      </c>
      <c r="F41" s="40" t="s">
        <v>57</v>
      </c>
      <c r="G41" s="3" t="s">
        <v>58</v>
      </c>
      <c r="H41" s="3"/>
      <c r="I41" s="3" t="s">
        <v>59</v>
      </c>
      <c r="J41" s="3"/>
      <c r="K41" s="3" t="str">
        <f>[1]!f_info_mgrcomp(I41)</f>
        <v>华夏基金管理有限公司</v>
      </c>
      <c r="L41" s="3">
        <f t="shared" si="0"/>
        <v>0</v>
      </c>
      <c r="M41" s="41"/>
      <c r="N41" s="41"/>
      <c r="P41" s="42"/>
    </row>
    <row r="42" spans="1:16" x14ac:dyDescent="0.3">
      <c r="A42" s="3">
        <v>41</v>
      </c>
      <c r="B42" s="3" t="s">
        <v>60</v>
      </c>
      <c r="C42" s="3" t="s">
        <v>56</v>
      </c>
      <c r="D42" s="3">
        <v>5.0000000000000001E-4</v>
      </c>
      <c r="E42" s="39">
        <v>44504</v>
      </c>
      <c r="F42" s="40" t="s">
        <v>57</v>
      </c>
      <c r="G42" s="3" t="s">
        <v>58</v>
      </c>
      <c r="H42" s="3"/>
      <c r="I42" s="3" t="s">
        <v>61</v>
      </c>
      <c r="J42" s="3"/>
      <c r="K42" s="3" t="str">
        <f>[1]!f_info_mgrcomp(I42)</f>
        <v>富国基金管理有限公司</v>
      </c>
      <c r="L42" s="3">
        <f t="shared" si="0"/>
        <v>0</v>
      </c>
      <c r="M42" s="41"/>
      <c r="N42" s="41"/>
      <c r="P42" s="42"/>
    </row>
    <row r="43" spans="1:16" x14ac:dyDescent="0.3">
      <c r="A43" s="3">
        <v>42</v>
      </c>
      <c r="B43" s="3" t="s">
        <v>68</v>
      </c>
      <c r="C43" s="3" t="s">
        <v>69</v>
      </c>
      <c r="D43" s="3">
        <v>4.4999999999999997E-3</v>
      </c>
      <c r="E43" s="39">
        <v>44483</v>
      </c>
      <c r="F43" s="40" t="s">
        <v>57</v>
      </c>
      <c r="G43" s="3" t="s">
        <v>58</v>
      </c>
      <c r="H43" s="3"/>
      <c r="I43" s="3" t="s">
        <v>70</v>
      </c>
      <c r="J43" s="3"/>
      <c r="K43" s="3"/>
      <c r="L43" s="3">
        <f t="shared" si="0"/>
        <v>0</v>
      </c>
      <c r="M43" s="41"/>
      <c r="N43" s="41"/>
      <c r="P43" s="42"/>
    </row>
    <row r="44" spans="1:16" x14ac:dyDescent="0.3">
      <c r="A44" s="3">
        <v>43</v>
      </c>
      <c r="B44" s="3" t="s">
        <v>71</v>
      </c>
      <c r="C44" s="3" t="s">
        <v>18</v>
      </c>
      <c r="D44" s="3">
        <v>0.05</v>
      </c>
      <c r="E44" s="39">
        <v>44505</v>
      </c>
      <c r="F44" s="40" t="s">
        <v>10</v>
      </c>
      <c r="G44" s="3" t="s">
        <v>11</v>
      </c>
      <c r="H44" s="3"/>
      <c r="I44" s="3"/>
      <c r="J44" s="3"/>
      <c r="K44" s="3"/>
      <c r="L44" s="3">
        <f t="shared" si="0"/>
        <v>0</v>
      </c>
      <c r="M44" s="41"/>
      <c r="N44" s="41"/>
      <c r="P44" s="42"/>
    </row>
    <row r="45" spans="1:16" x14ac:dyDescent="0.3">
      <c r="A45" s="3">
        <v>44</v>
      </c>
      <c r="B45" s="3" t="s">
        <v>72</v>
      </c>
      <c r="C45" s="3" t="s">
        <v>18</v>
      </c>
      <c r="D45" s="3">
        <v>0.05</v>
      </c>
      <c r="E45" s="39">
        <v>44505</v>
      </c>
      <c r="F45" s="40" t="s">
        <v>10</v>
      </c>
      <c r="G45" s="3" t="s">
        <v>11</v>
      </c>
      <c r="H45" s="3"/>
      <c r="I45" s="3"/>
      <c r="J45" s="3"/>
      <c r="K45" s="3"/>
      <c r="L45" s="3">
        <f t="shared" si="0"/>
        <v>0</v>
      </c>
      <c r="M45" s="41"/>
      <c r="N45" s="41"/>
      <c r="P45" s="42"/>
    </row>
    <row r="46" spans="1:16" x14ac:dyDescent="0.3">
      <c r="A46" s="3">
        <v>45</v>
      </c>
      <c r="B46" s="3" t="s">
        <v>73</v>
      </c>
      <c r="C46" s="3" t="s">
        <v>18</v>
      </c>
      <c r="D46" s="3">
        <v>0.05</v>
      </c>
      <c r="E46" s="39">
        <v>44505</v>
      </c>
      <c r="F46" s="40" t="s">
        <v>10</v>
      </c>
      <c r="G46" s="3" t="s">
        <v>11</v>
      </c>
      <c r="H46" s="3"/>
      <c r="I46" s="3"/>
      <c r="J46" s="3"/>
      <c r="K46" s="3"/>
      <c r="L46" s="3">
        <f t="shared" si="0"/>
        <v>0</v>
      </c>
      <c r="M46" s="41"/>
      <c r="N46" s="41"/>
      <c r="P46" s="42"/>
    </row>
    <row r="47" spans="1:16" x14ac:dyDescent="0.3">
      <c r="A47" s="3">
        <v>46</v>
      </c>
      <c r="B47" s="3" t="s">
        <v>60</v>
      </c>
      <c r="C47" s="3" t="s">
        <v>56</v>
      </c>
      <c r="D47" s="3">
        <v>0.01</v>
      </c>
      <c r="E47" s="39">
        <v>44505</v>
      </c>
      <c r="F47" s="40" t="s">
        <v>57</v>
      </c>
      <c r="G47" s="3" t="s">
        <v>58</v>
      </c>
      <c r="H47" s="3"/>
      <c r="I47" s="3" t="s">
        <v>61</v>
      </c>
      <c r="J47" s="3"/>
      <c r="K47" s="3" t="str">
        <f>[1]!f_info_mgrcomp(I47)</f>
        <v>富国基金管理有限公司</v>
      </c>
      <c r="L47" s="3">
        <f t="shared" si="0"/>
        <v>0</v>
      </c>
      <c r="M47" s="41"/>
      <c r="N47" s="41"/>
      <c r="P47" s="42"/>
    </row>
    <row r="48" spans="1:16" x14ac:dyDescent="0.3">
      <c r="A48" s="3">
        <v>47</v>
      </c>
      <c r="B48" t="s">
        <v>74</v>
      </c>
      <c r="C48" s="3" t="s">
        <v>56</v>
      </c>
      <c r="D48" s="3">
        <v>0.01</v>
      </c>
      <c r="E48" s="39">
        <v>44505</v>
      </c>
      <c r="F48" s="40" t="s">
        <v>57</v>
      </c>
      <c r="G48" s="3" t="s">
        <v>58</v>
      </c>
      <c r="I48" s="3" t="s">
        <v>75</v>
      </c>
      <c r="J48" s="3"/>
      <c r="K48" s="3" t="str">
        <f>[1]!f_info_mgrcomp(I48)</f>
        <v>国泰基金管理有限公司</v>
      </c>
      <c r="L48" s="3">
        <f t="shared" si="0"/>
        <v>0</v>
      </c>
      <c r="M48" s="41"/>
      <c r="N48" s="41"/>
      <c r="P48" s="42"/>
    </row>
    <row r="49" spans="1:16" x14ac:dyDescent="0.3">
      <c r="A49">
        <v>48</v>
      </c>
      <c r="B49" s="3" t="s">
        <v>76</v>
      </c>
      <c r="C49" s="3" t="s">
        <v>56</v>
      </c>
      <c r="D49" s="3">
        <v>0.01</v>
      </c>
      <c r="E49" s="39">
        <v>44505</v>
      </c>
      <c r="F49" s="40" t="s">
        <v>57</v>
      </c>
      <c r="G49" s="3" t="s">
        <v>58</v>
      </c>
      <c r="H49" s="3"/>
      <c r="I49" s="3" t="s">
        <v>77</v>
      </c>
      <c r="J49" s="3"/>
      <c r="K49" s="3" t="str">
        <f>[1]!f_info_mgrcomp(I49)</f>
        <v>富国基金管理有限公司</v>
      </c>
      <c r="L49" s="3">
        <f t="shared" si="0"/>
        <v>0</v>
      </c>
      <c r="M49" s="41"/>
      <c r="N49" s="41"/>
      <c r="P49" s="42"/>
    </row>
    <row r="50" spans="1:16" x14ac:dyDescent="0.3">
      <c r="A50" s="3">
        <v>49</v>
      </c>
      <c r="B50" s="3" t="s">
        <v>60</v>
      </c>
      <c r="C50" s="3" t="s">
        <v>56</v>
      </c>
      <c r="D50" s="3">
        <v>5.0000000000000001E-3</v>
      </c>
      <c r="E50" s="39">
        <v>44508</v>
      </c>
      <c r="F50" s="40" t="s">
        <v>57</v>
      </c>
      <c r="G50" s="3" t="s">
        <v>58</v>
      </c>
      <c r="H50" s="3"/>
      <c r="I50" s="3" t="s">
        <v>61</v>
      </c>
      <c r="J50" s="3"/>
      <c r="K50" s="3" t="str">
        <f>[1]!f_info_mgrcomp(I50)</f>
        <v>富国基金管理有限公司</v>
      </c>
      <c r="L50" s="3">
        <f t="shared" si="0"/>
        <v>0</v>
      </c>
      <c r="M50" s="41"/>
      <c r="N50" s="41"/>
      <c r="P50" s="42"/>
    </row>
    <row r="51" spans="1:16" x14ac:dyDescent="0.3">
      <c r="A51" s="3">
        <v>50</v>
      </c>
      <c r="B51" s="3" t="s">
        <v>76</v>
      </c>
      <c r="C51" s="3" t="s">
        <v>56</v>
      </c>
      <c r="D51" s="3">
        <v>1.4999999999999999E-2</v>
      </c>
      <c r="E51" s="39">
        <v>44508</v>
      </c>
      <c r="F51" s="40" t="s">
        <v>57</v>
      </c>
      <c r="G51" s="3" t="s">
        <v>58</v>
      </c>
      <c r="H51" s="3"/>
      <c r="I51" s="3" t="s">
        <v>77</v>
      </c>
      <c r="J51" s="3"/>
      <c r="K51" s="3" t="str">
        <f>[1]!f_info_mgrcomp(I51)</f>
        <v>富国基金管理有限公司</v>
      </c>
      <c r="L51" s="3">
        <f t="shared" si="0"/>
        <v>0</v>
      </c>
      <c r="M51" s="41"/>
      <c r="N51" s="41"/>
      <c r="P51" s="42"/>
    </row>
    <row r="52" spans="1:16" x14ac:dyDescent="0.3">
      <c r="A52" s="3">
        <v>51</v>
      </c>
      <c r="B52" s="3" t="s">
        <v>78</v>
      </c>
      <c r="C52" s="3" t="s">
        <v>56</v>
      </c>
      <c r="D52" s="3">
        <v>1.4999999999999999E-2</v>
      </c>
      <c r="E52" s="39">
        <v>44508</v>
      </c>
      <c r="F52" s="40" t="s">
        <v>57</v>
      </c>
      <c r="G52" s="3" t="s">
        <v>58</v>
      </c>
      <c r="H52" s="3"/>
      <c r="I52" s="3" t="s">
        <v>79</v>
      </c>
      <c r="J52" s="3"/>
      <c r="K52" s="3" t="str">
        <f>[1]!f_info_mgrcomp(I52)</f>
        <v>华宝基金管理有限公司</v>
      </c>
      <c r="L52" s="3">
        <f t="shared" si="0"/>
        <v>0</v>
      </c>
      <c r="M52" s="41"/>
      <c r="N52" s="41"/>
      <c r="P52" s="42"/>
    </row>
    <row r="53" spans="1:16" x14ac:dyDescent="0.3">
      <c r="A53" s="3">
        <v>52</v>
      </c>
      <c r="B53" s="3" t="s">
        <v>66</v>
      </c>
      <c r="C53" s="3" t="s">
        <v>56</v>
      </c>
      <c r="D53" s="3">
        <v>1.4999999999999999E-2</v>
      </c>
      <c r="E53" s="39">
        <v>44508</v>
      </c>
      <c r="F53" s="40" t="s">
        <v>57</v>
      </c>
      <c r="G53" s="3" t="s">
        <v>58</v>
      </c>
      <c r="H53" s="3"/>
      <c r="I53" s="3" t="s">
        <v>67</v>
      </c>
      <c r="J53" s="3"/>
      <c r="K53" s="3" t="str">
        <f>[1]!f_info_mgrcomp(I53)</f>
        <v>华夏基金管理有限公司</v>
      </c>
      <c r="L53" s="3">
        <f t="shared" si="0"/>
        <v>0</v>
      </c>
      <c r="M53" s="41"/>
      <c r="N53" s="41"/>
      <c r="P53" s="42"/>
    </row>
    <row r="54" spans="1:16" x14ac:dyDescent="0.3">
      <c r="A54" s="3">
        <v>53</v>
      </c>
      <c r="B54" s="3" t="s">
        <v>60</v>
      </c>
      <c r="C54" s="3" t="s">
        <v>56</v>
      </c>
      <c r="D54" s="3">
        <v>0.01</v>
      </c>
      <c r="E54" s="39">
        <v>44509</v>
      </c>
      <c r="F54" s="40" t="s">
        <v>57</v>
      </c>
      <c r="G54" s="3" t="s">
        <v>58</v>
      </c>
      <c r="H54" s="3"/>
      <c r="I54" s="3" t="s">
        <v>61</v>
      </c>
      <c r="J54" s="3"/>
      <c r="K54" s="3" t="str">
        <f>[1]!f_info_mgrcomp(I54)</f>
        <v>富国基金管理有限公司</v>
      </c>
      <c r="L54" s="3">
        <f t="shared" si="0"/>
        <v>0</v>
      </c>
      <c r="M54" s="41"/>
      <c r="N54" s="41"/>
      <c r="P54" s="42"/>
    </row>
    <row r="55" spans="1:16" x14ac:dyDescent="0.3">
      <c r="A55" s="3">
        <v>54</v>
      </c>
      <c r="B55" s="3" t="s">
        <v>78</v>
      </c>
      <c r="C55" s="3" t="s">
        <v>56</v>
      </c>
      <c r="D55" s="3">
        <v>0.01</v>
      </c>
      <c r="E55" s="39">
        <v>44509</v>
      </c>
      <c r="F55" s="40" t="s">
        <v>57</v>
      </c>
      <c r="G55" s="3" t="s">
        <v>58</v>
      </c>
      <c r="H55" s="3"/>
      <c r="I55" s="3" t="s">
        <v>79</v>
      </c>
      <c r="J55" s="3"/>
      <c r="K55" s="3" t="str">
        <f>[1]!f_info_mgrcomp(I55)</f>
        <v>华宝基金管理有限公司</v>
      </c>
      <c r="L55" s="3">
        <f t="shared" si="0"/>
        <v>0</v>
      </c>
      <c r="M55" s="41"/>
      <c r="N55" s="41"/>
      <c r="P55" s="42"/>
    </row>
    <row r="56" spans="1:16" x14ac:dyDescent="0.3">
      <c r="A56" s="3">
        <v>55</v>
      </c>
      <c r="B56" t="s">
        <v>74</v>
      </c>
      <c r="C56" s="3" t="s">
        <v>56</v>
      </c>
      <c r="D56" s="3">
        <v>0.01</v>
      </c>
      <c r="E56" s="39">
        <v>44509</v>
      </c>
      <c r="F56" s="40" t="s">
        <v>57</v>
      </c>
      <c r="G56" s="3" t="s">
        <v>58</v>
      </c>
      <c r="I56" s="3" t="s">
        <v>75</v>
      </c>
      <c r="J56" s="3"/>
      <c r="K56" s="3" t="str">
        <f>[1]!f_info_mgrcomp(I56)</f>
        <v>国泰基金管理有限公司</v>
      </c>
      <c r="L56" s="3">
        <f t="shared" si="0"/>
        <v>0</v>
      </c>
      <c r="M56" s="41"/>
      <c r="N56" s="41"/>
      <c r="P56" s="42"/>
    </row>
    <row r="57" spans="1:16" x14ac:dyDescent="0.3">
      <c r="A57" s="3">
        <v>56</v>
      </c>
      <c r="B57" s="3" t="s">
        <v>80</v>
      </c>
      <c r="C57" s="3" t="s">
        <v>81</v>
      </c>
      <c r="D57" s="3">
        <v>0.05</v>
      </c>
      <c r="E57" s="39">
        <v>44509</v>
      </c>
      <c r="F57" s="40" t="s">
        <v>10</v>
      </c>
      <c r="G57" s="3" t="s">
        <v>11</v>
      </c>
      <c r="H57" s="3"/>
      <c r="I57" s="3" t="s">
        <v>82</v>
      </c>
      <c r="J57" s="3"/>
      <c r="K57" s="3" t="str">
        <f>[1]!f_info_mgrcomp(I57)</f>
        <v>华安基金管理有限公司</v>
      </c>
      <c r="L57" s="3">
        <f t="shared" si="0"/>
        <v>1</v>
      </c>
      <c r="M57" s="41"/>
      <c r="N57" s="41"/>
      <c r="P57" s="42"/>
    </row>
    <row r="58" spans="1:16" x14ac:dyDescent="0.3">
      <c r="A58" s="3">
        <v>57</v>
      </c>
      <c r="B58" s="3" t="s">
        <v>53</v>
      </c>
      <c r="C58" s="3" t="s">
        <v>38</v>
      </c>
      <c r="D58" s="3">
        <v>0.02</v>
      </c>
      <c r="E58" s="39">
        <v>44509</v>
      </c>
      <c r="F58" s="40" t="s">
        <v>10</v>
      </c>
      <c r="G58" s="3" t="s">
        <v>11</v>
      </c>
      <c r="H58" s="3"/>
      <c r="I58" s="3" t="s">
        <v>54</v>
      </c>
      <c r="J58" s="3"/>
      <c r="K58" s="3" t="str">
        <f>[1]!f_info_mgrcomp(I58)</f>
        <v>信达澳银基金管理有限公司</v>
      </c>
      <c r="L58" s="3">
        <f t="shared" si="0"/>
        <v>1</v>
      </c>
      <c r="M58" s="41"/>
      <c r="N58" s="41"/>
      <c r="P58" s="42"/>
    </row>
    <row r="59" spans="1:16" x14ac:dyDescent="0.3">
      <c r="A59" s="3">
        <v>58</v>
      </c>
      <c r="B59" s="3" t="s">
        <v>37</v>
      </c>
      <c r="C59" s="3" t="s">
        <v>38</v>
      </c>
      <c r="D59" s="3">
        <v>0.02</v>
      </c>
      <c r="E59" s="39">
        <v>44509</v>
      </c>
      <c r="F59" s="40" t="s">
        <v>10</v>
      </c>
      <c r="G59" s="3" t="s">
        <v>11</v>
      </c>
      <c r="H59" s="3"/>
      <c r="I59" s="3" t="s">
        <v>39</v>
      </c>
      <c r="J59" s="3"/>
      <c r="K59" s="3" t="str">
        <f>[1]!f_info_mgrcomp(I59)</f>
        <v>农银汇理基金管理有限公司</v>
      </c>
      <c r="L59" s="3">
        <f t="shared" si="0"/>
        <v>1</v>
      </c>
      <c r="M59" s="41"/>
      <c r="N59" s="41"/>
      <c r="P59" s="42"/>
    </row>
    <row r="60" spans="1:16" x14ac:dyDescent="0.3">
      <c r="A60" s="3">
        <v>59</v>
      </c>
      <c r="B60" s="3" t="s">
        <v>26</v>
      </c>
      <c r="C60" s="3" t="s">
        <v>27</v>
      </c>
      <c r="D60" s="3">
        <v>0.3</v>
      </c>
      <c r="E60" s="39">
        <v>44510</v>
      </c>
      <c r="F60" s="40" t="s">
        <v>10</v>
      </c>
      <c r="G60" s="3" t="s">
        <v>11</v>
      </c>
      <c r="H60" s="3"/>
      <c r="I60" s="3"/>
      <c r="J60" s="3"/>
      <c r="K60" s="3"/>
      <c r="L60" s="3">
        <f t="shared" si="0"/>
        <v>0</v>
      </c>
      <c r="M60" s="41"/>
      <c r="N60" s="41"/>
      <c r="P60" s="42"/>
    </row>
    <row r="61" spans="1:16" x14ac:dyDescent="0.3">
      <c r="A61" s="3">
        <v>60</v>
      </c>
      <c r="B61" s="3" t="s">
        <v>74</v>
      </c>
      <c r="C61" s="3" t="s">
        <v>56</v>
      </c>
      <c r="D61" s="3">
        <v>0.01</v>
      </c>
      <c r="E61" s="39">
        <v>44512</v>
      </c>
      <c r="F61" s="40" t="s">
        <v>57</v>
      </c>
      <c r="G61" s="3" t="s">
        <v>58</v>
      </c>
      <c r="H61" s="3"/>
      <c r="I61" s="3" t="s">
        <v>75</v>
      </c>
      <c r="J61" s="3"/>
      <c r="K61" s="3" t="str">
        <f>[1]!f_info_mgrcomp(I61)</f>
        <v>国泰基金管理有限公司</v>
      </c>
      <c r="L61" s="3">
        <f t="shared" si="0"/>
        <v>0</v>
      </c>
      <c r="M61" s="41"/>
      <c r="N61" s="41"/>
      <c r="P61" s="42"/>
    </row>
    <row r="62" spans="1:16" x14ac:dyDescent="0.3">
      <c r="A62" s="3">
        <v>61</v>
      </c>
      <c r="B62" t="s">
        <v>78</v>
      </c>
      <c r="C62" s="3" t="s">
        <v>56</v>
      </c>
      <c r="D62" s="3">
        <v>0.01</v>
      </c>
      <c r="E62" s="39">
        <v>44512</v>
      </c>
      <c r="F62" s="40" t="s">
        <v>57</v>
      </c>
      <c r="G62" s="3" t="s">
        <v>58</v>
      </c>
      <c r="H62" s="3"/>
      <c r="I62" s="3" t="s">
        <v>79</v>
      </c>
      <c r="J62" s="3"/>
      <c r="K62" s="3" t="str">
        <f>[1]!f_info_mgrcomp(I62)</f>
        <v>华宝基金管理有限公司</v>
      </c>
      <c r="L62" s="3">
        <f t="shared" si="0"/>
        <v>0</v>
      </c>
      <c r="M62" s="41"/>
      <c r="N62" s="41"/>
      <c r="P62" s="42"/>
    </row>
    <row r="63" spans="1:16" x14ac:dyDescent="0.3">
      <c r="A63" s="3">
        <v>62</v>
      </c>
      <c r="B63" s="3" t="s">
        <v>76</v>
      </c>
      <c r="C63" s="3" t="s">
        <v>56</v>
      </c>
      <c r="D63" s="3">
        <v>0.01</v>
      </c>
      <c r="E63" s="39">
        <v>44512</v>
      </c>
      <c r="F63" s="40" t="s">
        <v>57</v>
      </c>
      <c r="G63" s="3" t="s">
        <v>58</v>
      </c>
      <c r="H63" s="3"/>
      <c r="I63" s="3" t="s">
        <v>77</v>
      </c>
      <c r="J63" s="3"/>
      <c r="K63" s="3" t="str">
        <f>[1]!f_info_mgrcomp(I63)</f>
        <v>富国基金管理有限公司</v>
      </c>
      <c r="L63" s="3">
        <f t="shared" si="0"/>
        <v>0</v>
      </c>
      <c r="M63" s="41"/>
      <c r="N63" s="41"/>
      <c r="P63" s="42"/>
    </row>
    <row r="64" spans="1:16" x14ac:dyDescent="0.3">
      <c r="A64" s="3">
        <v>63</v>
      </c>
      <c r="B64" s="3" t="s">
        <v>31</v>
      </c>
      <c r="C64" s="3" t="s">
        <v>18</v>
      </c>
      <c r="D64" s="3">
        <v>0.05</v>
      </c>
      <c r="E64" s="39">
        <v>44512</v>
      </c>
      <c r="F64" s="40" t="s">
        <v>10</v>
      </c>
      <c r="G64" s="3" t="s">
        <v>11</v>
      </c>
      <c r="H64" s="3"/>
      <c r="I64" s="3" t="s">
        <v>143</v>
      </c>
      <c r="J64" s="3" t="s">
        <v>145</v>
      </c>
      <c r="K64" s="3" t="str">
        <f>[1]!f_info_mgrcomp(I64)</f>
        <v>上海东方证券资产管理有限公司</v>
      </c>
      <c r="L64" s="3">
        <f t="shared" si="0"/>
        <v>1</v>
      </c>
      <c r="M64" s="41"/>
      <c r="N64" s="41"/>
      <c r="P64" s="42"/>
    </row>
    <row r="65" spans="1:16" x14ac:dyDescent="0.3">
      <c r="A65" s="3">
        <v>64</v>
      </c>
      <c r="B65" s="3" t="s">
        <v>46</v>
      </c>
      <c r="C65" s="3" t="s">
        <v>18</v>
      </c>
      <c r="D65" s="3">
        <v>0.05</v>
      </c>
      <c r="E65" s="39">
        <v>44512</v>
      </c>
      <c r="F65" s="40" t="s">
        <v>10</v>
      </c>
      <c r="G65" s="3" t="s">
        <v>11</v>
      </c>
      <c r="H65" s="3"/>
      <c r="I65" s="3" t="s">
        <v>144</v>
      </c>
      <c r="J65" s="3" t="s">
        <v>145</v>
      </c>
      <c r="K65" s="3" t="str">
        <f>[1]!f_info_mgrcomp(I65)</f>
        <v>易方达基金管理有限公司</v>
      </c>
      <c r="L65" s="3">
        <f t="shared" si="0"/>
        <v>1</v>
      </c>
      <c r="M65" s="41"/>
      <c r="N65" s="41"/>
      <c r="P65" s="42"/>
    </row>
    <row r="66" spans="1:16" x14ac:dyDescent="0.3">
      <c r="A66" s="3">
        <v>65</v>
      </c>
      <c r="B66" s="3" t="s">
        <v>71</v>
      </c>
      <c r="C66" s="3" t="s">
        <v>18</v>
      </c>
      <c r="D66" s="3">
        <v>0.05</v>
      </c>
      <c r="E66" s="39">
        <v>44517</v>
      </c>
      <c r="F66" s="40" t="s">
        <v>10</v>
      </c>
      <c r="G66" s="3" t="s">
        <v>11</v>
      </c>
      <c r="H66" s="3"/>
      <c r="I66" s="3" t="s">
        <v>83</v>
      </c>
      <c r="J66" s="3"/>
      <c r="K66" s="3" t="str">
        <f>[1]!f_info_mgrcomp(I66)</f>
        <v>易方达基金管理有限公司</v>
      </c>
      <c r="L66" s="3">
        <f t="shared" si="0"/>
        <v>1</v>
      </c>
      <c r="M66" s="41"/>
      <c r="N66" s="41"/>
      <c r="P66" s="42"/>
    </row>
    <row r="67" spans="1:16" x14ac:dyDescent="0.3">
      <c r="A67" s="3">
        <v>66</v>
      </c>
      <c r="B67" s="3" t="s">
        <v>73</v>
      </c>
      <c r="C67" s="3" t="s">
        <v>18</v>
      </c>
      <c r="D67" s="3">
        <v>0.05</v>
      </c>
      <c r="E67" s="39">
        <v>44517</v>
      </c>
      <c r="F67" s="40" t="s">
        <v>10</v>
      </c>
      <c r="G67" s="3" t="s">
        <v>11</v>
      </c>
      <c r="H67" s="3"/>
      <c r="I67" s="3" t="s">
        <v>84</v>
      </c>
      <c r="J67" s="3"/>
      <c r="K67" s="3" t="str">
        <f>[1]!f_info_mgrcomp(I67)</f>
        <v>广发基金管理有限公司</v>
      </c>
      <c r="L67" s="3">
        <f t="shared" ref="L67:L70" si="1">IF(RIGHT(I67,2)="OF",1,0)</f>
        <v>1</v>
      </c>
      <c r="M67" s="41"/>
      <c r="N67" s="41"/>
      <c r="P67" s="42"/>
    </row>
    <row r="68" spans="1:16" x14ac:dyDescent="0.3">
      <c r="A68" s="3">
        <v>67</v>
      </c>
      <c r="B68" s="3" t="s">
        <v>85</v>
      </c>
      <c r="C68" s="3" t="s">
        <v>9</v>
      </c>
      <c r="D68" s="3">
        <v>0.1</v>
      </c>
      <c r="E68" s="39">
        <v>44518</v>
      </c>
      <c r="F68" s="40" t="s">
        <v>10</v>
      </c>
      <c r="G68" s="3" t="s">
        <v>11</v>
      </c>
      <c r="H68" s="3"/>
      <c r="I68" s="3" t="s">
        <v>86</v>
      </c>
      <c r="J68" s="3"/>
      <c r="K68" s="3" t="str">
        <f>[1]!f_info_mgrcomp(I68)</f>
        <v>泰康资产管理有限责任公司</v>
      </c>
      <c r="L68" s="3">
        <f t="shared" si="1"/>
        <v>1</v>
      </c>
      <c r="M68" s="41"/>
      <c r="N68" s="41"/>
      <c r="P68" s="42"/>
    </row>
    <row r="69" spans="1:16" x14ac:dyDescent="0.3">
      <c r="A69" s="3">
        <v>68</v>
      </c>
      <c r="B69" s="3" t="s">
        <v>87</v>
      </c>
      <c r="C69" s="3" t="s">
        <v>88</v>
      </c>
      <c r="D69" s="3">
        <v>0.03</v>
      </c>
      <c r="E69" s="39">
        <v>44518</v>
      </c>
      <c r="F69" s="40" t="s">
        <v>10</v>
      </c>
      <c r="G69" s="3" t="s">
        <v>11</v>
      </c>
      <c r="H69" s="3"/>
      <c r="I69" s="3" t="s">
        <v>89</v>
      </c>
      <c r="J69" s="3"/>
      <c r="K69" s="3" t="str">
        <f>[1]!f_info_mgrcomp(I69)</f>
        <v>易方达基金管理有限公司</v>
      </c>
      <c r="L69" s="3">
        <f t="shared" si="1"/>
        <v>1</v>
      </c>
      <c r="M69" s="41"/>
      <c r="N69" s="41"/>
      <c r="P69" s="42"/>
    </row>
    <row r="70" spans="1:16" x14ac:dyDescent="0.3">
      <c r="A70" s="3">
        <v>69</v>
      </c>
      <c r="B70" s="3" t="s">
        <v>55</v>
      </c>
      <c r="C70" s="38" t="s">
        <v>56</v>
      </c>
      <c r="D70" s="3">
        <v>-0.01</v>
      </c>
      <c r="E70" s="39">
        <v>44518</v>
      </c>
      <c r="F70" s="40" t="s">
        <v>90</v>
      </c>
      <c r="G70" s="3" t="s">
        <v>58</v>
      </c>
      <c r="H70" s="3"/>
      <c r="I70" s="3" t="s">
        <v>59</v>
      </c>
      <c r="J70" s="3"/>
      <c r="K70" s="3" t="str">
        <f>[1]!f_info_mgrcomp(I70)</f>
        <v>华夏基金管理有限公司</v>
      </c>
      <c r="L70" s="3">
        <f t="shared" si="1"/>
        <v>0</v>
      </c>
      <c r="M70" s="41"/>
      <c r="N70" s="41"/>
      <c r="P70" s="42"/>
    </row>
    <row r="71" spans="1:16" x14ac:dyDescent="0.3">
      <c r="A71" s="3">
        <v>70</v>
      </c>
      <c r="B71" s="3" t="s">
        <v>91</v>
      </c>
      <c r="C71" s="3" t="s">
        <v>56</v>
      </c>
      <c r="D71" s="3">
        <v>0.01</v>
      </c>
      <c r="E71" s="39">
        <v>44518</v>
      </c>
      <c r="F71" s="40" t="s">
        <v>57</v>
      </c>
      <c r="G71" s="3" t="s">
        <v>58</v>
      </c>
      <c r="H71" s="3"/>
      <c r="I71" s="3"/>
      <c r="J71" s="3"/>
      <c r="K71" s="3"/>
      <c r="L71" s="3"/>
      <c r="M71" s="41"/>
      <c r="N71" s="41"/>
      <c r="P71" s="42"/>
    </row>
    <row r="72" spans="1:16" x14ac:dyDescent="0.3">
      <c r="A72" s="3"/>
      <c r="B72" s="3"/>
      <c r="C72" s="3"/>
      <c r="D72" s="3"/>
      <c r="E72" s="39"/>
      <c r="F72" s="40"/>
      <c r="G72" s="3"/>
      <c r="H72" s="3"/>
      <c r="I72" s="3"/>
      <c r="J72" s="3"/>
      <c r="K72" s="3"/>
      <c r="L72" s="3"/>
      <c r="M72" s="41"/>
      <c r="N72" s="41"/>
      <c r="P72" s="42"/>
    </row>
    <row r="73" spans="1:16" x14ac:dyDescent="0.3">
      <c r="A73" s="3"/>
      <c r="B73" s="3"/>
      <c r="C73" s="3"/>
      <c r="D73" s="3"/>
      <c r="E73" s="39"/>
      <c r="F73" s="40"/>
      <c r="G73" s="3"/>
      <c r="H73" s="3"/>
      <c r="I73" s="3"/>
      <c r="J73" s="3"/>
      <c r="K73" s="3"/>
      <c r="L73" s="3"/>
      <c r="M73" s="41"/>
      <c r="N73" s="41"/>
      <c r="P73" s="42"/>
    </row>
    <row r="74" spans="1:16" x14ac:dyDescent="0.3">
      <c r="A74" s="3"/>
      <c r="B74" s="3"/>
      <c r="C74" s="3"/>
      <c r="D74" s="3"/>
      <c r="E74" s="39"/>
      <c r="F74" s="40"/>
      <c r="G74" s="3"/>
      <c r="H74" s="3"/>
      <c r="I74" s="3"/>
      <c r="J74" s="3"/>
      <c r="K74" s="3"/>
      <c r="L74" s="3"/>
      <c r="M74" s="41"/>
      <c r="N74" s="41"/>
      <c r="P74" s="42"/>
    </row>
    <row r="75" spans="1:16" x14ac:dyDescent="0.3">
      <c r="A75" s="3"/>
      <c r="B75" s="3"/>
      <c r="C75" s="3"/>
      <c r="D75" s="3"/>
      <c r="E75" s="39"/>
      <c r="F75" s="40"/>
      <c r="G75" s="3"/>
      <c r="H75" s="3"/>
      <c r="I75" s="3"/>
      <c r="J75" s="3"/>
      <c r="K75" s="3"/>
      <c r="L75" s="3"/>
      <c r="M75" s="41"/>
      <c r="N75" s="41"/>
      <c r="P75" s="42"/>
    </row>
    <row r="76" spans="1:16" x14ac:dyDescent="0.3">
      <c r="A76" s="3"/>
      <c r="B76" s="3"/>
      <c r="C76" s="3"/>
      <c r="D76" s="3"/>
      <c r="E76" s="39"/>
      <c r="F76" s="40"/>
      <c r="G76" s="3"/>
      <c r="H76" s="3"/>
      <c r="I76" s="3"/>
      <c r="J76" s="3"/>
      <c r="K76" s="3"/>
      <c r="L76" s="3"/>
      <c r="M76" s="41"/>
      <c r="N76" s="41"/>
      <c r="P76" s="42"/>
    </row>
    <row r="77" spans="1:16" x14ac:dyDescent="0.3">
      <c r="A77" s="3"/>
      <c r="B77" s="3"/>
      <c r="C77" s="3"/>
      <c r="D77" s="3"/>
      <c r="E77" s="43"/>
      <c r="F77" s="40"/>
      <c r="G77" s="3"/>
      <c r="H77" s="3"/>
      <c r="I77" s="3"/>
      <c r="J77" s="3"/>
      <c r="K77" s="3"/>
      <c r="L77" s="3"/>
      <c r="M77" s="41"/>
      <c r="N77" s="41"/>
      <c r="P77" s="42"/>
    </row>
    <row r="78" spans="1:16" x14ac:dyDescent="0.3">
      <c r="A78" s="3"/>
      <c r="B78" s="3" t="s">
        <v>92</v>
      </c>
      <c r="C78" s="3"/>
      <c r="D78" s="3">
        <f>SUM(D2:D77)</f>
        <v>6.8069374899999895</v>
      </c>
      <c r="E78" s="43"/>
      <c r="F78" s="40"/>
      <c r="G78" s="3"/>
      <c r="H78" s="3"/>
      <c r="I78" s="3"/>
      <c r="J78" s="3"/>
      <c r="K78" s="3"/>
      <c r="L78" s="3"/>
      <c r="M78" s="41"/>
      <c r="N78" s="41"/>
      <c r="P78" s="42"/>
    </row>
    <row r="79" spans="1:16" x14ac:dyDescent="0.3">
      <c r="A79" s="3"/>
      <c r="B79" s="3"/>
      <c r="C79" s="3"/>
      <c r="D79" s="3"/>
      <c r="E79" s="43"/>
      <c r="F79" s="40"/>
      <c r="G79" s="3"/>
      <c r="H79" s="3"/>
      <c r="I79" s="3"/>
      <c r="J79" s="3"/>
      <c r="K79" s="3"/>
      <c r="L79" s="3"/>
      <c r="M79" s="41"/>
      <c r="N79" s="41"/>
      <c r="P79" s="42"/>
    </row>
    <row r="80" spans="1:16" x14ac:dyDescent="0.3">
      <c r="A80" s="3"/>
      <c r="B80" s="3"/>
      <c r="C80" s="3"/>
      <c r="D80" s="3"/>
      <c r="E80" s="43"/>
      <c r="F80" s="40"/>
      <c r="G80" s="3"/>
      <c r="H80" s="3"/>
      <c r="I80" s="3"/>
      <c r="J80" s="3"/>
      <c r="K80" s="3"/>
      <c r="L80" s="3"/>
      <c r="M80" s="41"/>
      <c r="N80" s="41"/>
      <c r="P80" s="42"/>
    </row>
    <row r="81" spans="1:16" x14ac:dyDescent="0.3">
      <c r="A81" s="3"/>
      <c r="B81" s="3"/>
      <c r="C81" s="3"/>
      <c r="D81" s="3"/>
      <c r="E81" s="43"/>
      <c r="F81" s="40"/>
      <c r="G81" s="3"/>
      <c r="H81" s="3"/>
      <c r="I81" s="3"/>
      <c r="J81" s="3"/>
      <c r="K81" s="3"/>
      <c r="L81" s="3"/>
      <c r="M81" s="41"/>
      <c r="N81" s="41"/>
      <c r="P81" s="42"/>
    </row>
    <row r="82" spans="1:16" x14ac:dyDescent="0.3">
      <c r="A82" s="3"/>
      <c r="B82" s="3"/>
      <c r="C82" s="3"/>
      <c r="D82" s="3"/>
      <c r="E82" s="43"/>
      <c r="F82" s="40"/>
      <c r="G82" s="3"/>
      <c r="H82" s="3"/>
      <c r="I82" s="3"/>
      <c r="J82" s="3"/>
      <c r="K82" s="3"/>
      <c r="L82" s="3"/>
      <c r="M82" s="41"/>
      <c r="N82" s="41"/>
      <c r="P82" s="42"/>
    </row>
    <row r="83" spans="1:16" x14ac:dyDescent="0.3">
      <c r="A83" s="3"/>
      <c r="B83" s="3"/>
      <c r="C83" s="3"/>
      <c r="D83" s="3"/>
      <c r="E83" s="43"/>
      <c r="F83" s="40"/>
      <c r="G83" s="3"/>
      <c r="H83" s="3"/>
      <c r="I83" s="3"/>
      <c r="J83" s="3"/>
      <c r="K83" s="3"/>
      <c r="L83" s="3"/>
      <c r="M83" s="41"/>
      <c r="N83" s="41"/>
      <c r="P83" s="42"/>
    </row>
    <row r="84" spans="1:16" x14ac:dyDescent="0.3">
      <c r="A84" s="3"/>
      <c r="B84" s="3"/>
      <c r="C84" s="3"/>
      <c r="D84" s="3"/>
      <c r="E84" s="43"/>
      <c r="F84" s="40"/>
      <c r="G84" s="3"/>
      <c r="H84" s="3"/>
      <c r="I84" s="3"/>
      <c r="J84" s="3"/>
      <c r="K84" s="3"/>
      <c r="L84" s="3"/>
      <c r="M84" s="41"/>
      <c r="N84" s="41"/>
      <c r="P84" s="42"/>
    </row>
    <row r="85" spans="1:16" x14ac:dyDescent="0.3">
      <c r="A85" s="3"/>
      <c r="B85" s="3"/>
      <c r="C85" s="3"/>
      <c r="D85" s="3"/>
      <c r="E85" s="43"/>
      <c r="F85" s="40"/>
      <c r="G85" s="3"/>
      <c r="H85" s="3"/>
      <c r="I85" s="3"/>
      <c r="J85" s="3"/>
      <c r="K85" s="3"/>
      <c r="L85" s="3"/>
      <c r="M85" s="41"/>
      <c r="N85" s="41"/>
      <c r="P85" s="42"/>
    </row>
    <row r="86" spans="1:16" x14ac:dyDescent="0.3">
      <c r="A86" s="3"/>
      <c r="B86" s="3"/>
      <c r="C86" s="3"/>
      <c r="D86" s="3"/>
      <c r="E86" s="43"/>
      <c r="F86" s="40"/>
      <c r="G86" s="3"/>
      <c r="H86" s="3"/>
      <c r="I86" s="3"/>
      <c r="J86" s="3"/>
      <c r="K86" s="3"/>
      <c r="L86" s="3"/>
      <c r="M86" s="41"/>
      <c r="N86" s="41"/>
      <c r="P86" s="42"/>
    </row>
    <row r="87" spans="1:16" x14ac:dyDescent="0.3">
      <c r="A87" s="3"/>
      <c r="B87" s="3"/>
      <c r="C87" s="3"/>
      <c r="D87" s="3"/>
      <c r="E87" s="43"/>
      <c r="F87" s="40"/>
      <c r="G87" s="3"/>
      <c r="H87" s="3"/>
      <c r="I87" s="3"/>
      <c r="J87" s="3"/>
      <c r="K87" s="3"/>
      <c r="L87" s="3"/>
      <c r="M87" s="41"/>
      <c r="N87" s="41"/>
      <c r="P87" s="42"/>
    </row>
    <row r="88" spans="1:16" x14ac:dyDescent="0.3">
      <c r="A88" s="3"/>
      <c r="B88" s="3"/>
      <c r="C88" s="3"/>
      <c r="D88" s="3"/>
      <c r="E88" s="43"/>
      <c r="F88" s="40"/>
      <c r="G88" s="3"/>
      <c r="H88" s="3"/>
      <c r="I88" s="3"/>
      <c r="J88" s="3"/>
      <c r="K88" s="3"/>
      <c r="L88" s="3"/>
      <c r="M88" s="41"/>
      <c r="N88" s="41"/>
      <c r="P88" s="42"/>
    </row>
    <row r="89" spans="1:16" x14ac:dyDescent="0.3">
      <c r="A89" s="3"/>
      <c r="B89" s="3"/>
      <c r="C89" s="3"/>
      <c r="D89" s="3"/>
      <c r="E89" s="43"/>
      <c r="F89" s="40"/>
      <c r="G89" s="3"/>
      <c r="H89" s="3"/>
      <c r="I89" s="3"/>
      <c r="J89" s="3"/>
      <c r="K89" s="3"/>
      <c r="L89" s="3"/>
      <c r="M89" s="41"/>
      <c r="N89" s="41"/>
      <c r="P89" s="42"/>
    </row>
    <row r="90" spans="1:16" x14ac:dyDescent="0.3">
      <c r="A90" s="3"/>
      <c r="B90" s="3"/>
      <c r="C90" s="3"/>
      <c r="D90" s="3"/>
      <c r="E90" s="43"/>
      <c r="F90" s="40"/>
      <c r="G90" s="3"/>
      <c r="H90" s="3"/>
      <c r="I90" s="3"/>
      <c r="J90" s="3"/>
      <c r="K90" s="3"/>
      <c r="L90" s="3"/>
      <c r="M90" s="41"/>
      <c r="N90" s="41"/>
      <c r="P90" s="42"/>
    </row>
    <row r="91" spans="1:16" x14ac:dyDescent="0.3">
      <c r="A91" s="3"/>
      <c r="B91" s="3"/>
      <c r="C91" s="3"/>
      <c r="D91" s="3"/>
      <c r="E91" s="43"/>
      <c r="F91" s="40"/>
      <c r="G91" s="3"/>
      <c r="H91" s="3"/>
      <c r="I91" s="3"/>
      <c r="J91" s="3"/>
      <c r="K91" s="3"/>
      <c r="L91" s="3"/>
      <c r="M91" s="41"/>
      <c r="N91" s="41"/>
      <c r="P91" s="42"/>
    </row>
    <row r="92" spans="1:16" x14ac:dyDescent="0.3">
      <c r="A92" s="3"/>
      <c r="B92" s="3"/>
      <c r="C92" s="3"/>
      <c r="D92" s="3"/>
      <c r="E92" s="43"/>
      <c r="F92" s="40"/>
      <c r="G92" s="3"/>
      <c r="H92" s="3"/>
      <c r="I92" s="3"/>
      <c r="J92" s="3"/>
      <c r="K92" s="3"/>
      <c r="L92" s="3"/>
      <c r="M92" s="41"/>
      <c r="N92" s="41"/>
      <c r="P92" s="42"/>
    </row>
    <row r="93" spans="1:16" x14ac:dyDescent="0.3">
      <c r="A93" s="3"/>
      <c r="B93" s="3"/>
      <c r="C93" s="3"/>
      <c r="D93" s="3"/>
      <c r="E93" s="43"/>
      <c r="F93" s="40"/>
      <c r="G93" s="3"/>
      <c r="H93" s="3"/>
      <c r="I93" s="3"/>
      <c r="J93" s="3"/>
      <c r="K93" s="3"/>
      <c r="L93" s="3"/>
      <c r="M93" s="41"/>
      <c r="N93" s="41"/>
      <c r="P93" s="42"/>
    </row>
    <row r="94" spans="1:16" x14ac:dyDescent="0.3">
      <c r="A94" s="3"/>
      <c r="B94" s="3"/>
      <c r="C94" s="3"/>
      <c r="D94" s="3"/>
      <c r="E94" s="43"/>
      <c r="F94" s="40"/>
      <c r="G94" s="3"/>
      <c r="H94" s="3"/>
      <c r="I94" s="3"/>
      <c r="J94" s="3"/>
      <c r="K94" s="3"/>
      <c r="L94" s="3"/>
      <c r="M94" s="41"/>
      <c r="N94" s="41"/>
      <c r="P94" s="42"/>
    </row>
  </sheetData>
  <autoFilter ref="A1:Q78"/>
  <phoneticPr fontId="6" type="noConversion"/>
  <hyperlinks>
    <hyperlink ref="I36" r:id="rId1"/>
    <hyperlink ref="I39" r:id="rId2"/>
    <hyperlink ref="I48" r:id="rId3"/>
    <hyperlink ref="I49" r:id="rId4"/>
    <hyperlink ref="I51" r:id="rId5"/>
    <hyperlink ref="I53" r:id="rId6"/>
    <hyperlink ref="I52" r:id="rId7"/>
    <hyperlink ref="I55" r:id="rId8"/>
    <hyperlink ref="I56" r:id="rId9"/>
    <hyperlink ref="I61" r:id="rId10"/>
    <hyperlink ref="I62" r:id="rId11"/>
    <hyperlink ref="I63" r:id="rId12"/>
  </hyperlinks>
  <pageMargins left="0.75" right="0.75" top="1" bottom="1" header="0.5" footer="0.5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1"/>
  <sheetViews>
    <sheetView zoomScale="90" zoomScaleSheetLayoutView="100" workbookViewId="0">
      <selection activeCell="C17" sqref="C17"/>
    </sheetView>
  </sheetViews>
  <sheetFormatPr defaultColWidth="9" defaultRowHeight="15" x14ac:dyDescent="0.3"/>
  <cols>
    <col min="1" max="1" width="24.42578125" bestFit="1" customWidth="1"/>
    <col min="2" max="2" width="42.7109375" customWidth="1"/>
    <col min="3" max="3" width="17" bestFit="1" customWidth="1"/>
    <col min="4" max="4" width="15.92578125" bestFit="1" customWidth="1"/>
    <col min="8" max="8" width="15.92578125" bestFit="1" customWidth="1"/>
    <col min="9" max="9" width="11.5" bestFit="1" customWidth="1"/>
    <col min="10" max="10" width="9.42578125" bestFit="1" customWidth="1"/>
  </cols>
  <sheetData>
    <row r="3" spans="1:10" x14ac:dyDescent="0.3">
      <c r="A3" s="46" t="s">
        <v>93</v>
      </c>
      <c r="B3" s="20"/>
      <c r="C3" s="21"/>
      <c r="D3" s="21"/>
      <c r="E3" s="34"/>
      <c r="F3" s="34"/>
      <c r="G3" s="34"/>
      <c r="H3" s="34"/>
      <c r="I3" s="34"/>
      <c r="J3" s="34"/>
    </row>
    <row r="4" spans="1:10" x14ac:dyDescent="0.3">
      <c r="A4" s="20" t="s">
        <v>2</v>
      </c>
      <c r="B4" s="1" t="s">
        <v>94</v>
      </c>
      <c r="C4" s="21" t="s">
        <v>95</v>
      </c>
      <c r="D4" s="21" t="s">
        <v>96</v>
      </c>
      <c r="E4" s="34"/>
      <c r="F4" s="34"/>
      <c r="G4" s="34"/>
      <c r="H4" s="34" t="s">
        <v>97</v>
      </c>
      <c r="I4" s="34" t="s">
        <v>98</v>
      </c>
      <c r="J4" s="34" t="s">
        <v>99</v>
      </c>
    </row>
    <row r="5" spans="1:10" x14ac:dyDescent="0.3">
      <c r="A5" s="1" t="s">
        <v>56</v>
      </c>
      <c r="B5" s="1">
        <v>0.2091441</v>
      </c>
      <c r="C5" s="22">
        <f t="shared" ref="C5:C16" si="0">VLOOKUP(A5,$H$4:$J$23,2,FALSE)*B5</f>
        <v>0.2091441</v>
      </c>
      <c r="D5" s="22">
        <f t="shared" ref="D5:D16" si="1">VLOOKUP(A5,$H$4:$J$23,3,FALSE)*B5</f>
        <v>0.2091441</v>
      </c>
      <c r="H5" s="35" t="s">
        <v>100</v>
      </c>
      <c r="I5">
        <v>0</v>
      </c>
      <c r="J5">
        <v>0</v>
      </c>
    </row>
    <row r="6" spans="1:10" x14ac:dyDescent="0.3">
      <c r="A6" s="1" t="s">
        <v>36</v>
      </c>
      <c r="B6" s="1">
        <v>0.1</v>
      </c>
      <c r="C6" s="22">
        <f t="shared" si="0"/>
        <v>2.0000000000000004E-2</v>
      </c>
      <c r="D6" s="22">
        <f t="shared" si="1"/>
        <v>8.0000000000000016E-2</v>
      </c>
      <c r="H6" s="36" t="s">
        <v>56</v>
      </c>
      <c r="I6">
        <v>1</v>
      </c>
      <c r="J6">
        <v>1</v>
      </c>
    </row>
    <row r="7" spans="1:10" x14ac:dyDescent="0.3">
      <c r="A7" s="1" t="s">
        <v>18</v>
      </c>
      <c r="B7" s="1">
        <v>1.05</v>
      </c>
      <c r="C7" s="22">
        <f t="shared" si="0"/>
        <v>0.1575</v>
      </c>
      <c r="D7" s="22">
        <f t="shared" si="1"/>
        <v>0.21000000000000002</v>
      </c>
      <c r="H7" s="36" t="s">
        <v>36</v>
      </c>
      <c r="I7">
        <v>0.2</v>
      </c>
      <c r="J7">
        <v>0.8</v>
      </c>
    </row>
    <row r="8" spans="1:10" x14ac:dyDescent="0.3">
      <c r="A8" s="1" t="s">
        <v>21</v>
      </c>
      <c r="B8" s="1">
        <v>0.5</v>
      </c>
      <c r="C8" s="22">
        <f t="shared" si="0"/>
        <v>2.5000000000000001E-2</v>
      </c>
      <c r="D8" s="22">
        <f t="shared" si="1"/>
        <v>0.4</v>
      </c>
      <c r="H8" s="36" t="s">
        <v>18</v>
      </c>
      <c r="I8">
        <v>0.15</v>
      </c>
      <c r="J8">
        <v>0.2</v>
      </c>
    </row>
    <row r="9" spans="1:10" x14ac:dyDescent="0.3">
      <c r="A9" s="1" t="s">
        <v>9</v>
      </c>
      <c r="B9" s="1">
        <v>0.5</v>
      </c>
      <c r="C9" s="22">
        <f t="shared" si="0"/>
        <v>0</v>
      </c>
      <c r="D9" s="22">
        <f t="shared" si="1"/>
        <v>0</v>
      </c>
      <c r="H9" s="36" t="s">
        <v>21</v>
      </c>
      <c r="I9">
        <v>0.05</v>
      </c>
      <c r="J9">
        <v>0.8</v>
      </c>
    </row>
    <row r="10" spans="1:10" x14ac:dyDescent="0.3">
      <c r="A10" s="1" t="s">
        <v>25</v>
      </c>
      <c r="B10" s="1">
        <v>2.1782933899999999</v>
      </c>
      <c r="C10" s="22">
        <f t="shared" si="0"/>
        <v>0</v>
      </c>
      <c r="D10" s="22">
        <f t="shared" si="1"/>
        <v>2.1782933899999999</v>
      </c>
      <c r="H10" s="36" t="s">
        <v>9</v>
      </c>
      <c r="I10">
        <v>0</v>
      </c>
      <c r="J10">
        <v>0</v>
      </c>
    </row>
    <row r="11" spans="1:10" x14ac:dyDescent="0.3">
      <c r="A11" s="1" t="s">
        <v>38</v>
      </c>
      <c r="B11" s="1">
        <v>0.125</v>
      </c>
      <c r="C11" s="22">
        <f t="shared" si="0"/>
        <v>0.125</v>
      </c>
      <c r="D11" s="22">
        <f t="shared" si="1"/>
        <v>0.125</v>
      </c>
      <c r="H11" s="36" t="s">
        <v>25</v>
      </c>
      <c r="I11">
        <v>0</v>
      </c>
      <c r="J11">
        <v>1</v>
      </c>
    </row>
    <row r="12" spans="1:10" x14ac:dyDescent="0.3">
      <c r="A12" s="1" t="s">
        <v>16</v>
      </c>
      <c r="B12" s="1">
        <v>1.5</v>
      </c>
      <c r="C12" s="22">
        <f t="shared" si="0"/>
        <v>0</v>
      </c>
      <c r="D12" s="22">
        <f t="shared" si="1"/>
        <v>0</v>
      </c>
      <c r="H12" s="36" t="s">
        <v>101</v>
      </c>
      <c r="I12">
        <v>1</v>
      </c>
      <c r="J12">
        <v>1</v>
      </c>
    </row>
    <row r="13" spans="1:10" x14ac:dyDescent="0.3">
      <c r="A13" s="1" t="s">
        <v>27</v>
      </c>
      <c r="B13" s="1">
        <v>0.5</v>
      </c>
      <c r="C13" s="22">
        <f t="shared" si="0"/>
        <v>0</v>
      </c>
      <c r="D13" s="22">
        <f t="shared" si="1"/>
        <v>0</v>
      </c>
      <c r="H13" s="36" t="s">
        <v>102</v>
      </c>
      <c r="I13">
        <v>1</v>
      </c>
      <c r="J13">
        <v>1</v>
      </c>
    </row>
    <row r="14" spans="1:10" x14ac:dyDescent="0.3">
      <c r="A14" s="1" t="s">
        <v>43</v>
      </c>
      <c r="B14" s="1">
        <v>0.06</v>
      </c>
      <c r="C14" s="22">
        <f t="shared" si="0"/>
        <v>0.06</v>
      </c>
      <c r="D14" s="22">
        <f t="shared" si="1"/>
        <v>0.06</v>
      </c>
      <c r="H14" s="36" t="s">
        <v>38</v>
      </c>
      <c r="I14">
        <v>1</v>
      </c>
      <c r="J14">
        <v>1</v>
      </c>
    </row>
    <row r="15" spans="1:10" x14ac:dyDescent="0.3">
      <c r="A15" s="1" t="s">
        <v>69</v>
      </c>
      <c r="B15" s="1">
        <v>4.4999999999999997E-3</v>
      </c>
      <c r="C15" s="22">
        <f t="shared" si="0"/>
        <v>0</v>
      </c>
      <c r="D15" s="22">
        <f t="shared" si="1"/>
        <v>0</v>
      </c>
      <c r="H15" s="29" t="s">
        <v>103</v>
      </c>
      <c r="I15">
        <v>1</v>
      </c>
      <c r="J15">
        <v>1</v>
      </c>
    </row>
    <row r="16" spans="1:10" x14ac:dyDescent="0.3">
      <c r="A16" s="1" t="s">
        <v>81</v>
      </c>
      <c r="B16" s="1">
        <v>0.05</v>
      </c>
      <c r="C16" s="22">
        <f t="shared" si="0"/>
        <v>1.4999999999999999E-2</v>
      </c>
      <c r="D16" s="22">
        <f t="shared" si="1"/>
        <v>1.4999999999999999E-2</v>
      </c>
      <c r="H16" t="s">
        <v>104</v>
      </c>
      <c r="I16">
        <v>0.4</v>
      </c>
      <c r="J16">
        <v>1</v>
      </c>
    </row>
    <row r="17" spans="1:10" x14ac:dyDescent="0.3">
      <c r="A17" s="1" t="s">
        <v>88</v>
      </c>
      <c r="B17" s="1">
        <v>0.03</v>
      </c>
      <c r="C17" s="22"/>
      <c r="D17" s="22"/>
      <c r="H17" s="29" t="s">
        <v>16</v>
      </c>
      <c r="I17">
        <v>0</v>
      </c>
      <c r="J17">
        <v>0</v>
      </c>
    </row>
    <row r="18" spans="1:10" x14ac:dyDescent="0.3">
      <c r="A18" s="1" t="s">
        <v>92</v>
      </c>
      <c r="B18" s="1">
        <v>6.8069374900000001</v>
      </c>
      <c r="C18" s="23">
        <f>(SUM(C5:C17)+股票交易!L1)/8.8</f>
        <v>8.8505902875E-2</v>
      </c>
      <c r="D18" s="23">
        <f>(SUM(D5:D17)+股票交易!L1)/8.8</f>
        <v>0.39143696992045451</v>
      </c>
      <c r="H18" s="29" t="s">
        <v>27</v>
      </c>
      <c r="I18">
        <v>0</v>
      </c>
      <c r="J18">
        <v>0</v>
      </c>
    </row>
    <row r="19" spans="1:10" x14ac:dyDescent="0.3">
      <c r="H19" t="s">
        <v>43</v>
      </c>
      <c r="I19">
        <v>1</v>
      </c>
      <c r="J19">
        <v>1</v>
      </c>
    </row>
    <row r="20" spans="1:10" x14ac:dyDescent="0.3">
      <c r="H20" s="1" t="s">
        <v>69</v>
      </c>
      <c r="I20">
        <v>0</v>
      </c>
      <c r="J20">
        <v>0</v>
      </c>
    </row>
    <row r="21" spans="1:10" x14ac:dyDescent="0.3">
      <c r="A21" s="45" t="s">
        <v>93</v>
      </c>
      <c r="B21" s="25"/>
      <c r="C21" s="26"/>
      <c r="H21" t="s">
        <v>81</v>
      </c>
      <c r="I21">
        <v>0.3</v>
      </c>
      <c r="J21">
        <v>0.3</v>
      </c>
    </row>
    <row r="22" spans="1:10" x14ac:dyDescent="0.3">
      <c r="A22" s="24" t="s">
        <v>2</v>
      </c>
      <c r="B22" s="24" t="s">
        <v>1</v>
      </c>
      <c r="C22" s="27" t="s">
        <v>94</v>
      </c>
      <c r="H22" t="s">
        <v>105</v>
      </c>
      <c r="I22">
        <v>1</v>
      </c>
      <c r="J22">
        <v>1</v>
      </c>
    </row>
    <row r="23" spans="1:10" x14ac:dyDescent="0.3">
      <c r="A23" s="24" t="s">
        <v>56</v>
      </c>
      <c r="B23" s="24" t="s">
        <v>60</v>
      </c>
      <c r="C23" s="26">
        <v>4.7230500000000002E-2</v>
      </c>
    </row>
    <row r="24" spans="1:10" x14ac:dyDescent="0.3">
      <c r="A24" s="28"/>
      <c r="B24" s="29" t="s">
        <v>55</v>
      </c>
      <c r="C24" s="30">
        <v>1.6913600000000001E-2</v>
      </c>
    </row>
    <row r="25" spans="1:10" x14ac:dyDescent="0.3">
      <c r="A25" s="28"/>
      <c r="B25" s="29" t="s">
        <v>64</v>
      </c>
      <c r="C25" s="30">
        <v>5.0000000000000001E-3</v>
      </c>
    </row>
    <row r="26" spans="1:10" x14ac:dyDescent="0.3">
      <c r="A26" s="28"/>
      <c r="B26" s="29" t="s">
        <v>66</v>
      </c>
      <c r="C26" s="30">
        <v>0.03</v>
      </c>
    </row>
    <row r="27" spans="1:10" x14ac:dyDescent="0.3">
      <c r="A27" s="28"/>
      <c r="B27" s="29" t="s">
        <v>74</v>
      </c>
      <c r="C27" s="30">
        <v>0.03</v>
      </c>
    </row>
    <row r="28" spans="1:10" x14ac:dyDescent="0.3">
      <c r="A28" s="28"/>
      <c r="B28" s="29" t="s">
        <v>76</v>
      </c>
      <c r="C28" s="30">
        <v>3.5000000000000003E-2</v>
      </c>
    </row>
    <row r="29" spans="1:10" x14ac:dyDescent="0.3">
      <c r="A29" s="28"/>
      <c r="B29" s="29" t="s">
        <v>78</v>
      </c>
      <c r="C29" s="30">
        <v>3.5000000000000003E-2</v>
      </c>
    </row>
    <row r="30" spans="1:10" x14ac:dyDescent="0.3">
      <c r="A30" s="28"/>
      <c r="B30" s="29" t="s">
        <v>91</v>
      </c>
      <c r="C30" s="30">
        <v>0.01</v>
      </c>
    </row>
    <row r="31" spans="1:10" x14ac:dyDescent="0.3">
      <c r="A31" s="24" t="s">
        <v>36</v>
      </c>
      <c r="B31" s="24" t="s">
        <v>35</v>
      </c>
      <c r="C31" s="26">
        <v>0.1</v>
      </c>
    </row>
    <row r="32" spans="1:10" x14ac:dyDescent="0.3">
      <c r="A32" s="24" t="s">
        <v>18</v>
      </c>
      <c r="B32" s="24" t="s">
        <v>33</v>
      </c>
      <c r="C32" s="26">
        <v>0.2</v>
      </c>
    </row>
    <row r="33" spans="1:11" x14ac:dyDescent="0.3">
      <c r="A33" s="28"/>
      <c r="B33" s="29" t="s">
        <v>71</v>
      </c>
      <c r="C33" s="30">
        <v>0.1</v>
      </c>
    </row>
    <row r="34" spans="1:11" x14ac:dyDescent="0.3">
      <c r="A34" s="28"/>
      <c r="B34" s="29" t="s">
        <v>17</v>
      </c>
      <c r="C34" s="30">
        <v>0.1</v>
      </c>
    </row>
    <row r="35" spans="1:11" x14ac:dyDescent="0.3">
      <c r="A35" s="28"/>
      <c r="B35" s="29" t="s">
        <v>29</v>
      </c>
      <c r="C35" s="30">
        <v>0.1</v>
      </c>
    </row>
    <row r="36" spans="1:11" x14ac:dyDescent="0.3">
      <c r="A36" s="28"/>
      <c r="B36" s="29" t="s">
        <v>31</v>
      </c>
      <c r="C36" s="30">
        <v>0.15</v>
      </c>
    </row>
    <row r="37" spans="1:11" x14ac:dyDescent="0.3">
      <c r="A37" s="28"/>
      <c r="B37" s="29" t="s">
        <v>44</v>
      </c>
      <c r="C37" s="30">
        <v>0.1</v>
      </c>
    </row>
    <row r="38" spans="1:11" x14ac:dyDescent="0.3">
      <c r="A38" s="28"/>
      <c r="B38" s="29" t="s">
        <v>46</v>
      </c>
      <c r="C38" s="30">
        <v>0.15</v>
      </c>
    </row>
    <row r="39" spans="1:11" x14ac:dyDescent="0.3">
      <c r="A39" s="28"/>
      <c r="B39" s="29" t="s">
        <v>72</v>
      </c>
      <c r="C39" s="30">
        <v>0.05</v>
      </c>
    </row>
    <row r="40" spans="1:11" x14ac:dyDescent="0.3">
      <c r="A40" s="28"/>
      <c r="B40" s="29" t="s">
        <v>73</v>
      </c>
      <c r="C40" s="30">
        <v>0.1</v>
      </c>
    </row>
    <row r="41" spans="1:11" x14ac:dyDescent="0.3">
      <c r="A41" s="24" t="s">
        <v>21</v>
      </c>
      <c r="B41" s="24" t="s">
        <v>20</v>
      </c>
      <c r="C41" s="26">
        <v>0.2</v>
      </c>
    </row>
    <row r="42" spans="1:11" x14ac:dyDescent="0.3">
      <c r="A42" s="28"/>
      <c r="B42" s="29" t="s">
        <v>22</v>
      </c>
      <c r="C42" s="30">
        <v>0.2</v>
      </c>
    </row>
    <row r="43" spans="1:11" x14ac:dyDescent="0.3">
      <c r="A43" s="28"/>
      <c r="B43" s="29" t="s">
        <v>23</v>
      </c>
      <c r="C43" s="30">
        <v>0.1</v>
      </c>
    </row>
    <row r="44" spans="1:11" x14ac:dyDescent="0.3">
      <c r="A44" s="24" t="s">
        <v>9</v>
      </c>
      <c r="B44" s="24" t="s">
        <v>85</v>
      </c>
      <c r="C44" s="26">
        <v>0.1</v>
      </c>
      <c r="K44" s="37"/>
    </row>
    <row r="45" spans="1:11" x14ac:dyDescent="0.3">
      <c r="A45" s="28"/>
      <c r="B45" s="29" t="s">
        <v>8</v>
      </c>
      <c r="C45" s="30">
        <v>0.2</v>
      </c>
    </row>
    <row r="46" spans="1:11" x14ac:dyDescent="0.3">
      <c r="A46" s="28"/>
      <c r="B46" s="29" t="s">
        <v>13</v>
      </c>
      <c r="C46" s="30">
        <v>0.2</v>
      </c>
    </row>
    <row r="47" spans="1:11" x14ac:dyDescent="0.3">
      <c r="A47" s="24" t="s">
        <v>25</v>
      </c>
      <c r="B47" s="24" t="s">
        <v>50</v>
      </c>
      <c r="C47" s="26">
        <v>2</v>
      </c>
    </row>
    <row r="48" spans="1:11" x14ac:dyDescent="0.3">
      <c r="A48" s="28"/>
      <c r="B48" s="29" t="s">
        <v>24</v>
      </c>
      <c r="C48" s="30">
        <v>0.17829339</v>
      </c>
    </row>
    <row r="49" spans="1:3" x14ac:dyDescent="0.3">
      <c r="A49" s="28"/>
      <c r="B49" s="29" t="s">
        <v>48</v>
      </c>
      <c r="C49" s="30">
        <v>0</v>
      </c>
    </row>
    <row r="50" spans="1:3" x14ac:dyDescent="0.3">
      <c r="A50" s="24" t="s">
        <v>38</v>
      </c>
      <c r="B50" s="24" t="s">
        <v>53</v>
      </c>
      <c r="C50" s="26">
        <v>0.04</v>
      </c>
    </row>
    <row r="51" spans="1:3" x14ac:dyDescent="0.3">
      <c r="A51" s="28"/>
      <c r="B51" s="29" t="s">
        <v>51</v>
      </c>
      <c r="C51" s="30">
        <v>0.02</v>
      </c>
    </row>
    <row r="52" spans="1:3" x14ac:dyDescent="0.3">
      <c r="A52" s="28"/>
      <c r="B52" s="29" t="s">
        <v>40</v>
      </c>
      <c r="C52" s="30">
        <v>0.02</v>
      </c>
    </row>
    <row r="53" spans="1:3" x14ac:dyDescent="0.3">
      <c r="A53" s="28"/>
      <c r="B53" s="29" t="s">
        <v>37</v>
      </c>
      <c r="C53" s="30">
        <v>4.4999999999999998E-2</v>
      </c>
    </row>
    <row r="54" spans="1:3" x14ac:dyDescent="0.3">
      <c r="A54" s="24" t="s">
        <v>16</v>
      </c>
      <c r="B54" s="24" t="s">
        <v>15</v>
      </c>
      <c r="C54" s="26">
        <v>1.5</v>
      </c>
    </row>
    <row r="55" spans="1:3" x14ac:dyDescent="0.3">
      <c r="A55" s="24" t="s">
        <v>27</v>
      </c>
      <c r="B55" s="24" t="s">
        <v>26</v>
      </c>
      <c r="C55" s="26">
        <v>0.4</v>
      </c>
    </row>
    <row r="56" spans="1:3" x14ac:dyDescent="0.3">
      <c r="A56" s="28"/>
      <c r="B56" s="29" t="s">
        <v>62</v>
      </c>
      <c r="C56" s="30">
        <v>0.1</v>
      </c>
    </row>
    <row r="57" spans="1:3" x14ac:dyDescent="0.3">
      <c r="A57" s="24" t="s">
        <v>43</v>
      </c>
      <c r="B57" s="24" t="s">
        <v>42</v>
      </c>
      <c r="C57" s="26">
        <v>0.06</v>
      </c>
    </row>
    <row r="58" spans="1:3" x14ac:dyDescent="0.3">
      <c r="A58" s="24" t="s">
        <v>69</v>
      </c>
      <c r="B58" s="24" t="s">
        <v>68</v>
      </c>
      <c r="C58" s="26">
        <v>4.4999999999999997E-3</v>
      </c>
    </row>
    <row r="59" spans="1:3" x14ac:dyDescent="0.3">
      <c r="A59" s="24" t="s">
        <v>81</v>
      </c>
      <c r="B59" s="24" t="s">
        <v>80</v>
      </c>
      <c r="C59" s="26">
        <v>0.05</v>
      </c>
    </row>
    <row r="60" spans="1:3" x14ac:dyDescent="0.3">
      <c r="A60" s="24" t="s">
        <v>88</v>
      </c>
      <c r="B60" s="24" t="s">
        <v>87</v>
      </c>
      <c r="C60" s="26">
        <v>0.03</v>
      </c>
    </row>
    <row r="61" spans="1:3" x14ac:dyDescent="0.3">
      <c r="A61" s="31" t="s">
        <v>92</v>
      </c>
      <c r="B61" s="32"/>
      <c r="C61" s="33">
        <v>6.8069374900000001</v>
      </c>
    </row>
  </sheetData>
  <sheetProtection formatCells="0" insertHyperlinks="0" autoFilter="0"/>
  <phoneticPr fontId="8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zoomScaleSheetLayoutView="100" workbookViewId="0">
      <selection activeCell="F32" sqref="F32"/>
    </sheetView>
  </sheetViews>
  <sheetFormatPr defaultColWidth="9" defaultRowHeight="15" x14ac:dyDescent="0.3"/>
  <cols>
    <col min="1" max="1" width="10.35546875" customWidth="1"/>
    <col min="2" max="2" width="33.640625" customWidth="1"/>
    <col min="3" max="5" width="9.35546875" customWidth="1"/>
    <col min="6" max="6" width="18.2109375" customWidth="1"/>
    <col min="7" max="7" width="13.7109375" customWidth="1"/>
    <col min="8" max="8" width="22.640625" customWidth="1"/>
    <col min="9" max="10" width="13.7109375" customWidth="1"/>
    <col min="11" max="11" width="18.2109375" customWidth="1"/>
    <col min="12" max="12" width="12.640625" bestFit="1" customWidth="1"/>
  </cols>
  <sheetData>
    <row r="1" spans="1:12" x14ac:dyDescent="0.3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>
        <f>SUM(J:J)/100000000</f>
        <v>0.16720784529999999</v>
      </c>
    </row>
    <row r="2" spans="1:12" x14ac:dyDescent="0.3">
      <c r="A2" s="2">
        <v>44510</v>
      </c>
      <c r="B2" s="3" t="s">
        <v>62</v>
      </c>
      <c r="C2" s="4">
        <v>300454</v>
      </c>
      <c r="D2" s="5" t="s">
        <v>117</v>
      </c>
      <c r="E2" s="4" t="s">
        <v>57</v>
      </c>
      <c r="F2" s="10"/>
      <c r="G2" s="11"/>
      <c r="H2" s="10"/>
      <c r="I2" s="15">
        <v>3000</v>
      </c>
      <c r="J2" s="15">
        <v>653069</v>
      </c>
      <c r="K2" s="1"/>
    </row>
    <row r="3" spans="1:12" ht="17.600000000000001" customHeight="1" x14ac:dyDescent="0.3">
      <c r="A3" s="2">
        <v>44510</v>
      </c>
      <c r="B3" s="3" t="s">
        <v>62</v>
      </c>
      <c r="C3" s="5">
        <v>600036</v>
      </c>
      <c r="D3" s="5" t="s">
        <v>118</v>
      </c>
      <c r="E3" s="5" t="s">
        <v>57</v>
      </c>
      <c r="F3" s="10"/>
      <c r="G3" s="11"/>
      <c r="H3" s="10"/>
      <c r="I3" s="16">
        <v>13200</v>
      </c>
      <c r="J3" s="16">
        <v>665468</v>
      </c>
      <c r="K3" s="1"/>
    </row>
    <row r="4" spans="1:12" x14ac:dyDescent="0.3">
      <c r="A4" s="2">
        <v>44510</v>
      </c>
      <c r="B4" s="3" t="s">
        <v>62</v>
      </c>
      <c r="C4" s="44" t="s">
        <v>119</v>
      </c>
      <c r="D4" s="5" t="s">
        <v>120</v>
      </c>
      <c r="E4" s="5" t="s">
        <v>57</v>
      </c>
      <c r="F4" s="10"/>
      <c r="G4" s="11"/>
      <c r="H4" s="10"/>
      <c r="I4" s="16">
        <v>1200</v>
      </c>
      <c r="J4" s="16">
        <v>311974</v>
      </c>
      <c r="K4" s="1"/>
    </row>
    <row r="5" spans="1:12" x14ac:dyDescent="0.3">
      <c r="A5" s="2">
        <v>44510</v>
      </c>
      <c r="B5" s="3" t="s">
        <v>62</v>
      </c>
      <c r="C5" s="5">
        <v>300274</v>
      </c>
      <c r="D5" s="5" t="s">
        <v>121</v>
      </c>
      <c r="E5" s="5" t="s">
        <v>57</v>
      </c>
      <c r="F5" s="10"/>
      <c r="G5" s="11"/>
      <c r="H5" s="10"/>
      <c r="I5" s="16">
        <v>4200</v>
      </c>
      <c r="J5" s="16">
        <v>656985</v>
      </c>
      <c r="K5" s="1"/>
    </row>
    <row r="6" spans="1:12" x14ac:dyDescent="0.3">
      <c r="A6" s="2">
        <v>44510</v>
      </c>
      <c r="B6" s="3" t="s">
        <v>62</v>
      </c>
      <c r="C6" s="5">
        <v>601689</v>
      </c>
      <c r="D6" s="5" t="s">
        <v>122</v>
      </c>
      <c r="E6" s="5" t="s">
        <v>57</v>
      </c>
      <c r="F6" s="10"/>
      <c r="G6" s="11"/>
      <c r="H6" s="10"/>
      <c r="I6" s="16">
        <v>9300</v>
      </c>
      <c r="J6" s="16">
        <v>497967</v>
      </c>
      <c r="K6" s="1"/>
    </row>
    <row r="7" spans="1:12" x14ac:dyDescent="0.3">
      <c r="A7" s="2">
        <v>44510</v>
      </c>
      <c r="B7" s="3" t="s">
        <v>62</v>
      </c>
      <c r="C7" s="5">
        <v>300759</v>
      </c>
      <c r="D7" s="5" t="s">
        <v>123</v>
      </c>
      <c r="E7" s="5" t="s">
        <v>57</v>
      </c>
      <c r="F7" s="10"/>
      <c r="G7" s="11"/>
      <c r="H7" s="10"/>
      <c r="I7" s="16">
        <v>3600</v>
      </c>
      <c r="J7" s="16">
        <v>661229</v>
      </c>
      <c r="K7" s="1"/>
    </row>
    <row r="8" spans="1:12" x14ac:dyDescent="0.3">
      <c r="A8" s="2">
        <v>44510</v>
      </c>
      <c r="B8" s="3" t="s">
        <v>62</v>
      </c>
      <c r="C8" s="44" t="s">
        <v>124</v>
      </c>
      <c r="D8" s="5" t="s">
        <v>125</v>
      </c>
      <c r="E8" s="5" t="s">
        <v>57</v>
      </c>
      <c r="F8" s="10"/>
      <c r="G8" s="11"/>
      <c r="H8" s="10"/>
      <c r="I8" s="16">
        <v>17900</v>
      </c>
      <c r="J8" s="16">
        <v>999516.15</v>
      </c>
      <c r="K8" s="1"/>
    </row>
    <row r="9" spans="1:12" x14ac:dyDescent="0.3">
      <c r="A9" s="2">
        <v>44510</v>
      </c>
      <c r="B9" s="3" t="s">
        <v>62</v>
      </c>
      <c r="C9" s="5">
        <v>300059</v>
      </c>
      <c r="D9" s="5" t="s">
        <v>126</v>
      </c>
      <c r="E9" s="5" t="s">
        <v>57</v>
      </c>
      <c r="F9" s="9"/>
      <c r="G9" s="12"/>
      <c r="H9" s="9"/>
      <c r="I9" s="16">
        <v>15000</v>
      </c>
      <c r="J9" s="16">
        <v>497656</v>
      </c>
      <c r="K9" s="17"/>
    </row>
    <row r="10" spans="1:12" x14ac:dyDescent="0.3">
      <c r="A10" s="2">
        <v>44510</v>
      </c>
      <c r="B10" s="3" t="s">
        <v>62</v>
      </c>
      <c r="C10" s="5">
        <v>600887</v>
      </c>
      <c r="D10" s="5" t="s">
        <v>127</v>
      </c>
      <c r="E10" s="5" t="s">
        <v>57</v>
      </c>
      <c r="F10" s="9"/>
      <c r="G10" s="12"/>
      <c r="H10" s="9"/>
      <c r="I10" s="16">
        <v>24600</v>
      </c>
      <c r="J10" s="16">
        <v>996154</v>
      </c>
      <c r="K10" s="17"/>
    </row>
    <row r="11" spans="1:12" x14ac:dyDescent="0.3">
      <c r="A11" s="2">
        <v>44510</v>
      </c>
      <c r="B11" s="3" t="s">
        <v>62</v>
      </c>
      <c r="C11" s="44" t="s">
        <v>128</v>
      </c>
      <c r="D11" s="5" t="s">
        <v>129</v>
      </c>
      <c r="E11" s="5" t="s">
        <v>57</v>
      </c>
      <c r="F11" s="9"/>
      <c r="G11" s="12"/>
      <c r="H11" s="9"/>
      <c r="I11" s="16">
        <v>600</v>
      </c>
      <c r="J11" s="16">
        <v>283560</v>
      </c>
      <c r="K11" s="17"/>
    </row>
    <row r="12" spans="1:12" x14ac:dyDescent="0.3">
      <c r="A12" s="2">
        <v>44511</v>
      </c>
      <c r="B12" s="3" t="s">
        <v>62</v>
      </c>
      <c r="C12" s="44" t="s">
        <v>130</v>
      </c>
      <c r="D12" s="5" t="s">
        <v>131</v>
      </c>
      <c r="E12" s="5" t="s">
        <v>57</v>
      </c>
      <c r="F12" s="9"/>
      <c r="G12" s="12"/>
      <c r="H12" s="9"/>
      <c r="I12" s="15">
        <v>2600</v>
      </c>
      <c r="J12" s="15">
        <v>481988</v>
      </c>
      <c r="K12" s="17"/>
    </row>
    <row r="13" spans="1:12" x14ac:dyDescent="0.3">
      <c r="A13" s="2">
        <v>44510</v>
      </c>
      <c r="B13" s="3" t="s">
        <v>26</v>
      </c>
      <c r="C13" s="5">
        <v>300014</v>
      </c>
      <c r="D13" s="5" t="s">
        <v>132</v>
      </c>
      <c r="E13" s="5" t="s">
        <v>57</v>
      </c>
      <c r="F13" s="9"/>
      <c r="G13" s="12"/>
      <c r="H13" s="9"/>
      <c r="I13" s="16">
        <v>7500</v>
      </c>
      <c r="J13" s="16">
        <v>994408</v>
      </c>
      <c r="K13" s="17"/>
    </row>
    <row r="14" spans="1:12" x14ac:dyDescent="0.3">
      <c r="A14" s="2">
        <v>44510</v>
      </c>
      <c r="B14" s="3" t="s">
        <v>26</v>
      </c>
      <c r="C14" s="5">
        <v>300750</v>
      </c>
      <c r="D14" s="5" t="s">
        <v>133</v>
      </c>
      <c r="E14" s="5" t="s">
        <v>57</v>
      </c>
      <c r="F14" s="9"/>
      <c r="G14" s="12"/>
      <c r="H14" s="9"/>
      <c r="I14" s="16">
        <v>1600</v>
      </c>
      <c r="J14" s="16">
        <v>1029391</v>
      </c>
      <c r="K14" s="17"/>
    </row>
    <row r="15" spans="1:12" x14ac:dyDescent="0.3">
      <c r="A15" s="2">
        <v>44510</v>
      </c>
      <c r="B15" s="3" t="s">
        <v>26</v>
      </c>
      <c r="C15" s="44" t="s">
        <v>119</v>
      </c>
      <c r="D15" s="5" t="s">
        <v>120</v>
      </c>
      <c r="E15" s="5" t="s">
        <v>57</v>
      </c>
      <c r="F15" s="9"/>
      <c r="G15" s="12"/>
      <c r="H15" s="9"/>
      <c r="I15" s="16">
        <v>700</v>
      </c>
      <c r="J15" s="16">
        <v>181838</v>
      </c>
      <c r="K15" s="17"/>
    </row>
    <row r="16" spans="1:12" x14ac:dyDescent="0.3">
      <c r="A16" s="2">
        <v>44510</v>
      </c>
      <c r="B16" s="3" t="s">
        <v>26</v>
      </c>
      <c r="C16" s="5">
        <v>600036</v>
      </c>
      <c r="D16" s="5" t="s">
        <v>118</v>
      </c>
      <c r="E16" s="5" t="s">
        <v>57</v>
      </c>
      <c r="F16" s="9"/>
      <c r="G16" s="12"/>
      <c r="H16" s="9"/>
      <c r="I16" s="16">
        <v>6600</v>
      </c>
      <c r="J16" s="16">
        <v>332260.37</v>
      </c>
      <c r="K16" s="12"/>
    </row>
    <row r="17" spans="1:11" x14ac:dyDescent="0.3">
      <c r="A17" s="2">
        <v>44510</v>
      </c>
      <c r="B17" s="3" t="s">
        <v>26</v>
      </c>
      <c r="C17" s="5">
        <v>600887</v>
      </c>
      <c r="D17" s="5" t="s">
        <v>127</v>
      </c>
      <c r="E17" s="5" t="s">
        <v>57</v>
      </c>
      <c r="F17" s="9"/>
      <c r="G17" s="12"/>
      <c r="H17" s="9"/>
      <c r="I17" s="16">
        <v>12300</v>
      </c>
      <c r="J17" s="15">
        <v>498027</v>
      </c>
      <c r="K17" s="12"/>
    </row>
    <row r="18" spans="1:11" x14ac:dyDescent="0.3">
      <c r="A18" s="2">
        <v>44510</v>
      </c>
      <c r="B18" s="3" t="s">
        <v>26</v>
      </c>
      <c r="C18" s="44" t="s">
        <v>124</v>
      </c>
      <c r="D18" s="5" t="s">
        <v>125</v>
      </c>
      <c r="E18" s="5" t="s">
        <v>57</v>
      </c>
      <c r="F18" s="9"/>
      <c r="G18" s="12"/>
      <c r="H18" s="9"/>
      <c r="I18" s="16">
        <v>9000</v>
      </c>
      <c r="J18" s="16">
        <v>502315</v>
      </c>
      <c r="K18" s="12"/>
    </row>
    <row r="19" spans="1:11" x14ac:dyDescent="0.3">
      <c r="A19" s="2">
        <v>44510</v>
      </c>
      <c r="B19" s="3" t="s">
        <v>26</v>
      </c>
      <c r="C19" s="44" t="s">
        <v>130</v>
      </c>
      <c r="D19" s="5" t="s">
        <v>131</v>
      </c>
      <c r="E19" s="5" t="s">
        <v>57</v>
      </c>
      <c r="F19" s="9"/>
      <c r="G19" s="12"/>
      <c r="H19" s="9"/>
      <c r="I19" s="16">
        <v>2800</v>
      </c>
      <c r="J19" s="16">
        <v>505248</v>
      </c>
      <c r="K19" s="12"/>
    </row>
    <row r="20" spans="1:11" x14ac:dyDescent="0.3">
      <c r="A20" s="2">
        <v>44511</v>
      </c>
      <c r="B20" s="3" t="s">
        <v>26</v>
      </c>
      <c r="C20" s="5">
        <v>2269</v>
      </c>
      <c r="D20" s="5" t="s">
        <v>134</v>
      </c>
      <c r="E20" s="5" t="s">
        <v>57</v>
      </c>
      <c r="F20" s="9"/>
      <c r="G20" s="12"/>
      <c r="H20" s="9"/>
      <c r="I20" s="16">
        <v>5500</v>
      </c>
      <c r="J20" s="16">
        <v>481305.11</v>
      </c>
      <c r="K20" s="12"/>
    </row>
    <row r="21" spans="1:11" x14ac:dyDescent="0.3">
      <c r="A21" s="2">
        <v>44512</v>
      </c>
      <c r="B21" s="3" t="s">
        <v>26</v>
      </c>
      <c r="C21" s="44" t="s">
        <v>119</v>
      </c>
      <c r="D21" s="5" t="s">
        <v>120</v>
      </c>
      <c r="E21" s="5" t="s">
        <v>57</v>
      </c>
      <c r="F21" s="9"/>
      <c r="G21" s="12"/>
      <c r="H21" s="9"/>
      <c r="I21" s="16">
        <v>4200</v>
      </c>
      <c r="J21" s="16">
        <v>1147115</v>
      </c>
      <c r="K21" s="12"/>
    </row>
    <row r="22" spans="1:11" x14ac:dyDescent="0.3">
      <c r="A22" s="2">
        <v>44512</v>
      </c>
      <c r="B22" s="3" t="s">
        <v>26</v>
      </c>
      <c r="C22" s="6">
        <v>601689</v>
      </c>
      <c r="D22" s="5" t="s">
        <v>122</v>
      </c>
      <c r="E22" s="5" t="s">
        <v>57</v>
      </c>
      <c r="F22" s="9"/>
      <c r="G22" s="12"/>
      <c r="H22" s="9"/>
      <c r="I22" s="15">
        <v>4500</v>
      </c>
      <c r="J22" s="15">
        <v>249664</v>
      </c>
      <c r="K22" s="12"/>
    </row>
    <row r="23" spans="1:11" x14ac:dyDescent="0.3">
      <c r="A23" s="2">
        <v>44512</v>
      </c>
      <c r="B23" s="3" t="s">
        <v>26</v>
      </c>
      <c r="C23" s="5">
        <v>600887</v>
      </c>
      <c r="D23" s="5" t="s">
        <v>127</v>
      </c>
      <c r="E23" s="5" t="s">
        <v>57</v>
      </c>
      <c r="F23" s="9"/>
      <c r="G23" s="12"/>
      <c r="H23" s="9"/>
      <c r="I23" s="16">
        <v>7100</v>
      </c>
      <c r="J23" s="16">
        <v>298417.5</v>
      </c>
      <c r="K23" s="12"/>
    </row>
    <row r="24" spans="1:11" x14ac:dyDescent="0.3">
      <c r="A24" s="2">
        <v>44512</v>
      </c>
      <c r="B24" s="3" t="s">
        <v>62</v>
      </c>
      <c r="C24" s="6">
        <v>300454</v>
      </c>
      <c r="D24" s="5" t="s">
        <v>117</v>
      </c>
      <c r="E24" s="5" t="s">
        <v>90</v>
      </c>
      <c r="F24" s="9"/>
      <c r="G24" s="12"/>
      <c r="H24" s="9"/>
      <c r="I24" s="16">
        <v>-3000</v>
      </c>
      <c r="J24" s="16">
        <v>-628275</v>
      </c>
      <c r="K24" s="12"/>
    </row>
    <row r="25" spans="1:11" x14ac:dyDescent="0.3">
      <c r="A25" s="2">
        <v>44512</v>
      </c>
      <c r="B25" s="3" t="s">
        <v>62</v>
      </c>
      <c r="C25" s="5">
        <v>300014</v>
      </c>
      <c r="D25" s="5" t="s">
        <v>132</v>
      </c>
      <c r="E25" s="5" t="s">
        <v>57</v>
      </c>
      <c r="F25" s="9"/>
      <c r="G25" s="12"/>
      <c r="H25" s="9"/>
      <c r="I25" s="16">
        <v>3900</v>
      </c>
      <c r="J25" s="16">
        <v>496262</v>
      </c>
      <c r="K25" s="12"/>
    </row>
    <row r="26" spans="1:11" x14ac:dyDescent="0.3">
      <c r="A26" s="2">
        <v>44516</v>
      </c>
      <c r="B26" s="3" t="s">
        <v>26</v>
      </c>
      <c r="C26" s="5">
        <v>2269</v>
      </c>
      <c r="D26" s="5" t="s">
        <v>134</v>
      </c>
      <c r="E26" s="5" t="s">
        <v>57</v>
      </c>
      <c r="F26" s="9"/>
      <c r="G26" s="12"/>
      <c r="H26" s="9"/>
      <c r="I26" s="16">
        <v>3000</v>
      </c>
      <c r="J26" s="16">
        <v>331500</v>
      </c>
      <c r="K26" s="12"/>
    </row>
    <row r="27" spans="1:11" x14ac:dyDescent="0.3">
      <c r="A27" s="2">
        <v>44517</v>
      </c>
      <c r="B27" s="3" t="s">
        <v>26</v>
      </c>
      <c r="C27" s="44" t="s">
        <v>124</v>
      </c>
      <c r="D27" s="5" t="s">
        <v>125</v>
      </c>
      <c r="E27" s="5" t="s">
        <v>57</v>
      </c>
      <c r="F27" s="9"/>
      <c r="G27" s="12"/>
      <c r="H27" s="9"/>
      <c r="I27" s="16">
        <v>8600</v>
      </c>
      <c r="J27" s="16">
        <v>501041</v>
      </c>
      <c r="K27" s="12"/>
    </row>
    <row r="28" spans="1:11" x14ac:dyDescent="0.3">
      <c r="A28" s="2">
        <v>44517</v>
      </c>
      <c r="B28" s="3" t="s">
        <v>26</v>
      </c>
      <c r="C28" s="5">
        <v>300274</v>
      </c>
      <c r="D28" s="5" t="s">
        <v>121</v>
      </c>
      <c r="E28" s="5" t="s">
        <v>57</v>
      </c>
      <c r="F28" s="9"/>
      <c r="G28" s="12"/>
      <c r="H28" s="9"/>
      <c r="I28" s="15">
        <v>4000</v>
      </c>
      <c r="J28" s="16">
        <v>604451</v>
      </c>
      <c r="K28" s="12"/>
    </row>
    <row r="29" spans="1:11" x14ac:dyDescent="0.3">
      <c r="A29" s="2">
        <v>44517</v>
      </c>
      <c r="B29" s="3" t="s">
        <v>26</v>
      </c>
      <c r="C29" s="6">
        <v>300750</v>
      </c>
      <c r="D29" s="5" t="s">
        <v>133</v>
      </c>
      <c r="E29" s="5" t="s">
        <v>57</v>
      </c>
      <c r="F29" s="9"/>
      <c r="G29" s="12"/>
      <c r="H29" s="9"/>
      <c r="I29" s="16">
        <v>500</v>
      </c>
      <c r="J29" s="16">
        <v>314130</v>
      </c>
      <c r="K29" s="12"/>
    </row>
    <row r="30" spans="1:11" x14ac:dyDescent="0.3">
      <c r="A30" s="2">
        <v>44518</v>
      </c>
      <c r="B30" s="3" t="s">
        <v>135</v>
      </c>
      <c r="C30" s="4">
        <v>300759</v>
      </c>
      <c r="D30" s="7" t="s">
        <v>123</v>
      </c>
      <c r="E30" s="4" t="s">
        <v>90</v>
      </c>
      <c r="F30" s="9"/>
      <c r="G30" s="12"/>
      <c r="H30" s="9"/>
      <c r="I30" s="15">
        <v>-3600</v>
      </c>
      <c r="J30" s="16">
        <v>-675055.6</v>
      </c>
      <c r="K30" s="12"/>
    </row>
    <row r="31" spans="1:11" x14ac:dyDescent="0.4">
      <c r="A31" s="2">
        <v>44518</v>
      </c>
      <c r="B31" s="3" t="s">
        <v>26</v>
      </c>
      <c r="C31" s="6">
        <v>600887</v>
      </c>
      <c r="D31" s="5" t="s">
        <v>127</v>
      </c>
      <c r="E31" s="13" t="s">
        <v>90</v>
      </c>
      <c r="F31" s="9"/>
      <c r="G31" s="12"/>
      <c r="H31" s="9"/>
      <c r="I31" s="16">
        <v>-14600</v>
      </c>
      <c r="J31" s="15">
        <v>-598600</v>
      </c>
      <c r="K31" s="12"/>
    </row>
    <row r="32" spans="1:11" x14ac:dyDescent="0.4">
      <c r="A32" s="2">
        <v>44518</v>
      </c>
      <c r="B32" s="3" t="s">
        <v>26</v>
      </c>
      <c r="C32" s="44" t="s">
        <v>136</v>
      </c>
      <c r="D32" s="5" t="s">
        <v>137</v>
      </c>
      <c r="E32" s="13" t="s">
        <v>57</v>
      </c>
      <c r="F32" s="9"/>
      <c r="G32" s="12"/>
      <c r="H32" s="9"/>
      <c r="I32" s="16">
        <v>19200</v>
      </c>
      <c r="J32" s="16">
        <v>595003</v>
      </c>
      <c r="K32" s="12"/>
    </row>
    <row r="33" spans="1:11" x14ac:dyDescent="0.4">
      <c r="A33" s="2">
        <v>44518</v>
      </c>
      <c r="B33" s="3" t="s">
        <v>26</v>
      </c>
      <c r="C33" s="44" t="s">
        <v>138</v>
      </c>
      <c r="D33" s="5" t="s">
        <v>139</v>
      </c>
      <c r="E33" s="13" t="s">
        <v>57</v>
      </c>
      <c r="F33" s="9"/>
      <c r="G33" s="12"/>
      <c r="H33" s="9"/>
      <c r="I33" s="15">
        <v>7500</v>
      </c>
      <c r="J33" s="15">
        <v>1186210</v>
      </c>
      <c r="K33" s="12"/>
    </row>
    <row r="34" spans="1:11" x14ac:dyDescent="0.4">
      <c r="A34" s="2">
        <v>44518</v>
      </c>
      <c r="B34" s="3" t="s">
        <v>26</v>
      </c>
      <c r="C34" s="6">
        <v>300274</v>
      </c>
      <c r="D34" s="5" t="s">
        <v>121</v>
      </c>
      <c r="E34" s="13" t="s">
        <v>57</v>
      </c>
      <c r="F34" s="9"/>
      <c r="G34" s="12"/>
      <c r="H34" s="9"/>
      <c r="I34" s="16">
        <v>1300</v>
      </c>
      <c r="J34" s="16">
        <v>193550</v>
      </c>
      <c r="K34" s="12"/>
    </row>
    <row r="35" spans="1:11" x14ac:dyDescent="0.4">
      <c r="A35" s="2">
        <v>44518</v>
      </c>
      <c r="B35" s="3" t="s">
        <v>26</v>
      </c>
      <c r="C35" s="44" t="s">
        <v>130</v>
      </c>
      <c r="D35" s="5" t="s">
        <v>131</v>
      </c>
      <c r="E35" s="13" t="s">
        <v>57</v>
      </c>
      <c r="F35" s="9"/>
      <c r="G35" s="12"/>
      <c r="H35" s="9"/>
      <c r="I35" s="16">
        <v>1800</v>
      </c>
      <c r="J35" s="16">
        <v>298541</v>
      </c>
      <c r="K35" s="17"/>
    </row>
    <row r="36" spans="1:11" x14ac:dyDescent="0.4">
      <c r="A36" s="2">
        <v>44518</v>
      </c>
      <c r="B36" s="3" t="s">
        <v>26</v>
      </c>
      <c r="C36" s="44" t="s">
        <v>140</v>
      </c>
      <c r="D36" s="5" t="s">
        <v>141</v>
      </c>
      <c r="E36" s="13" t="s">
        <v>57</v>
      </c>
      <c r="F36" s="9"/>
      <c r="G36" s="12"/>
      <c r="H36" s="9"/>
      <c r="I36" s="16">
        <v>1300</v>
      </c>
      <c r="J36" s="16">
        <v>589428</v>
      </c>
      <c r="K36" s="17"/>
    </row>
    <row r="37" spans="1:11" x14ac:dyDescent="0.4">
      <c r="A37" s="2">
        <v>44518</v>
      </c>
      <c r="B37" s="3" t="s">
        <v>26</v>
      </c>
      <c r="C37" s="6">
        <v>600809</v>
      </c>
      <c r="D37" s="5" t="s">
        <v>142</v>
      </c>
      <c r="E37" s="13" t="s">
        <v>57</v>
      </c>
      <c r="F37" s="9"/>
      <c r="G37" s="12"/>
      <c r="H37" s="9"/>
      <c r="I37" s="15">
        <v>1900</v>
      </c>
      <c r="J37" s="15">
        <v>587044</v>
      </c>
      <c r="K37" s="17"/>
    </row>
    <row r="38" spans="1:11" x14ac:dyDescent="0.3">
      <c r="A38" s="2"/>
      <c r="B38" s="4"/>
      <c r="C38" s="8"/>
      <c r="D38" s="4"/>
      <c r="E38" s="4"/>
      <c r="F38" s="9"/>
      <c r="G38" s="12"/>
      <c r="H38" s="9"/>
      <c r="I38" s="12"/>
      <c r="J38" s="12"/>
      <c r="K38" s="17"/>
    </row>
    <row r="39" spans="1:11" x14ac:dyDescent="0.3">
      <c r="A39" s="2"/>
      <c r="B39" s="4"/>
      <c r="C39" s="9"/>
      <c r="D39" s="4"/>
      <c r="E39" s="4"/>
      <c r="F39" s="9"/>
      <c r="G39" s="12"/>
      <c r="H39" s="9"/>
      <c r="I39" s="12"/>
      <c r="J39" s="12"/>
      <c r="K39" s="17"/>
    </row>
    <row r="40" spans="1:11" x14ac:dyDescent="0.3">
      <c r="A40" s="2"/>
      <c r="B40" s="4"/>
      <c r="C40" s="9"/>
      <c r="D40" s="4"/>
      <c r="E40" s="4"/>
      <c r="F40" s="9"/>
      <c r="G40" s="12"/>
      <c r="H40" s="9"/>
      <c r="I40" s="12"/>
      <c r="J40" s="12"/>
      <c r="K40" s="12"/>
    </row>
    <row r="41" spans="1:11" x14ac:dyDescent="0.3">
      <c r="A41" s="2"/>
      <c r="B41" s="4"/>
      <c r="C41" s="9"/>
      <c r="D41" s="4"/>
      <c r="E41" s="4"/>
      <c r="F41" s="9"/>
      <c r="G41" s="12"/>
      <c r="H41" s="9"/>
      <c r="I41" s="12"/>
      <c r="J41" s="12"/>
      <c r="K41" s="12"/>
    </row>
    <row r="42" spans="1:11" x14ac:dyDescent="0.3">
      <c r="A42" s="2"/>
      <c r="B42" s="4"/>
      <c r="C42" s="8"/>
      <c r="D42" s="4"/>
      <c r="E42" s="4"/>
      <c r="F42" s="9"/>
      <c r="G42" s="12"/>
      <c r="H42" s="9"/>
      <c r="I42" s="12"/>
      <c r="J42" s="12"/>
      <c r="K42" s="12"/>
    </row>
    <row r="43" spans="1:11" x14ac:dyDescent="0.3">
      <c r="A43" s="2"/>
      <c r="B43" s="4"/>
      <c r="C43" s="9"/>
      <c r="D43" s="4"/>
      <c r="E43" s="4"/>
      <c r="F43" s="9"/>
      <c r="G43" s="12"/>
      <c r="H43" s="9"/>
      <c r="I43" s="12"/>
      <c r="J43" s="12"/>
      <c r="K43" s="12"/>
    </row>
    <row r="44" spans="1:11" x14ac:dyDescent="0.3">
      <c r="A44" s="2"/>
      <c r="B44" s="4"/>
      <c r="C44" s="8"/>
      <c r="D44" s="4"/>
      <c r="E44" s="4"/>
      <c r="F44" s="9"/>
      <c r="G44" s="12"/>
      <c r="H44" s="9"/>
      <c r="I44" s="12"/>
      <c r="J44" s="12"/>
      <c r="K44" s="12"/>
    </row>
    <row r="45" spans="1:11" x14ac:dyDescent="0.3">
      <c r="A45" s="2"/>
      <c r="B45" s="4"/>
      <c r="C45" s="9"/>
      <c r="D45" s="4"/>
      <c r="E45" s="4"/>
      <c r="F45" s="9"/>
      <c r="G45" s="12"/>
      <c r="H45" s="9"/>
      <c r="I45" s="12"/>
      <c r="J45" s="12"/>
      <c r="K45" s="12"/>
    </row>
    <row r="46" spans="1:11" x14ac:dyDescent="0.3">
      <c r="A46" s="2"/>
      <c r="B46" s="4"/>
      <c r="C46" s="8"/>
      <c r="D46" s="4"/>
      <c r="E46" s="4"/>
      <c r="F46" s="9"/>
      <c r="G46" s="12"/>
      <c r="H46" s="9"/>
      <c r="I46" s="12"/>
      <c r="J46" s="12"/>
      <c r="K46" s="12"/>
    </row>
    <row r="47" spans="1:11" x14ac:dyDescent="0.3">
      <c r="A47" s="2"/>
      <c r="B47" s="4"/>
      <c r="C47" s="9"/>
      <c r="D47" s="4"/>
      <c r="E47" s="4"/>
      <c r="F47" s="9"/>
      <c r="G47" s="12"/>
      <c r="H47" s="9"/>
      <c r="I47" s="12"/>
      <c r="J47" s="12"/>
      <c r="K47" s="12"/>
    </row>
    <row r="48" spans="1:11" x14ac:dyDescent="0.3">
      <c r="A48" s="2"/>
      <c r="B48" s="4"/>
      <c r="C48" s="8"/>
      <c r="D48" s="4"/>
      <c r="E48" s="4"/>
      <c r="F48" s="9"/>
      <c r="G48" s="12"/>
      <c r="H48" s="9"/>
      <c r="I48" s="12"/>
      <c r="J48" s="12"/>
      <c r="K48" s="12"/>
    </row>
    <row r="49" spans="1:11" x14ac:dyDescent="0.3">
      <c r="A49" s="2"/>
      <c r="B49" s="4"/>
      <c r="C49" s="9"/>
      <c r="D49" s="4"/>
      <c r="E49" s="4"/>
      <c r="F49" s="9"/>
      <c r="G49" s="12"/>
      <c r="H49" s="9"/>
      <c r="I49" s="12"/>
      <c r="J49" s="12"/>
      <c r="K49" s="12"/>
    </row>
    <row r="50" spans="1:11" x14ac:dyDescent="0.3">
      <c r="A50" s="2"/>
      <c r="B50" s="4"/>
      <c r="C50" s="8"/>
      <c r="D50" s="4"/>
      <c r="E50" s="4"/>
      <c r="F50" s="9"/>
      <c r="G50" s="12"/>
      <c r="H50" s="9"/>
      <c r="I50" s="12"/>
      <c r="J50" s="12"/>
      <c r="K50" s="12"/>
    </row>
    <row r="51" spans="1:11" x14ac:dyDescent="0.3">
      <c r="A51" s="2"/>
      <c r="B51" s="4"/>
      <c r="C51" s="9"/>
      <c r="D51" s="4"/>
      <c r="E51" s="4"/>
      <c r="F51" s="9"/>
      <c r="G51" s="12"/>
      <c r="H51" s="14"/>
      <c r="I51" s="12"/>
      <c r="J51" s="12"/>
      <c r="K51" s="12"/>
    </row>
    <row r="52" spans="1:11" x14ac:dyDescent="0.3">
      <c r="A52" s="2"/>
      <c r="B52" s="4"/>
      <c r="C52" s="8"/>
      <c r="D52" s="4"/>
      <c r="E52" s="4"/>
      <c r="F52" s="9"/>
      <c r="G52" s="12"/>
      <c r="H52" s="9"/>
      <c r="I52" s="12"/>
      <c r="J52" s="12"/>
      <c r="K52" s="12"/>
    </row>
    <row r="53" spans="1:11" x14ac:dyDescent="0.3">
      <c r="A53" s="2"/>
      <c r="B53" s="4"/>
      <c r="C53" s="9"/>
      <c r="D53" s="4"/>
      <c r="E53" s="4"/>
      <c r="F53" s="9"/>
      <c r="G53" s="12"/>
      <c r="H53" s="9"/>
      <c r="I53" s="12"/>
      <c r="J53" s="12"/>
      <c r="K53" s="12"/>
    </row>
    <row r="54" spans="1:11" x14ac:dyDescent="0.3">
      <c r="A54" s="2"/>
      <c r="B54" s="4"/>
      <c r="C54" s="9"/>
      <c r="D54" s="4"/>
      <c r="E54" s="4"/>
      <c r="F54" s="9"/>
      <c r="G54" s="12"/>
      <c r="H54" s="9"/>
      <c r="I54" s="12"/>
      <c r="J54" s="12"/>
      <c r="K54" s="12"/>
    </row>
    <row r="55" spans="1:11" x14ac:dyDescent="0.3">
      <c r="A55" s="2"/>
      <c r="B55" s="4"/>
      <c r="C55" s="8"/>
      <c r="D55" s="4"/>
      <c r="E55" s="4"/>
      <c r="F55" s="9"/>
      <c r="G55" s="12"/>
      <c r="H55" s="9"/>
      <c r="I55" s="12"/>
      <c r="J55" s="12"/>
      <c r="K55" s="12"/>
    </row>
    <row r="56" spans="1:11" x14ac:dyDescent="0.3">
      <c r="A56" s="2"/>
      <c r="B56" s="4"/>
      <c r="C56" s="9"/>
      <c r="D56" s="4"/>
      <c r="E56" s="4"/>
      <c r="F56" s="9"/>
      <c r="G56" s="12"/>
      <c r="H56" s="9"/>
      <c r="I56" s="12"/>
      <c r="J56" s="12"/>
      <c r="K56" s="12"/>
    </row>
    <row r="57" spans="1:11" x14ac:dyDescent="0.3">
      <c r="A57" s="2"/>
      <c r="B57" s="4"/>
      <c r="C57" s="8"/>
      <c r="D57" s="4"/>
      <c r="E57" s="4"/>
      <c r="F57" s="9"/>
      <c r="G57" s="12"/>
      <c r="H57" s="9"/>
      <c r="I57" s="12"/>
      <c r="J57" s="12"/>
      <c r="K57" s="9"/>
    </row>
    <row r="58" spans="1:11" x14ac:dyDescent="0.3">
      <c r="A58" s="2"/>
      <c r="B58" s="4"/>
      <c r="C58" s="9"/>
      <c r="D58" s="4"/>
      <c r="E58" s="4"/>
      <c r="F58" s="9"/>
      <c r="G58" s="12"/>
      <c r="H58" s="9"/>
      <c r="I58" s="12"/>
      <c r="J58" s="12"/>
      <c r="K58" s="9"/>
    </row>
    <row r="59" spans="1:11" x14ac:dyDescent="0.3">
      <c r="A59" s="2"/>
      <c r="B59" s="4"/>
      <c r="C59" s="8"/>
      <c r="D59" s="4"/>
      <c r="E59" s="4"/>
      <c r="F59" s="9"/>
      <c r="G59" s="12"/>
      <c r="H59" s="9"/>
      <c r="I59" s="12"/>
      <c r="J59" s="12"/>
      <c r="K59" s="9"/>
    </row>
    <row r="60" spans="1:11" x14ac:dyDescent="0.3">
      <c r="A60" s="2"/>
      <c r="B60" s="4"/>
      <c r="C60" s="8"/>
      <c r="D60" s="4"/>
      <c r="E60" s="4"/>
      <c r="F60" s="9"/>
      <c r="G60" s="12"/>
      <c r="H60" s="9"/>
      <c r="I60" s="12"/>
      <c r="J60" s="12"/>
      <c r="K60" s="9"/>
    </row>
    <row r="61" spans="1:11" x14ac:dyDescent="0.3">
      <c r="A61" s="2"/>
      <c r="B61" s="4"/>
      <c r="C61" s="9"/>
      <c r="D61" s="4"/>
      <c r="E61" s="4"/>
      <c r="F61" s="9"/>
      <c r="G61" s="12"/>
      <c r="H61" s="9"/>
      <c r="I61" s="12"/>
      <c r="J61" s="12"/>
      <c r="K61" s="9"/>
    </row>
    <row r="62" spans="1:11" x14ac:dyDescent="0.3">
      <c r="A62" s="2"/>
      <c r="B62" s="4"/>
      <c r="C62" s="9"/>
      <c r="D62" s="4"/>
      <c r="E62" s="4"/>
      <c r="F62" s="9"/>
      <c r="G62" s="12"/>
      <c r="H62" s="9"/>
      <c r="I62" s="12"/>
      <c r="J62" s="12"/>
      <c r="K62" s="9"/>
    </row>
    <row r="63" spans="1:11" x14ac:dyDescent="0.3">
      <c r="A63" s="2"/>
      <c r="B63" s="4"/>
      <c r="C63" s="9"/>
      <c r="D63" s="4"/>
      <c r="E63" s="4"/>
      <c r="F63" s="9"/>
      <c r="G63" s="12"/>
      <c r="H63" s="9"/>
      <c r="I63" s="12"/>
      <c r="J63" s="12"/>
      <c r="K63" s="9"/>
    </row>
    <row r="64" spans="1:11" x14ac:dyDescent="0.3">
      <c r="A64" s="2"/>
      <c r="B64" s="4"/>
      <c r="C64" s="8"/>
      <c r="D64" s="4"/>
      <c r="E64" s="4"/>
      <c r="F64" s="9"/>
      <c r="G64" s="12"/>
      <c r="H64" s="9"/>
      <c r="I64" s="12"/>
      <c r="J64" s="12"/>
      <c r="K64" s="9"/>
    </row>
    <row r="65" spans="1:11" x14ac:dyDescent="0.3">
      <c r="A65" s="2"/>
      <c r="B65" s="4"/>
      <c r="C65" s="8"/>
      <c r="D65" s="4"/>
      <c r="E65" s="4"/>
      <c r="F65" s="9"/>
      <c r="G65" s="12"/>
      <c r="H65" s="9"/>
      <c r="I65" s="12"/>
      <c r="J65" s="12"/>
      <c r="K65" s="9"/>
    </row>
    <row r="66" spans="1:11" x14ac:dyDescent="0.3">
      <c r="A66" s="2"/>
      <c r="B66" s="4"/>
      <c r="C66" s="9"/>
      <c r="D66" s="4"/>
      <c r="E66" s="4"/>
      <c r="F66" s="9"/>
      <c r="G66" s="12"/>
      <c r="H66" s="9"/>
      <c r="I66" s="12"/>
      <c r="J66" s="12"/>
      <c r="K66" s="9"/>
    </row>
    <row r="67" spans="1:11" x14ac:dyDescent="0.3">
      <c r="A67" s="2"/>
      <c r="B67" s="4"/>
      <c r="C67" s="9"/>
      <c r="D67" s="4"/>
      <c r="E67" s="4"/>
      <c r="F67" s="9"/>
      <c r="G67" s="12"/>
      <c r="H67" s="9"/>
      <c r="I67" s="12"/>
      <c r="J67" s="12"/>
      <c r="K67" s="9"/>
    </row>
    <row r="68" spans="1:11" x14ac:dyDescent="0.3">
      <c r="A68" s="2"/>
      <c r="B68" s="4"/>
      <c r="C68" s="9"/>
      <c r="D68" s="4"/>
      <c r="E68" s="4"/>
      <c r="F68" s="9"/>
      <c r="G68" s="12"/>
      <c r="H68" s="9"/>
      <c r="I68" s="12"/>
      <c r="J68" s="12"/>
      <c r="K68" s="9"/>
    </row>
    <row r="69" spans="1:11" x14ac:dyDescent="0.3">
      <c r="A69" s="2"/>
      <c r="B69" s="4"/>
      <c r="C69" s="9"/>
      <c r="D69" s="4"/>
      <c r="E69" s="4"/>
      <c r="F69" s="9"/>
      <c r="G69" s="12"/>
      <c r="H69" s="9"/>
      <c r="I69" s="12"/>
      <c r="J69" s="12"/>
      <c r="K69" s="9"/>
    </row>
    <row r="70" spans="1:11" x14ac:dyDescent="0.3">
      <c r="A70" s="2"/>
      <c r="B70" s="4"/>
      <c r="C70" s="8"/>
      <c r="D70" s="4"/>
      <c r="E70" s="4"/>
      <c r="F70" s="9"/>
      <c r="G70" s="12"/>
      <c r="H70" s="9"/>
      <c r="I70" s="12"/>
      <c r="J70" s="12"/>
      <c r="K70" s="9"/>
    </row>
    <row r="71" spans="1:11" x14ac:dyDescent="0.3">
      <c r="A71" s="2"/>
      <c r="B71" s="4"/>
      <c r="C71" s="9"/>
      <c r="D71" s="4"/>
      <c r="E71" s="4"/>
      <c r="F71" s="9"/>
      <c r="G71" s="12"/>
      <c r="H71" s="9"/>
      <c r="I71" s="12"/>
      <c r="J71" s="12"/>
      <c r="K71" s="9"/>
    </row>
    <row r="72" spans="1:11" x14ac:dyDescent="0.3">
      <c r="A72" s="2"/>
      <c r="B72" s="4"/>
      <c r="C72" s="9"/>
      <c r="D72" s="4"/>
      <c r="E72" s="4"/>
      <c r="F72" s="9"/>
      <c r="G72" s="12"/>
      <c r="H72" s="9"/>
      <c r="I72" s="12"/>
      <c r="J72" s="12"/>
      <c r="K72" s="18"/>
    </row>
    <row r="73" spans="1:11" x14ac:dyDescent="0.3">
      <c r="A73" s="2"/>
      <c r="B73" s="4"/>
      <c r="C73" s="8"/>
      <c r="D73" s="4"/>
      <c r="E73" s="4"/>
      <c r="F73" s="9"/>
      <c r="G73" s="12"/>
      <c r="H73" s="9"/>
      <c r="I73" s="12"/>
      <c r="J73" s="12"/>
      <c r="K73" s="18"/>
    </row>
    <row r="74" spans="1:11" x14ac:dyDescent="0.3">
      <c r="A74" s="2"/>
      <c r="B74" s="4"/>
      <c r="C74" s="9"/>
      <c r="D74" s="4"/>
      <c r="E74" s="4"/>
      <c r="F74" s="9"/>
      <c r="G74" s="12"/>
      <c r="H74" s="9"/>
      <c r="I74" s="12"/>
      <c r="J74" s="12"/>
      <c r="K74" s="18"/>
    </row>
    <row r="75" spans="1:11" x14ac:dyDescent="0.3">
      <c r="A75" s="2"/>
      <c r="B75" s="4"/>
      <c r="C75" s="8"/>
      <c r="D75" s="4"/>
      <c r="E75" s="4"/>
      <c r="F75" s="9"/>
      <c r="G75" s="12"/>
      <c r="H75" s="9"/>
      <c r="I75" s="12"/>
      <c r="J75" s="12"/>
      <c r="K75" s="18"/>
    </row>
    <row r="76" spans="1:11" x14ac:dyDescent="0.3">
      <c r="A76" s="2"/>
      <c r="B76" s="4"/>
      <c r="C76" s="8"/>
      <c r="D76" s="4"/>
      <c r="E76" s="4"/>
      <c r="F76" s="9"/>
      <c r="G76" s="12"/>
      <c r="H76" s="9"/>
      <c r="I76" s="12"/>
      <c r="J76" s="12"/>
      <c r="K76" s="18"/>
    </row>
    <row r="77" spans="1:11" x14ac:dyDescent="0.3">
      <c r="A77" s="2"/>
      <c r="B77" s="4"/>
      <c r="C77" s="8"/>
      <c r="D77" s="4"/>
      <c r="E77" s="4"/>
      <c r="F77" s="9"/>
      <c r="G77" s="12"/>
      <c r="H77" s="9"/>
      <c r="I77" s="12"/>
      <c r="J77" s="12"/>
      <c r="K77" s="18"/>
    </row>
    <row r="78" spans="1:11" x14ac:dyDescent="0.3">
      <c r="A78" s="2"/>
      <c r="B78" s="4"/>
      <c r="C78" s="8"/>
      <c r="D78" s="4"/>
      <c r="E78" s="4"/>
      <c r="F78" s="9"/>
      <c r="G78" s="12"/>
      <c r="H78" s="9"/>
      <c r="I78" s="12"/>
      <c r="J78" s="12"/>
      <c r="K78" s="18"/>
    </row>
    <row r="79" spans="1:11" x14ac:dyDescent="0.3">
      <c r="A79" s="2"/>
      <c r="B79" s="4"/>
      <c r="C79" s="8"/>
      <c r="D79" s="4"/>
      <c r="E79" s="4"/>
      <c r="F79" s="9"/>
      <c r="G79" s="12"/>
      <c r="H79" s="9"/>
      <c r="I79" s="12"/>
      <c r="J79" s="12"/>
      <c r="K79" s="18"/>
    </row>
    <row r="80" spans="1:11" x14ac:dyDescent="0.3">
      <c r="A80" s="2"/>
      <c r="B80" s="4"/>
      <c r="C80" s="8"/>
      <c r="D80" s="4"/>
      <c r="E80" s="4"/>
      <c r="F80" s="9"/>
      <c r="G80" s="12"/>
      <c r="H80" s="9"/>
      <c r="I80" s="12"/>
      <c r="J80" s="12"/>
      <c r="K80" s="18"/>
    </row>
    <row r="81" spans="1:11" x14ac:dyDescent="0.3">
      <c r="A81" s="2"/>
      <c r="B81" s="4"/>
      <c r="C81" s="8"/>
      <c r="D81" s="4"/>
      <c r="E81" s="4"/>
      <c r="F81" s="9"/>
      <c r="G81" s="12"/>
      <c r="H81" s="9"/>
      <c r="I81" s="12"/>
      <c r="J81" s="12"/>
      <c r="K81" s="18"/>
    </row>
    <row r="82" spans="1:11" x14ac:dyDescent="0.3">
      <c r="A82" s="2"/>
      <c r="B82" s="4"/>
      <c r="C82" s="8"/>
      <c r="D82" s="4"/>
      <c r="E82" s="4"/>
      <c r="F82" s="9"/>
      <c r="G82" s="12"/>
      <c r="H82" s="9"/>
      <c r="I82" s="12"/>
      <c r="J82" s="12"/>
      <c r="K82" s="18"/>
    </row>
    <row r="83" spans="1:11" x14ac:dyDescent="0.3">
      <c r="A83" s="2"/>
      <c r="B83" s="4"/>
      <c r="C83" s="8"/>
      <c r="D83" s="4"/>
      <c r="E83" s="4"/>
      <c r="F83" s="9"/>
      <c r="G83" s="12"/>
      <c r="H83" s="9"/>
      <c r="I83" s="12"/>
      <c r="J83" s="12"/>
      <c r="K83" s="18"/>
    </row>
    <row r="84" spans="1:11" x14ac:dyDescent="0.3">
      <c r="A84" s="2"/>
      <c r="B84" s="4"/>
      <c r="C84" s="8"/>
      <c r="D84" s="4"/>
      <c r="E84" s="4"/>
      <c r="F84" s="9"/>
      <c r="G84" s="12"/>
      <c r="H84" s="9"/>
      <c r="I84" s="12"/>
      <c r="J84" s="12"/>
      <c r="K84" s="18"/>
    </row>
    <row r="85" spans="1:11" x14ac:dyDescent="0.3">
      <c r="A85" s="2"/>
      <c r="B85" s="4"/>
      <c r="C85" s="8"/>
      <c r="D85" s="4"/>
      <c r="E85" s="4"/>
      <c r="F85" s="9"/>
      <c r="G85" s="12"/>
      <c r="H85" s="9"/>
      <c r="I85" s="12"/>
      <c r="J85" s="12"/>
      <c r="K85" s="18"/>
    </row>
    <row r="86" spans="1:11" x14ac:dyDescent="0.3">
      <c r="A86" s="2"/>
      <c r="B86" s="4"/>
      <c r="C86" s="8"/>
      <c r="D86" s="4"/>
      <c r="E86" s="4"/>
      <c r="F86" s="9"/>
      <c r="G86" s="12"/>
      <c r="H86" s="9"/>
      <c r="I86" s="12"/>
      <c r="J86" s="12"/>
      <c r="K86" s="18"/>
    </row>
    <row r="87" spans="1:11" x14ac:dyDescent="0.3">
      <c r="A87" s="2"/>
      <c r="B87" s="4"/>
      <c r="C87" s="8"/>
      <c r="D87" s="4"/>
      <c r="E87" s="4"/>
      <c r="F87" s="9"/>
      <c r="G87" s="12"/>
      <c r="H87" s="9"/>
      <c r="I87" s="12"/>
      <c r="J87" s="12"/>
      <c r="K87" s="18"/>
    </row>
    <row r="88" spans="1:11" x14ac:dyDescent="0.3">
      <c r="A88" s="2"/>
      <c r="B88" s="4"/>
      <c r="C88" s="8"/>
      <c r="D88" s="4"/>
      <c r="E88" s="4"/>
      <c r="F88" s="9"/>
      <c r="G88" s="12"/>
      <c r="H88" s="9"/>
      <c r="I88" s="12"/>
      <c r="J88" s="12"/>
      <c r="K88" s="18"/>
    </row>
    <row r="89" spans="1:11" x14ac:dyDescent="0.3">
      <c r="A89" s="2"/>
      <c r="B89" s="4"/>
      <c r="C89" s="8"/>
      <c r="D89" s="4"/>
      <c r="E89" s="4"/>
      <c r="F89" s="9"/>
      <c r="G89" s="12"/>
      <c r="H89" s="9"/>
      <c r="I89" s="12"/>
      <c r="J89" s="12"/>
      <c r="K89" s="18"/>
    </row>
    <row r="90" spans="1:11" x14ac:dyDescent="0.3">
      <c r="A90" s="2"/>
      <c r="B90" s="4"/>
      <c r="C90" s="4"/>
      <c r="D90" s="4"/>
      <c r="E90" s="4"/>
      <c r="F90" s="9"/>
      <c r="G90" s="12"/>
      <c r="H90" s="9"/>
      <c r="I90" s="12"/>
      <c r="J90" s="12"/>
      <c r="K90" s="19"/>
    </row>
    <row r="91" spans="1:11" x14ac:dyDescent="0.3">
      <c r="A91" s="2"/>
      <c r="B91" s="4"/>
      <c r="C91" s="4"/>
      <c r="D91" s="4"/>
      <c r="E91" s="4"/>
      <c r="F91" s="9"/>
      <c r="G91" s="12"/>
      <c r="H91" s="9"/>
      <c r="I91" s="12"/>
      <c r="J91" s="12"/>
      <c r="K91" s="19"/>
    </row>
    <row r="92" spans="1:11" x14ac:dyDescent="0.3">
      <c r="A92" s="2"/>
      <c r="B92" s="4"/>
      <c r="C92" s="4"/>
      <c r="D92" s="4"/>
      <c r="E92" s="4"/>
      <c r="F92" s="9"/>
      <c r="G92" s="12"/>
      <c r="H92" s="9"/>
      <c r="I92" s="12"/>
      <c r="J92" s="12"/>
      <c r="K92" s="19"/>
    </row>
    <row r="93" spans="1:11" x14ac:dyDescent="0.3">
      <c r="A93" s="2"/>
      <c r="B93" s="4"/>
      <c r="C93" s="4"/>
      <c r="D93" s="4"/>
      <c r="E93" s="4"/>
      <c r="F93" s="9"/>
      <c r="G93" s="12"/>
      <c r="H93" s="9"/>
      <c r="I93" s="12"/>
      <c r="J93" s="12"/>
      <c r="K93" s="19"/>
    </row>
    <row r="94" spans="1:11" x14ac:dyDescent="0.3">
      <c r="A94" s="2"/>
      <c r="B94" s="4"/>
      <c r="C94" s="8"/>
      <c r="D94" s="4"/>
      <c r="E94" s="4"/>
      <c r="F94" s="9"/>
      <c r="G94" s="12"/>
      <c r="H94" s="9"/>
      <c r="I94" s="12"/>
      <c r="J94" s="12"/>
      <c r="K94" s="18"/>
    </row>
  </sheetData>
  <sheetCalcPr fullCalcOnLoad="1"/>
  <sheetProtection formatCells="0" insertHyperlinks="0" autoFilter="0"/>
  <autoFilter ref="A1:L93"/>
  <phoneticPr fontId="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topLeftCell="A39" workbookViewId="0">
      <selection activeCell="C41" sqref="C41"/>
    </sheetView>
  </sheetViews>
  <sheetFormatPr defaultRowHeight="15" x14ac:dyDescent="0.3"/>
  <cols>
    <col min="2" max="2" width="30.5703125" bestFit="1" customWidth="1"/>
    <col min="3" max="3" width="13.42578125" bestFit="1" customWidth="1"/>
    <col min="4" max="4" width="26.35546875" bestFit="1" customWidth="1"/>
  </cols>
  <sheetData>
    <row r="1" spans="1:11" x14ac:dyDescent="0.3">
      <c r="C1" s="48" t="s">
        <v>189</v>
      </c>
      <c r="D1" s="48" t="s">
        <v>190</v>
      </c>
      <c r="H1" s="48" t="s">
        <v>192</v>
      </c>
      <c r="I1" s="48" t="s">
        <v>191</v>
      </c>
    </row>
    <row r="2" spans="1:11" x14ac:dyDescent="0.3">
      <c r="A2">
        <v>1</v>
      </c>
      <c r="B2" t="s">
        <v>161</v>
      </c>
      <c r="C2">
        <f>SUMIFS(交易数据表!$D$2:$D$71,交易数据表!$K$2:$K$71,"="&amp;B2,交易数据表!$L$2:$L$71,1)</f>
        <v>0</v>
      </c>
      <c r="D2">
        <f>SUMIFS(交易数据表!$D$2:$D$71,交易数据表!$K$2:$K$71,"="&amp;B2,交易数据表!$L$2:$L$71,0)</f>
        <v>0</v>
      </c>
      <c r="G2">
        <v>1</v>
      </c>
      <c r="H2">
        <f>MOD(G2,3)</f>
        <v>1</v>
      </c>
      <c r="I2">
        <f>CEILING(G2/3,1)</f>
        <v>1</v>
      </c>
      <c r="J2" t="str">
        <f ca="1">IF(H2=1,"",IF(H2=2,OFFSET($B$1,I2,1),OFFSET($B$1,I2,2)))</f>
        <v/>
      </c>
    </row>
    <row r="3" spans="1:11" x14ac:dyDescent="0.3">
      <c r="A3">
        <v>2</v>
      </c>
      <c r="B3" t="s">
        <v>153</v>
      </c>
      <c r="C3">
        <f>SUMIFS(交易数据表!$D$2:$D$71,交易数据表!$K$2:$K$71,"="&amp;B3,交易数据表!$L$2:$L$71,1)</f>
        <v>0.1</v>
      </c>
      <c r="D3">
        <f>SUMIFS(交易数据表!$D$2:$D$71,交易数据表!$K$2:$K$71,"="&amp;B3,交易数据表!$L$2:$L$71,0)</f>
        <v>4.6913599999999993E-2</v>
      </c>
      <c r="G3">
        <v>2</v>
      </c>
      <c r="H3">
        <f t="shared" ref="H3:H66" si="0">MOD(G3,3)</f>
        <v>2</v>
      </c>
      <c r="I3">
        <f t="shared" ref="I3:I66" si="1">CEILING(G3/3,1)</f>
        <v>1</v>
      </c>
      <c r="J3">
        <f ca="1">IF(H3=1,"",IF(H3=2,OFFSET($B$1,I3,1),OFFSET($B$1,I3,2)))</f>
        <v>0</v>
      </c>
      <c r="K3" t="e">
        <f ca="1">OFFSET($C$2:$D$39,I3,1)</f>
        <v>#VALUE!</v>
      </c>
    </row>
    <row r="4" spans="1:11" x14ac:dyDescent="0.3">
      <c r="A4">
        <v>3</v>
      </c>
      <c r="B4" t="s">
        <v>162</v>
      </c>
      <c r="C4">
        <f>SUMIFS(交易数据表!$D$2:$D$71,交易数据表!$K$2:$K$71,"="&amp;B4,交易数据表!$L$2:$L$71,1)</f>
        <v>0</v>
      </c>
      <c r="D4">
        <f>SUMIFS(交易数据表!$D$2:$D$71,交易数据表!$K$2:$K$71,"="&amp;B4,交易数据表!$L$2:$L$71,0)</f>
        <v>0</v>
      </c>
      <c r="G4">
        <v>3</v>
      </c>
      <c r="H4">
        <f t="shared" si="0"/>
        <v>0</v>
      </c>
      <c r="I4">
        <f t="shared" si="1"/>
        <v>1</v>
      </c>
      <c r="J4">
        <f ca="1">IF(H4=1,"",IF(H4=2,OFFSET($B$1,I4,1),OFFSET($B$1,I4,2)))</f>
        <v>0</v>
      </c>
    </row>
    <row r="5" spans="1:11" x14ac:dyDescent="0.3">
      <c r="A5">
        <v>4</v>
      </c>
      <c r="B5" t="s">
        <v>163</v>
      </c>
      <c r="C5">
        <f>SUMIFS(交易数据表!$D$2:$D$71,交易数据表!$K$2:$K$71,"="&amp;B5,交易数据表!$L$2:$L$71,1)</f>
        <v>0</v>
      </c>
      <c r="D5">
        <f>SUMIFS(交易数据表!$D$2:$D$71,交易数据表!$K$2:$K$71,"="&amp;B5,交易数据表!$L$2:$L$71,0)</f>
        <v>0</v>
      </c>
      <c r="G5">
        <v>4</v>
      </c>
      <c r="H5">
        <f t="shared" si="0"/>
        <v>1</v>
      </c>
      <c r="I5">
        <f t="shared" si="1"/>
        <v>2</v>
      </c>
      <c r="J5" t="str">
        <f ca="1">IF(H5=1,"",IF(H5=2,OFFSET($B$1,I5,1),OFFSET($B$1,I5,2)))</f>
        <v/>
      </c>
    </row>
    <row r="6" spans="1:11" x14ac:dyDescent="0.3">
      <c r="A6">
        <v>5</v>
      </c>
      <c r="B6" t="s">
        <v>150</v>
      </c>
      <c r="C6">
        <f>SUMIFS(交易数据表!$D$2:$D$71,交易数据表!$K$2:$K$71,"="&amp;B6,交易数据表!$L$2:$L$71,1)</f>
        <v>0.05</v>
      </c>
      <c r="D6">
        <f>SUMIFS(交易数据表!$D$2:$D$71,交易数据表!$K$2:$K$71,"="&amp;B6,交易数据表!$L$2:$L$71,0)</f>
        <v>0</v>
      </c>
      <c r="G6">
        <v>5</v>
      </c>
      <c r="H6">
        <f t="shared" si="0"/>
        <v>2</v>
      </c>
      <c r="I6">
        <f t="shared" si="1"/>
        <v>2</v>
      </c>
      <c r="J6">
        <f ca="1">IF(H6=1,"",IF(H6=2,OFFSET($B$1,I6,1),OFFSET($B$1,I6,2)))</f>
        <v>0.1</v>
      </c>
    </row>
    <row r="7" spans="1:11" x14ac:dyDescent="0.3">
      <c r="A7">
        <v>6</v>
      </c>
      <c r="B7" t="s">
        <v>164</v>
      </c>
      <c r="C7">
        <f>SUMIFS(交易数据表!$D$2:$D$71,交易数据表!$K$2:$K$71,"="&amp;B7,交易数据表!$L$2:$L$71,1)</f>
        <v>0</v>
      </c>
      <c r="D7">
        <f>SUMIFS(交易数据表!$D$2:$D$71,交易数据表!$K$2:$K$71,"="&amp;B7,交易数据表!$L$2:$L$71,0)</f>
        <v>0</v>
      </c>
      <c r="G7">
        <v>6</v>
      </c>
      <c r="H7">
        <f t="shared" si="0"/>
        <v>0</v>
      </c>
      <c r="I7">
        <f t="shared" si="1"/>
        <v>2</v>
      </c>
      <c r="J7">
        <f ca="1">IF(H7=1,"",IF(H7=2,OFFSET($B$1,I7,1),OFFSET($B$1,I7,2)))</f>
        <v>4.6913599999999993E-2</v>
      </c>
    </row>
    <row r="8" spans="1:11" x14ac:dyDescent="0.3">
      <c r="A8">
        <v>7</v>
      </c>
      <c r="B8" t="s">
        <v>159</v>
      </c>
      <c r="C8">
        <f>SUMIFS(交易数据表!$D$2:$D$71,交易数据表!$K$2:$K$71,"="&amp;B8,交易数据表!$L$2:$L$71,1)</f>
        <v>0.02</v>
      </c>
      <c r="D8">
        <f>SUMIFS(交易数据表!$D$2:$D$71,交易数据表!$K$2:$K$71,"="&amp;B8,交易数据表!$L$2:$L$71,0)</f>
        <v>0</v>
      </c>
      <c r="G8">
        <v>7</v>
      </c>
      <c r="H8">
        <f t="shared" si="0"/>
        <v>1</v>
      </c>
      <c r="I8">
        <f t="shared" si="1"/>
        <v>3</v>
      </c>
      <c r="J8" t="str">
        <f t="shared" ref="J8:J71" ca="1" si="2">IF(H8=1,"",IF(H8=2,OFFSET($B$1,I8,1),OFFSET($B$1,I8,2)))</f>
        <v/>
      </c>
    </row>
    <row r="9" spans="1:11" x14ac:dyDescent="0.3">
      <c r="A9">
        <v>8</v>
      </c>
      <c r="B9" t="s">
        <v>165</v>
      </c>
      <c r="C9">
        <f>SUMIFS(交易数据表!$D$2:$D$71,交易数据表!$K$2:$K$71,"="&amp;B9,交易数据表!$L$2:$L$71,1)</f>
        <v>0</v>
      </c>
      <c r="D9">
        <f>SUMIFS(交易数据表!$D$2:$D$71,交易数据表!$K$2:$K$71,"="&amp;B9,交易数据表!$L$2:$L$71,0)</f>
        <v>0</v>
      </c>
      <c r="G9">
        <v>8</v>
      </c>
      <c r="H9">
        <f t="shared" si="0"/>
        <v>2</v>
      </c>
      <c r="I9">
        <f t="shared" si="1"/>
        <v>3</v>
      </c>
      <c r="J9">
        <f t="shared" ca="1" si="2"/>
        <v>0</v>
      </c>
    </row>
    <row r="10" spans="1:11" x14ac:dyDescent="0.3">
      <c r="A10">
        <v>9</v>
      </c>
      <c r="B10" t="s">
        <v>166</v>
      </c>
      <c r="C10">
        <f>SUMIFS(交易数据表!$D$2:$D$71,交易数据表!$K$2:$K$71,"="&amp;B10,交易数据表!$L$2:$L$71,1)</f>
        <v>0</v>
      </c>
      <c r="D10">
        <f>SUMIFS(交易数据表!$D$2:$D$71,交易数据表!$K$2:$K$71,"="&amp;B10,交易数据表!$L$2:$L$71,0)</f>
        <v>0</v>
      </c>
      <c r="G10">
        <v>9</v>
      </c>
      <c r="H10">
        <f t="shared" si="0"/>
        <v>0</v>
      </c>
      <c r="I10">
        <f t="shared" si="1"/>
        <v>3</v>
      </c>
      <c r="J10">
        <f t="shared" ca="1" si="2"/>
        <v>0</v>
      </c>
    </row>
    <row r="11" spans="1:11" x14ac:dyDescent="0.3">
      <c r="A11">
        <v>10</v>
      </c>
      <c r="B11" t="s">
        <v>149</v>
      </c>
      <c r="C11">
        <f>SUMIFS(交易数据表!$D$2:$D$71,交易数据表!$K$2:$K$71,"="&amp;B11,交易数据表!$L$2:$L$71,1)</f>
        <v>0</v>
      </c>
      <c r="D11">
        <f>SUMIFS(交易数据表!$D$2:$D$71,交易数据表!$K$2:$K$71,"="&amp;B11,交易数据表!$L$2:$L$71,0)</f>
        <v>8.2230499999999998E-2</v>
      </c>
      <c r="G11">
        <v>10</v>
      </c>
      <c r="H11">
        <f t="shared" si="0"/>
        <v>1</v>
      </c>
      <c r="I11">
        <f t="shared" si="1"/>
        <v>4</v>
      </c>
      <c r="J11" t="str">
        <f t="shared" ca="1" si="2"/>
        <v/>
      </c>
    </row>
    <row r="12" spans="1:11" x14ac:dyDescent="0.3">
      <c r="A12">
        <v>11</v>
      </c>
      <c r="B12" t="s">
        <v>154</v>
      </c>
      <c r="C12">
        <f>SUMIFS(交易数据表!$D$2:$D$71,交易数据表!$K$2:$K$71,"="&amp;B12,交易数据表!$L$2:$L$71,1)</f>
        <v>0.1</v>
      </c>
      <c r="D12">
        <f>SUMIFS(交易数据表!$D$2:$D$71,交易数据表!$K$2:$K$71,"="&amp;B12,交易数据表!$L$2:$L$71,0)</f>
        <v>0</v>
      </c>
      <c r="G12">
        <v>11</v>
      </c>
      <c r="H12">
        <f t="shared" si="0"/>
        <v>2</v>
      </c>
      <c r="I12">
        <f t="shared" si="1"/>
        <v>4</v>
      </c>
      <c r="J12">
        <f t="shared" ca="1" si="2"/>
        <v>0</v>
      </c>
    </row>
    <row r="13" spans="1:11" x14ac:dyDescent="0.3">
      <c r="A13">
        <v>12</v>
      </c>
      <c r="B13" t="s">
        <v>167</v>
      </c>
      <c r="C13">
        <f>SUMIFS(交易数据表!$D$2:$D$71,交易数据表!$K$2:$K$71,"="&amp;B13,交易数据表!$L$2:$L$71,1)</f>
        <v>0</v>
      </c>
      <c r="D13">
        <f>SUMIFS(交易数据表!$D$2:$D$71,交易数据表!$K$2:$K$71,"="&amp;B13,交易数据表!$L$2:$L$71,0)</f>
        <v>0</v>
      </c>
      <c r="G13">
        <v>12</v>
      </c>
      <c r="H13">
        <f t="shared" si="0"/>
        <v>0</v>
      </c>
      <c r="I13">
        <f t="shared" si="1"/>
        <v>4</v>
      </c>
      <c r="J13">
        <f t="shared" ca="1" si="2"/>
        <v>0</v>
      </c>
    </row>
    <row r="14" spans="1:11" x14ac:dyDescent="0.3">
      <c r="A14">
        <v>13</v>
      </c>
      <c r="B14" t="s">
        <v>151</v>
      </c>
      <c r="C14">
        <f>SUMIFS(交易数据表!$D$2:$D$71,交易数据表!$K$2:$K$71,"="&amp;B14,交易数据表!$L$2:$L$71,1)</f>
        <v>0</v>
      </c>
      <c r="D14">
        <f>SUMIFS(交易数据表!$D$2:$D$71,交易数据表!$K$2:$K$71,"="&amp;B14,交易数据表!$L$2:$L$71,0)</f>
        <v>0.03</v>
      </c>
      <c r="G14">
        <v>13</v>
      </c>
      <c r="H14">
        <f t="shared" si="0"/>
        <v>1</v>
      </c>
      <c r="I14">
        <f t="shared" si="1"/>
        <v>5</v>
      </c>
      <c r="J14" t="str">
        <f t="shared" ca="1" si="2"/>
        <v/>
      </c>
    </row>
    <row r="15" spans="1:11" x14ac:dyDescent="0.3">
      <c r="A15">
        <v>14</v>
      </c>
      <c r="B15" t="s">
        <v>168</v>
      </c>
      <c r="C15">
        <f>SUMIFS(交易数据表!$D$2:$D$71,交易数据表!$K$2:$K$71,"="&amp;B15,交易数据表!$L$2:$L$71,1)</f>
        <v>0</v>
      </c>
      <c r="D15">
        <f>SUMIFS(交易数据表!$D$2:$D$71,交易数据表!$K$2:$K$71,"="&amp;B15,交易数据表!$L$2:$L$71,0)</f>
        <v>0</v>
      </c>
      <c r="G15">
        <v>14</v>
      </c>
      <c r="H15">
        <f t="shared" si="0"/>
        <v>2</v>
      </c>
      <c r="I15">
        <f t="shared" si="1"/>
        <v>5</v>
      </c>
      <c r="J15">
        <f t="shared" ca="1" si="2"/>
        <v>0.05</v>
      </c>
    </row>
    <row r="16" spans="1:11" x14ac:dyDescent="0.3">
      <c r="A16">
        <v>15</v>
      </c>
      <c r="B16" t="s">
        <v>169</v>
      </c>
      <c r="C16">
        <f>SUMIFS(交易数据表!$D$2:$D$71,交易数据表!$K$2:$K$71,"="&amp;B16,交易数据表!$L$2:$L$71,1)</f>
        <v>0</v>
      </c>
      <c r="D16">
        <f>SUMIFS(交易数据表!$D$2:$D$71,交易数据表!$K$2:$K$71,"="&amp;B16,交易数据表!$L$2:$L$71,0)</f>
        <v>0</v>
      </c>
      <c r="G16">
        <v>15</v>
      </c>
      <c r="H16">
        <f t="shared" si="0"/>
        <v>0</v>
      </c>
      <c r="I16">
        <f t="shared" si="1"/>
        <v>5</v>
      </c>
      <c r="J16">
        <f t="shared" ca="1" si="2"/>
        <v>0</v>
      </c>
    </row>
    <row r="17" spans="1:10" x14ac:dyDescent="0.3">
      <c r="A17">
        <v>16</v>
      </c>
      <c r="B17" t="s">
        <v>158</v>
      </c>
      <c r="C17">
        <f>SUMIFS(交易数据表!$D$2:$D$71,交易数据表!$K$2:$K$71,"="&amp;B17,交易数据表!$L$2:$L$71,1)</f>
        <v>0.23</v>
      </c>
      <c r="D17">
        <f>SUMIFS(交易数据表!$D$2:$D$71,交易数据表!$K$2:$K$71,"="&amp;B17,交易数据表!$L$2:$L$71,0)</f>
        <v>0</v>
      </c>
      <c r="G17">
        <v>16</v>
      </c>
      <c r="H17">
        <f t="shared" si="0"/>
        <v>1</v>
      </c>
      <c r="I17">
        <f t="shared" si="1"/>
        <v>6</v>
      </c>
      <c r="J17" t="str">
        <f t="shared" ca="1" si="2"/>
        <v/>
      </c>
    </row>
    <row r="18" spans="1:10" x14ac:dyDescent="0.3">
      <c r="A18">
        <v>17</v>
      </c>
      <c r="B18" t="s">
        <v>152</v>
      </c>
      <c r="C18">
        <f>SUMIFS(交易数据表!$D$2:$D$71,交易数据表!$K$2:$K$71,"="&amp;B18,交易数据表!$L$2:$L$71,1)</f>
        <v>7.0000000000000007E-2</v>
      </c>
      <c r="D18">
        <f>SUMIFS(交易数据表!$D$2:$D$71,交易数据表!$K$2:$K$71,"="&amp;B18,交易数据表!$L$2:$L$71,0)</f>
        <v>0</v>
      </c>
      <c r="G18">
        <v>17</v>
      </c>
      <c r="H18">
        <f t="shared" si="0"/>
        <v>2</v>
      </c>
      <c r="I18">
        <f t="shared" si="1"/>
        <v>6</v>
      </c>
      <c r="J18">
        <f t="shared" ca="1" si="2"/>
        <v>0</v>
      </c>
    </row>
    <row r="19" spans="1:10" x14ac:dyDescent="0.3">
      <c r="A19">
        <v>18</v>
      </c>
      <c r="B19" t="s">
        <v>155</v>
      </c>
      <c r="C19">
        <f>SUMIFS(交易数据表!$D$2:$D$71,交易数据表!$K$2:$K$71,"="&amp;B19,交易数据表!$L$2:$L$71,1)</f>
        <v>0.2</v>
      </c>
      <c r="D19">
        <f>SUMIFS(交易数据表!$D$2:$D$71,交易数据表!$K$2:$K$71,"="&amp;B19,交易数据表!$L$2:$L$71,0)</f>
        <v>0</v>
      </c>
      <c r="G19">
        <v>18</v>
      </c>
      <c r="H19">
        <f t="shared" si="0"/>
        <v>0</v>
      </c>
      <c r="I19">
        <f t="shared" si="1"/>
        <v>6</v>
      </c>
      <c r="J19">
        <f t="shared" ca="1" si="2"/>
        <v>0</v>
      </c>
    </row>
    <row r="20" spans="1:10" x14ac:dyDescent="0.3">
      <c r="A20">
        <v>19</v>
      </c>
      <c r="B20" t="s">
        <v>170</v>
      </c>
      <c r="C20">
        <f>SUMIFS(交易数据表!$D$2:$D$71,交易数据表!$K$2:$K$71,"="&amp;B20,交易数据表!$L$2:$L$71,1)</f>
        <v>0</v>
      </c>
      <c r="D20">
        <f>SUMIFS(交易数据表!$D$2:$D$71,交易数据表!$K$2:$K$71,"="&amp;B20,交易数据表!$L$2:$L$71,0)</f>
        <v>0</v>
      </c>
      <c r="G20">
        <v>19</v>
      </c>
      <c r="H20">
        <f t="shared" si="0"/>
        <v>1</v>
      </c>
      <c r="I20">
        <f t="shared" si="1"/>
        <v>7</v>
      </c>
      <c r="J20" t="str">
        <f t="shared" ca="1" si="2"/>
        <v/>
      </c>
    </row>
    <row r="21" spans="1:10" x14ac:dyDescent="0.3">
      <c r="A21">
        <v>20</v>
      </c>
      <c r="B21" t="s">
        <v>171</v>
      </c>
      <c r="C21">
        <f>SUMIFS(交易数据表!$D$2:$D$71,交易数据表!$K$2:$K$71,"="&amp;B21,交易数据表!$L$2:$L$71,1)</f>
        <v>0</v>
      </c>
      <c r="D21">
        <f>SUMIFS(交易数据表!$D$2:$D$71,交易数据表!$K$2:$K$71,"="&amp;B21,交易数据表!$L$2:$L$71,0)</f>
        <v>0</v>
      </c>
      <c r="G21">
        <v>20</v>
      </c>
      <c r="H21">
        <f t="shared" si="0"/>
        <v>2</v>
      </c>
      <c r="I21">
        <f t="shared" si="1"/>
        <v>7</v>
      </c>
      <c r="J21">
        <f t="shared" ca="1" si="2"/>
        <v>0.02</v>
      </c>
    </row>
    <row r="22" spans="1:10" x14ac:dyDescent="0.3">
      <c r="A22">
        <v>21</v>
      </c>
      <c r="B22" t="s">
        <v>172</v>
      </c>
      <c r="C22">
        <f>SUMIFS(交易数据表!$D$2:$D$71,交易数据表!$K$2:$K$71,"="&amp;B22,交易数据表!$L$2:$L$71,1)</f>
        <v>0</v>
      </c>
      <c r="D22">
        <f>SUMIFS(交易数据表!$D$2:$D$71,交易数据表!$K$2:$K$71,"="&amp;B22,交易数据表!$L$2:$L$71,0)</f>
        <v>0</v>
      </c>
      <c r="G22">
        <v>21</v>
      </c>
      <c r="H22">
        <f t="shared" si="0"/>
        <v>0</v>
      </c>
      <c r="I22">
        <f t="shared" si="1"/>
        <v>7</v>
      </c>
      <c r="J22">
        <f t="shared" ca="1" si="2"/>
        <v>0</v>
      </c>
    </row>
    <row r="23" spans="1:10" x14ac:dyDescent="0.3">
      <c r="A23">
        <v>22</v>
      </c>
      <c r="B23" t="s">
        <v>173</v>
      </c>
      <c r="C23">
        <f>SUMIFS(交易数据表!$D$2:$D$71,交易数据表!$K$2:$K$71,"="&amp;B23,交易数据表!$L$2:$L$71,1)</f>
        <v>0</v>
      </c>
      <c r="D23">
        <f>SUMIFS(交易数据表!$D$2:$D$71,交易数据表!$K$2:$K$71,"="&amp;B23,交易数据表!$L$2:$L$71,0)</f>
        <v>0</v>
      </c>
      <c r="G23">
        <v>22</v>
      </c>
      <c r="H23">
        <f t="shared" si="0"/>
        <v>1</v>
      </c>
      <c r="I23">
        <f t="shared" si="1"/>
        <v>8</v>
      </c>
      <c r="J23" t="str">
        <f t="shared" ca="1" si="2"/>
        <v/>
      </c>
    </row>
    <row r="24" spans="1:10" x14ac:dyDescent="0.3">
      <c r="A24">
        <v>23</v>
      </c>
      <c r="B24" t="s">
        <v>174</v>
      </c>
      <c r="C24">
        <f>SUMIFS(交易数据表!$D$2:$D$71,交易数据表!$K$2:$K$71,"="&amp;B24,交易数据表!$L$2:$L$71,1)</f>
        <v>0</v>
      </c>
      <c r="D24">
        <f>SUMIFS(交易数据表!$D$2:$D$71,交易数据表!$K$2:$K$71,"="&amp;B24,交易数据表!$L$2:$L$71,0)</f>
        <v>0</v>
      </c>
      <c r="G24">
        <v>23</v>
      </c>
      <c r="H24">
        <f t="shared" si="0"/>
        <v>2</v>
      </c>
      <c r="I24">
        <f t="shared" si="1"/>
        <v>8</v>
      </c>
      <c r="J24">
        <f t="shared" ca="1" si="2"/>
        <v>0</v>
      </c>
    </row>
    <row r="25" spans="1:10" x14ac:dyDescent="0.3">
      <c r="A25">
        <v>24</v>
      </c>
      <c r="B25" t="s">
        <v>175</v>
      </c>
      <c r="C25">
        <f>SUMIFS(交易数据表!$D$2:$D$71,交易数据表!$K$2:$K$71,"="&amp;B25,交易数据表!$L$2:$L$71,1)</f>
        <v>0</v>
      </c>
      <c r="D25">
        <f>SUMIFS(交易数据表!$D$2:$D$71,交易数据表!$K$2:$K$71,"="&amp;B25,交易数据表!$L$2:$L$71,0)</f>
        <v>0</v>
      </c>
      <c r="G25">
        <v>24</v>
      </c>
      <c r="H25">
        <f t="shared" si="0"/>
        <v>0</v>
      </c>
      <c r="I25">
        <f t="shared" si="1"/>
        <v>8</v>
      </c>
      <c r="J25">
        <f t="shared" ca="1" si="2"/>
        <v>0</v>
      </c>
    </row>
    <row r="26" spans="1:10" x14ac:dyDescent="0.3">
      <c r="A26">
        <v>25</v>
      </c>
      <c r="B26" t="s">
        <v>176</v>
      </c>
      <c r="C26">
        <f>SUMIFS(交易数据表!$D$2:$D$71,交易数据表!$K$2:$K$71,"="&amp;B26,交易数据表!$L$2:$L$71,1)</f>
        <v>0</v>
      </c>
      <c r="D26">
        <f>SUMIFS(交易数据表!$D$2:$D$71,交易数据表!$K$2:$K$71,"="&amp;B26,交易数据表!$L$2:$L$71,0)</f>
        <v>0</v>
      </c>
      <c r="G26">
        <v>25</v>
      </c>
      <c r="H26">
        <f t="shared" si="0"/>
        <v>1</v>
      </c>
      <c r="I26">
        <f t="shared" si="1"/>
        <v>9</v>
      </c>
      <c r="J26" t="str">
        <f t="shared" ca="1" si="2"/>
        <v/>
      </c>
    </row>
    <row r="27" spans="1:10" x14ac:dyDescent="0.3">
      <c r="A27">
        <v>26</v>
      </c>
      <c r="B27" t="s">
        <v>177</v>
      </c>
      <c r="C27">
        <f>SUMIFS(交易数据表!$D$2:$D$71,交易数据表!$K$2:$K$71,"="&amp;B27,交易数据表!$L$2:$L$71,1)</f>
        <v>0</v>
      </c>
      <c r="D27">
        <f>SUMIFS(交易数据表!$D$2:$D$71,交易数据表!$K$2:$K$71,"="&amp;B27,交易数据表!$L$2:$L$71,0)</f>
        <v>0</v>
      </c>
      <c r="G27">
        <v>26</v>
      </c>
      <c r="H27">
        <f t="shared" si="0"/>
        <v>2</v>
      </c>
      <c r="I27">
        <f t="shared" si="1"/>
        <v>9</v>
      </c>
      <c r="J27">
        <f t="shared" ca="1" si="2"/>
        <v>0</v>
      </c>
    </row>
    <row r="28" spans="1:10" x14ac:dyDescent="0.3">
      <c r="A28">
        <v>27</v>
      </c>
      <c r="B28" t="s">
        <v>178</v>
      </c>
      <c r="C28">
        <f>SUMIFS(交易数据表!$D$2:$D$71,交易数据表!$K$2:$K$71,"="&amp;B28,交易数据表!$L$2:$L$71,1)</f>
        <v>0</v>
      </c>
      <c r="D28">
        <f>SUMIFS(交易数据表!$D$2:$D$71,交易数据表!$K$2:$K$71,"="&amp;B28,交易数据表!$L$2:$L$71,0)</f>
        <v>0</v>
      </c>
      <c r="G28">
        <v>27</v>
      </c>
      <c r="H28">
        <f t="shared" si="0"/>
        <v>0</v>
      </c>
      <c r="I28">
        <f t="shared" si="1"/>
        <v>9</v>
      </c>
      <c r="J28">
        <f t="shared" ca="1" si="2"/>
        <v>0</v>
      </c>
    </row>
    <row r="29" spans="1:10" x14ac:dyDescent="0.3">
      <c r="A29">
        <v>28</v>
      </c>
      <c r="B29" t="s">
        <v>179</v>
      </c>
      <c r="C29">
        <f>SUMIFS(交易数据表!$D$2:$D$71,交易数据表!$K$2:$K$71,"="&amp;B29,交易数据表!$L$2:$L$71,1)</f>
        <v>0</v>
      </c>
      <c r="D29">
        <f>SUMIFS(交易数据表!$D$2:$D$71,交易数据表!$K$2:$K$71,"="&amp;B29,交易数据表!$L$2:$L$71,0)</f>
        <v>0</v>
      </c>
      <c r="G29">
        <v>28</v>
      </c>
      <c r="H29">
        <f t="shared" si="0"/>
        <v>1</v>
      </c>
      <c r="I29">
        <f t="shared" si="1"/>
        <v>10</v>
      </c>
      <c r="J29" t="str">
        <f t="shared" ca="1" si="2"/>
        <v/>
      </c>
    </row>
    <row r="30" spans="1:10" x14ac:dyDescent="0.3">
      <c r="A30">
        <v>29</v>
      </c>
      <c r="B30" t="s">
        <v>180</v>
      </c>
      <c r="C30">
        <f>SUMIFS(交易数据表!$D$2:$D$71,交易数据表!$K$2:$K$71,"="&amp;B30,交易数据表!$L$2:$L$71,1)</f>
        <v>0</v>
      </c>
      <c r="D30">
        <f>SUMIFS(交易数据表!$D$2:$D$71,交易数据表!$K$2:$K$71,"="&amp;B30,交易数据表!$L$2:$L$71,0)</f>
        <v>0</v>
      </c>
      <c r="G30">
        <v>29</v>
      </c>
      <c r="H30">
        <f t="shared" si="0"/>
        <v>2</v>
      </c>
      <c r="I30">
        <f t="shared" si="1"/>
        <v>10</v>
      </c>
      <c r="J30">
        <f t="shared" ca="1" si="2"/>
        <v>0</v>
      </c>
    </row>
    <row r="31" spans="1:10" x14ac:dyDescent="0.3">
      <c r="A31">
        <v>30</v>
      </c>
      <c r="B31" t="s">
        <v>181</v>
      </c>
      <c r="C31">
        <f>SUMIFS(交易数据表!$D$2:$D$71,交易数据表!$K$2:$K$71,"="&amp;B31,交易数据表!$L$2:$L$71,1)</f>
        <v>0</v>
      </c>
      <c r="D31">
        <f>SUMIFS(交易数据表!$D$2:$D$71,交易数据表!$K$2:$K$71,"="&amp;B31,交易数据表!$L$2:$L$71,0)</f>
        <v>0</v>
      </c>
      <c r="G31">
        <v>30</v>
      </c>
      <c r="H31">
        <f t="shared" si="0"/>
        <v>0</v>
      </c>
      <c r="I31">
        <f t="shared" si="1"/>
        <v>10</v>
      </c>
      <c r="J31">
        <f t="shared" ca="1" si="2"/>
        <v>8.2230499999999998E-2</v>
      </c>
    </row>
    <row r="32" spans="1:10" x14ac:dyDescent="0.3">
      <c r="A32">
        <v>31</v>
      </c>
      <c r="B32" t="s">
        <v>157</v>
      </c>
      <c r="C32">
        <f>SUMIFS(交易数据表!$D$2:$D$71,交易数据表!$K$2:$K$71,"="&amp;B32,交易数据表!$L$2:$L$71,1)</f>
        <v>0.04</v>
      </c>
      <c r="D32">
        <f>SUMIFS(交易数据表!$D$2:$D$71,交易数据表!$K$2:$K$71,"="&amp;B32,交易数据表!$L$2:$L$71,0)</f>
        <v>0</v>
      </c>
      <c r="G32">
        <v>31</v>
      </c>
      <c r="H32">
        <f t="shared" si="0"/>
        <v>1</v>
      </c>
      <c r="I32">
        <f t="shared" si="1"/>
        <v>11</v>
      </c>
      <c r="J32" t="str">
        <f t="shared" ca="1" si="2"/>
        <v/>
      </c>
    </row>
    <row r="33" spans="1:10" x14ac:dyDescent="0.3">
      <c r="A33">
        <v>32</v>
      </c>
      <c r="B33" t="s">
        <v>182</v>
      </c>
      <c r="C33">
        <f>SUMIFS(交易数据表!$D$2:$D$71,交易数据表!$K$2:$K$71,"="&amp;B33,交易数据表!$L$2:$L$71,1)</f>
        <v>0</v>
      </c>
      <c r="D33">
        <f>SUMIFS(交易数据表!$D$2:$D$71,交易数据表!$K$2:$K$71,"="&amp;B33,交易数据表!$L$2:$L$71,0)</f>
        <v>0</v>
      </c>
      <c r="G33">
        <v>32</v>
      </c>
      <c r="H33">
        <f t="shared" si="0"/>
        <v>2</v>
      </c>
      <c r="I33">
        <f t="shared" si="1"/>
        <v>11</v>
      </c>
      <c r="J33">
        <f t="shared" ca="1" si="2"/>
        <v>0.1</v>
      </c>
    </row>
    <row r="34" spans="1:10" x14ac:dyDescent="0.3">
      <c r="A34">
        <v>33</v>
      </c>
      <c r="B34" t="s">
        <v>183</v>
      </c>
      <c r="C34">
        <f>SUMIFS(交易数据表!$D$2:$D$71,交易数据表!$K$2:$K$71,"="&amp;B34,交易数据表!$L$2:$L$71,1)</f>
        <v>0</v>
      </c>
      <c r="D34">
        <f>SUMIFS(交易数据表!$D$2:$D$71,交易数据表!$K$2:$K$71,"="&amp;B34,交易数据表!$L$2:$L$71,0)</f>
        <v>0</v>
      </c>
      <c r="G34">
        <v>33</v>
      </c>
      <c r="H34">
        <f t="shared" si="0"/>
        <v>0</v>
      </c>
      <c r="I34">
        <f t="shared" si="1"/>
        <v>11</v>
      </c>
      <c r="J34">
        <f t="shared" ca="1" si="2"/>
        <v>0</v>
      </c>
    </row>
    <row r="35" spans="1:10" x14ac:dyDescent="0.3">
      <c r="A35">
        <v>34</v>
      </c>
      <c r="B35" t="s">
        <v>184</v>
      </c>
      <c r="C35">
        <f>SUMIFS(交易数据表!$D$2:$D$71,交易数据表!$K$2:$K$71,"="&amp;B35,交易数据表!$L$2:$L$71,1)</f>
        <v>0</v>
      </c>
      <c r="D35">
        <f>SUMIFS(交易数据表!$D$2:$D$71,交易数据表!$K$2:$K$71,"="&amp;B35,交易数据表!$L$2:$L$71,0)</f>
        <v>0</v>
      </c>
      <c r="G35">
        <v>34</v>
      </c>
      <c r="H35">
        <f t="shared" si="0"/>
        <v>1</v>
      </c>
      <c r="I35">
        <f t="shared" si="1"/>
        <v>12</v>
      </c>
      <c r="J35" t="str">
        <f t="shared" ca="1" si="2"/>
        <v/>
      </c>
    </row>
    <row r="36" spans="1:10" x14ac:dyDescent="0.3">
      <c r="A36">
        <v>35</v>
      </c>
      <c r="B36" t="s">
        <v>185</v>
      </c>
      <c r="C36">
        <f>SUMIFS(交易数据表!$D$2:$D$71,交易数据表!$K$2:$K$71,"="&amp;B36,交易数据表!$L$2:$L$71,1)</f>
        <v>0</v>
      </c>
      <c r="D36">
        <f>SUMIFS(交易数据表!$D$2:$D$71,交易数据表!$K$2:$K$71,"="&amp;B36,交易数据表!$L$2:$L$71,0)</f>
        <v>0</v>
      </c>
      <c r="G36">
        <v>35</v>
      </c>
      <c r="H36">
        <f t="shared" si="0"/>
        <v>2</v>
      </c>
      <c r="I36">
        <f t="shared" si="1"/>
        <v>12</v>
      </c>
      <c r="J36">
        <f t="shared" ca="1" si="2"/>
        <v>0</v>
      </c>
    </row>
    <row r="37" spans="1:10" x14ac:dyDescent="0.3">
      <c r="A37">
        <v>36</v>
      </c>
      <c r="B37" t="s">
        <v>186</v>
      </c>
      <c r="C37">
        <f>SUMIFS(交易数据表!$D$2:$D$71,交易数据表!$K$2:$K$71,"="&amp;B37,交易数据表!$L$2:$L$71,1)</f>
        <v>0</v>
      </c>
      <c r="D37">
        <f>SUMIFS(交易数据表!$D$2:$D$71,交易数据表!$K$2:$K$71,"="&amp;B37,交易数据表!$L$2:$L$71,0)</f>
        <v>0</v>
      </c>
      <c r="G37">
        <v>36</v>
      </c>
      <c r="H37">
        <f t="shared" si="0"/>
        <v>0</v>
      </c>
      <c r="I37">
        <f t="shared" si="1"/>
        <v>12</v>
      </c>
      <c r="J37">
        <f t="shared" ca="1" si="2"/>
        <v>0</v>
      </c>
    </row>
    <row r="38" spans="1:10" x14ac:dyDescent="0.3">
      <c r="A38">
        <v>37</v>
      </c>
      <c r="B38" t="s">
        <v>187</v>
      </c>
      <c r="C38">
        <f>SUMIFS(交易数据表!$D$2:$D$71,交易数据表!$K$2:$K$71,"="&amp;B38,交易数据表!$L$2:$L$71,1)</f>
        <v>0</v>
      </c>
      <c r="D38">
        <f>SUMIFS(交易数据表!$D$2:$D$71,交易数据表!$K$2:$K$71,"="&amp;B38,交易数据表!$L$2:$L$71,0)</f>
        <v>0</v>
      </c>
      <c r="G38">
        <v>37</v>
      </c>
      <c r="H38">
        <f t="shared" si="0"/>
        <v>1</v>
      </c>
      <c r="I38">
        <f t="shared" si="1"/>
        <v>13</v>
      </c>
      <c r="J38" t="str">
        <f t="shared" ca="1" si="2"/>
        <v/>
      </c>
    </row>
    <row r="39" spans="1:10" x14ac:dyDescent="0.3">
      <c r="A39">
        <v>38</v>
      </c>
      <c r="B39" t="s">
        <v>188</v>
      </c>
      <c r="C39">
        <f>SUMIFS(交易数据表!$D$2:$D$71,交易数据表!$K$2:$K$71,"="&amp;B39,交易数据表!$L$2:$L$71,1)</f>
        <v>0</v>
      </c>
      <c r="D39">
        <f>SUMIFS(交易数据表!$D$2:$D$71,交易数据表!$K$2:$K$71,"="&amp;B39,交易数据表!$L$2:$L$71,0)</f>
        <v>0</v>
      </c>
      <c r="G39">
        <v>38</v>
      </c>
      <c r="H39">
        <f t="shared" si="0"/>
        <v>2</v>
      </c>
      <c r="I39">
        <f t="shared" si="1"/>
        <v>13</v>
      </c>
      <c r="J39">
        <f t="shared" ca="1" si="2"/>
        <v>0</v>
      </c>
    </row>
    <row r="40" spans="1:10" x14ac:dyDescent="0.3">
      <c r="G40">
        <v>39</v>
      </c>
      <c r="H40">
        <f t="shared" si="0"/>
        <v>0</v>
      </c>
      <c r="I40">
        <f t="shared" si="1"/>
        <v>13</v>
      </c>
      <c r="J40">
        <f t="shared" ca="1" si="2"/>
        <v>0.03</v>
      </c>
    </row>
    <row r="41" spans="1:10" x14ac:dyDescent="0.3">
      <c r="B41" t="s">
        <v>156</v>
      </c>
      <c r="C41">
        <f>SUMIFS(交易数据表!$D$2:$D$71,交易数据表!$K$2:$K$71,"="&amp;B41,交易数据表!$L$2:$L$71,1)</f>
        <v>0.15000000000000002</v>
      </c>
      <c r="D41">
        <f>SUMIFS(交易数据表!$D$2:$D$71,交易数据表!$K$2:$K$71,"="&amp;B41,交易数据表!$L$2:$L$71,0)</f>
        <v>0</v>
      </c>
      <c r="G41">
        <v>40</v>
      </c>
      <c r="H41">
        <f t="shared" si="0"/>
        <v>1</v>
      </c>
      <c r="I41">
        <f t="shared" si="1"/>
        <v>14</v>
      </c>
      <c r="J41" t="str">
        <f t="shared" ca="1" si="2"/>
        <v/>
      </c>
    </row>
    <row r="42" spans="1:10" x14ac:dyDescent="0.3">
      <c r="G42">
        <v>41</v>
      </c>
      <c r="H42">
        <f t="shared" si="0"/>
        <v>2</v>
      </c>
      <c r="I42">
        <f t="shared" si="1"/>
        <v>14</v>
      </c>
      <c r="J42">
        <f t="shared" ca="1" si="2"/>
        <v>0</v>
      </c>
    </row>
    <row r="43" spans="1:10" x14ac:dyDescent="0.3">
      <c r="G43">
        <v>42</v>
      </c>
      <c r="H43">
        <f t="shared" si="0"/>
        <v>0</v>
      </c>
      <c r="I43">
        <f t="shared" si="1"/>
        <v>14</v>
      </c>
      <c r="J43">
        <f t="shared" ca="1" si="2"/>
        <v>0</v>
      </c>
    </row>
    <row r="44" spans="1:10" x14ac:dyDescent="0.3">
      <c r="G44">
        <v>43</v>
      </c>
      <c r="H44">
        <f t="shared" si="0"/>
        <v>1</v>
      </c>
      <c r="I44">
        <f t="shared" si="1"/>
        <v>15</v>
      </c>
      <c r="J44" t="str">
        <f t="shared" ca="1" si="2"/>
        <v/>
      </c>
    </row>
    <row r="45" spans="1:10" x14ac:dyDescent="0.3">
      <c r="G45">
        <v>44</v>
      </c>
      <c r="H45">
        <f t="shared" si="0"/>
        <v>2</v>
      </c>
      <c r="I45">
        <f t="shared" si="1"/>
        <v>15</v>
      </c>
      <c r="J45">
        <f t="shared" ca="1" si="2"/>
        <v>0</v>
      </c>
    </row>
    <row r="46" spans="1:10" x14ac:dyDescent="0.3">
      <c r="G46">
        <v>45</v>
      </c>
      <c r="H46">
        <f t="shared" si="0"/>
        <v>0</v>
      </c>
      <c r="I46">
        <f t="shared" si="1"/>
        <v>15</v>
      </c>
      <c r="J46">
        <f t="shared" ca="1" si="2"/>
        <v>0</v>
      </c>
    </row>
    <row r="47" spans="1:10" x14ac:dyDescent="0.3">
      <c r="G47">
        <v>46</v>
      </c>
      <c r="H47">
        <f t="shared" si="0"/>
        <v>1</v>
      </c>
      <c r="I47">
        <f t="shared" si="1"/>
        <v>16</v>
      </c>
      <c r="J47" t="str">
        <f t="shared" ca="1" si="2"/>
        <v/>
      </c>
    </row>
    <row r="48" spans="1:10" x14ac:dyDescent="0.3">
      <c r="G48">
        <v>47</v>
      </c>
      <c r="H48">
        <f t="shared" si="0"/>
        <v>2</v>
      </c>
      <c r="I48">
        <f t="shared" si="1"/>
        <v>16</v>
      </c>
      <c r="J48">
        <f t="shared" ca="1" si="2"/>
        <v>0.23</v>
      </c>
    </row>
    <row r="49" spans="7:10" x14ac:dyDescent="0.3">
      <c r="G49">
        <v>48</v>
      </c>
      <c r="H49">
        <f t="shared" si="0"/>
        <v>0</v>
      </c>
      <c r="I49">
        <f t="shared" si="1"/>
        <v>16</v>
      </c>
      <c r="J49">
        <f t="shared" ca="1" si="2"/>
        <v>0</v>
      </c>
    </row>
    <row r="50" spans="7:10" x14ac:dyDescent="0.3">
      <c r="G50">
        <v>49</v>
      </c>
      <c r="H50">
        <f t="shared" si="0"/>
        <v>1</v>
      </c>
      <c r="I50">
        <f t="shared" si="1"/>
        <v>17</v>
      </c>
      <c r="J50" t="str">
        <f t="shared" ca="1" si="2"/>
        <v/>
      </c>
    </row>
    <row r="51" spans="7:10" x14ac:dyDescent="0.3">
      <c r="G51">
        <v>50</v>
      </c>
      <c r="H51">
        <f t="shared" si="0"/>
        <v>2</v>
      </c>
      <c r="I51">
        <f t="shared" si="1"/>
        <v>17</v>
      </c>
      <c r="J51">
        <f t="shared" ca="1" si="2"/>
        <v>7.0000000000000007E-2</v>
      </c>
    </row>
    <row r="52" spans="7:10" x14ac:dyDescent="0.3">
      <c r="G52">
        <v>51</v>
      </c>
      <c r="H52">
        <f t="shared" si="0"/>
        <v>0</v>
      </c>
      <c r="I52">
        <f t="shared" si="1"/>
        <v>17</v>
      </c>
      <c r="J52">
        <f t="shared" ca="1" si="2"/>
        <v>0</v>
      </c>
    </row>
    <row r="53" spans="7:10" x14ac:dyDescent="0.3">
      <c r="G53">
        <v>52</v>
      </c>
      <c r="H53">
        <f t="shared" si="0"/>
        <v>1</v>
      </c>
      <c r="I53">
        <f t="shared" si="1"/>
        <v>18</v>
      </c>
      <c r="J53" t="str">
        <f t="shared" ca="1" si="2"/>
        <v/>
      </c>
    </row>
    <row r="54" spans="7:10" x14ac:dyDescent="0.3">
      <c r="G54">
        <v>53</v>
      </c>
      <c r="H54">
        <f t="shared" si="0"/>
        <v>2</v>
      </c>
      <c r="I54">
        <f t="shared" si="1"/>
        <v>18</v>
      </c>
      <c r="J54">
        <f t="shared" ca="1" si="2"/>
        <v>0.2</v>
      </c>
    </row>
    <row r="55" spans="7:10" x14ac:dyDescent="0.3">
      <c r="G55">
        <v>54</v>
      </c>
      <c r="H55">
        <f t="shared" si="0"/>
        <v>0</v>
      </c>
      <c r="I55">
        <f t="shared" si="1"/>
        <v>18</v>
      </c>
      <c r="J55">
        <f t="shared" ca="1" si="2"/>
        <v>0</v>
      </c>
    </row>
    <row r="56" spans="7:10" x14ac:dyDescent="0.3">
      <c r="G56">
        <v>55</v>
      </c>
      <c r="H56">
        <f t="shared" si="0"/>
        <v>1</v>
      </c>
      <c r="I56">
        <f t="shared" si="1"/>
        <v>19</v>
      </c>
      <c r="J56" t="str">
        <f t="shared" ca="1" si="2"/>
        <v/>
      </c>
    </row>
    <row r="57" spans="7:10" x14ac:dyDescent="0.3">
      <c r="G57">
        <v>56</v>
      </c>
      <c r="H57">
        <f t="shared" si="0"/>
        <v>2</v>
      </c>
      <c r="I57">
        <f t="shared" si="1"/>
        <v>19</v>
      </c>
      <c r="J57">
        <f t="shared" ca="1" si="2"/>
        <v>0</v>
      </c>
    </row>
    <row r="58" spans="7:10" x14ac:dyDescent="0.3">
      <c r="G58">
        <v>57</v>
      </c>
      <c r="H58">
        <f t="shared" si="0"/>
        <v>0</v>
      </c>
      <c r="I58">
        <f t="shared" si="1"/>
        <v>19</v>
      </c>
      <c r="J58">
        <f t="shared" ca="1" si="2"/>
        <v>0</v>
      </c>
    </row>
    <row r="59" spans="7:10" x14ac:dyDescent="0.3">
      <c r="G59">
        <v>58</v>
      </c>
      <c r="H59">
        <f t="shared" si="0"/>
        <v>1</v>
      </c>
      <c r="I59">
        <f t="shared" si="1"/>
        <v>20</v>
      </c>
      <c r="J59" t="str">
        <f t="shared" ca="1" si="2"/>
        <v/>
      </c>
    </row>
    <row r="60" spans="7:10" x14ac:dyDescent="0.3">
      <c r="G60">
        <v>59</v>
      </c>
      <c r="H60">
        <f t="shared" si="0"/>
        <v>2</v>
      </c>
      <c r="I60">
        <f t="shared" si="1"/>
        <v>20</v>
      </c>
      <c r="J60">
        <f t="shared" ca="1" si="2"/>
        <v>0</v>
      </c>
    </row>
    <row r="61" spans="7:10" x14ac:dyDescent="0.3">
      <c r="G61">
        <v>60</v>
      </c>
      <c r="H61">
        <f t="shared" si="0"/>
        <v>0</v>
      </c>
      <c r="I61">
        <f t="shared" si="1"/>
        <v>20</v>
      </c>
      <c r="J61">
        <f t="shared" ca="1" si="2"/>
        <v>0</v>
      </c>
    </row>
    <row r="62" spans="7:10" x14ac:dyDescent="0.3">
      <c r="G62">
        <v>61</v>
      </c>
      <c r="H62">
        <f t="shared" si="0"/>
        <v>1</v>
      </c>
      <c r="I62">
        <f t="shared" si="1"/>
        <v>21</v>
      </c>
      <c r="J62" t="str">
        <f t="shared" ca="1" si="2"/>
        <v/>
      </c>
    </row>
    <row r="63" spans="7:10" x14ac:dyDescent="0.3">
      <c r="G63">
        <v>62</v>
      </c>
      <c r="H63">
        <f t="shared" si="0"/>
        <v>2</v>
      </c>
      <c r="I63">
        <f t="shared" si="1"/>
        <v>21</v>
      </c>
      <c r="J63">
        <f t="shared" ca="1" si="2"/>
        <v>0</v>
      </c>
    </row>
    <row r="64" spans="7:10" x14ac:dyDescent="0.3">
      <c r="G64">
        <v>63</v>
      </c>
      <c r="H64">
        <f t="shared" si="0"/>
        <v>0</v>
      </c>
      <c r="I64">
        <f t="shared" si="1"/>
        <v>21</v>
      </c>
      <c r="J64">
        <f t="shared" ca="1" si="2"/>
        <v>0</v>
      </c>
    </row>
    <row r="65" spans="7:10" x14ac:dyDescent="0.3">
      <c r="G65">
        <v>64</v>
      </c>
      <c r="H65">
        <f t="shared" si="0"/>
        <v>1</v>
      </c>
      <c r="I65">
        <f t="shared" si="1"/>
        <v>22</v>
      </c>
      <c r="J65" t="str">
        <f t="shared" ca="1" si="2"/>
        <v/>
      </c>
    </row>
    <row r="66" spans="7:10" x14ac:dyDescent="0.3">
      <c r="G66">
        <v>65</v>
      </c>
      <c r="H66">
        <f t="shared" si="0"/>
        <v>2</v>
      </c>
      <c r="I66">
        <f t="shared" si="1"/>
        <v>22</v>
      </c>
      <c r="J66">
        <f t="shared" ca="1" si="2"/>
        <v>0</v>
      </c>
    </row>
    <row r="67" spans="7:10" x14ac:dyDescent="0.3">
      <c r="G67">
        <v>66</v>
      </c>
      <c r="H67">
        <f t="shared" ref="H67:H115" si="3">MOD(G67,3)</f>
        <v>0</v>
      </c>
      <c r="I67">
        <f t="shared" ref="I67:I115" si="4">CEILING(G67/3,1)</f>
        <v>22</v>
      </c>
      <c r="J67">
        <f t="shared" ca="1" si="2"/>
        <v>0</v>
      </c>
    </row>
    <row r="68" spans="7:10" x14ac:dyDescent="0.3">
      <c r="G68">
        <v>67</v>
      </c>
      <c r="H68">
        <f t="shared" si="3"/>
        <v>1</v>
      </c>
      <c r="I68">
        <f t="shared" si="4"/>
        <v>23</v>
      </c>
      <c r="J68" t="str">
        <f t="shared" ca="1" si="2"/>
        <v/>
      </c>
    </row>
    <row r="69" spans="7:10" x14ac:dyDescent="0.3">
      <c r="G69">
        <v>68</v>
      </c>
      <c r="H69">
        <f t="shared" si="3"/>
        <v>2</v>
      </c>
      <c r="I69">
        <f t="shared" si="4"/>
        <v>23</v>
      </c>
      <c r="J69">
        <f t="shared" ca="1" si="2"/>
        <v>0</v>
      </c>
    </row>
    <row r="70" spans="7:10" x14ac:dyDescent="0.3">
      <c r="G70">
        <v>69</v>
      </c>
      <c r="H70">
        <f t="shared" si="3"/>
        <v>0</v>
      </c>
      <c r="I70">
        <f t="shared" si="4"/>
        <v>23</v>
      </c>
      <c r="J70">
        <f t="shared" ca="1" si="2"/>
        <v>0</v>
      </c>
    </row>
    <row r="71" spans="7:10" x14ac:dyDescent="0.3">
      <c r="G71">
        <v>70</v>
      </c>
      <c r="H71">
        <f t="shared" si="3"/>
        <v>1</v>
      </c>
      <c r="I71">
        <f t="shared" si="4"/>
        <v>24</v>
      </c>
      <c r="J71" t="str">
        <f t="shared" ca="1" si="2"/>
        <v/>
      </c>
    </row>
    <row r="72" spans="7:10" x14ac:dyDescent="0.3">
      <c r="G72">
        <v>71</v>
      </c>
      <c r="H72">
        <f t="shared" si="3"/>
        <v>2</v>
      </c>
      <c r="I72">
        <f t="shared" si="4"/>
        <v>24</v>
      </c>
      <c r="J72">
        <f t="shared" ref="J72:J115" ca="1" si="5">IF(H72=1,"",IF(H72=2,OFFSET($B$1,I72,1),OFFSET($B$1,I72,2)))</f>
        <v>0</v>
      </c>
    </row>
    <row r="73" spans="7:10" x14ac:dyDescent="0.3">
      <c r="G73">
        <v>72</v>
      </c>
      <c r="H73">
        <f t="shared" si="3"/>
        <v>0</v>
      </c>
      <c r="I73">
        <f t="shared" si="4"/>
        <v>24</v>
      </c>
      <c r="J73">
        <f t="shared" ca="1" si="5"/>
        <v>0</v>
      </c>
    </row>
    <row r="74" spans="7:10" x14ac:dyDescent="0.3">
      <c r="G74">
        <v>73</v>
      </c>
      <c r="H74">
        <f t="shared" si="3"/>
        <v>1</v>
      </c>
      <c r="I74">
        <f t="shared" si="4"/>
        <v>25</v>
      </c>
      <c r="J74" t="str">
        <f t="shared" ca="1" si="5"/>
        <v/>
      </c>
    </row>
    <row r="75" spans="7:10" x14ac:dyDescent="0.3">
      <c r="G75">
        <v>74</v>
      </c>
      <c r="H75">
        <f t="shared" si="3"/>
        <v>2</v>
      </c>
      <c r="I75">
        <f t="shared" si="4"/>
        <v>25</v>
      </c>
      <c r="J75">
        <f t="shared" ca="1" si="5"/>
        <v>0</v>
      </c>
    </row>
    <row r="76" spans="7:10" x14ac:dyDescent="0.3">
      <c r="G76">
        <v>75</v>
      </c>
      <c r="H76">
        <f t="shared" si="3"/>
        <v>0</v>
      </c>
      <c r="I76">
        <f t="shared" si="4"/>
        <v>25</v>
      </c>
      <c r="J76">
        <f t="shared" ca="1" si="5"/>
        <v>0</v>
      </c>
    </row>
    <row r="77" spans="7:10" x14ac:dyDescent="0.3">
      <c r="G77">
        <v>76</v>
      </c>
      <c r="H77">
        <f t="shared" si="3"/>
        <v>1</v>
      </c>
      <c r="I77">
        <f t="shared" si="4"/>
        <v>26</v>
      </c>
      <c r="J77" t="str">
        <f t="shared" ca="1" si="5"/>
        <v/>
      </c>
    </row>
    <row r="78" spans="7:10" x14ac:dyDescent="0.3">
      <c r="G78">
        <v>77</v>
      </c>
      <c r="H78">
        <f t="shared" si="3"/>
        <v>2</v>
      </c>
      <c r="I78">
        <f t="shared" si="4"/>
        <v>26</v>
      </c>
      <c r="J78">
        <f t="shared" ca="1" si="5"/>
        <v>0</v>
      </c>
    </row>
    <row r="79" spans="7:10" x14ac:dyDescent="0.3">
      <c r="G79">
        <v>78</v>
      </c>
      <c r="H79">
        <f t="shared" si="3"/>
        <v>0</v>
      </c>
      <c r="I79">
        <f t="shared" si="4"/>
        <v>26</v>
      </c>
      <c r="J79">
        <f t="shared" ca="1" si="5"/>
        <v>0</v>
      </c>
    </row>
    <row r="80" spans="7:10" x14ac:dyDescent="0.3">
      <c r="G80">
        <v>79</v>
      </c>
      <c r="H80">
        <f t="shared" si="3"/>
        <v>1</v>
      </c>
      <c r="I80">
        <f t="shared" si="4"/>
        <v>27</v>
      </c>
      <c r="J80" t="str">
        <f t="shared" ca="1" si="5"/>
        <v/>
      </c>
    </row>
    <row r="81" spans="7:10" x14ac:dyDescent="0.3">
      <c r="G81">
        <v>80</v>
      </c>
      <c r="H81">
        <f t="shared" si="3"/>
        <v>2</v>
      </c>
      <c r="I81">
        <f t="shared" si="4"/>
        <v>27</v>
      </c>
      <c r="J81">
        <f t="shared" ca="1" si="5"/>
        <v>0</v>
      </c>
    </row>
    <row r="82" spans="7:10" x14ac:dyDescent="0.3">
      <c r="G82">
        <v>81</v>
      </c>
      <c r="H82">
        <f t="shared" si="3"/>
        <v>0</v>
      </c>
      <c r="I82">
        <f t="shared" si="4"/>
        <v>27</v>
      </c>
      <c r="J82">
        <f t="shared" ca="1" si="5"/>
        <v>0</v>
      </c>
    </row>
    <row r="83" spans="7:10" x14ac:dyDescent="0.3">
      <c r="G83">
        <v>82</v>
      </c>
      <c r="H83">
        <f t="shared" si="3"/>
        <v>1</v>
      </c>
      <c r="I83">
        <f t="shared" si="4"/>
        <v>28</v>
      </c>
      <c r="J83" t="str">
        <f t="shared" ca="1" si="5"/>
        <v/>
      </c>
    </row>
    <row r="84" spans="7:10" x14ac:dyDescent="0.3">
      <c r="G84">
        <v>83</v>
      </c>
      <c r="H84">
        <f t="shared" si="3"/>
        <v>2</v>
      </c>
      <c r="I84">
        <f t="shared" si="4"/>
        <v>28</v>
      </c>
      <c r="J84">
        <f t="shared" ca="1" si="5"/>
        <v>0</v>
      </c>
    </row>
    <row r="85" spans="7:10" x14ac:dyDescent="0.3">
      <c r="G85">
        <v>84</v>
      </c>
      <c r="H85">
        <f t="shared" si="3"/>
        <v>0</v>
      </c>
      <c r="I85">
        <f t="shared" si="4"/>
        <v>28</v>
      </c>
      <c r="J85">
        <f t="shared" ca="1" si="5"/>
        <v>0</v>
      </c>
    </row>
    <row r="86" spans="7:10" x14ac:dyDescent="0.3">
      <c r="G86">
        <v>85</v>
      </c>
      <c r="H86">
        <f t="shared" si="3"/>
        <v>1</v>
      </c>
      <c r="I86">
        <f t="shared" si="4"/>
        <v>29</v>
      </c>
      <c r="J86" t="str">
        <f t="shared" ca="1" si="5"/>
        <v/>
      </c>
    </row>
    <row r="87" spans="7:10" x14ac:dyDescent="0.3">
      <c r="G87">
        <v>86</v>
      </c>
      <c r="H87">
        <f t="shared" si="3"/>
        <v>2</v>
      </c>
      <c r="I87">
        <f t="shared" si="4"/>
        <v>29</v>
      </c>
      <c r="J87">
        <f t="shared" ca="1" si="5"/>
        <v>0</v>
      </c>
    </row>
    <row r="88" spans="7:10" x14ac:dyDescent="0.3">
      <c r="G88">
        <v>87</v>
      </c>
      <c r="H88">
        <f t="shared" si="3"/>
        <v>0</v>
      </c>
      <c r="I88">
        <f t="shared" si="4"/>
        <v>29</v>
      </c>
      <c r="J88">
        <f t="shared" ca="1" si="5"/>
        <v>0</v>
      </c>
    </row>
    <row r="89" spans="7:10" x14ac:dyDescent="0.3">
      <c r="G89">
        <v>88</v>
      </c>
      <c r="H89">
        <f t="shared" si="3"/>
        <v>1</v>
      </c>
      <c r="I89">
        <f t="shared" si="4"/>
        <v>30</v>
      </c>
      <c r="J89" t="str">
        <f t="shared" ca="1" si="5"/>
        <v/>
      </c>
    </row>
    <row r="90" spans="7:10" x14ac:dyDescent="0.3">
      <c r="G90">
        <v>89</v>
      </c>
      <c r="H90">
        <f t="shared" si="3"/>
        <v>2</v>
      </c>
      <c r="I90">
        <f t="shared" si="4"/>
        <v>30</v>
      </c>
      <c r="J90">
        <f t="shared" ca="1" si="5"/>
        <v>0</v>
      </c>
    </row>
    <row r="91" spans="7:10" x14ac:dyDescent="0.3">
      <c r="G91">
        <v>90</v>
      </c>
      <c r="H91">
        <f t="shared" si="3"/>
        <v>0</v>
      </c>
      <c r="I91">
        <f t="shared" si="4"/>
        <v>30</v>
      </c>
      <c r="J91">
        <f t="shared" ca="1" si="5"/>
        <v>0</v>
      </c>
    </row>
    <row r="92" spans="7:10" x14ac:dyDescent="0.3">
      <c r="G92">
        <v>91</v>
      </c>
      <c r="H92">
        <f t="shared" si="3"/>
        <v>1</v>
      </c>
      <c r="I92">
        <f t="shared" si="4"/>
        <v>31</v>
      </c>
      <c r="J92" t="str">
        <f t="shared" ca="1" si="5"/>
        <v/>
      </c>
    </row>
    <row r="93" spans="7:10" x14ac:dyDescent="0.3">
      <c r="G93">
        <v>92</v>
      </c>
      <c r="H93">
        <f t="shared" si="3"/>
        <v>2</v>
      </c>
      <c r="I93">
        <f t="shared" si="4"/>
        <v>31</v>
      </c>
      <c r="J93">
        <f t="shared" ca="1" si="5"/>
        <v>0.04</v>
      </c>
    </row>
    <row r="94" spans="7:10" x14ac:dyDescent="0.3">
      <c r="G94">
        <v>93</v>
      </c>
      <c r="H94">
        <f t="shared" si="3"/>
        <v>0</v>
      </c>
      <c r="I94">
        <f t="shared" si="4"/>
        <v>31</v>
      </c>
      <c r="J94">
        <f t="shared" ca="1" si="5"/>
        <v>0</v>
      </c>
    </row>
    <row r="95" spans="7:10" x14ac:dyDescent="0.3">
      <c r="G95">
        <v>94</v>
      </c>
      <c r="H95">
        <f t="shared" si="3"/>
        <v>1</v>
      </c>
      <c r="I95">
        <f t="shared" si="4"/>
        <v>32</v>
      </c>
      <c r="J95" t="str">
        <f t="shared" ca="1" si="5"/>
        <v/>
      </c>
    </row>
    <row r="96" spans="7:10" x14ac:dyDescent="0.3">
      <c r="G96">
        <v>95</v>
      </c>
      <c r="H96">
        <f t="shared" si="3"/>
        <v>2</v>
      </c>
      <c r="I96">
        <f t="shared" si="4"/>
        <v>32</v>
      </c>
      <c r="J96">
        <f t="shared" ca="1" si="5"/>
        <v>0</v>
      </c>
    </row>
    <row r="97" spans="7:10" x14ac:dyDescent="0.3">
      <c r="G97">
        <v>96</v>
      </c>
      <c r="H97">
        <f t="shared" si="3"/>
        <v>0</v>
      </c>
      <c r="I97">
        <f t="shared" si="4"/>
        <v>32</v>
      </c>
      <c r="J97">
        <f t="shared" ca="1" si="5"/>
        <v>0</v>
      </c>
    </row>
    <row r="98" spans="7:10" x14ac:dyDescent="0.3">
      <c r="G98">
        <v>97</v>
      </c>
      <c r="H98">
        <f t="shared" si="3"/>
        <v>1</v>
      </c>
      <c r="I98">
        <f t="shared" si="4"/>
        <v>33</v>
      </c>
      <c r="J98" t="str">
        <f t="shared" ca="1" si="5"/>
        <v/>
      </c>
    </row>
    <row r="99" spans="7:10" x14ac:dyDescent="0.3">
      <c r="G99">
        <v>98</v>
      </c>
      <c r="H99">
        <f t="shared" si="3"/>
        <v>2</v>
      </c>
      <c r="I99">
        <f t="shared" si="4"/>
        <v>33</v>
      </c>
      <c r="J99">
        <f t="shared" ca="1" si="5"/>
        <v>0</v>
      </c>
    </row>
    <row r="100" spans="7:10" x14ac:dyDescent="0.3">
      <c r="G100">
        <v>99</v>
      </c>
      <c r="H100">
        <f t="shared" si="3"/>
        <v>0</v>
      </c>
      <c r="I100">
        <f t="shared" si="4"/>
        <v>33</v>
      </c>
      <c r="J100">
        <f t="shared" ca="1" si="5"/>
        <v>0</v>
      </c>
    </row>
    <row r="101" spans="7:10" x14ac:dyDescent="0.3">
      <c r="G101">
        <v>100</v>
      </c>
      <c r="H101">
        <f t="shared" si="3"/>
        <v>1</v>
      </c>
      <c r="I101">
        <f t="shared" si="4"/>
        <v>34</v>
      </c>
      <c r="J101" t="str">
        <f t="shared" ca="1" si="5"/>
        <v/>
      </c>
    </row>
    <row r="102" spans="7:10" x14ac:dyDescent="0.3">
      <c r="G102">
        <v>101</v>
      </c>
      <c r="H102">
        <f t="shared" si="3"/>
        <v>2</v>
      </c>
      <c r="I102">
        <f t="shared" si="4"/>
        <v>34</v>
      </c>
      <c r="J102">
        <f t="shared" ca="1" si="5"/>
        <v>0</v>
      </c>
    </row>
    <row r="103" spans="7:10" x14ac:dyDescent="0.3">
      <c r="G103">
        <v>102</v>
      </c>
      <c r="H103">
        <f t="shared" si="3"/>
        <v>0</v>
      </c>
      <c r="I103">
        <f t="shared" si="4"/>
        <v>34</v>
      </c>
      <c r="J103">
        <f t="shared" ca="1" si="5"/>
        <v>0</v>
      </c>
    </row>
    <row r="104" spans="7:10" x14ac:dyDescent="0.3">
      <c r="G104">
        <v>103</v>
      </c>
      <c r="H104">
        <f t="shared" si="3"/>
        <v>1</v>
      </c>
      <c r="I104">
        <f t="shared" si="4"/>
        <v>35</v>
      </c>
      <c r="J104" t="str">
        <f t="shared" ca="1" si="5"/>
        <v/>
      </c>
    </row>
    <row r="105" spans="7:10" x14ac:dyDescent="0.3">
      <c r="G105">
        <v>104</v>
      </c>
      <c r="H105">
        <f t="shared" si="3"/>
        <v>2</v>
      </c>
      <c r="I105">
        <f t="shared" si="4"/>
        <v>35</v>
      </c>
      <c r="J105">
        <f t="shared" ca="1" si="5"/>
        <v>0</v>
      </c>
    </row>
    <row r="106" spans="7:10" x14ac:dyDescent="0.3">
      <c r="G106">
        <v>105</v>
      </c>
      <c r="H106">
        <f t="shared" si="3"/>
        <v>0</v>
      </c>
      <c r="I106">
        <f t="shared" si="4"/>
        <v>35</v>
      </c>
      <c r="J106">
        <f t="shared" ca="1" si="5"/>
        <v>0</v>
      </c>
    </row>
    <row r="107" spans="7:10" x14ac:dyDescent="0.3">
      <c r="G107">
        <v>106</v>
      </c>
      <c r="H107">
        <f t="shared" si="3"/>
        <v>1</v>
      </c>
      <c r="I107">
        <f t="shared" si="4"/>
        <v>36</v>
      </c>
      <c r="J107" t="str">
        <f t="shared" ca="1" si="5"/>
        <v/>
      </c>
    </row>
    <row r="108" spans="7:10" x14ac:dyDescent="0.3">
      <c r="G108">
        <v>107</v>
      </c>
      <c r="H108">
        <f t="shared" si="3"/>
        <v>2</v>
      </c>
      <c r="I108">
        <f t="shared" si="4"/>
        <v>36</v>
      </c>
      <c r="J108">
        <f t="shared" ca="1" si="5"/>
        <v>0</v>
      </c>
    </row>
    <row r="109" spans="7:10" x14ac:dyDescent="0.3">
      <c r="G109">
        <v>108</v>
      </c>
      <c r="H109">
        <f t="shared" si="3"/>
        <v>0</v>
      </c>
      <c r="I109">
        <f t="shared" si="4"/>
        <v>36</v>
      </c>
      <c r="J109">
        <f t="shared" ca="1" si="5"/>
        <v>0</v>
      </c>
    </row>
    <row r="110" spans="7:10" x14ac:dyDescent="0.3">
      <c r="G110">
        <v>109</v>
      </c>
      <c r="H110">
        <f t="shared" si="3"/>
        <v>1</v>
      </c>
      <c r="I110">
        <f t="shared" si="4"/>
        <v>37</v>
      </c>
      <c r="J110" t="str">
        <f t="shared" ca="1" si="5"/>
        <v/>
      </c>
    </row>
    <row r="111" spans="7:10" x14ac:dyDescent="0.3">
      <c r="G111">
        <v>110</v>
      </c>
      <c r="H111">
        <f t="shared" si="3"/>
        <v>2</v>
      </c>
      <c r="I111">
        <f t="shared" si="4"/>
        <v>37</v>
      </c>
      <c r="J111">
        <f t="shared" ca="1" si="5"/>
        <v>0</v>
      </c>
    </row>
    <row r="112" spans="7:10" x14ac:dyDescent="0.3">
      <c r="G112">
        <v>111</v>
      </c>
      <c r="H112">
        <f t="shared" si="3"/>
        <v>0</v>
      </c>
      <c r="I112">
        <f t="shared" si="4"/>
        <v>37</v>
      </c>
      <c r="J112">
        <f t="shared" ca="1" si="5"/>
        <v>0</v>
      </c>
    </row>
    <row r="113" spans="7:10" x14ac:dyDescent="0.3">
      <c r="G113">
        <v>112</v>
      </c>
      <c r="H113">
        <f t="shared" si="3"/>
        <v>1</v>
      </c>
      <c r="I113">
        <f t="shared" si="4"/>
        <v>38</v>
      </c>
      <c r="J113" t="str">
        <f t="shared" ca="1" si="5"/>
        <v/>
      </c>
    </row>
    <row r="114" spans="7:10" x14ac:dyDescent="0.3">
      <c r="G114">
        <v>113</v>
      </c>
      <c r="H114">
        <f t="shared" si="3"/>
        <v>2</v>
      </c>
      <c r="I114">
        <f t="shared" si="4"/>
        <v>38</v>
      </c>
      <c r="J114">
        <f t="shared" ca="1" si="5"/>
        <v>0</v>
      </c>
    </row>
    <row r="115" spans="7:10" x14ac:dyDescent="0.3">
      <c r="G115">
        <v>114</v>
      </c>
      <c r="H115">
        <f t="shared" si="3"/>
        <v>0</v>
      </c>
      <c r="I115">
        <f t="shared" si="4"/>
        <v>38</v>
      </c>
      <c r="J115">
        <f t="shared" ca="1" si="5"/>
        <v>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" x14ac:dyDescent="0.3"/>
  <sheetData/>
  <sheetProtection formatCells="0" insertHyperlinks="0" autoFilter="0"/>
  <phoneticPr fontId="8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/>
  <rangeList sheetStid="5" master=""/>
  <rangeList sheetStid="7" master=""/>
</allowEditUser>
</file>

<file path=customXml/item2.xml><?xml version="1.0" encoding="utf-8"?>
<pixelators xmlns="https://web.wps.cn/et/2018/main" xmlns:s="http://schemas.openxmlformats.org/spreadsheetml/2006/main">
  <pixelatorList sheetStid="3"/>
  <pixelatorList sheetStid="5"/>
  <pixelatorList sheetStid="7"/>
  <pixelatorList sheetStid="8"/>
</pixelators>
</file>

<file path=customXml/item3.xml>
</file>

<file path=customXml/item4.xml><?xml version="1.0" encoding="utf-8"?>
<woProps xmlns="https://web.wps.cn/et/2018/main" xmlns:s="http://schemas.openxmlformats.org/spreadsheetml/2006/main">
  <woSheetsProps>
    <woSheetProps sheetStid="3" interlineOnOff="0" interlineColor="0" isDbSheet="0"/>
    <woSheetProps sheetStid="5" interlineOnOff="0" interlineColor="0" isDbSheet="0">
      <pivotTables/>
    </woSheetProps>
    <woSheetProps sheetStid="7" interlineOnOff="0" interlineColor="0" isDbSheet="0"/>
  </woSheetsProps>
  <woBookProps>
    <bookSettings isFilterShared="1" isAutoUpdatePaused="0" filterType="conn" isMergeTasksAutoUpdate="0"/>
  </woBookProps>
</woProps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交易数据表</vt:lpstr>
      <vt:lpstr>仓位分析</vt:lpstr>
      <vt:lpstr>股票交易</vt:lpstr>
      <vt:lpstr>Sheet1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Xinyu Zhou</cp:lastModifiedBy>
  <dcterms:created xsi:type="dcterms:W3CDTF">2021-09-19T14:13:46Z</dcterms:created>
  <dcterms:modified xsi:type="dcterms:W3CDTF">2021-11-19T01:34:59Z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E088C556DF8843A18186711E09FEF4E0</vt:lpwstr>
  </property>
</Properties>
</file>