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nleong/Documents/UM/UMMADS/Courses - Current/SIADS697-Capstone/power_emissions/data/processed/"/>
    </mc:Choice>
  </mc:AlternateContent>
  <xr:revisionPtr revIDLastSave="0" documentId="13_ncr:1_{440E25B9-222C-E841-AD8D-7D024ABB3D93}" xr6:coauthVersionLast="47" xr6:coauthVersionMax="47" xr10:uidLastSave="{00000000-0000-0000-0000-000000000000}"/>
  <bookViews>
    <workbookView xWindow="60" yWindow="560" windowWidth="33480" windowHeight="20380" activeTab="4" xr2:uid="{0F4C5EE1-2F36-4A69-9A82-73C9D08FB8D4}"/>
  </bookViews>
  <sheets>
    <sheet name="Sheet3" sheetId="4" r:id="rId1"/>
    <sheet name="Panel" sheetId="1" r:id="rId2"/>
    <sheet name="Regression" sheetId="2" r:id="rId3"/>
    <sheet name="Timeseries" sheetId="3" r:id="rId4"/>
    <sheet name="Prediction 202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5" l="1"/>
  <c r="C62" i="5"/>
  <c r="B62" i="5"/>
  <c r="C61" i="5"/>
  <c r="B61" i="5"/>
  <c r="D61" i="5"/>
  <c r="F55" i="5"/>
  <c r="D55" i="5"/>
  <c r="C55" i="5"/>
  <c r="B55" i="5"/>
  <c r="F54" i="5"/>
  <c r="D54" i="5"/>
  <c r="C54" i="5"/>
  <c r="B54" i="5"/>
  <c r="F53" i="5"/>
  <c r="D53" i="5"/>
  <c r="C53" i="5"/>
  <c r="B53" i="5"/>
  <c r="F52" i="5"/>
  <c r="D52" i="5"/>
  <c r="C52" i="5"/>
  <c r="B52" i="5"/>
  <c r="F51" i="5"/>
  <c r="D51" i="5"/>
  <c r="C51" i="5"/>
  <c r="B51" i="5"/>
  <c r="F44" i="5"/>
  <c r="D44" i="5"/>
  <c r="C44" i="5"/>
  <c r="B44" i="5"/>
  <c r="F43" i="5"/>
  <c r="E43" i="5"/>
  <c r="D43" i="5"/>
  <c r="C43" i="5"/>
  <c r="B43" i="5"/>
  <c r="F42" i="5"/>
  <c r="D42" i="5"/>
  <c r="C42" i="5"/>
  <c r="B42" i="5"/>
  <c r="F41" i="5"/>
  <c r="D41" i="5"/>
  <c r="C41" i="5"/>
  <c r="B41" i="5"/>
  <c r="F40" i="5"/>
  <c r="E40" i="5"/>
  <c r="D40" i="5"/>
  <c r="C40" i="5"/>
  <c r="B40" i="5"/>
  <c r="V37" i="5"/>
  <c r="T37" i="5"/>
  <c r="S37" i="5"/>
  <c r="R37" i="5"/>
  <c r="E37" i="5"/>
  <c r="E36" i="5"/>
  <c r="H36" i="5" s="1"/>
  <c r="E35" i="5"/>
  <c r="H35" i="5" s="1"/>
  <c r="E34" i="5"/>
  <c r="H33" i="5"/>
  <c r="E33" i="5"/>
  <c r="F29" i="5"/>
  <c r="D29" i="5"/>
  <c r="C29" i="5"/>
  <c r="B29" i="5"/>
  <c r="F28" i="5"/>
  <c r="E28" i="5"/>
  <c r="D28" i="5"/>
  <c r="C28" i="5"/>
  <c r="B28" i="5"/>
  <c r="F27" i="5"/>
  <c r="D27" i="5"/>
  <c r="C27" i="5"/>
  <c r="B27" i="5"/>
  <c r="F26" i="5"/>
  <c r="D26" i="5"/>
  <c r="C26" i="5"/>
  <c r="B26" i="5"/>
  <c r="F25" i="5"/>
  <c r="E25" i="5"/>
  <c r="D25" i="5"/>
  <c r="C25" i="5"/>
  <c r="B25" i="5"/>
  <c r="V7" i="5"/>
  <c r="T7" i="5"/>
  <c r="S7" i="5"/>
  <c r="R7" i="5"/>
  <c r="E7" i="5"/>
  <c r="E29" i="5" s="1"/>
  <c r="E6" i="5"/>
  <c r="H6" i="5" s="1"/>
  <c r="E5" i="5"/>
  <c r="H5" i="5" s="1"/>
  <c r="E4" i="5"/>
  <c r="H4" i="5" s="1"/>
  <c r="H3" i="5"/>
  <c r="E3" i="5"/>
  <c r="E55" i="5" l="1"/>
  <c r="H37" i="5"/>
  <c r="E52" i="5"/>
  <c r="H7" i="5"/>
  <c r="E51" i="5"/>
  <c r="E54" i="5"/>
  <c r="E42" i="5"/>
  <c r="E53" i="5"/>
  <c r="E44" i="5"/>
  <c r="E27" i="5"/>
  <c r="U7" i="5"/>
  <c r="U37" i="5"/>
  <c r="E26" i="5"/>
  <c r="E41" i="5"/>
  <c r="H34" i="5"/>
  <c r="C13" i="4"/>
  <c r="D13" i="4"/>
  <c r="B13" i="4"/>
  <c r="C12" i="4"/>
  <c r="D12" i="4"/>
  <c r="B12" i="4"/>
  <c r="C11" i="4"/>
  <c r="D11" i="4"/>
  <c r="B11" i="4"/>
  <c r="C5" i="4"/>
  <c r="D5" i="4"/>
  <c r="B5" i="4"/>
  <c r="C4" i="4"/>
  <c r="D4" i="4"/>
  <c r="B4" i="4"/>
  <c r="C3" i="4"/>
  <c r="D3" i="4"/>
  <c r="B3" i="4"/>
  <c r="M28" i="3"/>
  <c r="N28" i="3"/>
  <c r="L28" i="3"/>
  <c r="M27" i="3"/>
  <c r="N27" i="3"/>
  <c r="L27" i="3"/>
  <c r="C18" i="3"/>
  <c r="F18" i="3" s="1"/>
  <c r="C14" i="3"/>
  <c r="F14" i="3" s="1"/>
  <c r="C10" i="3"/>
  <c r="C6" i="3"/>
  <c r="E6" i="3" s="1"/>
  <c r="C14" i="2"/>
  <c r="F14" i="2" s="1"/>
  <c r="C6" i="2"/>
  <c r="H6" i="2" s="1"/>
  <c r="E33" i="2"/>
  <c r="E34" i="2"/>
  <c r="E35" i="2"/>
  <c r="E32" i="2"/>
  <c r="E18" i="3"/>
  <c r="H10" i="3"/>
  <c r="F10" i="3"/>
  <c r="E10" i="3"/>
  <c r="P6" i="3"/>
  <c r="N6" i="3"/>
  <c r="M6" i="3"/>
  <c r="P5" i="3"/>
  <c r="N5" i="3"/>
  <c r="N8" i="3" s="1"/>
  <c r="O8" i="3" s="1"/>
  <c r="M5" i="3"/>
  <c r="P4" i="3"/>
  <c r="N4" i="3"/>
  <c r="M4" i="3"/>
  <c r="P3" i="3"/>
  <c r="N3" i="3"/>
  <c r="M3" i="3"/>
  <c r="H18" i="2"/>
  <c r="F18" i="2"/>
  <c r="E18" i="2"/>
  <c r="H10" i="2"/>
  <c r="F10" i="2"/>
  <c r="E10" i="2"/>
  <c r="P6" i="2"/>
  <c r="N6" i="2"/>
  <c r="M6" i="2"/>
  <c r="P5" i="2"/>
  <c r="N5" i="2"/>
  <c r="M5" i="2"/>
  <c r="P4" i="2"/>
  <c r="N4" i="2"/>
  <c r="M4" i="2"/>
  <c r="P3" i="2"/>
  <c r="N3" i="2"/>
  <c r="M3" i="2"/>
  <c r="O8" i="1"/>
  <c r="N8" i="1"/>
  <c r="N6" i="1"/>
  <c r="N5" i="1"/>
  <c r="N4" i="1"/>
  <c r="N3" i="1"/>
  <c r="M8" i="1"/>
  <c r="M6" i="1"/>
  <c r="M5" i="1"/>
  <c r="M4" i="1"/>
  <c r="M3" i="1"/>
  <c r="F18" i="1"/>
  <c r="F14" i="1"/>
  <c r="F10" i="1"/>
  <c r="F6" i="1"/>
  <c r="F23" i="1" s="1"/>
  <c r="G23" i="1" s="1"/>
  <c r="E18" i="1"/>
  <c r="E14" i="1"/>
  <c r="E10" i="1"/>
  <c r="E6" i="1"/>
  <c r="E23" i="1" s="1"/>
  <c r="P6" i="1"/>
  <c r="P5" i="1"/>
  <c r="P4" i="1"/>
  <c r="P3" i="1"/>
  <c r="H18" i="1"/>
  <c r="H14" i="1"/>
  <c r="H10" i="1"/>
  <c r="H6" i="1"/>
  <c r="H18" i="3" l="1"/>
  <c r="H14" i="3"/>
  <c r="E14" i="3"/>
  <c r="F6" i="3"/>
  <c r="F23" i="3" s="1"/>
  <c r="G23" i="3" s="1"/>
  <c r="H6" i="3"/>
  <c r="M8" i="3"/>
  <c r="E23" i="3"/>
  <c r="E14" i="2"/>
  <c r="H14" i="2"/>
  <c r="E6" i="2"/>
  <c r="F6" i="2"/>
  <c r="F23" i="2" s="1"/>
  <c r="G23" i="2" s="1"/>
  <c r="M8" i="2"/>
  <c r="N8" i="2"/>
  <c r="O8" i="2" s="1"/>
  <c r="E23" i="2" l="1"/>
</calcChain>
</file>

<file path=xl/sharedStrings.xml><?xml version="1.0" encoding="utf-8"?>
<sst xmlns="http://schemas.openxmlformats.org/spreadsheetml/2006/main" count="210" uniqueCount="54">
  <si>
    <t>year</t>
  </si>
  <si>
    <t>cluster</t>
  </si>
  <si>
    <t>predict_total_co2</t>
  </si>
  <si>
    <t>co2</t>
  </si>
  <si>
    <t>cluster 0</t>
  </si>
  <si>
    <t>cluster 1</t>
  </si>
  <si>
    <t>cluster 2</t>
  </si>
  <si>
    <t>all</t>
  </si>
  <si>
    <t>Cluster</t>
  </si>
  <si>
    <t>Difference (%)</t>
  </si>
  <si>
    <t>Global</t>
  </si>
  <si>
    <t>MAE</t>
  </si>
  <si>
    <t>MSE</t>
  </si>
  <si>
    <t>RMSE</t>
  </si>
  <si>
    <t>C0</t>
  </si>
  <si>
    <t>C1</t>
  </si>
  <si>
    <t>c2</t>
  </si>
  <si>
    <t>All</t>
  </si>
  <si>
    <t>Panel</t>
  </si>
  <si>
    <t>Regression</t>
  </si>
  <si>
    <t>Timeseries</t>
  </si>
  <si>
    <t xml:space="preserve">   cluster  year          co2</t>
  </si>
  <si>
    <t>0  Cluster 0  2017  1346.203089</t>
  </si>
  <si>
    <t>1  Cluster 0  2018  1356.124541</t>
  </si>
  <si>
    <t>2  Cluster 0  2019  1366.488109</t>
  </si>
  <si>
    <t>3  Cluster 0  2020  1383.624173</t>
  </si>
  <si>
    <t xml:space="preserve">    cluster  year           co2</t>
  </si>
  <si>
    <t>0  Cluster 1  2017  15131.793248</t>
  </si>
  <si>
    <t>1  Cluster 1  2018  15420.040517</t>
  </si>
  <si>
    <t>2  Cluster 1  2019  15658.661311</t>
  </si>
  <si>
    <t>3  Cluster 1  2020  15919.527317</t>
  </si>
  <si>
    <t xml:space="preserve">  cluster  year           co2</t>
  </si>
  <si>
    <t>0  Cluster 2  2017  18168.407089</t>
  </si>
  <si>
    <t>1  Cluster 2  2018  18373.479179</t>
  </si>
  <si>
    <t>2  Cluster 2  2019  18578.551268</t>
  </si>
  <si>
    <t>3  Cluster 2  2020  18783.623358</t>
  </si>
  <si>
    <t xml:space="preserve"> cluster  year           co2</t>
  </si>
  <si>
    <t>0  Global  2017  34624.828846</t>
  </si>
  <si>
    <t>1  Global  2018  35112.079227</t>
  </si>
  <si>
    <t>2  Global  2019  35601.273864</t>
  </si>
  <si>
    <t>3  Global  2020  36092.412757</t>
  </si>
  <si>
    <t>Clustered</t>
  </si>
  <si>
    <t>Cluster 0</t>
  </si>
  <si>
    <t>Cluster 1</t>
  </si>
  <si>
    <t>Cluster 2</t>
  </si>
  <si>
    <t>All Clusters</t>
  </si>
  <si>
    <t>Clustered vs Global Predictions</t>
  </si>
  <si>
    <t>TS vs Panel</t>
  </si>
  <si>
    <t>Growth</t>
  </si>
  <si>
    <t>Regression vs Panel</t>
  </si>
  <si>
    <t>Difference between Regression Model and Timeseries</t>
  </si>
  <si>
    <t>( Regression Model - Timeseries)</t>
  </si>
  <si>
    <t>Year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</si>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</sst>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1" fontId="0" fillId="0" borderId="0" xfId="0" applyNumberFormat="1" applyFont="1"/>
    <xf numFmtId="0" fontId="0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/>
    </xf>
    <xf numFmtId="1" fontId="4" fillId="0" borderId="0" xfId="0" applyNumberFormat="1" applyFont="1"/>
    <xf numFmtId="0" fontId="2" fillId="2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4" borderId="0" xfId="0" applyFont="1" applyFill="1"/>
    <xf numFmtId="0" fontId="3" fillId="2" borderId="0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right" vertical="center" wrapText="1"/>
    </xf>
    <xf numFmtId="43" fontId="0" fillId="0" borderId="0" xfId="1" applyFont="1"/>
    <xf numFmtId="0" fontId="0" fillId="0" borderId="0" xfId="0" applyFont="1" applyAlignment="1">
      <alignment horizontal="right"/>
    </xf>
    <xf numFmtId="43" fontId="0" fillId="0" borderId="0" xfId="0" applyNumberFormat="1" applyFont="1"/>
    <xf numFmtId="43" fontId="3" fillId="4" borderId="0" xfId="1" applyFont="1" applyFill="1" applyBorder="1" applyAlignment="1">
      <alignment horizontal="right" vertical="center" wrapText="1"/>
    </xf>
    <xf numFmtId="43" fontId="0" fillId="4" borderId="0" xfId="1" applyFont="1" applyFill="1"/>
    <xf numFmtId="43" fontId="3" fillId="0" borderId="2" xfId="1" applyFont="1" applyFill="1" applyBorder="1" applyAlignment="1">
      <alignment horizontal="right" vertical="center" wrapText="1"/>
    </xf>
    <xf numFmtId="43" fontId="3" fillId="3" borderId="3" xfId="1" applyFont="1" applyFill="1" applyBorder="1" applyAlignment="1">
      <alignment horizontal="right" vertical="center" wrapText="1"/>
    </xf>
    <xf numFmtId="43" fontId="0" fillId="0" borderId="4" xfId="1" applyFont="1" applyBorder="1"/>
    <xf numFmtId="43" fontId="0" fillId="0" borderId="2" xfId="1" applyFont="1" applyBorder="1"/>
    <xf numFmtId="43" fontId="0" fillId="0" borderId="3" xfId="1" applyFont="1" applyBorder="1"/>
    <xf numFmtId="43" fontId="3" fillId="3" borderId="0" xfId="1" applyFont="1" applyFill="1" applyBorder="1" applyAlignment="1">
      <alignment horizontal="right" vertical="center" wrapText="1"/>
    </xf>
    <xf numFmtId="43" fontId="3" fillId="0" borderId="0" xfId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165" fontId="0" fillId="4" borderId="0" xfId="1" applyNumberFormat="1" applyFont="1" applyFill="1"/>
    <xf numFmtId="165" fontId="0" fillId="0" borderId="0" xfId="1" applyNumberFormat="1" applyFont="1"/>
    <xf numFmtId="165" fontId="2" fillId="2" borderId="0" xfId="1" applyNumberFormat="1" applyFont="1" applyFill="1" applyBorder="1" applyAlignment="1">
      <alignment horizontal="right" vertical="center" wrapText="1"/>
    </xf>
    <xf numFmtId="165" fontId="3" fillId="0" borderId="0" xfId="1" applyNumberFormat="1" applyFont="1" applyFill="1" applyBorder="1" applyAlignment="1">
      <alignment horizontal="right" vertical="center" wrapText="1"/>
    </xf>
    <xf numFmtId="165" fontId="3" fillId="3" borderId="0" xfId="1" applyNumberFormat="1" applyFont="1" applyFill="1" applyBorder="1" applyAlignment="1">
      <alignment horizontal="right" vertical="center" wrapText="1"/>
    </xf>
    <xf numFmtId="43" fontId="3" fillId="2" borderId="0" xfId="1" applyFont="1" applyFill="1" applyBorder="1" applyAlignment="1">
      <alignment horizontal="right" vertical="center" wrapText="1"/>
    </xf>
    <xf numFmtId="43" fontId="3" fillId="2" borderId="2" xfId="1" applyFont="1" applyFill="1" applyBorder="1" applyAlignment="1">
      <alignment horizontal="right" vertical="center" wrapText="1"/>
    </xf>
    <xf numFmtId="43" fontId="0" fillId="0" borderId="0" xfId="1" applyFont="1" applyFill="1"/>
    <xf numFmtId="43" fontId="0" fillId="0" borderId="1" xfId="1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43" fontId="1" fillId="0" borderId="1" xfId="1" applyNumberFormat="1" applyFont="1" applyBorder="1" applyAlignment="1">
      <alignment horizontal="right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right" wrapText="1"/>
    </xf>
    <xf numFmtId="2" fontId="0" fillId="0" borderId="0" xfId="0" applyNumberFormat="1" applyAlignment="1">
      <alignment horizontal="right"/>
    </xf>
    <xf numFmtId="10" fontId="0" fillId="0" borderId="0" xfId="2" applyNumberFormat="1" applyFont="1" applyAlignment="1">
      <alignment horizontal="right"/>
    </xf>
    <xf numFmtId="9" fontId="0" fillId="0" borderId="0" xfId="2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9" fontId="0" fillId="0" borderId="0" xfId="2" applyFont="1" applyAlignment="1">
      <alignment horizontal="right"/>
    </xf>
    <xf numFmtId="43" fontId="0" fillId="0" borderId="0" xfId="1" applyFont="1" applyAlignment="1">
      <alignment horizontal="righ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CDE1-D098-524E-BD63-9B8688288F76}">
  <dimension ref="A2:D13"/>
  <sheetViews>
    <sheetView workbookViewId="0">
      <selection activeCell="K21" sqref="K21"/>
    </sheetView>
  </sheetViews>
  <sheetFormatPr baseColWidth="10" defaultRowHeight="16" x14ac:dyDescent="0.2"/>
  <cols>
    <col min="1" max="1" width="10.83203125" style="29"/>
    <col min="2" max="4" width="15.83203125" style="29" customWidth="1"/>
  </cols>
  <sheetData>
    <row r="2" spans="1:4" x14ac:dyDescent="0.2">
      <c r="A2" s="41" t="s">
        <v>41</v>
      </c>
      <c r="B2" s="31" t="s">
        <v>11</v>
      </c>
      <c r="C2" s="31" t="s">
        <v>12</v>
      </c>
      <c r="D2" s="31" t="s">
        <v>13</v>
      </c>
    </row>
    <row r="3" spans="1:4" x14ac:dyDescent="0.2">
      <c r="A3" s="30" t="s">
        <v>18</v>
      </c>
      <c r="B3" s="40">
        <f>Panel!E23</f>
        <v>5476.4923890000027</v>
      </c>
      <c r="C3" s="40">
        <f>Panel!F23</f>
        <v>30273561.90033076</v>
      </c>
      <c r="D3" s="40">
        <f>Panel!G23</f>
        <v>5502.1415739992335</v>
      </c>
    </row>
    <row r="4" spans="1:4" x14ac:dyDescent="0.2">
      <c r="A4" s="42" t="s">
        <v>19</v>
      </c>
      <c r="B4" s="43">
        <f>Regression!E23</f>
        <v>613.86464274999889</v>
      </c>
      <c r="C4" s="43">
        <f>Regression!F23</f>
        <v>919939.31717625307</v>
      </c>
      <c r="D4" s="43">
        <f>Regression!G23</f>
        <v>959.13467103230766</v>
      </c>
    </row>
    <row r="5" spans="1:4" x14ac:dyDescent="0.2">
      <c r="A5" s="30" t="s">
        <v>20</v>
      </c>
      <c r="B5" s="40">
        <f>Timeseries!E23</f>
        <v>680.49021824999909</v>
      </c>
      <c r="C5" s="40">
        <f>Timeseries!F23</f>
        <v>1339472.356684976</v>
      </c>
      <c r="D5" s="40">
        <f>Timeseries!G23</f>
        <v>1157.3557606393015</v>
      </c>
    </row>
    <row r="10" spans="1:4" x14ac:dyDescent="0.2">
      <c r="A10" s="41" t="s">
        <v>10</v>
      </c>
      <c r="B10" s="31" t="s">
        <v>11</v>
      </c>
      <c r="C10" s="31" t="s">
        <v>12</v>
      </c>
      <c r="D10" s="31" t="s">
        <v>13</v>
      </c>
    </row>
    <row r="11" spans="1:4" x14ac:dyDescent="0.2">
      <c r="A11" s="30" t="s">
        <v>18</v>
      </c>
      <c r="B11" s="40">
        <f>Panel!M8</f>
        <v>6172.4828217500035</v>
      </c>
      <c r="C11" s="40">
        <f>Panel!N8</f>
        <v>38424956.689051881</v>
      </c>
      <c r="D11" s="40">
        <f>Panel!O8</f>
        <v>6198.7867110469188</v>
      </c>
    </row>
    <row r="12" spans="1:4" x14ac:dyDescent="0.2">
      <c r="A12" s="30" t="s">
        <v>19</v>
      </c>
      <c r="B12" s="40">
        <f>Regression!M8</f>
        <v>1806.4930469999981</v>
      </c>
      <c r="C12" s="40">
        <f>Regression!N8</f>
        <v>3847788.886342837</v>
      </c>
      <c r="D12" s="40">
        <f>Regression!O8</f>
        <v>1961.5781621803494</v>
      </c>
    </row>
    <row r="13" spans="1:4" x14ac:dyDescent="0.2">
      <c r="A13" s="42" t="s">
        <v>20</v>
      </c>
      <c r="B13" s="43">
        <f>Timeseries!M8</f>
        <v>1305.3382049999982</v>
      </c>
      <c r="C13" s="43">
        <f>Timeseries!N8</f>
        <v>1727508.2178312144</v>
      </c>
      <c r="D13" s="43">
        <f>Timeseries!O8</f>
        <v>1314.3470690161007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E2FE-1844-4D38-B15F-F77742ECB665}">
  <dimension ref="A1:P23"/>
  <sheetViews>
    <sheetView workbookViewId="0">
      <selection activeCell="M33" sqref="M33"/>
    </sheetView>
  </sheetViews>
  <sheetFormatPr baseColWidth="10" defaultColWidth="8.6640625" defaultRowHeight="16" x14ac:dyDescent="0.2"/>
  <cols>
    <col min="1" max="1" width="10.33203125" style="1" customWidth="1"/>
    <col min="2" max="2" width="13.33203125" style="1" customWidth="1"/>
    <col min="3" max="3" width="20.33203125" style="1" customWidth="1"/>
    <col min="4" max="4" width="10.1640625" style="1" bestFit="1" customWidth="1"/>
    <col min="5" max="7" width="14.6640625" style="1" customWidth="1"/>
    <col min="8" max="8" width="12.5" style="1" customWidth="1"/>
    <col min="9" max="9" width="8.6640625" style="1"/>
    <col min="10" max="10" width="10.83203125" style="1" customWidth="1"/>
    <col min="11" max="11" width="16.5" style="1" customWidth="1"/>
    <col min="12" max="12" width="9.1640625" style="1" bestFit="1" customWidth="1"/>
    <col min="13" max="15" width="9.1640625" style="1" customWidth="1"/>
    <col min="16" max="16" width="13.1640625" style="1" customWidth="1"/>
    <col min="17" max="16384" width="8.6640625" style="1"/>
  </cols>
  <sheetData>
    <row r="1" spans="1:16" x14ac:dyDescent="0.2">
      <c r="A1" s="2" t="s">
        <v>8</v>
      </c>
      <c r="J1" s="2" t="s">
        <v>10</v>
      </c>
    </row>
    <row r="2" spans="1:16" ht="17" x14ac:dyDescent="0.2">
      <c r="A2" s="5" t="s">
        <v>0</v>
      </c>
      <c r="B2" s="5" t="s">
        <v>1</v>
      </c>
      <c r="C2" s="5" t="s">
        <v>2</v>
      </c>
      <c r="D2" s="5" t="s">
        <v>3</v>
      </c>
      <c r="E2" s="12" t="s">
        <v>11</v>
      </c>
      <c r="F2" s="12" t="s">
        <v>12</v>
      </c>
      <c r="G2" s="12" t="s">
        <v>13</v>
      </c>
      <c r="H2" s="8" t="s">
        <v>9</v>
      </c>
      <c r="J2" s="5" t="s">
        <v>0</v>
      </c>
      <c r="K2" s="5" t="s">
        <v>2</v>
      </c>
      <c r="L2" s="5" t="s">
        <v>3</v>
      </c>
      <c r="M2" s="12" t="s">
        <v>11</v>
      </c>
      <c r="N2" s="12" t="s">
        <v>12</v>
      </c>
      <c r="O2" s="12" t="s">
        <v>13</v>
      </c>
      <c r="P2" s="10" t="s">
        <v>9</v>
      </c>
    </row>
    <row r="3" spans="1:16" ht="17" x14ac:dyDescent="0.2">
      <c r="A3" s="3">
        <v>2017</v>
      </c>
      <c r="B3" s="3" t="s">
        <v>4</v>
      </c>
      <c r="C3" s="3">
        <v>892.47720900000002</v>
      </c>
      <c r="D3" s="3">
        <v>1345.4639999999999</v>
      </c>
      <c r="E3" s="28"/>
      <c r="F3" s="28"/>
      <c r="G3" s="28"/>
      <c r="H3" s="7"/>
      <c r="J3" s="9">
        <v>2017</v>
      </c>
      <c r="K3" s="9">
        <v>41419.521643</v>
      </c>
      <c r="L3" s="9">
        <v>35925.737999999998</v>
      </c>
      <c r="M3" s="15">
        <f>ABS(K3-L3)</f>
        <v>5493.7836430000025</v>
      </c>
      <c r="N3" s="15">
        <f>(K3-L3)^2</f>
        <v>30181658.716094378</v>
      </c>
      <c r="O3" s="15"/>
      <c r="P3" s="11">
        <f>(K3/L3-1)*100</f>
        <v>15.29205508039948</v>
      </c>
    </row>
    <row r="4" spans="1:16" ht="17" x14ac:dyDescent="0.2">
      <c r="A4" s="3">
        <v>2017</v>
      </c>
      <c r="B4" s="3" t="s">
        <v>5</v>
      </c>
      <c r="C4" s="3">
        <v>19252.443276000002</v>
      </c>
      <c r="D4" s="3">
        <v>15128.21</v>
      </c>
      <c r="E4" s="28"/>
      <c r="F4" s="28"/>
      <c r="G4" s="28"/>
      <c r="H4" s="7"/>
      <c r="J4" s="9">
        <v>2018</v>
      </c>
      <c r="K4" s="9">
        <v>42479.081443000003</v>
      </c>
      <c r="L4" s="9">
        <v>36646.14</v>
      </c>
      <c r="M4" s="15">
        <f t="shared" ref="M4:M6" si="0">ABS(K4-L4)</f>
        <v>5832.9414430000033</v>
      </c>
      <c r="N4" s="15">
        <f t="shared" ref="N4:N6" si="1">(K4-L4)^2</f>
        <v>34023205.877466962</v>
      </c>
      <c r="O4" s="15"/>
      <c r="P4" s="7">
        <f t="shared" ref="P4:P6" si="2">(K4/L4-1)*100</f>
        <v>15.916932705600107</v>
      </c>
    </row>
    <row r="5" spans="1:16" ht="17" x14ac:dyDescent="0.2">
      <c r="A5" s="3">
        <v>2017</v>
      </c>
      <c r="B5" s="3" t="s">
        <v>6</v>
      </c>
      <c r="C5" s="3">
        <v>19714.499549</v>
      </c>
      <c r="D5" s="3">
        <v>18205.637999999999</v>
      </c>
      <c r="E5" s="28"/>
      <c r="F5" s="28"/>
      <c r="G5" s="28"/>
      <c r="H5" s="7"/>
      <c r="J5" s="3">
        <v>2019</v>
      </c>
      <c r="K5" s="3">
        <v>43062.141679</v>
      </c>
      <c r="L5" s="3">
        <v>36702.502999999997</v>
      </c>
      <c r="M5" s="15">
        <f t="shared" si="0"/>
        <v>6359.6386790000033</v>
      </c>
      <c r="N5" s="15">
        <f t="shared" si="1"/>
        <v>40445004.127432905</v>
      </c>
      <c r="O5" s="13"/>
      <c r="P5" s="7">
        <f t="shared" si="2"/>
        <v>17.327533980448152</v>
      </c>
    </row>
    <row r="6" spans="1:16" ht="17" x14ac:dyDescent="0.2">
      <c r="A6" s="6">
        <v>2017</v>
      </c>
      <c r="B6" s="6" t="s">
        <v>7</v>
      </c>
      <c r="C6" s="6">
        <v>39859.420035000003</v>
      </c>
      <c r="D6" s="6">
        <v>34679.311999999998</v>
      </c>
      <c r="E6" s="27">
        <f>ABS(C6-D6)</f>
        <v>5180.1080350000047</v>
      </c>
      <c r="F6" s="27">
        <f>(C6-D6)^2</f>
        <v>26833519.254271612</v>
      </c>
      <c r="G6" s="27"/>
      <c r="H6" s="7">
        <f t="shared" ref="H6:H18" si="3">(C6/D6-1)*100</f>
        <v>14.937170711460501</v>
      </c>
      <c r="J6" s="3">
        <v>2020</v>
      </c>
      <c r="K6" s="3">
        <v>41810.826522000003</v>
      </c>
      <c r="L6" s="3">
        <v>34807.258999999998</v>
      </c>
      <c r="M6" s="15">
        <f t="shared" si="0"/>
        <v>7003.5675220000048</v>
      </c>
      <c r="N6" s="15">
        <f t="shared" si="1"/>
        <v>49049958.035213292</v>
      </c>
      <c r="O6" s="13"/>
      <c r="P6" s="7">
        <f t="shared" si="2"/>
        <v>20.120996950664825</v>
      </c>
    </row>
    <row r="7" spans="1:16" ht="17" x14ac:dyDescent="0.2">
      <c r="A7" s="3">
        <v>2018</v>
      </c>
      <c r="B7" s="3" t="s">
        <v>4</v>
      </c>
      <c r="C7" s="3">
        <v>937.08887600000003</v>
      </c>
      <c r="D7" s="3">
        <v>1383.2070000000001</v>
      </c>
      <c r="E7" s="28"/>
      <c r="F7" s="28"/>
      <c r="G7" s="28"/>
      <c r="H7" s="7"/>
      <c r="J7" s="4"/>
      <c r="K7" s="4"/>
      <c r="L7" s="4"/>
      <c r="M7" s="13"/>
      <c r="N7" s="13"/>
      <c r="O7" s="13"/>
    </row>
    <row r="8" spans="1:16" ht="17" x14ac:dyDescent="0.2">
      <c r="A8" s="3">
        <v>2018</v>
      </c>
      <c r="B8" s="3" t="s">
        <v>5</v>
      </c>
      <c r="C8" s="3">
        <v>19976.983043</v>
      </c>
      <c r="D8" s="3">
        <v>15665.481</v>
      </c>
      <c r="E8" s="28"/>
      <c r="F8" s="28"/>
      <c r="G8" s="28"/>
      <c r="H8" s="7"/>
      <c r="M8" s="16">
        <f>AVERAGE(M3,M4,M5,M6)</f>
        <v>6172.4828217500035</v>
      </c>
      <c r="N8" s="16">
        <f>AVERAGE(N3,N4,N5,N6)</f>
        <v>38424956.689051881</v>
      </c>
      <c r="O8" s="14">
        <f>SQRT(N8)</f>
        <v>6198.7867110469188</v>
      </c>
    </row>
    <row r="9" spans="1:16" ht="17" x14ac:dyDescent="0.2">
      <c r="A9" s="3">
        <v>2018</v>
      </c>
      <c r="B9" s="3" t="s">
        <v>6</v>
      </c>
      <c r="C9" s="3">
        <v>20145.781956999999</v>
      </c>
      <c r="D9" s="3">
        <v>18318.256000000001</v>
      </c>
      <c r="E9" s="28"/>
      <c r="F9" s="28"/>
      <c r="G9" s="28"/>
      <c r="H9" s="7"/>
    </row>
    <row r="10" spans="1:16" ht="17" x14ac:dyDescent="0.2">
      <c r="A10" s="6">
        <v>2018</v>
      </c>
      <c r="B10" s="6" t="s">
        <v>7</v>
      </c>
      <c r="C10" s="6">
        <v>41059.853875000001</v>
      </c>
      <c r="D10" s="6">
        <v>35366.944000000003</v>
      </c>
      <c r="E10" s="27">
        <f>ABS(C10-D10)</f>
        <v>5692.9098749999976</v>
      </c>
      <c r="F10" s="27">
        <f>(C10-D10)^2</f>
        <v>32409222.84487249</v>
      </c>
      <c r="G10" s="27"/>
      <c r="H10" s="7">
        <f t="shared" si="3"/>
        <v>16.096697172930739</v>
      </c>
    </row>
    <row r="11" spans="1:16" ht="17" x14ac:dyDescent="0.2">
      <c r="A11" s="3">
        <v>2019</v>
      </c>
      <c r="B11" s="3" t="s">
        <v>4</v>
      </c>
      <c r="C11" s="3">
        <v>942.16195200000004</v>
      </c>
      <c r="D11" s="3">
        <v>1482.3789999999999</v>
      </c>
      <c r="E11" s="28"/>
      <c r="F11" s="28"/>
      <c r="G11" s="28"/>
      <c r="H11" s="7"/>
    </row>
    <row r="12" spans="1:16" ht="17" x14ac:dyDescent="0.2">
      <c r="A12" s="3">
        <v>2019</v>
      </c>
      <c r="B12" s="3" t="s">
        <v>5</v>
      </c>
      <c r="C12" s="3">
        <v>20541.530551</v>
      </c>
      <c r="D12" s="3">
        <v>15745.805</v>
      </c>
      <c r="E12" s="28"/>
      <c r="F12" s="28"/>
      <c r="G12" s="28"/>
      <c r="H12" s="7"/>
    </row>
    <row r="13" spans="1:16" ht="17" x14ac:dyDescent="0.2">
      <c r="A13" s="3">
        <v>2019</v>
      </c>
      <c r="B13" s="3" t="s">
        <v>6</v>
      </c>
      <c r="C13" s="3">
        <v>20165.427521000001</v>
      </c>
      <c r="D13" s="3">
        <v>18201.433000000001</v>
      </c>
      <c r="E13" s="28"/>
      <c r="F13" s="28"/>
      <c r="G13" s="28"/>
      <c r="H13" s="7"/>
    </row>
    <row r="14" spans="1:16" ht="17" x14ac:dyDescent="0.2">
      <c r="A14" s="6">
        <v>2019</v>
      </c>
      <c r="B14" s="6" t="s">
        <v>7</v>
      </c>
      <c r="C14" s="6">
        <v>41649.120024000003</v>
      </c>
      <c r="D14" s="6">
        <v>35429.616999999998</v>
      </c>
      <c r="E14" s="27">
        <f>ABS(C14-D14)</f>
        <v>6219.5030240000051</v>
      </c>
      <c r="F14" s="27">
        <f>(C14-D14)^2</f>
        <v>38682217.865545206</v>
      </c>
      <c r="G14" s="27"/>
      <c r="H14" s="7">
        <f t="shared" si="3"/>
        <v>17.554530787053114</v>
      </c>
    </row>
    <row r="15" spans="1:16" ht="17" x14ac:dyDescent="0.2">
      <c r="A15" s="3">
        <v>2020</v>
      </c>
      <c r="B15" s="3" t="s">
        <v>4</v>
      </c>
      <c r="C15" s="3">
        <v>786.66909799999996</v>
      </c>
      <c r="D15" s="3">
        <v>1418.752</v>
      </c>
      <c r="E15" s="28"/>
      <c r="F15" s="28"/>
      <c r="G15" s="28"/>
      <c r="H15" s="7"/>
    </row>
    <row r="16" spans="1:16" ht="17" x14ac:dyDescent="0.2">
      <c r="A16" s="3">
        <v>2020</v>
      </c>
      <c r="B16" s="3" t="s">
        <v>5</v>
      </c>
      <c r="C16" s="3">
        <v>20563.190115000001</v>
      </c>
      <c r="D16" s="3">
        <v>15380.657999999999</v>
      </c>
      <c r="E16" s="28"/>
      <c r="F16" s="28"/>
      <c r="G16" s="28"/>
      <c r="H16" s="7"/>
    </row>
    <row r="17" spans="1:8" ht="17" x14ac:dyDescent="0.2">
      <c r="A17" s="3">
        <v>2020</v>
      </c>
      <c r="B17" s="3" t="s">
        <v>6</v>
      </c>
      <c r="C17" s="3">
        <v>17252.695409</v>
      </c>
      <c r="D17" s="3">
        <v>16989.696</v>
      </c>
      <c r="E17" s="28"/>
      <c r="F17" s="28"/>
      <c r="G17" s="28"/>
      <c r="H17" s="7"/>
    </row>
    <row r="18" spans="1:8" ht="17" x14ac:dyDescent="0.2">
      <c r="A18" s="6">
        <v>2020</v>
      </c>
      <c r="B18" s="6" t="s">
        <v>7</v>
      </c>
      <c r="C18" s="6">
        <v>38602.554622000003</v>
      </c>
      <c r="D18" s="6">
        <v>33789.106</v>
      </c>
      <c r="E18" s="27">
        <f>ABS(C18-D18)</f>
        <v>4813.4486220000035</v>
      </c>
      <c r="F18" s="27">
        <f>(C18-D18)^2</f>
        <v>23169287.636633731</v>
      </c>
      <c r="G18" s="27"/>
      <c r="H18" s="7">
        <f t="shared" si="3"/>
        <v>14.245563709202624</v>
      </c>
    </row>
    <row r="19" spans="1:8" ht="17" x14ac:dyDescent="0.2">
      <c r="A19" s="3">
        <v>2025</v>
      </c>
      <c r="B19" s="3" t="s">
        <v>4</v>
      </c>
      <c r="C19" s="3"/>
      <c r="D19" s="3"/>
      <c r="E19" s="28"/>
      <c r="F19" s="28"/>
      <c r="G19" s="28"/>
    </row>
    <row r="20" spans="1:8" ht="17" x14ac:dyDescent="0.2">
      <c r="A20" s="3">
        <v>2025</v>
      </c>
      <c r="B20" s="3" t="s">
        <v>5</v>
      </c>
      <c r="C20" s="3"/>
      <c r="D20" s="3"/>
      <c r="E20" s="28"/>
      <c r="F20" s="28"/>
      <c r="G20" s="28"/>
    </row>
    <row r="21" spans="1:8" ht="17" x14ac:dyDescent="0.2">
      <c r="A21" s="3">
        <v>2025</v>
      </c>
      <c r="B21" s="3" t="s">
        <v>6</v>
      </c>
      <c r="C21" s="3"/>
      <c r="D21" s="3"/>
      <c r="E21" s="28"/>
      <c r="F21" s="28"/>
      <c r="G21" s="28"/>
    </row>
    <row r="22" spans="1:8" ht="17" x14ac:dyDescent="0.2">
      <c r="A22" s="6">
        <v>2025</v>
      </c>
      <c r="B22" s="6" t="s">
        <v>7</v>
      </c>
      <c r="C22" s="6"/>
      <c r="D22" s="6"/>
      <c r="E22" s="27"/>
      <c r="F22" s="27"/>
      <c r="G22" s="27"/>
    </row>
    <row r="23" spans="1:8" x14ac:dyDescent="0.2">
      <c r="E23" s="21">
        <f>AVERAGE(E6,E10,E14,E18)</f>
        <v>5476.4923890000027</v>
      </c>
      <c r="F23" s="21">
        <f>AVERAGE(F6,F10,F14,F18)</f>
        <v>30273561.90033076</v>
      </c>
      <c r="G23" s="21">
        <f>SQRT(F23)</f>
        <v>5502.1415739992335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D43-E069-E241-887E-DA122E8AB00F}">
  <dimension ref="A1:P35"/>
  <sheetViews>
    <sheetView workbookViewId="0">
      <selection activeCell="E23" sqref="E23:G23"/>
    </sheetView>
  </sheetViews>
  <sheetFormatPr baseColWidth="10" defaultColWidth="8.6640625" defaultRowHeight="16" x14ac:dyDescent="0.2"/>
  <cols>
    <col min="1" max="1" width="10.33203125" style="1" customWidth="1"/>
    <col min="2" max="2" width="13.33203125" style="1" customWidth="1"/>
    <col min="3" max="3" width="20.33203125" style="1" customWidth="1"/>
    <col min="4" max="4" width="10.1640625" style="1" bestFit="1" customWidth="1"/>
    <col min="5" max="8" width="13.6640625" style="1" customWidth="1"/>
    <col min="9" max="9" width="8.6640625" style="1"/>
    <col min="10" max="10" width="10.83203125" style="1" customWidth="1"/>
    <col min="11" max="11" width="16.5" style="1" customWidth="1"/>
    <col min="12" max="12" width="9.1640625" style="1" bestFit="1" customWidth="1"/>
    <col min="13" max="15" width="15.5" style="1" customWidth="1"/>
    <col min="16" max="16" width="13.1640625" style="1" customWidth="1"/>
    <col min="17" max="16384" width="8.6640625" style="1"/>
  </cols>
  <sheetData>
    <row r="1" spans="1:16" x14ac:dyDescent="0.2">
      <c r="A1" s="2" t="s">
        <v>8</v>
      </c>
      <c r="J1" s="2" t="s">
        <v>10</v>
      </c>
    </row>
    <row r="2" spans="1:16" ht="17" x14ac:dyDescent="0.2">
      <c r="A2" s="5" t="s">
        <v>0</v>
      </c>
      <c r="B2" s="5" t="s">
        <v>1</v>
      </c>
      <c r="C2" s="5" t="s">
        <v>2</v>
      </c>
      <c r="D2" s="5" t="s">
        <v>3</v>
      </c>
      <c r="E2" s="12" t="s">
        <v>11</v>
      </c>
      <c r="F2" s="12" t="s">
        <v>12</v>
      </c>
      <c r="G2" s="12" t="s">
        <v>13</v>
      </c>
      <c r="H2" s="8" t="s">
        <v>9</v>
      </c>
      <c r="J2" s="5" t="s">
        <v>0</v>
      </c>
      <c r="K2" s="5" t="s">
        <v>2</v>
      </c>
      <c r="L2" s="5" t="s">
        <v>3</v>
      </c>
      <c r="M2" s="12" t="s">
        <v>11</v>
      </c>
      <c r="N2" s="12" t="s">
        <v>12</v>
      </c>
      <c r="O2" s="12" t="s">
        <v>13</v>
      </c>
      <c r="P2" s="10" t="s">
        <v>9</v>
      </c>
    </row>
    <row r="3" spans="1:16" ht="17" x14ac:dyDescent="0.2">
      <c r="A3" s="3">
        <v>2017</v>
      </c>
      <c r="B3" s="3" t="s">
        <v>4</v>
      </c>
      <c r="C3" s="24">
        <v>1363.588501</v>
      </c>
      <c r="D3" s="22">
        <v>1345.4639999999999</v>
      </c>
      <c r="E3" s="13"/>
      <c r="F3" s="13"/>
      <c r="G3" s="13"/>
      <c r="H3" s="7"/>
      <c r="J3" s="9">
        <v>2017</v>
      </c>
      <c r="K3" s="1">
        <v>34213.916953</v>
      </c>
      <c r="L3" s="9">
        <v>35925.737999999998</v>
      </c>
      <c r="M3" s="15">
        <f>ABS(K3-L3)</f>
        <v>1711.8210469999976</v>
      </c>
      <c r="N3" s="15">
        <f>(K3-L3)^2</f>
        <v>2930331.296952168</v>
      </c>
      <c r="O3" s="15"/>
      <c r="P3" s="11">
        <f>(K3/L3-1)*100</f>
        <v>-4.7648876329276728</v>
      </c>
    </row>
    <row r="4" spans="1:16" ht="17" x14ac:dyDescent="0.2">
      <c r="A4" s="3">
        <v>2017</v>
      </c>
      <c r="B4" s="3" t="s">
        <v>5</v>
      </c>
      <c r="C4" s="25">
        <v>14999.60628</v>
      </c>
      <c r="D4" s="22">
        <v>15128.21</v>
      </c>
      <c r="E4" s="13"/>
      <c r="F4" s="13"/>
      <c r="G4" s="13"/>
      <c r="H4" s="7"/>
      <c r="J4" s="9">
        <v>2018</v>
      </c>
      <c r="K4" s="1">
        <v>34213.916953</v>
      </c>
      <c r="L4" s="9">
        <v>36646.14</v>
      </c>
      <c r="M4" s="15">
        <f t="shared" ref="M4:M6" si="0">ABS(K4-L4)</f>
        <v>2432.2230469999995</v>
      </c>
      <c r="N4" s="15">
        <f t="shared" ref="N4:N6" si="1">(K4-L4)^2</f>
        <v>5915708.9503579615</v>
      </c>
      <c r="O4" s="15"/>
      <c r="P4" s="7">
        <f t="shared" ref="P4:P6" si="2">(K4/L4-1)*100</f>
        <v>-6.637051124620486</v>
      </c>
    </row>
    <row r="5" spans="1:16" ht="17" x14ac:dyDescent="0.2">
      <c r="A5" s="3">
        <v>2017</v>
      </c>
      <c r="B5" s="3" t="s">
        <v>6</v>
      </c>
      <c r="C5" s="25">
        <v>18436.358263999999</v>
      </c>
      <c r="D5" s="22">
        <v>18205.637999999999</v>
      </c>
      <c r="E5" s="13"/>
      <c r="F5" s="13"/>
      <c r="G5" s="13"/>
      <c r="H5" s="7"/>
      <c r="J5" s="3">
        <v>2019</v>
      </c>
      <c r="K5" s="1">
        <v>34213.916953</v>
      </c>
      <c r="L5" s="3">
        <v>36702.502999999997</v>
      </c>
      <c r="M5" s="15">
        <f t="shared" si="0"/>
        <v>2488.5860469999971</v>
      </c>
      <c r="N5" s="15">
        <f t="shared" si="1"/>
        <v>6193060.5133230714</v>
      </c>
      <c r="O5" s="13"/>
      <c r="P5" s="7">
        <f t="shared" si="2"/>
        <v>-6.7804259753074581</v>
      </c>
    </row>
    <row r="6" spans="1:16" ht="17" x14ac:dyDescent="0.2">
      <c r="A6" s="6">
        <v>2017</v>
      </c>
      <c r="B6" s="6" t="s">
        <v>7</v>
      </c>
      <c r="C6" s="26">
        <f>SUM(C3:C5)</f>
        <v>34799.553045000001</v>
      </c>
      <c r="D6" s="23">
        <v>34679.311999999998</v>
      </c>
      <c r="E6" s="27">
        <f>ABS(C6-D6)</f>
        <v>120.24104500000249</v>
      </c>
      <c r="F6" s="27">
        <f>(C6-D6)^2</f>
        <v>14457.908902692623</v>
      </c>
      <c r="G6" s="27"/>
      <c r="H6" s="7">
        <f t="shared" ref="H6:H18" si="3">(C6/D6-1)*100</f>
        <v>0.34672269449866899</v>
      </c>
      <c r="J6" s="3">
        <v>2020</v>
      </c>
      <c r="K6" s="1">
        <v>34213.916953</v>
      </c>
      <c r="L6" s="3">
        <v>34807.258999999998</v>
      </c>
      <c r="M6" s="15">
        <f t="shared" si="0"/>
        <v>593.34204699999827</v>
      </c>
      <c r="N6" s="15">
        <f t="shared" si="1"/>
        <v>352054.78473814816</v>
      </c>
      <c r="O6" s="13"/>
      <c r="P6" s="7">
        <f t="shared" si="2"/>
        <v>-1.7046503058456786</v>
      </c>
    </row>
    <row r="7" spans="1:16" ht="17" x14ac:dyDescent="0.2">
      <c r="A7" s="3">
        <v>2018</v>
      </c>
      <c r="B7" s="3" t="s">
        <v>4</v>
      </c>
      <c r="C7" s="22">
        <v>1394.400635</v>
      </c>
      <c r="D7" s="22">
        <v>1383.2070000000001</v>
      </c>
      <c r="E7" s="28"/>
      <c r="F7" s="28"/>
      <c r="G7" s="28"/>
      <c r="H7" s="7"/>
      <c r="J7" s="4"/>
      <c r="K7" s="4"/>
      <c r="L7" s="4"/>
      <c r="M7" s="13"/>
      <c r="N7" s="13"/>
      <c r="O7" s="13"/>
    </row>
    <row r="8" spans="1:16" ht="17" x14ac:dyDescent="0.2">
      <c r="A8" s="3">
        <v>2018</v>
      </c>
      <c r="B8" s="3" t="s">
        <v>5</v>
      </c>
      <c r="C8" s="22">
        <v>14996.554923</v>
      </c>
      <c r="D8" s="22">
        <v>15665.481</v>
      </c>
      <c r="E8" s="28"/>
      <c r="F8" s="28"/>
      <c r="G8" s="28"/>
      <c r="H8" s="7"/>
      <c r="M8" s="20">
        <f>AVERAGE(M3,M4,M5,M6)</f>
        <v>1806.4930469999981</v>
      </c>
      <c r="N8" s="20">
        <f>AVERAGE(N3,N4,N5,N6)</f>
        <v>3847788.886342837</v>
      </c>
      <c r="O8" s="21">
        <f>SQRT(N8)</f>
        <v>1961.5781621803494</v>
      </c>
    </row>
    <row r="9" spans="1:16" ht="17" x14ac:dyDescent="0.2">
      <c r="A9" s="3">
        <v>2018</v>
      </c>
      <c r="B9" s="3" t="s">
        <v>6</v>
      </c>
      <c r="C9" s="22">
        <v>18624.696135999999</v>
      </c>
      <c r="D9" s="22">
        <v>18318.256000000001</v>
      </c>
      <c r="E9" s="28"/>
      <c r="F9" s="28"/>
      <c r="G9" s="28"/>
      <c r="H9" s="7"/>
    </row>
    <row r="10" spans="1:16" ht="17" x14ac:dyDescent="0.2">
      <c r="A10" s="6">
        <v>2018</v>
      </c>
      <c r="B10" s="6" t="s">
        <v>7</v>
      </c>
      <c r="C10" s="23">
        <v>35015.651694</v>
      </c>
      <c r="D10" s="23">
        <v>35366.944000000003</v>
      </c>
      <c r="E10" s="27">
        <f>ABS(C10-D10)</f>
        <v>351.29230600000301</v>
      </c>
      <c r="F10" s="27">
        <f>(C10-D10)^2</f>
        <v>123406.28425479976</v>
      </c>
      <c r="G10" s="27"/>
      <c r="H10" s="7">
        <f t="shared" si="3"/>
        <v>-0.99327865591102293</v>
      </c>
    </row>
    <row r="11" spans="1:16" ht="17" x14ac:dyDescent="0.2">
      <c r="A11" s="3">
        <v>2019</v>
      </c>
      <c r="B11" s="3" t="s">
        <v>4</v>
      </c>
      <c r="C11" s="22">
        <v>1425.2120359999999</v>
      </c>
      <c r="D11" s="22">
        <v>1482.3789999999999</v>
      </c>
      <c r="E11" s="28"/>
      <c r="F11" s="28"/>
      <c r="G11" s="28"/>
      <c r="H11" s="7"/>
    </row>
    <row r="12" spans="1:16" ht="17" x14ac:dyDescent="0.2">
      <c r="A12" s="3">
        <v>2019</v>
      </c>
      <c r="B12" s="3" t="s">
        <v>5</v>
      </c>
      <c r="C12" s="22">
        <v>15088.549497</v>
      </c>
      <c r="D12" s="22">
        <v>15745.805</v>
      </c>
      <c r="E12" s="28"/>
      <c r="F12" s="28"/>
      <c r="G12" s="28"/>
      <c r="H12" s="7"/>
    </row>
    <row r="13" spans="1:16" ht="17" x14ac:dyDescent="0.2">
      <c r="A13" s="3">
        <v>2019</v>
      </c>
      <c r="B13" s="3" t="s">
        <v>6</v>
      </c>
      <c r="C13" s="22">
        <v>18810.998667</v>
      </c>
      <c r="D13" s="22">
        <v>18201.433000000001</v>
      </c>
      <c r="E13" s="28"/>
      <c r="F13" s="28"/>
      <c r="G13" s="28"/>
      <c r="H13" s="7"/>
    </row>
    <row r="14" spans="1:16" ht="17" x14ac:dyDescent="0.2">
      <c r="A14" s="6">
        <v>2019</v>
      </c>
      <c r="B14" s="6" t="s">
        <v>7</v>
      </c>
      <c r="C14" s="23">
        <f>SUM(C11:C13)</f>
        <v>35324.760200000004</v>
      </c>
      <c r="D14" s="23">
        <v>35429.616999999998</v>
      </c>
      <c r="E14" s="27">
        <f>ABS(C14-D14)</f>
        <v>104.85679999999411</v>
      </c>
      <c r="F14" s="27">
        <f>(C14-D14)^2</f>
        <v>10994.948506238765</v>
      </c>
      <c r="G14" s="27"/>
      <c r="H14" s="7">
        <f t="shared" si="3"/>
        <v>-0.29595803985121849</v>
      </c>
    </row>
    <row r="15" spans="1:16" ht="17" x14ac:dyDescent="0.2">
      <c r="A15" s="3">
        <v>2020</v>
      </c>
      <c r="B15" s="3" t="s">
        <v>4</v>
      </c>
      <c r="C15" s="22">
        <v>1456.024048</v>
      </c>
      <c r="D15" s="22">
        <v>1418.752</v>
      </c>
      <c r="E15" s="28"/>
      <c r="F15" s="28"/>
      <c r="G15" s="28"/>
      <c r="H15" s="7"/>
    </row>
    <row r="16" spans="1:16" ht="17" x14ac:dyDescent="0.2">
      <c r="A16" s="3">
        <v>2020</v>
      </c>
      <c r="B16" s="3" t="s">
        <v>5</v>
      </c>
      <c r="C16" s="22">
        <v>15215.497303</v>
      </c>
      <c r="D16" s="22">
        <v>15380.657999999999</v>
      </c>
      <c r="E16" s="28"/>
      <c r="F16" s="28"/>
      <c r="G16" s="28"/>
      <c r="H16" s="7"/>
    </row>
    <row r="17" spans="1:13" ht="17" x14ac:dyDescent="0.2">
      <c r="A17" s="3">
        <v>2020</v>
      </c>
      <c r="B17" s="3" t="s">
        <v>6</v>
      </c>
      <c r="C17" s="22">
        <v>18996.653069</v>
      </c>
      <c r="D17" s="22">
        <v>16989.696</v>
      </c>
      <c r="E17" s="28"/>
      <c r="F17" s="28"/>
      <c r="G17" s="28"/>
      <c r="H17" s="7"/>
    </row>
    <row r="18" spans="1:13" ht="17" x14ac:dyDescent="0.2">
      <c r="A18" s="6">
        <v>2020</v>
      </c>
      <c r="B18" s="6" t="s">
        <v>7</v>
      </c>
      <c r="C18" s="23">
        <v>35668.174419999996</v>
      </c>
      <c r="D18" s="23">
        <v>33789.106</v>
      </c>
      <c r="E18" s="27">
        <f>ABS(C18-D18)</f>
        <v>1879.068419999996</v>
      </c>
      <c r="F18" s="27">
        <f>(C18-D18)^2</f>
        <v>3530898.1270412812</v>
      </c>
      <c r="G18" s="27"/>
      <c r="H18" s="7">
        <f t="shared" si="3"/>
        <v>5.5611664303873543</v>
      </c>
    </row>
    <row r="19" spans="1:13" x14ac:dyDescent="0.2">
      <c r="A19" s="3"/>
      <c r="B19" s="3"/>
      <c r="C19" s="22"/>
      <c r="D19" s="22"/>
      <c r="E19" s="28"/>
      <c r="F19" s="28"/>
      <c r="G19" s="28"/>
    </row>
    <row r="20" spans="1:13" x14ac:dyDescent="0.2">
      <c r="A20" s="3"/>
      <c r="B20" s="3"/>
      <c r="C20" s="22"/>
      <c r="D20" s="22"/>
      <c r="E20" s="28"/>
      <c r="F20" s="28"/>
      <c r="G20" s="28"/>
    </row>
    <row r="21" spans="1:13" x14ac:dyDescent="0.2">
      <c r="A21" s="3"/>
      <c r="B21" s="3"/>
      <c r="C21" s="22"/>
      <c r="D21" s="22"/>
      <c r="E21" s="28"/>
      <c r="F21" s="28"/>
      <c r="G21" s="28"/>
    </row>
    <row r="22" spans="1:13" x14ac:dyDescent="0.2">
      <c r="A22" s="6"/>
      <c r="B22" s="6"/>
      <c r="C22" s="23"/>
      <c r="D22" s="23"/>
      <c r="E22" s="27"/>
      <c r="F22" s="27"/>
      <c r="G22" s="27"/>
    </row>
    <row r="23" spans="1:13" x14ac:dyDescent="0.2">
      <c r="E23" s="21">
        <f>AVERAGE(E6,E10,E14,E18)</f>
        <v>613.86464274999889</v>
      </c>
      <c r="F23" s="21">
        <f>AVERAGE(F6,F10,F14,F18)</f>
        <v>919939.31717625307</v>
      </c>
      <c r="G23" s="21">
        <f>SQRT(F23)</f>
        <v>959.13467103230766</v>
      </c>
    </row>
    <row r="29" spans="1:13" x14ac:dyDescent="0.2">
      <c r="M29" s="17"/>
    </row>
    <row r="31" spans="1:13" x14ac:dyDescent="0.2">
      <c r="B31" s="18" t="s">
        <v>14</v>
      </c>
      <c r="C31" s="18" t="s">
        <v>15</v>
      </c>
      <c r="D31" s="18" t="s">
        <v>16</v>
      </c>
      <c r="E31" s="18" t="s">
        <v>17</v>
      </c>
      <c r="F31" s="18" t="s">
        <v>10</v>
      </c>
    </row>
    <row r="32" spans="1:13" x14ac:dyDescent="0.2">
      <c r="A32" s="1">
        <v>2017</v>
      </c>
      <c r="B32" s="17">
        <v>1363.588501</v>
      </c>
      <c r="C32" s="1">
        <v>14999.60628</v>
      </c>
      <c r="D32" s="1">
        <v>18436.358263999999</v>
      </c>
      <c r="E32" s="19">
        <f>SUM(B32:D32)</f>
        <v>34799.553045000001</v>
      </c>
      <c r="F32" s="1">
        <v>34213.916953</v>
      </c>
      <c r="M32" s="19"/>
    </row>
    <row r="33" spans="1:6" x14ac:dyDescent="0.2">
      <c r="A33" s="1">
        <v>2018</v>
      </c>
      <c r="B33" s="17">
        <v>1394.400635</v>
      </c>
      <c r="C33" s="1">
        <v>14996.554923</v>
      </c>
      <c r="D33" s="1">
        <v>18624.696135999999</v>
      </c>
      <c r="E33" s="19">
        <f t="shared" ref="E33:E35" si="4">SUM(B33:D33)</f>
        <v>35015.651694</v>
      </c>
      <c r="F33" s="1">
        <v>34213.916953</v>
      </c>
    </row>
    <row r="34" spans="1:6" x14ac:dyDescent="0.2">
      <c r="A34" s="1">
        <v>2019</v>
      </c>
      <c r="B34" s="17">
        <v>1425.2120359999999</v>
      </c>
      <c r="C34" s="1">
        <v>15088.549497</v>
      </c>
      <c r="D34" s="1">
        <v>18810.998667</v>
      </c>
      <c r="E34" s="19">
        <f t="shared" si="4"/>
        <v>35324.760200000004</v>
      </c>
      <c r="F34" s="1">
        <v>34213.916953</v>
      </c>
    </row>
    <row r="35" spans="1:6" x14ac:dyDescent="0.2">
      <c r="A35" s="1">
        <v>2020</v>
      </c>
      <c r="B35" s="17">
        <v>1456.024048</v>
      </c>
      <c r="C35" s="1">
        <v>15215.497303</v>
      </c>
      <c r="D35" s="1">
        <v>18996.653069</v>
      </c>
      <c r="E35" s="19">
        <f t="shared" si="4"/>
        <v>35668.174419999996</v>
      </c>
      <c r="F35" s="1">
        <v>34213.916953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9927-D9FD-B74A-A3F3-4DFD3F639207}">
  <dimension ref="A1:P49"/>
  <sheetViews>
    <sheetView topLeftCell="A2" workbookViewId="0">
      <selection activeCell="J40" sqref="J40"/>
    </sheetView>
  </sheetViews>
  <sheetFormatPr baseColWidth="10" defaultColWidth="8.6640625" defaultRowHeight="16" x14ac:dyDescent="0.2"/>
  <cols>
    <col min="1" max="1" width="10.33203125" style="1" customWidth="1"/>
    <col min="2" max="2" width="13.33203125" style="1" customWidth="1"/>
    <col min="3" max="3" width="20.33203125" style="1" customWidth="1"/>
    <col min="4" max="4" width="10.1640625" style="1" bestFit="1" customWidth="1"/>
    <col min="5" max="7" width="11.1640625" style="33" customWidth="1"/>
    <col min="8" max="8" width="12.5" style="1" customWidth="1"/>
    <col min="9" max="9" width="8.6640625" style="1"/>
    <col min="10" max="10" width="10.83203125" style="1" customWidth="1"/>
    <col min="11" max="11" width="16.5" style="1" customWidth="1"/>
    <col min="12" max="12" width="10.33203125" style="1" bestFit="1" customWidth="1"/>
    <col min="13" max="13" width="13" style="1" bestFit="1" customWidth="1"/>
    <col min="14" max="14" width="12.83203125" style="1" bestFit="1" customWidth="1"/>
    <col min="15" max="15" width="7" style="1" bestFit="1" customWidth="1"/>
    <col min="16" max="16" width="13.1640625" style="1" customWidth="1"/>
    <col min="17" max="19" width="8.6640625" style="1"/>
    <col min="20" max="20" width="27.33203125" style="1" bestFit="1" customWidth="1"/>
    <col min="21" max="21" width="8.6640625" style="1"/>
    <col min="22" max="22" width="28.33203125" style="1" bestFit="1" customWidth="1"/>
    <col min="23" max="16384" width="8.6640625" style="1"/>
  </cols>
  <sheetData>
    <row r="1" spans="1:16" x14ac:dyDescent="0.2">
      <c r="A1" s="2" t="s">
        <v>8</v>
      </c>
      <c r="J1" s="2" t="s">
        <v>10</v>
      </c>
    </row>
    <row r="2" spans="1:16" ht="17" x14ac:dyDescent="0.2">
      <c r="A2" s="5" t="s">
        <v>0</v>
      </c>
      <c r="B2" s="5" t="s">
        <v>1</v>
      </c>
      <c r="C2" s="5" t="s">
        <v>2</v>
      </c>
      <c r="D2" s="5" t="s">
        <v>3</v>
      </c>
      <c r="E2" s="34" t="s">
        <v>11</v>
      </c>
      <c r="F2" s="34" t="s">
        <v>12</v>
      </c>
      <c r="G2" s="34" t="s">
        <v>13</v>
      </c>
      <c r="H2" s="8" t="s">
        <v>9</v>
      </c>
      <c r="J2" s="5" t="s">
        <v>0</v>
      </c>
      <c r="K2" s="5" t="s">
        <v>2</v>
      </c>
      <c r="L2" s="5" t="s">
        <v>3</v>
      </c>
      <c r="M2" s="12" t="s">
        <v>11</v>
      </c>
      <c r="N2" s="12" t="s">
        <v>12</v>
      </c>
      <c r="O2" s="12" t="s">
        <v>13</v>
      </c>
      <c r="P2" s="10" t="s">
        <v>9</v>
      </c>
    </row>
    <row r="3" spans="1:16" ht="17" x14ac:dyDescent="0.2">
      <c r="A3" s="3">
        <v>2017</v>
      </c>
      <c r="B3" s="3" t="s">
        <v>4</v>
      </c>
      <c r="C3" s="22">
        <v>1346.2030890000001</v>
      </c>
      <c r="D3" s="22">
        <v>1345.4639999999999</v>
      </c>
      <c r="E3" s="35"/>
      <c r="F3" s="35"/>
      <c r="G3" s="35"/>
      <c r="H3" s="7"/>
      <c r="J3" s="9">
        <v>2017</v>
      </c>
      <c r="K3" s="38">
        <v>34624.828845999997</v>
      </c>
      <c r="L3" s="38">
        <v>35925.737999999998</v>
      </c>
      <c r="M3" s="37">
        <f>ABS(K3-L3)</f>
        <v>1300.9091540000009</v>
      </c>
      <c r="N3" s="37">
        <f>(K3-L3)^2</f>
        <v>1692364.6269609979</v>
      </c>
      <c r="O3" s="15"/>
      <c r="P3" s="11">
        <f>(K3/L3-1)*100</f>
        <v>-3.6211062776219105</v>
      </c>
    </row>
    <row r="4" spans="1:16" ht="17" x14ac:dyDescent="0.2">
      <c r="A4" s="3">
        <v>2017</v>
      </c>
      <c r="B4" s="3" t="s">
        <v>5</v>
      </c>
      <c r="C4" s="22">
        <v>15131.793248</v>
      </c>
      <c r="D4" s="22">
        <v>15128.21</v>
      </c>
      <c r="E4" s="35"/>
      <c r="F4" s="35"/>
      <c r="G4" s="35"/>
      <c r="H4" s="7"/>
      <c r="J4" s="9">
        <v>2018</v>
      </c>
      <c r="K4" s="38">
        <v>35112.079227000002</v>
      </c>
      <c r="L4" s="38">
        <v>36646.14</v>
      </c>
      <c r="M4" s="37">
        <f t="shared" ref="M4:M6" si="0">ABS(K4-L4)</f>
        <v>1534.0607729999974</v>
      </c>
      <c r="N4" s="37">
        <f t="shared" ref="N4:N6" si="1">(K4-L4)^2</f>
        <v>2353342.4552573496</v>
      </c>
      <c r="O4" s="15"/>
      <c r="P4" s="7">
        <f t="shared" ref="P4:P6" si="2">(K4/L4-1)*100</f>
        <v>-4.186145588594048</v>
      </c>
    </row>
    <row r="5" spans="1:16" ht="17" x14ac:dyDescent="0.2">
      <c r="A5" s="3">
        <v>2017</v>
      </c>
      <c r="B5" s="3" t="s">
        <v>6</v>
      </c>
      <c r="C5" s="22">
        <v>18168.407089</v>
      </c>
      <c r="D5" s="22">
        <v>18205.637999999999</v>
      </c>
      <c r="E5" s="35"/>
      <c r="F5" s="35"/>
      <c r="G5" s="35"/>
      <c r="H5" s="7"/>
      <c r="J5" s="3">
        <v>2019</v>
      </c>
      <c r="K5" s="22">
        <v>35601.273864000003</v>
      </c>
      <c r="L5" s="22">
        <v>36702.502999999997</v>
      </c>
      <c r="M5" s="37">
        <f t="shared" si="0"/>
        <v>1101.2291359999945</v>
      </c>
      <c r="N5" s="37">
        <f t="shared" si="1"/>
        <v>1212705.6099752942</v>
      </c>
      <c r="O5" s="13"/>
      <c r="P5" s="7">
        <f t="shared" si="2"/>
        <v>-3.0004197152439294</v>
      </c>
    </row>
    <row r="6" spans="1:16" ht="17" x14ac:dyDescent="0.2">
      <c r="A6" s="6">
        <v>2017</v>
      </c>
      <c r="B6" s="6" t="s">
        <v>7</v>
      </c>
      <c r="C6" s="23">
        <f>SUM(C3:C5)</f>
        <v>34646.403426000004</v>
      </c>
      <c r="D6" s="23">
        <v>34679.311999999998</v>
      </c>
      <c r="E6" s="36">
        <f>ABS(C6-D6)</f>
        <v>32.908573999993678</v>
      </c>
      <c r="F6" s="36">
        <f>(C6-D6)^2</f>
        <v>1082.97424271306</v>
      </c>
      <c r="G6" s="36"/>
      <c r="H6" s="7">
        <f t="shared" ref="H6:H18" si="3">(C6/D6-1)*100</f>
        <v>-9.4893964447717583E-2</v>
      </c>
      <c r="J6" s="3">
        <v>2020</v>
      </c>
      <c r="K6" s="22">
        <v>36092.412756999998</v>
      </c>
      <c r="L6" s="22">
        <v>34807.258999999998</v>
      </c>
      <c r="M6" s="37">
        <f t="shared" si="0"/>
        <v>1285.153757</v>
      </c>
      <c r="N6" s="37">
        <f t="shared" si="1"/>
        <v>1651620.1791312152</v>
      </c>
      <c r="O6" s="13"/>
      <c r="P6" s="7">
        <f t="shared" si="2"/>
        <v>3.6922004027952982</v>
      </c>
    </row>
    <row r="7" spans="1:16" ht="17" x14ac:dyDescent="0.2">
      <c r="A7" s="3">
        <v>2018</v>
      </c>
      <c r="B7" s="3" t="s">
        <v>4</v>
      </c>
      <c r="C7" s="22">
        <v>1356.1245409999999</v>
      </c>
      <c r="D7" s="22">
        <v>1383.2070000000001</v>
      </c>
      <c r="E7" s="35"/>
      <c r="F7" s="35"/>
      <c r="G7" s="35"/>
      <c r="H7" s="7"/>
      <c r="J7" s="4">
        <v>2025</v>
      </c>
      <c r="K7" s="4"/>
      <c r="L7" s="4"/>
      <c r="M7" s="28"/>
      <c r="N7" s="28"/>
      <c r="O7" s="13"/>
    </row>
    <row r="8" spans="1:16" ht="17" x14ac:dyDescent="0.2">
      <c r="A8" s="3">
        <v>2018</v>
      </c>
      <c r="B8" s="3" t="s">
        <v>5</v>
      </c>
      <c r="C8" s="22">
        <v>15420.040516999999</v>
      </c>
      <c r="D8" s="22">
        <v>15665.481</v>
      </c>
      <c r="E8" s="35"/>
      <c r="F8" s="35"/>
      <c r="G8" s="35"/>
      <c r="H8" s="7"/>
      <c r="M8" s="20">
        <f>AVERAGE(M3,M4,M5,M6)</f>
        <v>1305.3382049999982</v>
      </c>
      <c r="N8" s="20">
        <f>AVERAGE(N3,N4,N5,N6)</f>
        <v>1727508.2178312144</v>
      </c>
      <c r="O8" s="32">
        <f>SQRT(N8)</f>
        <v>1314.3470690161007</v>
      </c>
    </row>
    <row r="9" spans="1:16" ht="17" x14ac:dyDescent="0.2">
      <c r="A9" s="3">
        <v>2018</v>
      </c>
      <c r="B9" s="3" t="s">
        <v>6</v>
      </c>
      <c r="C9" s="22">
        <v>18373.479179000002</v>
      </c>
      <c r="D9" s="22">
        <v>18318.256000000001</v>
      </c>
      <c r="E9" s="35"/>
      <c r="F9" s="35"/>
      <c r="G9" s="35"/>
      <c r="H9" s="7"/>
    </row>
    <row r="10" spans="1:16" ht="17" x14ac:dyDescent="0.2">
      <c r="A10" s="6">
        <v>2018</v>
      </c>
      <c r="B10" s="6" t="s">
        <v>7</v>
      </c>
      <c r="C10" s="23">
        <f>SUM(C7:C9)</f>
        <v>35149.644237</v>
      </c>
      <c r="D10" s="23">
        <v>35366.944000000003</v>
      </c>
      <c r="E10" s="36">
        <f>ABS(C10-D10)</f>
        <v>217.29976300000271</v>
      </c>
      <c r="F10" s="36">
        <f>(C10-D10)^2</f>
        <v>47219.186999857346</v>
      </c>
      <c r="G10" s="36"/>
      <c r="H10" s="7">
        <f t="shared" si="3"/>
        <v>-0.61441486999839201</v>
      </c>
    </row>
    <row r="11" spans="1:16" ht="17" x14ac:dyDescent="0.2">
      <c r="A11" s="3">
        <v>2019</v>
      </c>
      <c r="B11" s="3" t="s">
        <v>4</v>
      </c>
      <c r="C11" s="22">
        <v>1366.4881089999999</v>
      </c>
      <c r="D11" s="22">
        <v>1482.3789999999999</v>
      </c>
      <c r="E11" s="35"/>
      <c r="F11" s="35"/>
      <c r="G11" s="35"/>
      <c r="H11" s="7"/>
    </row>
    <row r="12" spans="1:16" ht="17" x14ac:dyDescent="0.2">
      <c r="A12" s="3">
        <v>2019</v>
      </c>
      <c r="B12" s="3" t="s">
        <v>5</v>
      </c>
      <c r="C12" s="22">
        <v>15658.661311</v>
      </c>
      <c r="D12" s="22">
        <v>15745.805</v>
      </c>
      <c r="E12" s="35"/>
      <c r="F12" s="35"/>
      <c r="G12" s="35"/>
      <c r="H12" s="7"/>
    </row>
    <row r="13" spans="1:16" ht="17" x14ac:dyDescent="0.2">
      <c r="A13" s="3">
        <v>2019</v>
      </c>
      <c r="B13" s="3" t="s">
        <v>6</v>
      </c>
      <c r="C13" s="22">
        <v>18578.551267999999</v>
      </c>
      <c r="D13" s="22">
        <v>18201.433000000001</v>
      </c>
      <c r="E13" s="35"/>
      <c r="F13" s="35"/>
      <c r="G13" s="35"/>
      <c r="H13" s="7"/>
    </row>
    <row r="14" spans="1:16" ht="17" x14ac:dyDescent="0.2">
      <c r="A14" s="6">
        <v>2019</v>
      </c>
      <c r="B14" s="6" t="s">
        <v>7</v>
      </c>
      <c r="C14" s="23">
        <f>SUM(C11:C13)</f>
        <v>35603.700687999997</v>
      </c>
      <c r="D14" s="23">
        <v>35429.616999999998</v>
      </c>
      <c r="E14" s="36">
        <f>ABS(C14-D14)</f>
        <v>174.0836879999988</v>
      </c>
      <c r="F14" s="36">
        <f>(C14-D14)^2</f>
        <v>30305.130427680928</v>
      </c>
      <c r="G14" s="36"/>
      <c r="H14" s="7">
        <f t="shared" si="3"/>
        <v>0.49135074759627528</v>
      </c>
    </row>
    <row r="15" spans="1:16" ht="17" x14ac:dyDescent="0.2">
      <c r="A15" s="3">
        <v>2020</v>
      </c>
      <c r="B15" s="3" t="s">
        <v>4</v>
      </c>
      <c r="C15" s="22">
        <v>1383.6241729999999</v>
      </c>
      <c r="D15" s="22">
        <v>1418.752</v>
      </c>
      <c r="E15" s="35"/>
      <c r="F15" s="35"/>
      <c r="G15" s="35"/>
      <c r="H15" s="7"/>
    </row>
    <row r="16" spans="1:16" ht="17" x14ac:dyDescent="0.2">
      <c r="A16" s="3">
        <v>2020</v>
      </c>
      <c r="B16" s="3" t="s">
        <v>5</v>
      </c>
      <c r="C16" s="22">
        <v>15919.527317</v>
      </c>
      <c r="D16" s="22">
        <v>15380.657999999999</v>
      </c>
      <c r="E16" s="35"/>
      <c r="F16" s="35"/>
      <c r="G16" s="35"/>
      <c r="H16" s="7"/>
    </row>
    <row r="17" spans="1:14" ht="17" x14ac:dyDescent="0.2">
      <c r="A17" s="3">
        <v>2020</v>
      </c>
      <c r="B17" s="3" t="s">
        <v>6</v>
      </c>
      <c r="C17" s="22">
        <v>18783.623358000001</v>
      </c>
      <c r="D17" s="22">
        <v>16989.696</v>
      </c>
      <c r="E17" s="35"/>
      <c r="F17" s="35"/>
      <c r="G17" s="35"/>
      <c r="H17" s="7"/>
    </row>
    <row r="18" spans="1:14" ht="17" x14ac:dyDescent="0.2">
      <c r="A18" s="6">
        <v>2020</v>
      </c>
      <c r="B18" s="6" t="s">
        <v>7</v>
      </c>
      <c r="C18" s="23">
        <f>SUM(C15:C17)</f>
        <v>36086.774848000001</v>
      </c>
      <c r="D18" s="23">
        <v>33789.106</v>
      </c>
      <c r="E18" s="36">
        <f>ABS(C18-D18)</f>
        <v>2297.6688480000012</v>
      </c>
      <c r="F18" s="36">
        <f>(C18-D18)^2</f>
        <v>5279282.1350696525</v>
      </c>
      <c r="G18" s="36"/>
      <c r="H18" s="7">
        <f t="shared" si="3"/>
        <v>6.8000285299054664</v>
      </c>
    </row>
    <row r="19" spans="1:14" x14ac:dyDescent="0.2">
      <c r="A19" s="3"/>
      <c r="B19" s="3"/>
      <c r="C19" s="3"/>
      <c r="D19" s="3"/>
      <c r="E19" s="35"/>
      <c r="F19" s="35"/>
      <c r="G19" s="35"/>
    </row>
    <row r="20" spans="1:14" x14ac:dyDescent="0.2">
      <c r="A20" s="3"/>
      <c r="B20" s="3"/>
      <c r="C20" s="3"/>
      <c r="D20" s="3"/>
      <c r="E20" s="35"/>
      <c r="F20" s="35"/>
      <c r="G20" s="35"/>
    </row>
    <row r="21" spans="1:14" x14ac:dyDescent="0.2">
      <c r="A21" s="3"/>
      <c r="B21" s="3"/>
      <c r="C21" s="3"/>
      <c r="D21" s="3"/>
      <c r="E21" s="35"/>
      <c r="F21" s="35"/>
      <c r="G21" s="35"/>
    </row>
    <row r="22" spans="1:14" x14ac:dyDescent="0.2">
      <c r="A22" s="6"/>
      <c r="B22" s="6"/>
      <c r="C22" s="6"/>
      <c r="D22" s="6"/>
      <c r="E22" s="36"/>
      <c r="F22" s="36"/>
      <c r="G22" s="36"/>
    </row>
    <row r="23" spans="1:14" x14ac:dyDescent="0.2">
      <c r="E23" s="32">
        <f>AVERAGE(E6,E10,E14,E18)</f>
        <v>680.49021824999909</v>
      </c>
      <c r="F23" s="32">
        <f>AVERAGE(F6,F10,F14,F18)</f>
        <v>1339472.356684976</v>
      </c>
      <c r="G23" s="32">
        <f>SQRT(F23)</f>
        <v>1157.3557606393015</v>
      </c>
    </row>
    <row r="26" spans="1:14" ht="17" x14ac:dyDescent="0.2">
      <c r="C26" s="1" t="s">
        <v>21</v>
      </c>
      <c r="L26" s="34" t="s">
        <v>11</v>
      </c>
      <c r="M26" s="34" t="s">
        <v>12</v>
      </c>
      <c r="N26" s="34" t="s">
        <v>13</v>
      </c>
    </row>
    <row r="27" spans="1:14" x14ac:dyDescent="0.2">
      <c r="C27" s="1" t="s">
        <v>22</v>
      </c>
      <c r="K27" s="2" t="s">
        <v>41</v>
      </c>
      <c r="L27" s="39">
        <f>E23</f>
        <v>680.49021824999909</v>
      </c>
      <c r="M27" s="39">
        <f t="shared" ref="M27:N27" si="4">F23</f>
        <v>1339472.356684976</v>
      </c>
      <c r="N27" s="39">
        <f t="shared" si="4"/>
        <v>1157.3557606393015</v>
      </c>
    </row>
    <row r="28" spans="1:14" x14ac:dyDescent="0.2">
      <c r="C28" s="1" t="s">
        <v>23</v>
      </c>
      <c r="K28" s="2" t="s">
        <v>10</v>
      </c>
      <c r="L28" s="39">
        <f>M8</f>
        <v>1305.3382049999982</v>
      </c>
      <c r="M28" s="39">
        <f t="shared" ref="M28:N28" si="5">N8</f>
        <v>1727508.2178312144</v>
      </c>
      <c r="N28" s="39">
        <f t="shared" si="5"/>
        <v>1314.3470690161007</v>
      </c>
    </row>
    <row r="29" spans="1:14" x14ac:dyDescent="0.2">
      <c r="C29" s="1" t="s">
        <v>24</v>
      </c>
    </row>
    <row r="30" spans="1:14" x14ac:dyDescent="0.2">
      <c r="C30" s="1" t="s">
        <v>25</v>
      </c>
    </row>
    <row r="32" spans="1:14" x14ac:dyDescent="0.2">
      <c r="C32" s="1" t="s">
        <v>26</v>
      </c>
    </row>
    <row r="33" spans="3:3" x14ac:dyDescent="0.2">
      <c r="C33" s="1" t="s">
        <v>27</v>
      </c>
    </row>
    <row r="34" spans="3:3" x14ac:dyDescent="0.2">
      <c r="C34" s="1" t="s">
        <v>28</v>
      </c>
    </row>
    <row r="35" spans="3:3" x14ac:dyDescent="0.2">
      <c r="C35" s="1" t="s">
        <v>29</v>
      </c>
    </row>
    <row r="36" spans="3:3" x14ac:dyDescent="0.2">
      <c r="C36" s="1" t="s">
        <v>30</v>
      </c>
    </row>
    <row r="39" spans="3:3" x14ac:dyDescent="0.2">
      <c r="C39" s="1" t="s">
        <v>31</v>
      </c>
    </row>
    <row r="40" spans="3:3" x14ac:dyDescent="0.2">
      <c r="C40" s="1" t="s">
        <v>32</v>
      </c>
    </row>
    <row r="41" spans="3:3" x14ac:dyDescent="0.2">
      <c r="C41" s="1" t="s">
        <v>33</v>
      </c>
    </row>
    <row r="42" spans="3:3" x14ac:dyDescent="0.2">
      <c r="C42" s="1" t="s">
        <v>34</v>
      </c>
    </row>
    <row r="43" spans="3:3" x14ac:dyDescent="0.2">
      <c r="C43" s="1" t="s">
        <v>35</v>
      </c>
    </row>
    <row r="45" spans="3:3" x14ac:dyDescent="0.2">
      <c r="C45" s="1" t="s">
        <v>36</v>
      </c>
    </row>
    <row r="46" spans="3:3" x14ac:dyDescent="0.2">
      <c r="C46" s="1" t="s">
        <v>37</v>
      </c>
    </row>
    <row r="47" spans="3:3" x14ac:dyDescent="0.2">
      <c r="C47" s="1" t="s">
        <v>38</v>
      </c>
    </row>
    <row r="48" spans="3:3" x14ac:dyDescent="0.2">
      <c r="C48" s="1" t="s">
        <v>39</v>
      </c>
    </row>
    <row r="49" spans="3:3" x14ac:dyDescent="0.2">
      <c r="C49" s="1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BD3-6276-A44B-8B01-197EC975D7DF}">
  <dimension ref="A2:V62"/>
  <sheetViews>
    <sheetView tabSelected="1" topLeftCell="A6" workbookViewId="0">
      <selection activeCell="D61" sqref="D61"/>
    </sheetView>
  </sheetViews>
  <sheetFormatPr baseColWidth="10" defaultRowHeight="16" x14ac:dyDescent="0.2"/>
  <cols>
    <col min="1" max="1" width="10.83203125" style="41"/>
    <col min="2" max="6" width="10.83203125" style="29"/>
    <col min="7" max="7" width="4.83203125" customWidth="1"/>
    <col min="8" max="8" width="18.6640625" style="49" customWidth="1"/>
    <col min="9" max="9" width="5.5" customWidth="1"/>
    <col min="10" max="10" width="10.83203125" style="41"/>
    <col min="16" max="16" width="7.5" customWidth="1"/>
    <col min="17" max="17" width="10.83203125" style="41"/>
  </cols>
  <sheetData>
    <row r="2" spans="1:22" ht="34" x14ac:dyDescent="0.2">
      <c r="A2" s="41" t="s">
        <v>20</v>
      </c>
      <c r="B2" s="41" t="s">
        <v>42</v>
      </c>
      <c r="C2" s="41" t="s">
        <v>43</v>
      </c>
      <c r="D2" s="41" t="s">
        <v>44</v>
      </c>
      <c r="E2" s="41" t="s">
        <v>45</v>
      </c>
      <c r="F2" s="41" t="s">
        <v>10</v>
      </c>
      <c r="H2" s="44" t="s">
        <v>46</v>
      </c>
      <c r="J2" s="45" t="s">
        <v>18</v>
      </c>
      <c r="K2" s="41" t="s">
        <v>42</v>
      </c>
      <c r="L2" s="41" t="s">
        <v>43</v>
      </c>
      <c r="M2" s="41" t="s">
        <v>44</v>
      </c>
      <c r="N2" s="41" t="s">
        <v>45</v>
      </c>
      <c r="O2" s="41" t="s">
        <v>10</v>
      </c>
      <c r="Q2" s="45" t="s">
        <v>47</v>
      </c>
      <c r="R2" s="41" t="s">
        <v>42</v>
      </c>
      <c r="S2" s="41" t="s">
        <v>43</v>
      </c>
      <c r="T2" s="41" t="s">
        <v>44</v>
      </c>
      <c r="U2" s="41" t="s">
        <v>45</v>
      </c>
      <c r="V2" s="41" t="s">
        <v>10</v>
      </c>
    </row>
    <row r="3" spans="1:22" x14ac:dyDescent="0.2">
      <c r="A3" s="41">
        <v>2021</v>
      </c>
      <c r="B3" s="46">
        <v>1407.621216</v>
      </c>
      <c r="C3" s="46">
        <v>15275.040370999999</v>
      </c>
      <c r="D3" s="46">
        <v>17633.251494</v>
      </c>
      <c r="E3" s="46">
        <f>SUM(B3:D3)</f>
        <v>34315.913080999999</v>
      </c>
      <c r="F3" s="46">
        <v>33724.671875</v>
      </c>
      <c r="H3" s="47">
        <f>(E3/F3)-1</f>
        <v>1.7531414632925957E-2</v>
      </c>
    </row>
    <row r="4" spans="1:22" x14ac:dyDescent="0.2">
      <c r="A4" s="41">
        <v>2022</v>
      </c>
      <c r="B4" s="46">
        <v>1443.6367190000001</v>
      </c>
      <c r="C4" s="46">
        <v>15275.040370999999</v>
      </c>
      <c r="D4" s="46">
        <v>17725.511611000002</v>
      </c>
      <c r="E4" s="46">
        <f t="shared" ref="E4:E7" si="0">SUM(B4:D4)</f>
        <v>34444.188700999999</v>
      </c>
      <c r="F4" s="46">
        <v>34152.289062000003</v>
      </c>
      <c r="H4" s="47">
        <f>(E4/F4)-1</f>
        <v>8.5470007140686644E-3</v>
      </c>
    </row>
    <row r="5" spans="1:22" x14ac:dyDescent="0.2">
      <c r="A5" s="41">
        <v>2023</v>
      </c>
      <c r="B5" s="46">
        <v>1479.6521</v>
      </c>
      <c r="C5" s="46">
        <v>15141.814345999999</v>
      </c>
      <c r="D5" s="46">
        <v>17876.039336000002</v>
      </c>
      <c r="E5" s="46">
        <f t="shared" si="0"/>
        <v>34497.505782</v>
      </c>
      <c r="F5" s="46">
        <v>34579.898437999997</v>
      </c>
      <c r="H5" s="47">
        <f>(E5/F5)-1</f>
        <v>-2.3826748984737689E-3</v>
      </c>
    </row>
    <row r="6" spans="1:22" x14ac:dyDescent="0.2">
      <c r="A6" s="41">
        <v>2024</v>
      </c>
      <c r="B6" s="46">
        <v>1515.6674800000001</v>
      </c>
      <c r="C6" s="46">
        <v>15271.191299</v>
      </c>
      <c r="D6" s="46">
        <v>17934.375820000001</v>
      </c>
      <c r="E6" s="46">
        <f t="shared" si="0"/>
        <v>34721.234599000003</v>
      </c>
      <c r="F6" s="46">
        <v>35007.507812000003</v>
      </c>
      <c r="H6" s="47">
        <f>(E6/F6)-1</f>
        <v>-8.1774805146760388E-3</v>
      </c>
    </row>
    <row r="7" spans="1:22" x14ac:dyDescent="0.2">
      <c r="A7" s="41">
        <v>2025</v>
      </c>
      <c r="B7" s="46">
        <v>1551.682861</v>
      </c>
      <c r="C7" s="46">
        <v>15271.191299</v>
      </c>
      <c r="D7" s="46">
        <v>18026.632158</v>
      </c>
      <c r="E7" s="46">
        <f t="shared" si="0"/>
        <v>34849.506318</v>
      </c>
      <c r="F7" s="46">
        <v>35435.125</v>
      </c>
      <c r="H7" s="47">
        <f>(E7/F7)-1</f>
        <v>-1.6526502502813289E-2</v>
      </c>
      <c r="J7" s="41">
        <v>2025</v>
      </c>
      <c r="K7" s="46">
        <v>784</v>
      </c>
      <c r="L7" s="46">
        <v>19664</v>
      </c>
      <c r="M7" s="46">
        <v>16943</v>
      </c>
      <c r="N7" s="46">
        <v>37391</v>
      </c>
      <c r="O7" s="46">
        <v>40604</v>
      </c>
      <c r="Q7" s="41">
        <v>2025</v>
      </c>
      <c r="R7" s="48">
        <f>(K7/B7)-1</f>
        <v>-0.49474211534775725</v>
      </c>
      <c r="S7" s="48">
        <f t="shared" ref="S7:V7" si="1">(L7/C7)-1</f>
        <v>0.28765330844147385</v>
      </c>
      <c r="T7" s="48">
        <f t="shared" si="1"/>
        <v>-6.0112845733033771E-2</v>
      </c>
      <c r="U7" s="48">
        <f t="shared" si="1"/>
        <v>7.2927681064087313E-2</v>
      </c>
      <c r="V7" s="48">
        <f t="shared" si="1"/>
        <v>0.14586868255720842</v>
      </c>
    </row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idden="1" x14ac:dyDescent="0.2"/>
    <row r="17" spans="1:22" hidden="1" x14ac:dyDescent="0.2"/>
    <row r="18" spans="1:22" hidden="1" x14ac:dyDescent="0.2"/>
    <row r="19" spans="1:22" hidden="1" x14ac:dyDescent="0.2"/>
    <row r="20" spans="1:22" hidden="1" x14ac:dyDescent="0.2"/>
    <row r="21" spans="1:22" hidden="1" x14ac:dyDescent="0.2"/>
    <row r="22" spans="1:22" hidden="1" x14ac:dyDescent="0.2"/>
    <row r="24" spans="1:22" x14ac:dyDescent="0.2">
      <c r="A24" s="41" t="s">
        <v>48</v>
      </c>
      <c r="B24" s="41" t="s">
        <v>42</v>
      </c>
      <c r="C24" s="41" t="s">
        <v>43</v>
      </c>
      <c r="D24" s="41" t="s">
        <v>44</v>
      </c>
      <c r="E24" s="41" t="s">
        <v>45</v>
      </c>
      <c r="F24" s="41" t="s">
        <v>10</v>
      </c>
    </row>
    <row r="25" spans="1:22" x14ac:dyDescent="0.2">
      <c r="A25" s="41">
        <v>2021</v>
      </c>
      <c r="B25" s="46">
        <f>B3/B$3</f>
        <v>1</v>
      </c>
      <c r="C25" s="46">
        <f t="shared" ref="C25:F29" si="2">C3/C$3</f>
        <v>1</v>
      </c>
      <c r="D25" s="46">
        <f t="shared" si="2"/>
        <v>1</v>
      </c>
      <c r="E25" s="46">
        <f t="shared" si="2"/>
        <v>1</v>
      </c>
      <c r="F25" s="46">
        <f t="shared" si="2"/>
        <v>1</v>
      </c>
    </row>
    <row r="26" spans="1:22" x14ac:dyDescent="0.2">
      <c r="A26" s="41">
        <v>2022</v>
      </c>
      <c r="B26" s="46">
        <f t="shared" ref="B26:E29" si="3">B4/B$3</f>
        <v>1.025586075707458</v>
      </c>
      <c r="C26" s="46">
        <f t="shared" si="3"/>
        <v>1</v>
      </c>
      <c r="D26" s="46">
        <f t="shared" si="3"/>
        <v>1.0052321670244082</v>
      </c>
      <c r="E26" s="46">
        <f t="shared" si="3"/>
        <v>1.0037380797560949</v>
      </c>
      <c r="F26" s="46">
        <f t="shared" si="2"/>
        <v>1.0126796544851484</v>
      </c>
    </row>
    <row r="27" spans="1:22" x14ac:dyDescent="0.2">
      <c r="A27" s="41">
        <v>2023</v>
      </c>
      <c r="B27" s="46">
        <f t="shared" si="3"/>
        <v>1.051172064743872</v>
      </c>
      <c r="C27" s="46">
        <f t="shared" si="3"/>
        <v>0.99127818835405945</v>
      </c>
      <c r="D27" s="46">
        <f t="shared" si="3"/>
        <v>1.0137687505950117</v>
      </c>
      <c r="E27" s="46">
        <f t="shared" si="3"/>
        <v>1.0052917927776355</v>
      </c>
      <c r="F27" s="46">
        <f t="shared" si="2"/>
        <v>1.0253590773594441</v>
      </c>
    </row>
    <row r="28" spans="1:22" x14ac:dyDescent="0.2">
      <c r="A28" s="41">
        <v>2024</v>
      </c>
      <c r="B28" s="46">
        <f t="shared" si="3"/>
        <v>1.0767580530698679</v>
      </c>
      <c r="C28" s="46">
        <f t="shared" si="3"/>
        <v>0.99974801559233151</v>
      </c>
      <c r="D28" s="46">
        <f t="shared" si="3"/>
        <v>1.0170770731706777</v>
      </c>
      <c r="E28" s="46">
        <f t="shared" si="3"/>
        <v>1.0118114740832709</v>
      </c>
      <c r="F28" s="46">
        <f t="shared" si="2"/>
        <v>1.0380385001744366</v>
      </c>
    </row>
    <row r="29" spans="1:22" x14ac:dyDescent="0.2">
      <c r="A29" s="41">
        <v>2025</v>
      </c>
      <c r="B29" s="46">
        <f t="shared" si="3"/>
        <v>1.102344042106282</v>
      </c>
      <c r="C29" s="46">
        <f t="shared" si="3"/>
        <v>0.99974801559233151</v>
      </c>
      <c r="D29" s="46">
        <f t="shared" si="3"/>
        <v>1.0223090258840721</v>
      </c>
      <c r="E29" s="46">
        <f t="shared" si="3"/>
        <v>1.0155494401603273</v>
      </c>
      <c r="F29" s="46">
        <f t="shared" si="2"/>
        <v>1.0507181546892368</v>
      </c>
    </row>
    <row r="32" spans="1:22" ht="34" x14ac:dyDescent="0.2">
      <c r="A32" s="41" t="s">
        <v>19</v>
      </c>
      <c r="B32" s="41" t="s">
        <v>42</v>
      </c>
      <c r="C32" s="41" t="s">
        <v>43</v>
      </c>
      <c r="D32" s="41" t="s">
        <v>44</v>
      </c>
      <c r="E32" s="41" t="s">
        <v>45</v>
      </c>
      <c r="F32" s="41" t="s">
        <v>10</v>
      </c>
      <c r="H32" s="44" t="s">
        <v>46</v>
      </c>
      <c r="J32" s="41" t="s">
        <v>18</v>
      </c>
      <c r="K32" s="41" t="s">
        <v>42</v>
      </c>
      <c r="L32" s="41" t="s">
        <v>43</v>
      </c>
      <c r="M32" s="41" t="s">
        <v>44</v>
      </c>
      <c r="N32" s="41" t="s">
        <v>45</v>
      </c>
      <c r="O32" s="41" t="s">
        <v>10</v>
      </c>
      <c r="Q32" s="45" t="s">
        <v>49</v>
      </c>
      <c r="R32" s="41" t="s">
        <v>42</v>
      </c>
      <c r="S32" s="41" t="s">
        <v>43</v>
      </c>
      <c r="T32" s="41" t="s">
        <v>44</v>
      </c>
      <c r="U32" s="41" t="s">
        <v>45</v>
      </c>
      <c r="V32" s="41" t="s">
        <v>10</v>
      </c>
    </row>
    <row r="33" spans="1:22" x14ac:dyDescent="0.2">
      <c r="A33" s="41">
        <v>2021</v>
      </c>
      <c r="B33" s="46">
        <v>1440.334014</v>
      </c>
      <c r="C33" s="46">
        <v>15584.938375</v>
      </c>
      <c r="D33" s="46">
        <v>16736.470646999998</v>
      </c>
      <c r="E33" s="46">
        <f>SUM(B33:D33)</f>
        <v>33761.743036</v>
      </c>
      <c r="F33" s="46">
        <v>33649.523963</v>
      </c>
      <c r="H33" s="47">
        <f>(E33/F33)-1</f>
        <v>3.3349379065032991E-3</v>
      </c>
    </row>
    <row r="34" spans="1:22" x14ac:dyDescent="0.2">
      <c r="A34" s="41">
        <v>2022</v>
      </c>
      <c r="B34" s="46">
        <v>1461.9160280000001</v>
      </c>
      <c r="C34" s="46">
        <v>15757.940095</v>
      </c>
      <c r="D34" s="46">
        <v>16643.829624000002</v>
      </c>
      <c r="E34" s="46">
        <f t="shared" ref="E34:E37" si="4">SUM(B34:D34)</f>
        <v>33863.685747000003</v>
      </c>
      <c r="F34" s="46">
        <v>33946.976429000002</v>
      </c>
      <c r="H34" s="47">
        <f>(E34/F34)-1</f>
        <v>-2.4535522971891321E-3</v>
      </c>
    </row>
    <row r="35" spans="1:22" x14ac:dyDescent="0.2">
      <c r="A35" s="41">
        <v>2023</v>
      </c>
      <c r="B35" s="46">
        <v>1483.4980410000001</v>
      </c>
      <c r="C35" s="46">
        <v>15674.716973000001</v>
      </c>
      <c r="D35" s="46">
        <v>16578.092111000002</v>
      </c>
      <c r="E35" s="46">
        <f t="shared" si="4"/>
        <v>33736.307125000007</v>
      </c>
      <c r="F35" s="46">
        <v>33823.943887000001</v>
      </c>
      <c r="H35" s="47">
        <f>(E35/F35)-1</f>
        <v>-2.590968170145258E-3</v>
      </c>
    </row>
    <row r="36" spans="1:22" x14ac:dyDescent="0.2">
      <c r="A36" s="41">
        <v>2024</v>
      </c>
      <c r="B36" s="46">
        <v>1505.0800549999999</v>
      </c>
      <c r="C36" s="46">
        <v>15914.347406999999</v>
      </c>
      <c r="D36" s="46">
        <v>16516.861879</v>
      </c>
      <c r="E36" s="46">
        <f t="shared" si="4"/>
        <v>33936.289340999996</v>
      </c>
      <c r="F36" s="46">
        <v>33850.035673999999</v>
      </c>
      <c r="H36" s="47">
        <f>(E36/F36)-1</f>
        <v>2.5481115538747989E-3</v>
      </c>
    </row>
    <row r="37" spans="1:22" x14ac:dyDescent="0.2">
      <c r="A37" s="41">
        <v>2025</v>
      </c>
      <c r="B37" s="46">
        <v>1526.662069</v>
      </c>
      <c r="C37" s="46">
        <v>16318.29595</v>
      </c>
      <c r="D37" s="46">
        <v>16456.386775999999</v>
      </c>
      <c r="E37" s="46">
        <f t="shared" si="4"/>
        <v>34301.344794999997</v>
      </c>
      <c r="F37" s="46">
        <v>34459.793766000003</v>
      </c>
      <c r="H37" s="47">
        <f>(E37/F37)-1</f>
        <v>-4.598082393526659E-3</v>
      </c>
      <c r="J37" s="41">
        <v>2025</v>
      </c>
      <c r="K37" s="46">
        <v>784</v>
      </c>
      <c r="L37" s="46">
        <v>19664</v>
      </c>
      <c r="M37" s="46">
        <v>16943</v>
      </c>
      <c r="N37" s="46">
        <v>37391</v>
      </c>
      <c r="O37" s="46">
        <v>40604</v>
      </c>
      <c r="Q37" s="41">
        <v>2025</v>
      </c>
      <c r="R37" s="48">
        <f>(K37/B37)-1</f>
        <v>-0.48646133553738014</v>
      </c>
      <c r="S37" s="48">
        <f t="shared" ref="S37:V37" si="5">(L37/C37)-1</f>
        <v>0.20502778355358853</v>
      </c>
      <c r="T37" s="48">
        <f t="shared" si="5"/>
        <v>2.9569870386716879E-2</v>
      </c>
      <c r="U37" s="48">
        <f t="shared" si="5"/>
        <v>9.0073879711281002E-2</v>
      </c>
      <c r="V37" s="48">
        <f t="shared" si="5"/>
        <v>0.17830072564340838</v>
      </c>
    </row>
    <row r="39" spans="1:22" x14ac:dyDescent="0.2">
      <c r="A39" s="41" t="s">
        <v>48</v>
      </c>
      <c r="B39" s="41" t="s">
        <v>42</v>
      </c>
      <c r="C39" s="41" t="s">
        <v>43</v>
      </c>
      <c r="D39" s="41" t="s">
        <v>44</v>
      </c>
      <c r="E39" s="41" t="s">
        <v>45</v>
      </c>
      <c r="F39" s="41" t="s">
        <v>10</v>
      </c>
    </row>
    <row r="40" spans="1:22" x14ac:dyDescent="0.2">
      <c r="A40" s="41">
        <v>2021</v>
      </c>
      <c r="B40" s="46">
        <f>B33/B$33</f>
        <v>1</v>
      </c>
      <c r="C40" s="46">
        <f t="shared" ref="C40:F44" si="6">C33/C$33</f>
        <v>1</v>
      </c>
      <c r="D40" s="46">
        <f t="shared" si="6"/>
        <v>1</v>
      </c>
      <c r="E40" s="46">
        <f t="shared" si="6"/>
        <v>1</v>
      </c>
      <c r="F40" s="46">
        <f t="shared" si="6"/>
        <v>1</v>
      </c>
    </row>
    <row r="41" spans="1:22" x14ac:dyDescent="0.2">
      <c r="A41" s="41">
        <v>2022</v>
      </c>
      <c r="B41" s="46">
        <f t="shared" ref="B41:E44" si="7">B34/B$33</f>
        <v>1.0149840341130762</v>
      </c>
      <c r="C41" s="46">
        <f t="shared" si="7"/>
        <v>1.0111005713232408</v>
      </c>
      <c r="D41" s="46">
        <f t="shared" si="7"/>
        <v>0.9944647216875081</v>
      </c>
      <c r="E41" s="46">
        <f t="shared" si="7"/>
        <v>1.0030194741690706</v>
      </c>
      <c r="F41" s="46">
        <f t="shared" si="6"/>
        <v>1.0088397228539421</v>
      </c>
    </row>
    <row r="42" spans="1:22" x14ac:dyDescent="0.2">
      <c r="A42" s="41">
        <v>2023</v>
      </c>
      <c r="B42" s="46">
        <f t="shared" si="7"/>
        <v>1.029968067531869</v>
      </c>
      <c r="C42" s="46">
        <f t="shared" si="7"/>
        <v>1.005760600128135</v>
      </c>
      <c r="D42" s="46">
        <f t="shared" si="7"/>
        <v>0.99053692147284433</v>
      </c>
      <c r="E42" s="46">
        <f t="shared" si="7"/>
        <v>0.99924660551521671</v>
      </c>
      <c r="F42" s="46">
        <f t="shared" si="6"/>
        <v>1.0051834291680259</v>
      </c>
    </row>
    <row r="43" spans="1:22" x14ac:dyDescent="0.2">
      <c r="A43" s="41">
        <v>2024</v>
      </c>
      <c r="B43" s="46">
        <f t="shared" si="7"/>
        <v>1.0449521016449452</v>
      </c>
      <c r="C43" s="46">
        <f t="shared" si="7"/>
        <v>1.0211363705183722</v>
      </c>
      <c r="D43" s="46">
        <f t="shared" si="7"/>
        <v>0.98687843018806576</v>
      </c>
      <c r="E43" s="46">
        <f t="shared" si="7"/>
        <v>1.0051699435308739</v>
      </c>
      <c r="F43" s="46">
        <f t="shared" si="6"/>
        <v>1.0059588275667875</v>
      </c>
    </row>
    <row r="44" spans="1:22" x14ac:dyDescent="0.2">
      <c r="A44" s="41">
        <v>2025</v>
      </c>
      <c r="B44" s="46">
        <f t="shared" si="7"/>
        <v>1.0599361357580215</v>
      </c>
      <c r="C44" s="46">
        <f t="shared" si="7"/>
        <v>1.0470555325503492</v>
      </c>
      <c r="D44" s="46">
        <f t="shared" si="7"/>
        <v>0.98326505767509564</v>
      </c>
      <c r="E44" s="46">
        <f t="shared" si="7"/>
        <v>1.0159826392382829</v>
      </c>
      <c r="F44" s="46">
        <f t="shared" si="6"/>
        <v>1.0240796810050254</v>
      </c>
    </row>
    <row r="48" spans="1:22" x14ac:dyDescent="0.2">
      <c r="A48" s="50" t="s">
        <v>50</v>
      </c>
      <c r="B48" s="41"/>
      <c r="C48" s="41"/>
      <c r="D48" s="41"/>
      <c r="E48" s="41"/>
      <c r="F48" s="41"/>
      <c r="J48" s="50"/>
      <c r="Q48" s="50"/>
    </row>
    <row r="49" spans="1:18" x14ac:dyDescent="0.2">
      <c r="A49" s="50" t="s">
        <v>51</v>
      </c>
      <c r="B49" s="41"/>
      <c r="C49" s="41"/>
      <c r="D49" s="41"/>
      <c r="E49" s="41"/>
      <c r="F49" s="41"/>
      <c r="J49" s="50"/>
      <c r="Q49" s="50"/>
    </row>
    <row r="50" spans="1:18" x14ac:dyDescent="0.2">
      <c r="A50" s="41" t="s">
        <v>48</v>
      </c>
      <c r="B50" s="41" t="s">
        <v>42</v>
      </c>
      <c r="C50" s="41" t="s">
        <v>43</v>
      </c>
      <c r="D50" s="41" t="s">
        <v>44</v>
      </c>
      <c r="E50" s="41" t="s">
        <v>45</v>
      </c>
      <c r="F50" s="41" t="s">
        <v>10</v>
      </c>
    </row>
    <row r="51" spans="1:18" x14ac:dyDescent="0.2">
      <c r="A51" s="41">
        <v>2021</v>
      </c>
      <c r="B51" s="51">
        <f t="shared" ref="B51:F55" si="8">(B33/B3)-1</f>
        <v>2.3239773334021718E-2</v>
      </c>
      <c r="C51" s="51">
        <f t="shared" si="8"/>
        <v>2.0287868082388139E-2</v>
      </c>
      <c r="D51" s="51">
        <f t="shared" si="8"/>
        <v>-5.0857372918723831E-2</v>
      </c>
      <c r="E51" s="51">
        <f t="shared" si="8"/>
        <v>-1.6149068908407727E-2</v>
      </c>
      <c r="F51" s="51">
        <f t="shared" si="8"/>
        <v>-2.2282770393893259E-3</v>
      </c>
    </row>
    <row r="52" spans="1:18" x14ac:dyDescent="0.2">
      <c r="A52" s="41">
        <v>2022</v>
      </c>
      <c r="B52" s="51">
        <f t="shared" si="8"/>
        <v>1.2661986744602949E-2</v>
      </c>
      <c r="C52" s="51">
        <f t="shared" si="8"/>
        <v>3.1613646332274037E-2</v>
      </c>
      <c r="D52" s="51">
        <f t="shared" si="8"/>
        <v>-6.1024020673611234E-2</v>
      </c>
      <c r="E52" s="51">
        <f t="shared" si="8"/>
        <v>-1.6853436701301683E-2</v>
      </c>
      <c r="F52" s="51">
        <f t="shared" si="8"/>
        <v>-6.0116799968306101E-3</v>
      </c>
    </row>
    <row r="53" spans="1:18" x14ac:dyDescent="0.2">
      <c r="A53" s="41">
        <v>2023</v>
      </c>
      <c r="B53" s="51">
        <f t="shared" si="8"/>
        <v>2.5992197760540403E-3</v>
      </c>
      <c r="C53" s="51">
        <f t="shared" si="8"/>
        <v>3.5194106520053614E-2</v>
      </c>
      <c r="D53" s="51">
        <f t="shared" si="8"/>
        <v>-7.2608210387303473E-2</v>
      </c>
      <c r="E53" s="51">
        <f t="shared" si="8"/>
        <v>-2.2065324426937871E-2</v>
      </c>
      <c r="F53" s="51">
        <f t="shared" si="8"/>
        <v>-2.1861098069891227E-2</v>
      </c>
    </row>
    <row r="54" spans="1:18" x14ac:dyDescent="0.2">
      <c r="A54" s="41">
        <v>2024</v>
      </c>
      <c r="B54" s="51">
        <f t="shared" si="8"/>
        <v>-6.9853217408875068E-3</v>
      </c>
      <c r="C54" s="51">
        <f t="shared" si="8"/>
        <v>4.21156473917077E-2</v>
      </c>
      <c r="D54" s="51">
        <f t="shared" si="8"/>
        <v>-7.9038933678373224E-2</v>
      </c>
      <c r="E54" s="51">
        <f t="shared" si="8"/>
        <v>-2.2607066455598179E-2</v>
      </c>
      <c r="F54" s="51">
        <f t="shared" si="8"/>
        <v>-3.3063540090198629E-2</v>
      </c>
    </row>
    <row r="55" spans="1:18" x14ac:dyDescent="0.2">
      <c r="A55" s="41">
        <v>2025</v>
      </c>
      <c r="B55" s="51">
        <f t="shared" si="8"/>
        <v>-1.6124939334494659E-2</v>
      </c>
      <c r="C55" s="51">
        <f t="shared" si="8"/>
        <v>6.8567319372691449E-2</v>
      </c>
      <c r="D55" s="51">
        <f t="shared" si="8"/>
        <v>-8.7106974183369323E-2</v>
      </c>
      <c r="E55" s="51">
        <f t="shared" si="8"/>
        <v>-1.5729391343396792E-2</v>
      </c>
      <c r="F55" s="51">
        <f t="shared" si="8"/>
        <v>-2.7524419174477233E-2</v>
      </c>
    </row>
    <row r="60" spans="1:18" x14ac:dyDescent="0.2">
      <c r="A60" s="41" t="s">
        <v>52</v>
      </c>
      <c r="B60" s="41" t="s">
        <v>19</v>
      </c>
      <c r="C60" s="41" t="s">
        <v>20</v>
      </c>
      <c r="D60" s="41" t="s">
        <v>18</v>
      </c>
      <c r="G60" s="29"/>
      <c r="H60"/>
      <c r="I60" s="49"/>
      <c r="J60"/>
      <c r="K60" s="41"/>
      <c r="Q60"/>
      <c r="R60" s="41"/>
    </row>
    <row r="61" spans="1:18" x14ac:dyDescent="0.2">
      <c r="A61" s="41">
        <v>2025</v>
      </c>
      <c r="B61" s="52">
        <f>F37</f>
        <v>34459.793766000003</v>
      </c>
      <c r="C61" s="52">
        <f>F7</f>
        <v>35435.125</v>
      </c>
      <c r="D61" s="52">
        <f>N7</f>
        <v>37391</v>
      </c>
      <c r="G61" s="29"/>
      <c r="H61"/>
      <c r="I61" s="49"/>
      <c r="J61"/>
      <c r="K61" s="41"/>
      <c r="Q61"/>
      <c r="R61" s="41"/>
    </row>
    <row r="62" spans="1:18" x14ac:dyDescent="0.2">
      <c r="A62" s="41" t="s">
        <v>53</v>
      </c>
      <c r="B62" s="51">
        <f>B61/B61</f>
        <v>1</v>
      </c>
      <c r="C62" s="51">
        <f>C61/B61</f>
        <v>1.028303455343436</v>
      </c>
      <c r="D62" s="51">
        <f>D61/B61</f>
        <v>1.0850616301973373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Panel</vt:lpstr>
      <vt:lpstr>Regression</vt:lpstr>
      <vt:lpstr>Timeseries</vt:lpstr>
      <vt:lpstr>Prediction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wong</dc:creator>
  <cp:lastModifiedBy>KL Ho</cp:lastModifiedBy>
  <dcterms:created xsi:type="dcterms:W3CDTF">2021-12-14T07:46:30Z</dcterms:created>
  <dcterms:modified xsi:type="dcterms:W3CDTF">2021-12-18T16:07:03Z</dcterms:modified>
</cp:coreProperties>
</file>