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5DB2E261-8958-4528-8312-B1EB50FBDA33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A8" i="8"/>
  <c r="G8" i="8" s="1"/>
  <c r="A7" i="8"/>
  <c r="A6" i="8"/>
  <c r="A5" i="8"/>
  <c r="A4" i="8"/>
  <c r="A3" i="8"/>
  <c r="G9" i="8"/>
  <c r="A4" i="13" l="1"/>
  <c r="A5" i="13"/>
  <c r="A6" i="13"/>
  <c r="A7" i="13"/>
  <c r="A8" i="13"/>
  <c r="A9" i="13"/>
  <c r="A3" i="13"/>
  <c r="O53" i="4" l="1"/>
  <c r="O54" i="4"/>
  <c r="O55" i="4"/>
  <c r="O56" i="4"/>
  <c r="O57" i="4"/>
  <c r="O58" i="4"/>
  <c r="O59" i="4"/>
  <c r="O60" i="4"/>
  <c r="O61" i="4"/>
  <c r="O62" i="4"/>
  <c r="K51" i="4"/>
  <c r="O51" i="4" s="1"/>
  <c r="K52" i="4"/>
  <c r="O52" i="4" s="1"/>
  <c r="K53" i="4"/>
  <c r="K54" i="4"/>
  <c r="K55" i="4"/>
  <c r="K56" i="4"/>
  <c r="K57" i="4"/>
  <c r="K58" i="4"/>
  <c r="K59" i="4"/>
  <c r="K60" i="4"/>
  <c r="K61" i="4"/>
  <c r="K62" i="4"/>
  <c r="J17" i="2" l="1"/>
  <c r="J16" i="2"/>
  <c r="J15" i="2"/>
  <c r="J14" i="2"/>
  <c r="J13" i="2"/>
  <c r="J12" i="2"/>
  <c r="J11" i="2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1" i="6"/>
  <c r="I58" i="6"/>
  <c r="I50" i="6"/>
  <c r="I57" i="6"/>
  <c r="I49" i="6"/>
  <c r="I55" i="6"/>
  <c r="I62" i="6"/>
  <c r="I54" i="6"/>
  <c r="I61" i="6"/>
  <c r="I53" i="6"/>
  <c r="I60" i="6"/>
  <c r="I52" i="6"/>
  <c r="H61" i="6"/>
  <c r="H53" i="6"/>
  <c r="H60" i="6"/>
  <c r="H52" i="6"/>
  <c r="H59" i="6"/>
  <c r="H51" i="6"/>
  <c r="H58" i="6"/>
  <c r="H50" i="6"/>
  <c r="I56" i="6"/>
  <c r="H57" i="6"/>
  <c r="H49" i="6"/>
  <c r="H56" i="6"/>
  <c r="H55" i="6"/>
  <c r="H62" i="6"/>
  <c r="H54" i="6"/>
  <c r="D49" i="6"/>
  <c r="F55" i="6"/>
  <c r="G58" i="6"/>
  <c r="G50" i="6"/>
  <c r="D57" i="6"/>
  <c r="G57" i="6"/>
  <c r="G49" i="6"/>
  <c r="G56" i="6"/>
  <c r="F60" i="6"/>
  <c r="F52" i="6"/>
  <c r="G55" i="6"/>
  <c r="G62" i="6"/>
  <c r="G54" i="6"/>
  <c r="G61" i="6"/>
  <c r="G53" i="6"/>
  <c r="G60" i="6"/>
  <c r="G52" i="6"/>
  <c r="G59" i="6"/>
  <c r="G51" i="6"/>
  <c r="F62" i="6"/>
  <c r="F54" i="6"/>
  <c r="F61" i="6"/>
  <c r="F53" i="6"/>
  <c r="F59" i="6"/>
  <c r="F51" i="6"/>
  <c r="F58" i="6"/>
  <c r="F50" i="6"/>
  <c r="F57" i="6"/>
  <c r="F49" i="6"/>
  <c r="F56" i="6"/>
  <c r="E60" i="6"/>
  <c r="D55" i="6"/>
  <c r="E58" i="6"/>
  <c r="E50" i="6"/>
  <c r="E52" i="6"/>
  <c r="E57" i="6"/>
  <c r="E49" i="6"/>
  <c r="E55" i="6"/>
  <c r="E62" i="6"/>
  <c r="E54" i="6"/>
  <c r="E56" i="6"/>
  <c r="E61" i="6"/>
  <c r="E53" i="6"/>
  <c r="E59" i="6"/>
  <c r="E51" i="6"/>
  <c r="D56" i="6"/>
  <c r="C59" i="6"/>
  <c r="C51" i="6"/>
  <c r="D62" i="6"/>
  <c r="D54" i="6"/>
  <c r="D61" i="6"/>
  <c r="D53" i="6"/>
  <c r="D60" i="6"/>
  <c r="D52" i="6"/>
  <c r="D59" i="6"/>
  <c r="D51" i="6"/>
  <c r="D58" i="6"/>
  <c r="D50" i="6"/>
  <c r="C62" i="6"/>
  <c r="C54" i="6"/>
  <c r="C61" i="6"/>
  <c r="C53" i="6"/>
  <c r="C60" i="6"/>
  <c r="C52" i="6"/>
  <c r="C58" i="6"/>
  <c r="C50" i="6"/>
  <c r="C57" i="6"/>
  <c r="C49" i="6"/>
  <c r="C56" i="6"/>
  <c r="C55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K50" i="4"/>
  <c r="O50" i="4" s="1"/>
  <c r="K49" i="4"/>
  <c r="O49" i="4" s="1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1" i="10"/>
  <c r="J56" i="10"/>
  <c r="J55" i="10"/>
  <c r="J61" i="10"/>
  <c r="J53" i="10"/>
  <c r="J50" i="10"/>
  <c r="J62" i="10"/>
  <c r="J54" i="10"/>
  <c r="J49" i="10"/>
  <c r="J55" i="6" l="1"/>
  <c r="J58" i="6"/>
  <c r="J50" i="6"/>
  <c r="J60" i="6"/>
  <c r="J62" i="6"/>
  <c r="J57" i="6"/>
  <c r="J49" i="6"/>
  <c r="J61" i="6"/>
  <c r="J51" i="6"/>
  <c r="J52" i="6"/>
  <c r="J56" i="6"/>
  <c r="J59" i="6"/>
  <c r="J53" i="6"/>
  <c r="J54" i="6"/>
  <c r="N18" i="2"/>
  <c r="I45" i="10" l="1"/>
  <c r="I45" i="6" s="1"/>
  <c r="H45" i="10"/>
  <c r="H45" i="6" s="1"/>
  <c r="D37" i="10"/>
  <c r="D37" i="6" s="1"/>
  <c r="G37" i="10"/>
  <c r="G37" i="6" s="1"/>
  <c r="K29" i="4"/>
  <c r="O29" i="4" s="1"/>
  <c r="I21" i="10"/>
  <c r="I21" i="6" s="1"/>
  <c r="E21" i="10"/>
  <c r="E21" i="6" s="1"/>
  <c r="G13" i="10"/>
  <c r="G13" i="6" s="1"/>
  <c r="F13" i="10"/>
  <c r="F13" i="6" s="1"/>
  <c r="D5" i="10"/>
  <c r="D5" i="6" s="1"/>
  <c r="K44" i="4"/>
  <c r="O44" i="4" s="1"/>
  <c r="G44" i="10"/>
  <c r="G44" i="6" s="1"/>
  <c r="I36" i="10"/>
  <c r="I36" i="6" s="1"/>
  <c r="E36" i="10"/>
  <c r="E36" i="6" s="1"/>
  <c r="H28" i="10"/>
  <c r="H28" i="6" s="1"/>
  <c r="I28" i="10"/>
  <c r="I28" i="6" s="1"/>
  <c r="E20" i="10"/>
  <c r="E20" i="6" s="1"/>
  <c r="F12" i="10"/>
  <c r="F12" i="6" s="1"/>
  <c r="E12" i="10"/>
  <c r="E12" i="6" s="1"/>
  <c r="D4" i="10"/>
  <c r="D4" i="6" s="1"/>
  <c r="F4" i="10"/>
  <c r="F4" i="6" s="1"/>
  <c r="D17" i="10"/>
  <c r="D17" i="6" s="1"/>
  <c r="K48" i="4"/>
  <c r="O48" i="4" s="1"/>
  <c r="F48" i="10"/>
  <c r="F48" i="6" s="1"/>
  <c r="D24" i="10"/>
  <c r="D24" i="6" s="1"/>
  <c r="H24" i="10"/>
  <c r="H24" i="6" s="1"/>
  <c r="K45" i="4"/>
  <c r="O45" i="4" s="1"/>
  <c r="F45" i="10"/>
  <c r="F45" i="6" s="1"/>
  <c r="K37" i="4"/>
  <c r="O37" i="4" s="1"/>
  <c r="E29" i="10"/>
  <c r="E29" i="6" s="1"/>
  <c r="F29" i="10"/>
  <c r="F29" i="6" s="1"/>
  <c r="G21" i="10"/>
  <c r="G21" i="6" s="1"/>
  <c r="D21" i="10"/>
  <c r="D21" i="6" s="1"/>
  <c r="H13" i="10"/>
  <c r="H13" i="6" s="1"/>
  <c r="F5" i="10"/>
  <c r="F5" i="6" s="1"/>
  <c r="I5" i="10"/>
  <c r="I5" i="6" s="1"/>
  <c r="H44" i="10"/>
  <c r="H44" i="6" s="1"/>
  <c r="D44" i="10"/>
  <c r="D44" i="6" s="1"/>
  <c r="K36" i="4"/>
  <c r="O36" i="4" s="1"/>
  <c r="H36" i="10"/>
  <c r="H36" i="6" s="1"/>
  <c r="K28" i="4"/>
  <c r="O28" i="4" s="1"/>
  <c r="D20" i="10"/>
  <c r="D20" i="6" s="1"/>
  <c r="K20" i="4"/>
  <c r="O20" i="4"/>
  <c r="G12" i="10"/>
  <c r="G12" i="6" s="1"/>
  <c r="K12" i="4"/>
  <c r="O12" i="4" s="1"/>
  <c r="E4" i="10"/>
  <c r="E4" i="6" s="1"/>
  <c r="G17" i="10"/>
  <c r="G17" i="6" s="1"/>
  <c r="H17" i="10"/>
  <c r="H17" i="6" s="1"/>
  <c r="G48" i="10"/>
  <c r="G48" i="6" s="1"/>
  <c r="D48" i="10"/>
  <c r="D48" i="6" s="1"/>
  <c r="F24" i="10"/>
  <c r="F24" i="6" s="1"/>
  <c r="E24" i="10"/>
  <c r="E24" i="6" s="1"/>
  <c r="K8" i="4"/>
  <c r="O8" i="4" s="1"/>
  <c r="I31" i="10"/>
  <c r="I31" i="6" s="1"/>
  <c r="D31" i="10"/>
  <c r="D31" i="6" s="1"/>
  <c r="E7" i="10"/>
  <c r="E7" i="6" s="1"/>
  <c r="I7" i="10"/>
  <c r="I7" i="6" s="1"/>
  <c r="F46" i="10"/>
  <c r="F46" i="6" s="1"/>
  <c r="E46" i="10"/>
  <c r="E46" i="6" s="1"/>
  <c r="I14" i="10"/>
  <c r="I14" i="6" s="1"/>
  <c r="K43" i="4"/>
  <c r="O43" i="4" s="1"/>
  <c r="G43" i="10"/>
  <c r="G43" i="6" s="1"/>
  <c r="G35" i="10"/>
  <c r="G35" i="6" s="1"/>
  <c r="H35" i="10"/>
  <c r="H35" i="6" s="1"/>
  <c r="E27" i="10"/>
  <c r="E27" i="6" s="1"/>
  <c r="K27" i="4"/>
  <c r="O27" i="4" s="1"/>
  <c r="K19" i="4"/>
  <c r="O19" i="4" s="1"/>
  <c r="K11" i="4"/>
  <c r="O11" i="4" s="1"/>
  <c r="I11" i="10"/>
  <c r="I11" i="6" s="1"/>
  <c r="F42" i="10"/>
  <c r="F42" i="6" s="1"/>
  <c r="H42" i="10"/>
  <c r="H42" i="6" s="1"/>
  <c r="F34" i="10"/>
  <c r="F34" i="6" s="1"/>
  <c r="K26" i="4"/>
  <c r="O26" i="4" s="1"/>
  <c r="F26" i="10"/>
  <c r="F26" i="6" s="1"/>
  <c r="K18" i="4"/>
  <c r="O18" i="4"/>
  <c r="F18" i="10"/>
  <c r="F18" i="6" s="1"/>
  <c r="O40" i="4"/>
  <c r="G47" i="10"/>
  <c r="G47" i="6" s="1"/>
  <c r="K40" i="4"/>
  <c r="G40" i="10"/>
  <c r="G40" i="6" s="1"/>
  <c r="E38" i="10"/>
  <c r="E38" i="6" s="1"/>
  <c r="H39" i="10"/>
  <c r="H39" i="6" s="1"/>
  <c r="E45" i="10"/>
  <c r="E45" i="6" s="1"/>
  <c r="F37" i="10"/>
  <c r="F37" i="6" s="1"/>
  <c r="H37" i="10"/>
  <c r="H37" i="6" s="1"/>
  <c r="G29" i="10"/>
  <c r="G29" i="6" s="1"/>
  <c r="D29" i="10"/>
  <c r="D29" i="6" s="1"/>
  <c r="H21" i="10"/>
  <c r="H21" i="6" s="1"/>
  <c r="F21" i="10"/>
  <c r="F21" i="6" s="1"/>
  <c r="I13" i="10"/>
  <c r="I13" i="6" s="1"/>
  <c r="H5" i="10"/>
  <c r="H5" i="6" s="1"/>
  <c r="G5" i="10"/>
  <c r="G5" i="6" s="1"/>
  <c r="I44" i="10"/>
  <c r="I44" i="6" s="1"/>
  <c r="E44" i="10"/>
  <c r="E44" i="6" s="1"/>
  <c r="G36" i="10"/>
  <c r="G36" i="6" s="1"/>
  <c r="E28" i="10"/>
  <c r="E28" i="6" s="1"/>
  <c r="F28" i="10"/>
  <c r="F28" i="6" s="1"/>
  <c r="F20" i="10"/>
  <c r="F20" i="6" s="1"/>
  <c r="I20" i="10"/>
  <c r="I20" i="6" s="1"/>
  <c r="H12" i="10"/>
  <c r="H12" i="6" s="1"/>
  <c r="I12" i="10"/>
  <c r="I12" i="6" s="1"/>
  <c r="I4" i="10"/>
  <c r="I4" i="6" s="1"/>
  <c r="I17" i="10"/>
  <c r="I17" i="6" s="1"/>
  <c r="F17" i="10"/>
  <c r="F17" i="6" s="1"/>
  <c r="I48" i="10"/>
  <c r="I48" i="6" s="1"/>
  <c r="H48" i="10"/>
  <c r="H48" i="6" s="1"/>
  <c r="G24" i="10"/>
  <c r="G24" i="6" s="1"/>
  <c r="H8" i="10"/>
  <c r="H8" i="6" s="1"/>
  <c r="F8" i="10"/>
  <c r="F8" i="6" s="1"/>
  <c r="F31" i="10"/>
  <c r="F31" i="6" s="1"/>
  <c r="K31" i="4"/>
  <c r="O31" i="4" s="1"/>
  <c r="G7" i="10"/>
  <c r="G7" i="6" s="1"/>
  <c r="H7" i="10"/>
  <c r="H7" i="6" s="1"/>
  <c r="D46" i="10"/>
  <c r="D46" i="6" s="1"/>
  <c r="E14" i="10"/>
  <c r="E14" i="6" s="1"/>
  <c r="K14" i="4"/>
  <c r="O14" i="4" s="1"/>
  <c r="F43" i="10"/>
  <c r="F43" i="6" s="1"/>
  <c r="D43" i="10"/>
  <c r="D43" i="6" s="1"/>
  <c r="F35" i="10"/>
  <c r="F35" i="6" s="1"/>
  <c r="I35" i="10"/>
  <c r="I35" i="6" s="1"/>
  <c r="H27" i="10"/>
  <c r="H27" i="6" s="1"/>
  <c r="D19" i="10"/>
  <c r="D19" i="6" s="1"/>
  <c r="E19" i="10"/>
  <c r="E19" i="6" s="1"/>
  <c r="D11" i="10"/>
  <c r="D11" i="6" s="1"/>
  <c r="E11" i="10"/>
  <c r="E11" i="6" s="1"/>
  <c r="G42" i="10"/>
  <c r="G42" i="6" s="1"/>
  <c r="I42" i="10"/>
  <c r="I42" i="6" s="1"/>
  <c r="K34" i="4"/>
  <c r="O34" i="4" s="1"/>
  <c r="I26" i="10"/>
  <c r="I26" i="6" s="1"/>
  <c r="D26" i="10"/>
  <c r="I18" i="10"/>
  <c r="I18" i="6" s="1"/>
  <c r="H18" i="10"/>
  <c r="H18" i="6" s="1"/>
  <c r="H40" i="10"/>
  <c r="H40" i="6" s="1"/>
  <c r="E40" i="10"/>
  <c r="E40" i="6" s="1"/>
  <c r="G39" i="10"/>
  <c r="G39" i="6" s="1"/>
  <c r="F39" i="10"/>
  <c r="F39" i="6" s="1"/>
  <c r="D38" i="10"/>
  <c r="D38" i="6" s="1"/>
  <c r="F38" i="10"/>
  <c r="F38" i="6" s="1"/>
  <c r="F47" i="10"/>
  <c r="F47" i="6" s="1"/>
  <c r="H47" i="10"/>
  <c r="H47" i="6" s="1"/>
  <c r="G45" i="10"/>
  <c r="G45" i="6" s="1"/>
  <c r="E37" i="10"/>
  <c r="E37" i="6" s="1"/>
  <c r="I37" i="10"/>
  <c r="I37" i="6" s="1"/>
  <c r="I29" i="10"/>
  <c r="I29" i="6" s="1"/>
  <c r="H29" i="10"/>
  <c r="H29" i="6" s="1"/>
  <c r="K21" i="4"/>
  <c r="O21" i="4" s="1"/>
  <c r="D13" i="10"/>
  <c r="D13" i="6" s="1"/>
  <c r="E13" i="10"/>
  <c r="E13" i="6" s="1"/>
  <c r="E5" i="10"/>
  <c r="E5" i="6" s="1"/>
  <c r="K5" i="4"/>
  <c r="O5" i="4" s="1"/>
  <c r="F44" i="10"/>
  <c r="F44" i="6" s="1"/>
  <c r="D36" i="10"/>
  <c r="D36" i="6" s="1"/>
  <c r="F36" i="10"/>
  <c r="F36" i="6" s="1"/>
  <c r="G28" i="10"/>
  <c r="G28" i="6" s="1"/>
  <c r="D28" i="10"/>
  <c r="D28" i="6" s="1"/>
  <c r="G20" i="10"/>
  <c r="G20" i="6" s="1"/>
  <c r="H20" i="10"/>
  <c r="H20" i="6" s="1"/>
  <c r="D12" i="10"/>
  <c r="D12" i="6" s="1"/>
  <c r="G4" i="10"/>
  <c r="G4" i="6" s="1"/>
  <c r="K4" i="4"/>
  <c r="O4" i="4" s="1"/>
  <c r="K17" i="4"/>
  <c r="O17" i="4" s="1"/>
  <c r="E17" i="10"/>
  <c r="E17" i="6" s="1"/>
  <c r="E48" i="10"/>
  <c r="E48" i="6" s="1"/>
  <c r="I24" i="10"/>
  <c r="I24" i="6" s="1"/>
  <c r="K24" i="4"/>
  <c r="O24" i="4" s="1"/>
  <c r="D8" i="10"/>
  <c r="D8" i="6" s="1"/>
  <c r="I8" i="10"/>
  <c r="I8" i="6" s="1"/>
  <c r="E31" i="10"/>
  <c r="E31" i="6" s="1"/>
  <c r="G31" i="10"/>
  <c r="G31" i="6" s="1"/>
  <c r="F7" i="10"/>
  <c r="F7" i="6" s="1"/>
  <c r="G46" i="10"/>
  <c r="G46" i="6" s="1"/>
  <c r="H46" i="10"/>
  <c r="H46" i="6" s="1"/>
  <c r="F14" i="10"/>
  <c r="F14" i="6" s="1"/>
  <c r="D14" i="10"/>
  <c r="D14" i="6" s="1"/>
  <c r="H43" i="10"/>
  <c r="H43" i="6" s="1"/>
  <c r="E43" i="10"/>
  <c r="E43" i="6" s="1"/>
  <c r="D35" i="10"/>
  <c r="D35" i="6" s="1"/>
  <c r="D27" i="10"/>
  <c r="D27" i="6" s="1"/>
  <c r="I27" i="10"/>
  <c r="I27" i="6" s="1"/>
  <c r="G19" i="10"/>
  <c r="G19" i="6" s="1"/>
  <c r="I19" i="10"/>
  <c r="I19" i="6" s="1"/>
  <c r="H11" i="10"/>
  <c r="H11" i="6" s="1"/>
  <c r="F11" i="10"/>
  <c r="F11" i="6" s="1"/>
  <c r="D42" i="10"/>
  <c r="D42" i="6" s="1"/>
  <c r="I34" i="10"/>
  <c r="I34" i="6" s="1"/>
  <c r="E34" i="10"/>
  <c r="E34" i="6" s="1"/>
  <c r="G26" i="10"/>
  <c r="G26" i="6" s="1"/>
  <c r="E26" i="10"/>
  <c r="E26" i="6" s="1"/>
  <c r="E18" i="10"/>
  <c r="E18" i="6" s="1"/>
  <c r="I40" i="10"/>
  <c r="I40" i="6" s="1"/>
  <c r="D40" i="10"/>
  <c r="D40" i="6" s="1"/>
  <c r="I39" i="10"/>
  <c r="I39" i="6" s="1"/>
  <c r="D39" i="10"/>
  <c r="D39" i="6" s="1"/>
  <c r="G38" i="10"/>
  <c r="G38" i="6" s="1"/>
  <c r="I38" i="10"/>
  <c r="I38" i="6" s="1"/>
  <c r="K47" i="4"/>
  <c r="O47" i="4" s="1"/>
  <c r="I47" i="10"/>
  <c r="I47" i="6" s="1"/>
  <c r="K7" i="4"/>
  <c r="O7" i="4" s="1"/>
  <c r="G14" i="10"/>
  <c r="G14" i="6" s="1"/>
  <c r="E35" i="10"/>
  <c r="E35" i="6" s="1"/>
  <c r="H19" i="10"/>
  <c r="H19" i="6" s="1"/>
  <c r="H34" i="10"/>
  <c r="H34" i="6" s="1"/>
  <c r="G18" i="10"/>
  <c r="G18" i="6" s="1"/>
  <c r="F10" i="10"/>
  <c r="F10" i="6" s="1"/>
  <c r="I10" i="10"/>
  <c r="I10" i="6" s="1"/>
  <c r="D10" i="10"/>
  <c r="D10" i="6" s="1"/>
  <c r="E10" i="10"/>
  <c r="E10" i="6" s="1"/>
  <c r="K10" i="4"/>
  <c r="O10" i="4" s="1"/>
  <c r="D25" i="10"/>
  <c r="D25" i="6" s="1"/>
  <c r="H25" i="10"/>
  <c r="H25" i="6" s="1"/>
  <c r="G25" i="10"/>
  <c r="G25" i="6" s="1"/>
  <c r="K25" i="4"/>
  <c r="O25" i="4" s="1"/>
  <c r="F25" i="10"/>
  <c r="F25" i="6" s="1"/>
  <c r="F32" i="10"/>
  <c r="F32" i="6" s="1"/>
  <c r="H32" i="10"/>
  <c r="H32" i="6" s="1"/>
  <c r="I32" i="10"/>
  <c r="I32" i="6" s="1"/>
  <c r="G32" i="10"/>
  <c r="G32" i="6" s="1"/>
  <c r="D32" i="10"/>
  <c r="D32" i="6" s="1"/>
  <c r="G16" i="10"/>
  <c r="G16" i="6" s="1"/>
  <c r="F16" i="10"/>
  <c r="H16" i="10"/>
  <c r="H16" i="6" s="1"/>
  <c r="D16" i="10"/>
  <c r="D16" i="6" s="1"/>
  <c r="K16" i="4"/>
  <c r="O16" i="4" s="1"/>
  <c r="I22" i="10"/>
  <c r="I22" i="6" s="1"/>
  <c r="D22" i="10"/>
  <c r="D22" i="6" s="1"/>
  <c r="E22" i="10"/>
  <c r="E22" i="6" s="1"/>
  <c r="G22" i="10"/>
  <c r="G22" i="6" s="1"/>
  <c r="F22" i="10"/>
  <c r="F22" i="6" s="1"/>
  <c r="K22" i="4"/>
  <c r="O22" i="4" s="1"/>
  <c r="G41" i="10"/>
  <c r="G41" i="6" s="1"/>
  <c r="H41" i="10"/>
  <c r="H41" i="6" s="1"/>
  <c r="F41" i="10"/>
  <c r="F41" i="6" s="1"/>
  <c r="I41" i="10"/>
  <c r="I41" i="6" s="1"/>
  <c r="E30" i="10"/>
  <c r="H30" i="10"/>
  <c r="H30" i="6" s="1"/>
  <c r="I30" i="10"/>
  <c r="I30" i="6" s="1"/>
  <c r="K30" i="4"/>
  <c r="O30" i="4" s="1"/>
  <c r="D30" i="10"/>
  <c r="D30" i="6" s="1"/>
  <c r="E6" i="10"/>
  <c r="E6" i="6" s="1"/>
  <c r="I6" i="10"/>
  <c r="I6" i="6" s="1"/>
  <c r="G6" i="10"/>
  <c r="G6" i="6" s="1"/>
  <c r="H6" i="10"/>
  <c r="H6" i="6" s="1"/>
  <c r="D6" i="10"/>
  <c r="D6" i="6" s="1"/>
  <c r="C46" i="10"/>
  <c r="C46" i="6" s="1"/>
  <c r="C48" i="10"/>
  <c r="C48" i="6" s="1"/>
  <c r="C41" i="10"/>
  <c r="C41" i="6" s="1"/>
  <c r="H4" i="10"/>
  <c r="H4" i="6" s="1"/>
  <c r="D34" i="10"/>
  <c r="D34" i="6" s="1"/>
  <c r="D33" i="10"/>
  <c r="D33" i="6" s="1"/>
  <c r="G33" i="10"/>
  <c r="G33" i="6" s="1"/>
  <c r="I33" i="10"/>
  <c r="I33" i="6" s="1"/>
  <c r="E33" i="10"/>
  <c r="E33" i="6" s="1"/>
  <c r="E25" i="10"/>
  <c r="E25" i="6" s="1"/>
  <c r="K9" i="4"/>
  <c r="O9" i="4" s="1"/>
  <c r="I9" i="10"/>
  <c r="I9" i="6" s="1"/>
  <c r="F9" i="10"/>
  <c r="F9" i="6" s="1"/>
  <c r="D9" i="10"/>
  <c r="D9" i="6" s="1"/>
  <c r="G9" i="10"/>
  <c r="G9" i="6" s="1"/>
  <c r="H9" i="10"/>
  <c r="H9" i="6" s="1"/>
  <c r="I16" i="10"/>
  <c r="I16" i="6" s="1"/>
  <c r="E23" i="10"/>
  <c r="E23" i="6" s="1"/>
  <c r="H23" i="10"/>
  <c r="H23" i="6" s="1"/>
  <c r="G23" i="10"/>
  <c r="G23" i="6" s="1"/>
  <c r="F23" i="10"/>
  <c r="F23" i="6" s="1"/>
  <c r="I23" i="10"/>
  <c r="I23" i="6" s="1"/>
  <c r="K23" i="4"/>
  <c r="O23" i="4" s="1"/>
  <c r="K41" i="4"/>
  <c r="O41" i="4" s="1"/>
  <c r="E15" i="10"/>
  <c r="E15" i="6" s="1"/>
  <c r="I15" i="10"/>
  <c r="I15" i="6" s="1"/>
  <c r="F15" i="10"/>
  <c r="F15" i="6" s="1"/>
  <c r="D15" i="10"/>
  <c r="D15" i="6" s="1"/>
  <c r="G15" i="10"/>
  <c r="G15" i="6" s="1"/>
  <c r="H15" i="10"/>
  <c r="H15" i="6" s="1"/>
  <c r="C35" i="10"/>
  <c r="C35" i="6" s="1"/>
  <c r="C39" i="10"/>
  <c r="C39" i="6" s="1"/>
  <c r="G8" i="10"/>
  <c r="G8" i="6" s="1"/>
  <c r="D7" i="10"/>
  <c r="D7" i="6" s="1"/>
  <c r="H14" i="10"/>
  <c r="H14" i="6" s="1"/>
  <c r="F27" i="10"/>
  <c r="F27" i="6" s="1"/>
  <c r="G11" i="10"/>
  <c r="G11" i="6" s="1"/>
  <c r="G34" i="10"/>
  <c r="G34" i="6" s="1"/>
  <c r="H10" i="10"/>
  <c r="H10" i="6" s="1"/>
  <c r="E32" i="10"/>
  <c r="E32" i="6" s="1"/>
  <c r="K38" i="4"/>
  <c r="O38" i="4"/>
  <c r="G30" i="10"/>
  <c r="G30" i="6" s="1"/>
  <c r="C47" i="10"/>
  <c r="D41" i="10"/>
  <c r="D41" i="6" s="1"/>
  <c r="K15" i="4"/>
  <c r="O15" i="4"/>
  <c r="C25" i="10"/>
  <c r="E9" i="10"/>
  <c r="K39" i="4"/>
  <c r="O39" i="4"/>
  <c r="D47" i="10"/>
  <c r="D47" i="6" s="1"/>
  <c r="C42" i="10"/>
  <c r="C42" i="6" s="1"/>
  <c r="C36" i="10"/>
  <c r="C36" i="6" s="1"/>
  <c r="C32" i="10"/>
  <c r="C32" i="6" s="1"/>
  <c r="E8" i="10"/>
  <c r="E8" i="6" s="1"/>
  <c r="K46" i="4"/>
  <c r="O46" i="4" s="1"/>
  <c r="I43" i="10"/>
  <c r="I43" i="6" s="1"/>
  <c r="G27" i="10"/>
  <c r="G27" i="6" s="1"/>
  <c r="K42" i="4"/>
  <c r="O42" i="4" s="1"/>
  <c r="H26" i="10"/>
  <c r="H26" i="6" s="1"/>
  <c r="H33" i="10"/>
  <c r="H33" i="6" s="1"/>
  <c r="E16" i="10"/>
  <c r="E16" i="6" s="1"/>
  <c r="E41" i="10"/>
  <c r="F6" i="10"/>
  <c r="F6" i="6" s="1"/>
  <c r="C43" i="10"/>
  <c r="C43" i="6" s="1"/>
  <c r="C38" i="10"/>
  <c r="C38" i="6" s="1"/>
  <c r="C45" i="10"/>
  <c r="C37" i="10"/>
  <c r="C37" i="6" s="1"/>
  <c r="K33" i="4"/>
  <c r="O33" i="4" s="1"/>
  <c r="C26" i="10"/>
  <c r="C26" i="6" s="1"/>
  <c r="C10" i="10"/>
  <c r="C28" i="10"/>
  <c r="C28" i="6" s="1"/>
  <c r="F40" i="10"/>
  <c r="F40" i="6" s="1"/>
  <c r="H38" i="10"/>
  <c r="H38" i="6" s="1"/>
  <c r="F30" i="10"/>
  <c r="F30" i="6" s="1"/>
  <c r="C40" i="10"/>
  <c r="C40" i="6" s="1"/>
  <c r="C31" i="10"/>
  <c r="C31" i="6" s="1"/>
  <c r="C29" i="10"/>
  <c r="C19" i="10"/>
  <c r="C19" i="6" s="1"/>
  <c r="F33" i="10"/>
  <c r="F33" i="6" s="1"/>
  <c r="H31" i="10"/>
  <c r="H31" i="6" s="1"/>
  <c r="I46" i="10"/>
  <c r="I46" i="6" s="1"/>
  <c r="K35" i="4"/>
  <c r="O35" i="4" s="1"/>
  <c r="F19" i="10"/>
  <c r="F19" i="6" s="1"/>
  <c r="E42" i="10"/>
  <c r="E42" i="6" s="1"/>
  <c r="D18" i="10"/>
  <c r="D18" i="6" s="1"/>
  <c r="I25" i="10"/>
  <c r="I25" i="6" s="1"/>
  <c r="E39" i="10"/>
  <c r="E39" i="6" s="1"/>
  <c r="E47" i="10"/>
  <c r="E47" i="6" s="1"/>
  <c r="C44" i="10"/>
  <c r="G10" i="10"/>
  <c r="G10" i="6" s="1"/>
  <c r="K32" i="4"/>
  <c r="O32" i="4" s="1"/>
  <c r="H22" i="10"/>
  <c r="H22" i="6" s="1"/>
  <c r="K6" i="4"/>
  <c r="O6" i="4" s="1"/>
  <c r="C9" i="10"/>
  <c r="C9" i="6" s="1"/>
  <c r="C11" i="10"/>
  <c r="C21" i="10"/>
  <c r="C21" i="6" s="1"/>
  <c r="C8" i="10"/>
  <c r="C8" i="6" s="1"/>
  <c r="C30" i="10"/>
  <c r="C30" i="6" s="1"/>
  <c r="C24" i="10"/>
  <c r="C24" i="6" s="1"/>
  <c r="C15" i="10"/>
  <c r="C6" i="10"/>
  <c r="C33" i="10"/>
  <c r="D45" i="10"/>
  <c r="D45" i="6" s="1"/>
  <c r="C13" i="10"/>
  <c r="C13" i="6" s="1"/>
  <c r="C18" i="10"/>
  <c r="D23" i="10"/>
  <c r="D23" i="6" s="1"/>
  <c r="C4" i="10"/>
  <c r="C4" i="6" s="1"/>
  <c r="C5" i="10"/>
  <c r="C5" i="6" s="1"/>
  <c r="C27" i="10"/>
  <c r="E3" i="10"/>
  <c r="C23" i="10"/>
  <c r="D3" i="10"/>
  <c r="C34" i="10"/>
  <c r="K3" i="4"/>
  <c r="O3" i="4" s="1"/>
  <c r="I3" i="10"/>
  <c r="K13" i="4"/>
  <c r="O13" i="4"/>
  <c r="C14" i="10"/>
  <c r="C14" i="6" s="1"/>
  <c r="C22" i="10"/>
  <c r="C22" i="6" s="1"/>
  <c r="C16" i="10"/>
  <c r="C16" i="6" s="1"/>
  <c r="C17" i="10"/>
  <c r="C17" i="6" s="1"/>
  <c r="C7" i="10"/>
  <c r="G3" i="10"/>
  <c r="F3" i="10"/>
  <c r="C3" i="10"/>
  <c r="C20" i="10"/>
  <c r="C20" i="6" s="1"/>
  <c r="H3" i="10"/>
  <c r="C12" i="10"/>
  <c r="C12" i="6" s="1"/>
  <c r="D3" i="6" l="1"/>
  <c r="B4" i="8"/>
  <c r="F4" i="8"/>
  <c r="E4" i="8"/>
  <c r="H3" i="6"/>
  <c r="C15" i="11" s="1"/>
  <c r="C16" i="11" s="1"/>
  <c r="B8" i="8"/>
  <c r="F8" i="8"/>
  <c r="E8" i="8"/>
  <c r="E3" i="6"/>
  <c r="B5" i="8"/>
  <c r="E5" i="8"/>
  <c r="F5" i="8"/>
  <c r="C3" i="6"/>
  <c r="B3" i="8"/>
  <c r="E3" i="8"/>
  <c r="F3" i="8"/>
  <c r="B6" i="8"/>
  <c r="F6" i="8"/>
  <c r="E6" i="8"/>
  <c r="G3" i="6"/>
  <c r="D13" i="11" s="1"/>
  <c r="D14" i="11" s="1"/>
  <c r="B7" i="8"/>
  <c r="F7" i="8"/>
  <c r="E7" i="8"/>
  <c r="I3" i="6"/>
  <c r="E17" i="11" s="1"/>
  <c r="E18" i="11" s="1"/>
  <c r="B9" i="8"/>
  <c r="E9" i="8"/>
  <c r="F9" i="8"/>
  <c r="J44" i="10"/>
  <c r="J34" i="10"/>
  <c r="J7" i="10"/>
  <c r="J21" i="10"/>
  <c r="C44" i="6"/>
  <c r="J44" i="6" s="1"/>
  <c r="K44" i="6" s="1"/>
  <c r="J43" i="10"/>
  <c r="J12" i="10"/>
  <c r="C34" i="6"/>
  <c r="J34" i="6" s="1"/>
  <c r="K34" i="6" s="1"/>
  <c r="J4" i="6"/>
  <c r="K4" i="6" s="1"/>
  <c r="J15" i="10"/>
  <c r="J40" i="10"/>
  <c r="J41" i="10"/>
  <c r="J35" i="6"/>
  <c r="K35" i="6" s="1"/>
  <c r="J42" i="10"/>
  <c r="J39" i="10"/>
  <c r="J25" i="10"/>
  <c r="J20" i="6"/>
  <c r="K20" i="6" s="1"/>
  <c r="J22" i="6"/>
  <c r="K22" i="6" s="1"/>
  <c r="J13" i="6"/>
  <c r="K13" i="6" s="1"/>
  <c r="J5" i="6"/>
  <c r="K5" i="6" s="1"/>
  <c r="J32" i="6"/>
  <c r="K32" i="6" s="1"/>
  <c r="J24" i="6"/>
  <c r="K24" i="6" s="1"/>
  <c r="J5" i="10"/>
  <c r="J13" i="10"/>
  <c r="J40" i="6"/>
  <c r="K40" i="6" s="1"/>
  <c r="C7" i="6"/>
  <c r="J7" i="6" s="1"/>
  <c r="K7" i="6" s="1"/>
  <c r="J14" i="6"/>
  <c r="K14" i="6" s="1"/>
  <c r="J8" i="10"/>
  <c r="E41" i="6"/>
  <c r="J41" i="6" s="1"/>
  <c r="K41" i="6" s="1"/>
  <c r="J32" i="10"/>
  <c r="J35" i="10"/>
  <c r="J8" i="6"/>
  <c r="K8" i="6" s="1"/>
  <c r="J19" i="10"/>
  <c r="J12" i="6"/>
  <c r="K12" i="6" s="1"/>
  <c r="J39" i="6"/>
  <c r="K39" i="6" s="1"/>
  <c r="J20" i="10"/>
  <c r="J23" i="10"/>
  <c r="J21" i="6"/>
  <c r="K21" i="6" s="1"/>
  <c r="J37" i="10"/>
  <c r="J22" i="10"/>
  <c r="J33" i="10"/>
  <c r="J48" i="10"/>
  <c r="C15" i="6"/>
  <c r="J15" i="6" s="1"/>
  <c r="K15" i="6" s="1"/>
  <c r="J11" i="10"/>
  <c r="J31" i="10"/>
  <c r="J28" i="10"/>
  <c r="J36" i="6"/>
  <c r="K36" i="6" s="1"/>
  <c r="C25" i="6"/>
  <c r="J25" i="6" s="1"/>
  <c r="K25" i="6" s="1"/>
  <c r="J26" i="10"/>
  <c r="J19" i="6"/>
  <c r="K19" i="6" s="1"/>
  <c r="C27" i="6"/>
  <c r="J27" i="6" s="1"/>
  <c r="K27" i="6" s="1"/>
  <c r="J27" i="10"/>
  <c r="C18" i="6"/>
  <c r="J18" i="6" s="1"/>
  <c r="K18" i="6" s="1"/>
  <c r="J18" i="10"/>
  <c r="J46" i="6"/>
  <c r="K46" i="6" s="1"/>
  <c r="J24" i="10"/>
  <c r="F16" i="6"/>
  <c r="J16" i="6" s="1"/>
  <c r="K16" i="6" s="1"/>
  <c r="J16" i="10"/>
  <c r="J3" i="10"/>
  <c r="C3" i="5"/>
  <c r="F3" i="5"/>
  <c r="F4" i="5" s="1"/>
  <c r="E3" i="5"/>
  <c r="E4" i="5" s="1"/>
  <c r="J9" i="10"/>
  <c r="E9" i="6"/>
  <c r="C47" i="6"/>
  <c r="J47" i="6" s="1"/>
  <c r="K47" i="6" s="1"/>
  <c r="J47" i="10"/>
  <c r="E30" i="6"/>
  <c r="J30" i="6" s="1"/>
  <c r="K30" i="6" s="1"/>
  <c r="J30" i="10"/>
  <c r="F3" i="6"/>
  <c r="J17" i="6"/>
  <c r="K17" i="6" s="1"/>
  <c r="J14" i="10"/>
  <c r="C23" i="6"/>
  <c r="J23" i="6" s="1"/>
  <c r="K23" i="6" s="1"/>
  <c r="D3" i="5"/>
  <c r="D4" i="5" s="1"/>
  <c r="J43" i="6"/>
  <c r="K43" i="6" s="1"/>
  <c r="E13" i="11"/>
  <c r="E14" i="11" s="1"/>
  <c r="C6" i="6"/>
  <c r="J6" i="6" s="1"/>
  <c r="K6" i="6" s="1"/>
  <c r="J6" i="10"/>
  <c r="J10" i="10"/>
  <c r="C10" i="6"/>
  <c r="J10" i="6" s="1"/>
  <c r="K10" i="6" s="1"/>
  <c r="C45" i="6"/>
  <c r="J45" i="6" s="1"/>
  <c r="K45" i="6" s="1"/>
  <c r="J45" i="10"/>
  <c r="J38" i="10"/>
  <c r="J42" i="6"/>
  <c r="K42" i="6" s="1"/>
  <c r="J4" i="10"/>
  <c r="J31" i="6"/>
  <c r="K31" i="6" s="1"/>
  <c r="C33" i="6"/>
  <c r="J33" i="6" s="1"/>
  <c r="K33" i="6" s="1"/>
  <c r="J29" i="10"/>
  <c r="C29" i="6"/>
  <c r="J29" i="6" s="1"/>
  <c r="K29" i="6" s="1"/>
  <c r="J28" i="6"/>
  <c r="K28" i="6" s="1"/>
  <c r="J38" i="6"/>
  <c r="K38" i="6" s="1"/>
  <c r="J48" i="6"/>
  <c r="K48" i="6" s="1"/>
  <c r="J37" i="6"/>
  <c r="K37" i="6" s="1"/>
  <c r="D26" i="6"/>
  <c r="B7" i="11" s="1"/>
  <c r="J36" i="10"/>
  <c r="J17" i="10"/>
  <c r="J46" i="10"/>
  <c r="C11" i="6"/>
  <c r="J11" i="6" s="1"/>
  <c r="K11" i="6" s="1"/>
  <c r="C13" i="11" l="1"/>
  <c r="C14" i="11" s="1"/>
  <c r="D15" i="11"/>
  <c r="D16" i="11" s="1"/>
  <c r="B15" i="11"/>
  <c r="B16" i="11" s="1"/>
  <c r="E15" i="11"/>
  <c r="E16" i="11" s="1"/>
  <c r="B13" i="11"/>
  <c r="B14" i="11" s="1"/>
  <c r="D17" i="11"/>
  <c r="D18" i="11" s="1"/>
  <c r="J3" i="6"/>
  <c r="K3" i="6" s="1"/>
  <c r="B17" i="11"/>
  <c r="B18" i="11" s="1"/>
  <c r="C17" i="11"/>
  <c r="C18" i="11" s="1"/>
  <c r="B9" i="11"/>
  <c r="B10" i="11" s="1"/>
  <c r="J26" i="6"/>
  <c r="K26" i="6" s="1"/>
  <c r="D9" i="11"/>
  <c r="D10" i="11" s="1"/>
  <c r="E9" i="11"/>
  <c r="E10" i="11" s="1"/>
  <c r="J9" i="6"/>
  <c r="K9" i="6" s="1"/>
  <c r="C9" i="11"/>
  <c r="C10" i="11" s="1"/>
  <c r="B8" i="11"/>
  <c r="E7" i="11"/>
  <c r="E8" i="11" s="1"/>
  <c r="C11" i="11"/>
  <c r="C12" i="11" s="1"/>
  <c r="D11" i="11"/>
  <c r="D12" i="11" s="1"/>
  <c r="E11" i="11"/>
  <c r="E12" i="11" s="1"/>
  <c r="B11" i="11"/>
  <c r="C7" i="11"/>
  <c r="C8" i="11" s="1"/>
  <c r="D7" i="11"/>
  <c r="D8" i="11" s="1"/>
  <c r="C5" i="11"/>
  <c r="C6" i="11" s="1"/>
  <c r="C4" i="5"/>
  <c r="G3" i="5"/>
  <c r="G4" i="5" s="1"/>
  <c r="D5" i="11"/>
  <c r="D6" i="11" s="1"/>
  <c r="B5" i="11"/>
  <c r="E5" i="11"/>
  <c r="E6" i="11" s="1"/>
  <c r="F15" i="11" l="1"/>
  <c r="F16" i="11" s="1"/>
  <c r="F13" i="11"/>
  <c r="F14" i="11" s="1"/>
  <c r="F17" i="11"/>
  <c r="F18" i="11" s="1"/>
  <c r="F9" i="11"/>
  <c r="F10" i="11" s="1"/>
  <c r="D3" i="11"/>
  <c r="D4" i="11" s="1"/>
  <c r="E3" i="11"/>
  <c r="E4" i="11" s="1"/>
  <c r="B3" i="11"/>
  <c r="B4" i="11" s="1"/>
  <c r="C3" i="11"/>
  <c r="C4" i="11" s="1"/>
  <c r="B6" i="11"/>
  <c r="F5" i="11"/>
  <c r="F6" i="11" s="1"/>
  <c r="F7" i="11"/>
  <c r="F8" i="11" s="1"/>
  <c r="F11" i="11"/>
  <c r="F12" i="11" s="1"/>
  <c r="B12" i="11"/>
  <c r="F3" i="11" l="1"/>
  <c r="F4" i="11" s="1"/>
  <c r="D4" i="8" l="1"/>
  <c r="G4" i="8" s="1"/>
  <c r="D9" i="8"/>
  <c r="D3" i="8"/>
  <c r="D8" i="8"/>
  <c r="D5" i="8"/>
  <c r="G5" i="8" s="1"/>
  <c r="D6" i="8"/>
  <c r="G6" i="8" s="1"/>
  <c r="D7" i="8"/>
  <c r="G7" i="8" s="1"/>
  <c r="G10" i="3" l="1"/>
  <c r="H10" i="3"/>
  <c r="F10" i="3"/>
  <c r="C10" i="3"/>
  <c r="E10" i="3"/>
  <c r="D10" i="3"/>
  <c r="B10" i="3"/>
  <c r="I10" i="3"/>
  <c r="B10" i="8"/>
  <c r="B11" i="8" s="1"/>
  <c r="G3" i="8"/>
</calcChain>
</file>

<file path=xl/sharedStrings.xml><?xml version="1.0" encoding="utf-8"?>
<sst xmlns="http://schemas.openxmlformats.org/spreadsheetml/2006/main" count="241" uniqueCount="216">
  <si>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</si>
  <si>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</si>
  <si>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</si>
  <si>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</si>
  <si>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</si>
  <si>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</si>
  <si>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</si>
  <si>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</si>
  <si>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</si>
  <si>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</si>
  <si>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</si>
  <si>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</si>
  <si>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</si>
  <si>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</si>
  <si>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</si>
  <si>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</si>
  <si>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</si>
  <si>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</si>
  <si>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</si>
  <si>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</si>
  <si>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</si>
  <si>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</si>
  <si>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</si>
  <si>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</si>
  <si>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</si>
  <si>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</si>
  <si>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</si>
  <si>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</si>
  <si>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</si>
  <si>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</si>
  <si>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</si>
  <si>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</si>
  <si>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</si>
  <si>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</si>
  <si>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</si>
  <si>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</si>
  <si>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</si>
  <si>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</si>
  <si>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</si>
  <si>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</si>
  <si>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</si>
  <si>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</si>
  <si>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</si>
  <si>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</si>
  <si>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</si>
  <si>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</si>
  <si>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</si>
  <si>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</si>
  <si>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</si>
  <si>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</si>
  <si>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</si>
  <si>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</si>
  <si>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</si>
  <si>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</si>
  <si>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</si>
  <si>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</si>
  <si>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</si>
  <si>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</si>
  <si>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</si>
  <si>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</si>
  <si>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</si>
  <si>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</si>
  <si>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</si>
  <si>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</si>
  <si>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</si>
  <si>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</si>
  <si>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</si>
  <si>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</si>
  <si>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</si>
  <si>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</si>
  <si>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</si>
  <si>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</si>
  <si>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</si>
  <si>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</si>
  <si>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</si>
  <si>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</si>
  <si>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</si>
  <si>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</si>
  <si>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</si>
  <si>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</si>
  <si>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</si>
  <si>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</si>
  <si>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</si>
  <si>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</si>
  <si>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</si>
  <si>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</si>
  <si>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</si>
  <si>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</si>
  <si>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</si>
  <si>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</si>
  <si>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</si>
  <si>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</si>
  <si>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</si>
  <si>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</si>
  <si>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</si>
  <si>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</si>
  <si>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</si>
  <si>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</si>
  <si>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</si>
  <si>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</si>
  <si>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</si>
  <si>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</si>
  <si>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</si>
  <si>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</si>
  <si>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</si>
  <si>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</si>
  <si>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</si>
  <si>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毕业要求指标点3-2</t>
    <phoneticPr fontId="11" type="noConversion"/>
  </si>
  <si>
    <t>毕业要求指标点5-2</t>
    <phoneticPr fontId="11" type="noConversion"/>
  </si>
  <si>
    <t>高级语言课程设计</t>
    <phoneticPr fontId="11" type="noConversion"/>
  </si>
  <si>
    <t>实践教学类（必修课）</t>
    <phoneticPr fontId="11" type="noConversion"/>
  </si>
  <si>
    <t>2周</t>
    <phoneticPr fontId="11" type="noConversion"/>
  </si>
  <si>
    <t>2019-2020-1</t>
    <phoneticPr fontId="11" type="noConversion"/>
  </si>
  <si>
    <t>2018级2班</t>
    <phoneticPr fontId="11" type="noConversion"/>
  </si>
  <si>
    <t>卢红星，宋伟</t>
    <phoneticPr fontId="11" type="noConversion"/>
  </si>
  <si>
    <t>201824100559</t>
  </si>
  <si>
    <t>展闯</t>
  </si>
  <si>
    <t>201824100624</t>
  </si>
  <si>
    <t>刘梓孟</t>
  </si>
  <si>
    <t>201824100512</t>
  </si>
  <si>
    <t>郭晓澎</t>
  </si>
  <si>
    <t>201824100464</t>
  </si>
  <si>
    <t>左昊广</t>
  </si>
  <si>
    <t>201824100127</t>
  </si>
  <si>
    <t>李林逸</t>
  </si>
  <si>
    <t>201824100601</t>
  </si>
  <si>
    <t>白耀庭</t>
  </si>
  <si>
    <t>201824100339</t>
  </si>
  <si>
    <t>唐正强</t>
  </si>
  <si>
    <t>201824100103</t>
  </si>
  <si>
    <t>陈博</t>
  </si>
  <si>
    <t>201824100261</t>
  </si>
  <si>
    <t>张耀华</t>
  </si>
  <si>
    <t>201824100851</t>
  </si>
  <si>
    <t>杨易文</t>
  </si>
  <si>
    <t>201824100102</t>
  </si>
  <si>
    <t>常德睿</t>
  </si>
  <si>
    <t>201832060133</t>
  </si>
  <si>
    <t>张珊瑜</t>
  </si>
  <si>
    <t>201824100740</t>
  </si>
  <si>
    <t>王祉杰</t>
  </si>
  <si>
    <t>201824100142</t>
  </si>
  <si>
    <t>史奉名</t>
  </si>
  <si>
    <t>201824100109</t>
  </si>
  <si>
    <t>成佳伟</t>
  </si>
  <si>
    <t>201824100621</t>
  </si>
  <si>
    <t>刘家祥</t>
  </si>
  <si>
    <t>201824100120</t>
  </si>
  <si>
    <t>黄增宇</t>
  </si>
  <si>
    <t>201824100544</t>
  </si>
  <si>
    <t>王晨</t>
  </si>
  <si>
    <t>201824100856</t>
  </si>
  <si>
    <t>张雅琪</t>
  </si>
  <si>
    <t>201824100720</t>
  </si>
  <si>
    <t>李越强</t>
  </si>
  <si>
    <t>201824100116</t>
  </si>
  <si>
    <t>郝伟科</t>
  </si>
  <si>
    <t>201824100518</t>
  </si>
  <si>
    <t>黄其滨</t>
  </si>
  <si>
    <t>201824100522</t>
  </si>
  <si>
    <t>李澳</t>
  </si>
  <si>
    <t>201824100632</t>
  </si>
  <si>
    <t>孙逸晨</t>
  </si>
  <si>
    <t>201824100611</t>
  </si>
  <si>
    <t>郭富成</t>
  </si>
  <si>
    <t>201824100553</t>
  </si>
  <si>
    <t>徐冰莹</t>
  </si>
  <si>
    <t>201824100849</t>
  </si>
  <si>
    <t>许文洲</t>
  </si>
  <si>
    <t>201824100663</t>
  </si>
  <si>
    <t>赵钰琨</t>
  </si>
  <si>
    <t>201824100863</t>
  </si>
  <si>
    <t>邹天佑</t>
  </si>
  <si>
    <t>201824100640</t>
  </si>
  <si>
    <t>王梦瑶</t>
  </si>
  <si>
    <t>201824100848</t>
  </si>
  <si>
    <t>徐林浩</t>
  </si>
  <si>
    <t>201824100842</t>
  </si>
  <si>
    <t>王晓</t>
  </si>
  <si>
    <t>201824100437</t>
  </si>
  <si>
    <t>王佩瑶</t>
  </si>
  <si>
    <t>201824100345</t>
  </si>
  <si>
    <t>王文博</t>
  </si>
  <si>
    <t>201824100313</t>
  </si>
  <si>
    <t>费宣烨</t>
  </si>
  <si>
    <t>201824100342</t>
  </si>
  <si>
    <t>王汝嘉</t>
  </si>
  <si>
    <t>201877100406</t>
  </si>
  <si>
    <t>杜英豪</t>
  </si>
  <si>
    <t>201824100416</t>
  </si>
  <si>
    <t>霍情情</t>
  </si>
  <si>
    <t>201824100505</t>
  </si>
  <si>
    <t>杜豫湘</t>
  </si>
  <si>
    <t>201824100546</t>
  </si>
  <si>
    <t>王鸿楠</t>
  </si>
  <si>
    <t>201824100419</t>
  </si>
  <si>
    <t>晋佳伟</t>
  </si>
  <si>
    <t>201824100805</t>
  </si>
  <si>
    <t>程可</t>
  </si>
  <si>
    <t>201824100460</t>
  </si>
  <si>
    <t>周李龙</t>
  </si>
  <si>
    <t>201824100524</t>
  </si>
  <si>
    <t>李世林</t>
  </si>
  <si>
    <t>201824100155</t>
  </si>
  <si>
    <t>杨好</t>
  </si>
  <si>
    <t>201824100115</t>
  </si>
  <si>
    <t>管泽隆</t>
  </si>
  <si>
    <t>毕业要求指标点9-2</t>
    <phoneticPr fontId="11" type="noConversion"/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</si>
  <si>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</si>
  <si>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</si>
  <si>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</si>
  <si>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</si>
  <si>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</si>
  <si>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</si>
  <si>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</si>
  <si>
    <t>总体达成情况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</si>
</sst>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13"/>
    <xf numFmtId="0" fontId="5" fillId="0" borderId="0"/>
    <xf numFmtId="0" fontId="14" fillId="0" borderId="13"/>
  </cellStyleXfs>
  <cellXfs count="193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181" fontId="0" fillId="0" borderId="28" xfId="0" applyNumberForma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14" fillId="2" borderId="5" xfId="0" applyFont="1" applyFill="1" applyBorder="1" applyAlignment="1" applyProtection="1">
      <alignment horizontal="center" vertical="center"/>
      <protection locked="0"/>
    </xf>
    <xf numFmtId="49" fontId="14" fillId="2" borderId="5" xfId="0" applyNumberFormat="1" applyFont="1" applyFill="1" applyBorder="1" applyAlignment="1" applyProtection="1">
      <alignment horizontal="center" vertical="center"/>
      <protection locked="0"/>
    </xf>
    <xf numFmtId="180" fontId="14" fillId="2" borderId="5" xfId="0" applyNumberFormat="1" applyFont="1" applyFill="1" applyBorder="1" applyAlignment="1" applyProtection="1">
      <alignment horizontal="center" vertical="center"/>
      <protection locked="0"/>
    </xf>
    <xf numFmtId="180" fontId="14" fillId="2" borderId="5" xfId="0" applyNumberFormat="1" applyFont="1" applyFill="1" applyBorder="1" applyAlignment="1" applyProtection="1">
      <alignment horizontal="center"/>
      <protection locked="0"/>
    </xf>
    <xf numFmtId="180" fontId="5" fillId="0" borderId="5" xfId="0" applyNumberFormat="1" applyFont="1" applyBorder="1" applyAlignment="1" applyProtection="1">
      <alignment horizontal="center"/>
    </xf>
    <xf numFmtId="180" fontId="14" fillId="2" borderId="5" xfId="0" applyNumberFormat="1" applyFont="1" applyFill="1" applyBorder="1" applyProtection="1">
      <protection locked="0"/>
    </xf>
    <xf numFmtId="180" fontId="14" fillId="0" borderId="5" xfId="0" applyNumberFormat="1" applyFont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left"/>
      <protection locked="0"/>
    </xf>
    <xf numFmtId="0" fontId="3" fillId="0" borderId="0" xfId="0" applyFont="1" applyBorder="1" applyAlignment="1">
      <alignment horizontal="center"/>
    </xf>
    <xf numFmtId="0" fontId="14" fillId="0" borderId="0" xfId="2" applyFont="1" applyBorder="1"/>
    <xf numFmtId="0" fontId="20" fillId="0" borderId="33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0" fontId="3" fillId="0" borderId="29" xfId="2" applyFont="1" applyFill="1" applyBorder="1" applyAlignment="1" applyProtection="1">
      <alignment horizontal="center" vertical="center" wrapText="1"/>
    </xf>
    <xf numFmtId="0" fontId="21" fillId="2" borderId="28" xfId="2" applyFont="1" applyFill="1" applyBorder="1" applyAlignment="1" applyProtection="1">
      <alignment horizontal="left" vertical="center" wrapText="1"/>
      <protection locked="0"/>
    </xf>
    <xf numFmtId="0" fontId="21" fillId="2" borderId="30" xfId="2" applyFont="1" applyFill="1" applyBorder="1" applyAlignment="1" applyProtection="1">
      <alignment horizontal="left" vertical="center" wrapText="1"/>
      <protection locked="0"/>
    </xf>
    <xf numFmtId="0" fontId="22" fillId="2" borderId="28" xfId="2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28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181" fontId="0" fillId="0" borderId="28" xfId="0" applyNumberFormat="1" applyBorder="1" applyAlignment="1" applyProtection="1">
      <alignment horizontal="center"/>
    </xf>
    <xf numFmtId="181" fontId="3" fillId="0" borderId="30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177" fontId="0" fillId="0" borderId="37" xfId="0" applyNumberFormat="1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81" fontId="0" fillId="0" borderId="37" xfId="0" applyNumberForma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178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wrapText="1"/>
    </xf>
    <xf numFmtId="0" fontId="1" fillId="0" borderId="0" xfId="2" applyFont="1" applyBorder="1" applyAlignment="1">
      <alignment horizontal="center" vertical="center"/>
    </xf>
    <xf numFmtId="0" fontId="21" fillId="2" borderId="34" xfId="2" applyFont="1" applyFill="1" applyBorder="1" applyAlignment="1" applyProtection="1">
      <alignment horizontal="left" vertical="center" wrapText="1"/>
      <protection locked="0"/>
    </xf>
    <xf numFmtId="0" fontId="21" fillId="2" borderId="35" xfId="2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</cellXfs>
  <cellStyles count="3">
    <cellStyle name="常规" xfId="0" builtinId="0"/>
    <cellStyle name="常规 2" xfId="2" xr:uid="{BCD90562-4B6B-414E-B632-04B0C7931F38}"/>
    <cellStyle name="常规 3" xfId="1" xr:uid="{00000000-0005-0000-0000-000001000000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2.1739130434782608E-2</c:v>
                </c:pt>
                <c:pt idx="1">
                  <c:v>0.52173913043478259</c:v>
                </c:pt>
                <c:pt idx="2">
                  <c:v>0.28260869565217389</c:v>
                </c:pt>
                <c:pt idx="3">
                  <c:v>6.5217391304347824E-2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50848"/>
        <c:axId val="1558954112"/>
      </c:barChart>
      <c:catAx>
        <c:axId val="15589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58954112"/>
        <c:crosses val="autoZero"/>
        <c:auto val="1"/>
        <c:lblAlgn val="ctr"/>
        <c:lblOffset val="100"/>
        <c:tickLblSkip val="1"/>
        <c:noMultiLvlLbl val="0"/>
      </c:catAx>
      <c:valAx>
        <c:axId val="15589541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5895084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2.1739130434782608E-2</c:v>
                </c:pt>
                <c:pt idx="1">
                  <c:v>0.52173913043478259</c:v>
                </c:pt>
                <c:pt idx="2">
                  <c:v>0.28260869565217389</c:v>
                </c:pt>
                <c:pt idx="3">
                  <c:v>6.5217391304347824E-2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528176"/>
        <c:axId val="1293535248"/>
      </c:barChart>
      <c:catAx>
        <c:axId val="12935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293535248"/>
        <c:crosses val="autoZero"/>
        <c:auto val="1"/>
        <c:lblAlgn val="ctr"/>
        <c:lblOffset val="100"/>
        <c:tickLblSkip val="1"/>
        <c:noMultiLvlLbl val="0"/>
      </c:catAx>
      <c:valAx>
        <c:axId val="12935352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2935281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2.1739130434782608E-2</c:v>
                </c:pt>
                <c:pt idx="1">
                  <c:v>0.52173913043478259</c:v>
                </c:pt>
                <c:pt idx="2">
                  <c:v>0.28260869565217389</c:v>
                </c:pt>
                <c:pt idx="3">
                  <c:v>6.5217391304347824E-2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573696"/>
        <c:axId val="1558569888"/>
      </c:barChart>
      <c:catAx>
        <c:axId val="15585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58569888"/>
        <c:crosses val="autoZero"/>
        <c:auto val="1"/>
        <c:lblAlgn val="ctr"/>
        <c:lblOffset val="100"/>
        <c:tickLblSkip val="1"/>
        <c:noMultiLvlLbl val="0"/>
      </c:catAx>
      <c:valAx>
        <c:axId val="15585698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585736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2.1739130434782608E-2</c:v>
                </c:pt>
                <c:pt idx="1">
                  <c:v>0.52173913043478259</c:v>
                </c:pt>
                <c:pt idx="2">
                  <c:v>0.28260869565217389</c:v>
                </c:pt>
                <c:pt idx="3">
                  <c:v>6.5217391304347824E-2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370560"/>
        <c:axId val="1566345024"/>
      </c:barChart>
      <c:catAx>
        <c:axId val="12533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45024"/>
        <c:crosses val="autoZero"/>
        <c:auto val="1"/>
        <c:lblAlgn val="ctr"/>
        <c:lblOffset val="100"/>
        <c:tickLblSkip val="1"/>
        <c:noMultiLvlLbl val="0"/>
      </c:catAx>
      <c:valAx>
        <c:axId val="15663450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25337056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2.1739130434782608E-2</c:v>
                </c:pt>
                <c:pt idx="1">
                  <c:v>0.52173913043478259</c:v>
                </c:pt>
                <c:pt idx="2">
                  <c:v>0.28260869565217389</c:v>
                </c:pt>
                <c:pt idx="3">
                  <c:v>6.5217391304347824E-2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333056"/>
        <c:axId val="1566352096"/>
      </c:barChart>
      <c:catAx>
        <c:axId val="1566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52096"/>
        <c:crosses val="autoZero"/>
        <c:auto val="1"/>
        <c:lblAlgn val="ctr"/>
        <c:lblOffset val="100"/>
        <c:tickLblSkip val="1"/>
        <c:noMultiLvlLbl val="0"/>
      </c:catAx>
      <c:valAx>
        <c:axId val="15663520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3305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351008"/>
        <c:axId val="1566345568"/>
      </c:barChart>
      <c:catAx>
        <c:axId val="15663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45568"/>
        <c:crosses val="autoZero"/>
        <c:auto val="1"/>
        <c:lblAlgn val="ctr"/>
        <c:lblOffset val="100"/>
        <c:tickLblSkip val="1"/>
        <c:noMultiLvlLbl val="0"/>
      </c:catAx>
      <c:valAx>
        <c:axId val="1566345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5100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341760"/>
        <c:axId val="1566335232"/>
      </c:barChart>
      <c:catAx>
        <c:axId val="15663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35232"/>
        <c:crosses val="autoZero"/>
        <c:auto val="1"/>
        <c:lblAlgn val="ctr"/>
        <c:lblOffset val="100"/>
        <c:tickLblSkip val="1"/>
        <c:noMultiLvlLbl val="0"/>
      </c:catAx>
      <c:valAx>
        <c:axId val="15663352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4176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340128"/>
        <c:axId val="1566349920"/>
      </c:barChart>
      <c:catAx>
        <c:axId val="15663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49920"/>
        <c:crosses val="autoZero"/>
        <c:auto val="1"/>
        <c:lblAlgn val="ctr"/>
        <c:lblOffset val="100"/>
        <c:tickLblSkip val="1"/>
        <c:noMultiLvlLbl val="0"/>
      </c:catAx>
      <c:valAx>
        <c:axId val="156634992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4012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343936"/>
        <c:axId val="1566353728"/>
      </c:barChart>
      <c:catAx>
        <c:axId val="15663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53728"/>
        <c:crosses val="autoZero"/>
        <c:auto val="1"/>
        <c:lblAlgn val="ctr"/>
        <c:lblOffset val="100"/>
        <c:tickLblSkip val="1"/>
        <c:noMultiLvlLbl val="0"/>
      </c:catAx>
      <c:valAx>
        <c:axId val="15663537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6634393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21" sqref="D21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105</v>
      </c>
      <c r="B1" s="108">
        <v>245001</v>
      </c>
    </row>
    <row r="2" spans="1:4" x14ac:dyDescent="0.25">
      <c r="A2" s="69" t="s">
        <v>0</v>
      </c>
      <c r="B2" s="116" t="s">
        <v>109</v>
      </c>
    </row>
    <row r="3" spans="1:4" x14ac:dyDescent="0.25">
      <c r="A3" s="69" t="s">
        <v>1</v>
      </c>
      <c r="B3" s="116" t="s">
        <v>110</v>
      </c>
    </row>
    <row r="4" spans="1:4" x14ac:dyDescent="0.25">
      <c r="A4" s="68" t="s">
        <v>2</v>
      </c>
      <c r="B4" s="123" t="s">
        <v>111</v>
      </c>
    </row>
    <row r="5" spans="1:4" x14ac:dyDescent="0.25">
      <c r="A5" s="69" t="s">
        <v>3</v>
      </c>
      <c r="B5" s="108"/>
    </row>
    <row r="6" spans="1:4" x14ac:dyDescent="0.25">
      <c r="A6" s="69" t="s">
        <v>4</v>
      </c>
      <c r="B6" s="116">
        <v>2</v>
      </c>
    </row>
    <row r="7" spans="1:4" x14ac:dyDescent="0.25">
      <c r="A7" s="69" t="s">
        <v>5</v>
      </c>
      <c r="B7" s="117" t="s">
        <v>112</v>
      </c>
    </row>
    <row r="8" spans="1:4" x14ac:dyDescent="0.25">
      <c r="A8" s="93" t="s">
        <v>7</v>
      </c>
      <c r="B8" s="110" t="s">
        <v>8</v>
      </c>
      <c r="C8" s="91"/>
      <c r="D8" s="91"/>
    </row>
    <row r="9" spans="1:4" x14ac:dyDescent="0.25">
      <c r="A9" s="93" t="s">
        <v>6</v>
      </c>
      <c r="B9" s="118" t="s">
        <v>113</v>
      </c>
      <c r="C9" s="91"/>
      <c r="D9" s="91"/>
    </row>
    <row r="10" spans="1:4" x14ac:dyDescent="0.25">
      <c r="A10" s="94" t="s">
        <v>17</v>
      </c>
      <c r="B10" s="109">
        <v>46</v>
      </c>
      <c r="C10" s="92" t="s">
        <v>106</v>
      </c>
      <c r="D10" s="92"/>
    </row>
    <row r="11" spans="1:4" x14ac:dyDescent="0.25">
      <c r="A11" s="95" t="s">
        <v>9</v>
      </c>
      <c r="B11" s="111">
        <v>43839</v>
      </c>
      <c r="C11" s="96"/>
      <c r="D11" s="96"/>
    </row>
    <row r="12" spans="1:4" x14ac:dyDescent="0.25">
      <c r="A12" s="69" t="s">
        <v>10</v>
      </c>
      <c r="B12" s="131" t="s">
        <v>114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workbookViewId="0">
      <selection activeCell="B3" sqref="B3:I10"/>
    </sheetView>
  </sheetViews>
  <sheetFormatPr defaultColWidth="8.6640625" defaultRowHeight="15" x14ac:dyDescent="0.25"/>
  <cols>
    <col min="1" max="1" width="14.6640625" style="1" customWidth="1"/>
    <col min="2" max="9" width="8.33203125" style="1" customWidth="1"/>
    <col min="10" max="16384" width="8.6640625" style="1"/>
  </cols>
  <sheetData>
    <row r="1" spans="1:9" ht="21.5" thickBot="1" x14ac:dyDescent="0.45">
      <c r="A1" s="192" t="s">
        <v>65</v>
      </c>
      <c r="B1" s="192"/>
      <c r="C1" s="192"/>
      <c r="D1" s="192"/>
      <c r="E1" s="192"/>
      <c r="F1" s="192"/>
      <c r="G1" s="192"/>
      <c r="H1" s="192"/>
      <c r="I1" s="192"/>
    </row>
    <row r="2" spans="1:9" ht="45" x14ac:dyDescent="0.25">
      <c r="A2" s="98" t="s">
        <v>66</v>
      </c>
      <c r="B2" s="119" t="s">
        <v>107</v>
      </c>
      <c r="C2" s="119" t="s">
        <v>108</v>
      </c>
      <c r="D2" s="119" t="s">
        <v>207</v>
      </c>
      <c r="E2" s="119"/>
      <c r="F2" s="120"/>
      <c r="G2" s="120"/>
      <c r="H2" s="120"/>
      <c r="I2" s="121"/>
    </row>
    <row r="3" spans="1:9" x14ac:dyDescent="0.25">
      <c r="A3" s="2" t="str">
        <f>T(考试基本信息!A11)</f>
        <v>课程目标1</v>
      </c>
      <c r="B3" s="159">
        <v>0.5</v>
      </c>
      <c r="C3" s="159">
        <v>0.4</v>
      </c>
      <c r="D3" s="159">
        <v>0.4</v>
      </c>
      <c r="E3" s="160"/>
      <c r="F3" s="161"/>
      <c r="G3" s="161"/>
      <c r="H3" s="161"/>
      <c r="I3" s="162"/>
    </row>
    <row r="4" spans="1:9" x14ac:dyDescent="0.25">
      <c r="A4" s="2" t="str">
        <f>T(考试基本信息!A12)</f>
        <v>课程目标2</v>
      </c>
      <c r="B4" s="159">
        <v>0.3</v>
      </c>
      <c r="C4" s="159">
        <v>0.4</v>
      </c>
      <c r="D4" s="159">
        <v>0.4</v>
      </c>
      <c r="E4" s="160"/>
      <c r="F4" s="161"/>
      <c r="G4" s="161"/>
      <c r="H4" s="161"/>
      <c r="I4" s="162"/>
    </row>
    <row r="5" spans="1:9" x14ac:dyDescent="0.25">
      <c r="A5" s="2" t="str">
        <f>T(考试基本信息!A13)</f>
        <v>课程目标3</v>
      </c>
      <c r="B5" s="159">
        <v>0.2</v>
      </c>
      <c r="C5" s="159">
        <v>0.2</v>
      </c>
      <c r="D5" s="159">
        <v>0.2</v>
      </c>
      <c r="E5" s="160"/>
      <c r="F5" s="161"/>
      <c r="G5" s="161"/>
      <c r="H5" s="161"/>
      <c r="I5" s="162"/>
    </row>
    <row r="6" spans="1:9" x14ac:dyDescent="0.25">
      <c r="A6" s="2" t="str">
        <f>T(考试基本信息!A14)</f>
        <v/>
      </c>
      <c r="B6" s="159"/>
      <c r="C6" s="159"/>
      <c r="D6" s="159"/>
      <c r="E6" s="160"/>
      <c r="F6" s="161"/>
      <c r="G6" s="161"/>
      <c r="H6" s="161"/>
      <c r="I6" s="162"/>
    </row>
    <row r="7" spans="1:9" x14ac:dyDescent="0.25">
      <c r="A7" s="2" t="str">
        <f>T(考试基本信息!A15)</f>
        <v/>
      </c>
      <c r="B7" s="161"/>
      <c r="C7" s="161"/>
      <c r="D7" s="161"/>
      <c r="E7" s="161"/>
      <c r="F7" s="161"/>
      <c r="G7" s="161"/>
      <c r="H7" s="161"/>
      <c r="I7" s="162"/>
    </row>
    <row r="8" spans="1:9" x14ac:dyDescent="0.25">
      <c r="A8" s="2" t="str">
        <f>T(考试基本信息!A16)</f>
        <v/>
      </c>
      <c r="B8" s="161"/>
      <c r="C8" s="161"/>
      <c r="D8" s="161"/>
      <c r="E8" s="161"/>
      <c r="F8" s="161"/>
      <c r="G8" s="161"/>
      <c r="H8" s="161"/>
      <c r="I8" s="162"/>
    </row>
    <row r="9" spans="1:9" ht="15.5" thickBot="1" x14ac:dyDescent="0.3">
      <c r="A9" s="99" t="str">
        <f>T(考试基本信息!A17)</f>
        <v/>
      </c>
      <c r="B9" s="163"/>
      <c r="C9" s="163"/>
      <c r="D9" s="163"/>
      <c r="E9" s="163"/>
      <c r="F9" s="163"/>
      <c r="G9" s="163"/>
      <c r="H9" s="163"/>
      <c r="I9" s="164"/>
    </row>
    <row r="10" spans="1:9" ht="15.5" thickBot="1" x14ac:dyDescent="0.3">
      <c r="A10" s="100" t="s">
        <v>65</v>
      </c>
      <c r="B10" s="165">
        <f ca="1">SUMPRODUCT(总体课程目标达成度!$D3:$D9,B3:B9)</f>
        <v>0.76239130434782587</v>
      </c>
      <c r="C10" s="165">
        <f ca="1">SUMPRODUCT(总体课程目标达成度!$D3:$D9,C3:C9)</f>
        <v>0.76239130434782587</v>
      </c>
      <c r="D10" s="165">
        <f ca="1">SUMPRODUCT(总体课程目标达成度!$D3:$D9,D3:D9)</f>
        <v>0.76239130434782587</v>
      </c>
      <c r="E10" s="165">
        <f ca="1">SUMPRODUCT(总体课程目标达成度!$D3:$D9,E3:E9)</f>
        <v>0</v>
      </c>
      <c r="F10" s="165">
        <f ca="1">SUMPRODUCT(总体课程目标达成度!$D3:$D9,F3:F9)</f>
        <v>0</v>
      </c>
      <c r="G10" s="165">
        <f ca="1">SUMPRODUCT(总体课程目标达成度!$D3:$D9,G3:G9)</f>
        <v>0</v>
      </c>
      <c r="H10" s="165">
        <f ca="1">SUMPRODUCT(总体课程目标达成度!$D3:$D9,H3:H9)</f>
        <v>0</v>
      </c>
      <c r="I10" s="165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K11" sqref="K11"/>
    </sheetView>
  </sheetViews>
  <sheetFormatPr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05" t="s">
        <v>85</v>
      </c>
      <c r="B1" s="105" t="s">
        <v>79</v>
      </c>
      <c r="C1" s="105" t="s">
        <v>98</v>
      </c>
      <c r="D1" s="105" t="s">
        <v>90</v>
      </c>
      <c r="E1" s="107" t="s">
        <v>103</v>
      </c>
    </row>
    <row r="2" spans="1:5" ht="75" x14ac:dyDescent="0.25">
      <c r="A2" s="105" t="s">
        <v>86</v>
      </c>
      <c r="B2" s="105" t="s">
        <v>80</v>
      </c>
      <c r="C2" s="105" t="s">
        <v>98</v>
      </c>
      <c r="D2" s="105" t="s">
        <v>91</v>
      </c>
      <c r="E2" s="107" t="s">
        <v>104</v>
      </c>
    </row>
    <row r="3" spans="1:5" ht="45" x14ac:dyDescent="0.25">
      <c r="A3" s="105" t="s">
        <v>87</v>
      </c>
      <c r="B3" s="105" t="s">
        <v>81</v>
      </c>
      <c r="C3" s="105" t="s">
        <v>98</v>
      </c>
      <c r="D3" s="105" t="s">
        <v>92</v>
      </c>
      <c r="E3" s="107" t="s">
        <v>99</v>
      </c>
    </row>
    <row r="4" spans="1:5" x14ac:dyDescent="0.25">
      <c r="A4" s="105" t="s">
        <v>88</v>
      </c>
      <c r="B4" s="105" t="s">
        <v>82</v>
      </c>
      <c r="C4" s="105" t="s">
        <v>98</v>
      </c>
      <c r="D4" s="105" t="s">
        <v>93</v>
      </c>
      <c r="E4" s="107" t="s">
        <v>77</v>
      </c>
    </row>
    <row r="5" spans="1:5" x14ac:dyDescent="0.25">
      <c r="A5" s="105" t="s">
        <v>85</v>
      </c>
      <c r="B5" s="105" t="s">
        <v>78</v>
      </c>
      <c r="C5" s="105" t="s">
        <v>98</v>
      </c>
      <c r="D5" s="105" t="s">
        <v>96</v>
      </c>
      <c r="E5" s="107" t="s">
        <v>100</v>
      </c>
    </row>
    <row r="6" spans="1:5" x14ac:dyDescent="0.25">
      <c r="A6" s="105" t="s">
        <v>89</v>
      </c>
      <c r="B6" s="105" t="s">
        <v>83</v>
      </c>
      <c r="C6" s="105" t="s">
        <v>97</v>
      </c>
      <c r="D6" s="105" t="s">
        <v>94</v>
      </c>
      <c r="E6" s="107" t="s">
        <v>101</v>
      </c>
    </row>
    <row r="7" spans="1:5" x14ac:dyDescent="0.25">
      <c r="A7" s="105" t="s">
        <v>89</v>
      </c>
      <c r="B7" s="105" t="s">
        <v>84</v>
      </c>
      <c r="C7" s="105" t="s">
        <v>98</v>
      </c>
      <c r="D7" s="105" t="s">
        <v>95</v>
      </c>
      <c r="E7" s="107" t="s">
        <v>102</v>
      </c>
    </row>
    <row r="8" spans="1:5" x14ac:dyDescent="0.25">
      <c r="A8" s="106" t="s">
        <v>18</v>
      </c>
      <c r="B8" s="106"/>
      <c r="C8" s="106"/>
      <c r="D8" s="106"/>
      <c r="E8" s="10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H33" sqref="H33"/>
    </sheetView>
  </sheetViews>
  <sheetFormatPr defaultColWidth="9" defaultRowHeight="15" x14ac:dyDescent="0.25"/>
  <cols>
    <col min="1" max="1" width="12.6640625" style="60" customWidth="1"/>
    <col min="2" max="9" width="7.6640625" style="60" customWidth="1"/>
    <col min="10" max="14" width="8.6640625" style="60" customWidth="1"/>
    <col min="15" max="16384" width="9" style="60"/>
  </cols>
  <sheetData>
    <row r="1" spans="1:14" x14ac:dyDescent="0.25">
      <c r="A1" s="77"/>
    </row>
    <row r="2" spans="1:14" ht="21" x14ac:dyDescent="0.25">
      <c r="A2" s="167" t="s">
        <v>11</v>
      </c>
      <c r="B2" s="168"/>
      <c r="C2" s="168"/>
      <c r="D2" s="168"/>
      <c r="E2" s="168"/>
      <c r="F2" s="72"/>
    </row>
    <row r="3" spans="1:14" ht="30" x14ac:dyDescent="0.25">
      <c r="A3" s="90" t="s">
        <v>12</v>
      </c>
      <c r="B3" s="71" t="s">
        <v>69</v>
      </c>
      <c r="C3" s="71" t="s">
        <v>71</v>
      </c>
      <c r="D3" s="71" t="s">
        <v>70</v>
      </c>
      <c r="E3" s="71" t="s">
        <v>72</v>
      </c>
      <c r="F3" s="75"/>
      <c r="H3" s="73"/>
      <c r="I3" s="73"/>
      <c r="J3" s="73"/>
      <c r="K3" s="73"/>
      <c r="L3" s="73"/>
      <c r="M3" s="73"/>
    </row>
    <row r="4" spans="1:14" x14ac:dyDescent="0.25">
      <c r="A4" s="61">
        <f>SUM(B4:D4)</f>
        <v>1</v>
      </c>
      <c r="B4" s="112">
        <v>1</v>
      </c>
      <c r="C4" s="112">
        <v>0</v>
      </c>
      <c r="D4" s="112">
        <v>0</v>
      </c>
      <c r="E4" s="112">
        <v>0</v>
      </c>
      <c r="F4" s="76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4" customFormat="1" ht="21" x14ac:dyDescent="0.4">
      <c r="A7" s="169" t="s">
        <v>19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</row>
    <row r="8" spans="1:14" s="74" customFormat="1" ht="21" x14ac:dyDescent="0.4">
      <c r="A8" s="78" t="s">
        <v>68</v>
      </c>
      <c r="B8" s="80">
        <f>COUNTIF(考试基本信息!B11:B17,"&lt;&gt;")</f>
        <v>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</row>
    <row r="9" spans="1:14" x14ac:dyDescent="0.25">
      <c r="A9" s="166" t="s">
        <v>20</v>
      </c>
      <c r="B9" s="172" t="s">
        <v>21</v>
      </c>
      <c r="C9" s="172"/>
      <c r="D9" s="172"/>
      <c r="E9" s="172"/>
      <c r="F9" s="172"/>
      <c r="G9" s="172"/>
      <c r="H9" s="172"/>
      <c r="I9" s="172"/>
      <c r="J9" s="172"/>
      <c r="K9" s="170" t="s">
        <v>22</v>
      </c>
      <c r="L9" s="170" t="s">
        <v>23</v>
      </c>
      <c r="M9" s="170" t="s">
        <v>24</v>
      </c>
      <c r="N9" s="170" t="s">
        <v>25</v>
      </c>
    </row>
    <row r="10" spans="1:14" ht="30" x14ac:dyDescent="0.25">
      <c r="A10" s="166"/>
      <c r="B10" s="70" t="s">
        <v>26</v>
      </c>
      <c r="C10" s="70" t="s">
        <v>27</v>
      </c>
      <c r="D10" s="70" t="s">
        <v>28</v>
      </c>
      <c r="E10" s="70" t="s">
        <v>29</v>
      </c>
      <c r="F10" s="70" t="s">
        <v>30</v>
      </c>
      <c r="G10" s="70" t="s">
        <v>31</v>
      </c>
      <c r="H10" s="70" t="s">
        <v>32</v>
      </c>
      <c r="I10" s="70" t="s">
        <v>33</v>
      </c>
      <c r="J10" s="71" t="s">
        <v>34</v>
      </c>
      <c r="K10" s="171"/>
      <c r="L10" s="171"/>
      <c r="M10" s="171"/>
      <c r="N10" s="171"/>
    </row>
    <row r="11" spans="1:14" x14ac:dyDescent="0.25">
      <c r="A11" s="113" t="s">
        <v>35</v>
      </c>
      <c r="B11" s="114">
        <v>0.4</v>
      </c>
      <c r="C11" s="114"/>
      <c r="D11" s="114"/>
      <c r="E11" s="114"/>
      <c r="F11" s="114"/>
      <c r="G11" s="114"/>
      <c r="H11" s="114"/>
      <c r="I11" s="114"/>
      <c r="J11" s="103">
        <f>SUMPRODUCT(B20:I20,B11:I11)</f>
        <v>40</v>
      </c>
      <c r="K11" s="114"/>
      <c r="L11" s="114"/>
      <c r="M11" s="114"/>
      <c r="N11" s="104">
        <f ca="1">SUMPRODUCT(B20:I20,B11:I11)*INDEX(EF_SP,1)+SUMPRODUCT(K20:M20,K11:M11,OFFSET(EF_SP,0,1,1,3))</f>
        <v>40</v>
      </c>
    </row>
    <row r="12" spans="1:14" x14ac:dyDescent="0.25">
      <c r="A12" s="113" t="s">
        <v>36</v>
      </c>
      <c r="B12" s="114">
        <v>0.4</v>
      </c>
      <c r="C12" s="114"/>
      <c r="D12" s="114"/>
      <c r="E12" s="114"/>
      <c r="F12" s="114"/>
      <c r="G12" s="114"/>
      <c r="H12" s="114"/>
      <c r="I12" s="114"/>
      <c r="J12" s="103">
        <f>SUMPRODUCT(B20:I20,B12:I12)</f>
        <v>40</v>
      </c>
      <c r="K12" s="114"/>
      <c r="L12" s="114"/>
      <c r="M12" s="114"/>
      <c r="N12" s="104">
        <f ca="1">SUMPRODUCT(B20:I20,B12:I12)*INDEX(EF_SP,1)+SUMPRODUCT(K20:M20,K12:M12,OFFSET(EF_SP,0,1,1,3))</f>
        <v>40</v>
      </c>
    </row>
    <row r="13" spans="1:14" x14ac:dyDescent="0.25">
      <c r="A13" s="113" t="s">
        <v>37</v>
      </c>
      <c r="B13" s="114">
        <v>0.2</v>
      </c>
      <c r="C13" s="114"/>
      <c r="D13" s="114"/>
      <c r="E13" s="114"/>
      <c r="F13" s="114"/>
      <c r="G13" s="114"/>
      <c r="H13" s="114"/>
      <c r="I13" s="114"/>
      <c r="J13" s="103">
        <f>SUMPRODUCT(B20:I20,B13:I13)</f>
        <v>20</v>
      </c>
      <c r="K13" s="114"/>
      <c r="L13" s="114"/>
      <c r="M13" s="114"/>
      <c r="N13" s="104">
        <f ca="1">SUMPRODUCT(B20:I20,B13:I13)*INDEX(EF_SP,1)+SUMPRODUCT(K20:M20,K13:M13,OFFSET(EF_SP,0,1,1,3))</f>
        <v>20</v>
      </c>
    </row>
    <row r="14" spans="1:14" x14ac:dyDescent="0.25">
      <c r="A14" s="122"/>
      <c r="B14" s="114"/>
      <c r="C14" s="114"/>
      <c r="D14" s="114"/>
      <c r="E14" s="114"/>
      <c r="F14" s="114"/>
      <c r="G14" s="114"/>
      <c r="H14" s="114"/>
      <c r="I14" s="114"/>
      <c r="J14" s="103">
        <f>SUMPRODUCT(B20:I20,B14:I14)</f>
        <v>0</v>
      </c>
      <c r="K14" s="114"/>
      <c r="L14" s="114"/>
      <c r="M14" s="114"/>
      <c r="N14" s="104">
        <f ca="1">SUMPRODUCT(B20:I20,B14:I14)*INDEX(EF_SP,1)+SUMPRODUCT(K20:M20,K14:M14,OFFSET(EF_SP,0,1,1,3))</f>
        <v>0</v>
      </c>
    </row>
    <row r="15" spans="1:14" x14ac:dyDescent="0.25">
      <c r="A15" s="113"/>
      <c r="B15" s="114"/>
      <c r="C15" s="114"/>
      <c r="D15" s="114"/>
      <c r="E15" s="114"/>
      <c r="F15" s="114"/>
      <c r="G15" s="114"/>
      <c r="H15" s="114"/>
      <c r="I15" s="114"/>
      <c r="J15" s="103">
        <f>SUMPRODUCT(B20:I20,B15:I15)</f>
        <v>0</v>
      </c>
      <c r="K15" s="114"/>
      <c r="L15" s="114"/>
      <c r="M15" s="114"/>
      <c r="N15" s="104">
        <f ca="1">SUMPRODUCT(B20:I20,B15:I15)*INDEX(EF_SP,1)+SUMPRODUCT(K20:M20,K15:M15,OFFSET(EF_SP,0,1,1,3))</f>
        <v>0</v>
      </c>
    </row>
    <row r="16" spans="1:14" x14ac:dyDescent="0.25">
      <c r="A16" s="113"/>
      <c r="B16" s="114"/>
      <c r="C16" s="114"/>
      <c r="D16" s="114"/>
      <c r="E16" s="114"/>
      <c r="F16" s="114"/>
      <c r="G16" s="114"/>
      <c r="H16" s="114"/>
      <c r="I16" s="114"/>
      <c r="J16" s="103">
        <f>SUMPRODUCT(B20:I20,B16:I16)</f>
        <v>0</v>
      </c>
      <c r="K16" s="114"/>
      <c r="L16" s="114"/>
      <c r="M16" s="114"/>
      <c r="N16" s="104">
        <f ca="1">SUMPRODUCT(B20:I20,B16:I16)*INDEX(EF_SP,1)+SUMPRODUCT(K20:M20,K16:M16,OFFSET(EF_SP,0,1,1,3))</f>
        <v>0</v>
      </c>
    </row>
    <row r="17" spans="1:14" x14ac:dyDescent="0.25">
      <c r="A17" s="113"/>
      <c r="B17" s="114"/>
      <c r="C17" s="114"/>
      <c r="D17" s="114"/>
      <c r="E17" s="114"/>
      <c r="F17" s="114"/>
      <c r="G17" s="114"/>
      <c r="H17" s="114"/>
      <c r="I17" s="114"/>
      <c r="J17" s="103">
        <f>SUMPRODUCT(B20:I20,B17:I17)</f>
        <v>0</v>
      </c>
      <c r="K17" s="114"/>
      <c r="L17" s="114"/>
      <c r="M17" s="114"/>
      <c r="N17" s="104">
        <f ca="1">SUMPRODUCT(B20:I20,B17:I17)*INDEX(EF_SP,1)+SUMPRODUCT(K20:M20,K17:M17,OFFSET(EF_SP,0,1,1,3))</f>
        <v>0</v>
      </c>
    </row>
    <row r="18" spans="1:14" x14ac:dyDescent="0.25">
      <c r="A18" s="81" t="s">
        <v>39</v>
      </c>
      <c r="B18" s="87">
        <f t="shared" ref="B18:N18" si="0">SUM(B11:B17)</f>
        <v>1</v>
      </c>
      <c r="C18" s="88">
        <f t="shared" si="0"/>
        <v>0</v>
      </c>
      <c r="D18" s="88">
        <f t="shared" si="0"/>
        <v>0</v>
      </c>
      <c r="E18" s="88">
        <f t="shared" si="0"/>
        <v>0</v>
      </c>
      <c r="F18" s="88">
        <f t="shared" si="0"/>
        <v>0</v>
      </c>
      <c r="G18" s="89">
        <f t="shared" si="0"/>
        <v>0</v>
      </c>
      <c r="H18" s="88">
        <f t="shared" si="0"/>
        <v>0</v>
      </c>
      <c r="I18" s="88">
        <f t="shared" si="0"/>
        <v>0</v>
      </c>
      <c r="J18" s="66">
        <f t="shared" si="0"/>
        <v>100</v>
      </c>
      <c r="K18" s="88">
        <f t="shared" si="0"/>
        <v>0</v>
      </c>
      <c r="L18" s="88">
        <f t="shared" si="0"/>
        <v>0</v>
      </c>
      <c r="M18" s="88">
        <f t="shared" si="0"/>
        <v>0</v>
      </c>
      <c r="N18" s="101">
        <f t="shared" ca="1" si="0"/>
        <v>100</v>
      </c>
    </row>
    <row r="19" spans="1:14" x14ac:dyDescent="0.25">
      <c r="A19" s="78"/>
      <c r="B19" s="80"/>
    </row>
    <row r="20" spans="1:14" x14ac:dyDescent="0.25">
      <c r="A20" s="70" t="s">
        <v>67</v>
      </c>
      <c r="B20" s="115">
        <v>100</v>
      </c>
      <c r="C20" s="115"/>
      <c r="D20" s="115"/>
      <c r="E20" s="115"/>
      <c r="F20" s="115"/>
      <c r="G20" s="115"/>
      <c r="H20" s="115">
        <v>0</v>
      </c>
      <c r="I20" s="115">
        <v>0</v>
      </c>
      <c r="J20" s="85">
        <f>SUM(B20:I20)</f>
        <v>100</v>
      </c>
      <c r="K20" s="86">
        <v>100</v>
      </c>
      <c r="L20" s="86">
        <v>100</v>
      </c>
      <c r="M20" s="86">
        <v>100</v>
      </c>
      <c r="N20" s="85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topLeftCell="A31" workbookViewId="0">
      <selection activeCell="J41" sqref="J41"/>
    </sheetView>
  </sheetViews>
  <sheetFormatPr defaultColWidth="9" defaultRowHeight="15" x14ac:dyDescent="0.25"/>
  <cols>
    <col min="1" max="1" width="13.6640625" style="5" customWidth="1"/>
    <col min="2" max="2" width="10.6640625" style="5" customWidth="1"/>
    <col min="3" max="3" width="6.6640625" style="49" customWidth="1"/>
    <col min="4" max="10" width="6.6640625" style="5" customWidth="1"/>
    <col min="11" max="11" width="6.6640625" style="50" customWidth="1"/>
    <col min="12" max="14" width="6.6640625" style="5" customWidth="1"/>
    <col min="15" max="15" width="6.6640625" style="84" customWidth="1"/>
    <col min="16" max="17" width="11.58203125" customWidth="1"/>
  </cols>
  <sheetData>
    <row r="1" spans="1:23" s="16" customFormat="1" ht="16.5" customHeight="1" x14ac:dyDescent="0.25">
      <c r="A1" s="178" t="s">
        <v>40</v>
      </c>
      <c r="B1" s="178" t="s">
        <v>41</v>
      </c>
      <c r="C1" s="175" t="s">
        <v>13</v>
      </c>
      <c r="D1" s="176"/>
      <c r="E1" s="176"/>
      <c r="F1" s="176"/>
      <c r="G1" s="176"/>
      <c r="H1" s="176"/>
      <c r="I1" s="176"/>
      <c r="J1" s="177"/>
      <c r="K1" s="54"/>
      <c r="L1" s="173" t="s">
        <v>14</v>
      </c>
      <c r="M1" s="173" t="s">
        <v>15</v>
      </c>
      <c r="N1" s="173" t="s">
        <v>16</v>
      </c>
      <c r="O1" s="173" t="s">
        <v>42</v>
      </c>
    </row>
    <row r="2" spans="1:23" s="16" customFormat="1" x14ac:dyDescent="0.25">
      <c r="A2" s="179"/>
      <c r="B2" s="179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74"/>
      <c r="M2" s="174"/>
      <c r="N2" s="174"/>
      <c r="O2" s="174"/>
      <c r="Q2" s="1"/>
    </row>
    <row r="3" spans="1:23" s="1" customFormat="1" x14ac:dyDescent="0.25">
      <c r="A3" s="124" t="s">
        <v>115</v>
      </c>
      <c r="B3" s="124" t="s">
        <v>116</v>
      </c>
      <c r="C3" s="126">
        <v>75</v>
      </c>
      <c r="D3" s="126"/>
      <c r="E3" s="126"/>
      <c r="F3" s="127"/>
      <c r="G3" s="127"/>
      <c r="H3" s="127"/>
      <c r="I3" s="127"/>
      <c r="J3" s="127"/>
      <c r="K3" s="128">
        <f>SUM(C3:J3)</f>
        <v>75</v>
      </c>
      <c r="L3" s="126"/>
      <c r="M3" s="126"/>
      <c r="N3" s="129"/>
      <c r="O3" s="130">
        <f>SUMPRODUCT(K3:N3,EF_SP)</f>
        <v>75</v>
      </c>
      <c r="P3" s="53"/>
      <c r="R3" s="57"/>
      <c r="V3"/>
      <c r="W3" s="58"/>
    </row>
    <row r="4" spans="1:23" s="1" customFormat="1" x14ac:dyDescent="0.25">
      <c r="A4" s="124" t="s">
        <v>117</v>
      </c>
      <c r="B4" s="124" t="s">
        <v>118</v>
      </c>
      <c r="C4" s="126">
        <v>84</v>
      </c>
      <c r="D4" s="126"/>
      <c r="E4" s="126"/>
      <c r="F4" s="127"/>
      <c r="G4" s="127"/>
      <c r="H4" s="127"/>
      <c r="I4" s="127"/>
      <c r="J4" s="127"/>
      <c r="K4" s="128">
        <f t="shared" ref="K4:K62" si="0">SUM(C4:J4)</f>
        <v>84</v>
      </c>
      <c r="L4" s="126"/>
      <c r="M4" s="126"/>
      <c r="N4" s="129"/>
      <c r="O4" s="130">
        <f>SUMPRODUCT(K4:N4,EF_SP)</f>
        <v>84</v>
      </c>
      <c r="P4" s="53"/>
      <c r="R4" s="57"/>
      <c r="V4"/>
      <c r="W4" s="58"/>
    </row>
    <row r="5" spans="1:23" s="1" customFormat="1" x14ac:dyDescent="0.25">
      <c r="A5" s="124" t="s">
        <v>119</v>
      </c>
      <c r="B5" s="124" t="s">
        <v>120</v>
      </c>
      <c r="C5" s="126">
        <v>75</v>
      </c>
      <c r="D5" s="126"/>
      <c r="E5" s="126"/>
      <c r="F5" s="127"/>
      <c r="G5" s="127"/>
      <c r="H5" s="127"/>
      <c r="I5" s="127"/>
      <c r="J5" s="127"/>
      <c r="K5" s="128">
        <f t="shared" si="0"/>
        <v>75</v>
      </c>
      <c r="L5" s="126"/>
      <c r="M5" s="126"/>
      <c r="N5" s="129"/>
      <c r="O5" s="130">
        <f t="shared" ref="O5:O62" si="1">SUMPRODUCT(K5:N5,EF_SP)</f>
        <v>75</v>
      </c>
      <c r="P5" s="53"/>
      <c r="R5" s="57"/>
      <c r="V5"/>
      <c r="W5" s="58"/>
    </row>
    <row r="6" spans="1:23" s="1" customFormat="1" x14ac:dyDescent="0.25">
      <c r="A6" s="124" t="s">
        <v>121</v>
      </c>
      <c r="B6" s="124" t="s">
        <v>122</v>
      </c>
      <c r="C6" s="126">
        <v>78</v>
      </c>
      <c r="D6" s="126"/>
      <c r="E6" s="126"/>
      <c r="F6" s="127"/>
      <c r="G6" s="127"/>
      <c r="H6" s="127"/>
      <c r="I6" s="127"/>
      <c r="J6" s="127"/>
      <c r="K6" s="128">
        <f t="shared" si="0"/>
        <v>78</v>
      </c>
      <c r="L6" s="126"/>
      <c r="M6" s="126"/>
      <c r="N6" s="129"/>
      <c r="O6" s="130">
        <f t="shared" si="1"/>
        <v>78</v>
      </c>
      <c r="P6" s="53"/>
      <c r="R6" s="57"/>
      <c r="V6"/>
      <c r="W6" s="58"/>
    </row>
    <row r="7" spans="1:23" s="1" customFormat="1" x14ac:dyDescent="0.25">
      <c r="A7" s="124" t="s">
        <v>123</v>
      </c>
      <c r="B7" s="124" t="s">
        <v>124</v>
      </c>
      <c r="C7" s="126">
        <v>78</v>
      </c>
      <c r="D7" s="126"/>
      <c r="E7" s="126"/>
      <c r="F7" s="127"/>
      <c r="G7" s="127"/>
      <c r="H7" s="127"/>
      <c r="I7" s="127"/>
      <c r="J7" s="127"/>
      <c r="K7" s="128">
        <f t="shared" si="0"/>
        <v>78</v>
      </c>
      <c r="L7" s="126"/>
      <c r="M7" s="126"/>
      <c r="N7" s="129"/>
      <c r="O7" s="130">
        <f t="shared" si="1"/>
        <v>78</v>
      </c>
      <c r="P7" s="53"/>
      <c r="R7" s="48"/>
      <c r="V7"/>
      <c r="W7" s="58"/>
    </row>
    <row r="8" spans="1:23" s="1" customFormat="1" x14ac:dyDescent="0.25">
      <c r="A8" s="124" t="s">
        <v>125</v>
      </c>
      <c r="B8" s="124" t="s">
        <v>126</v>
      </c>
      <c r="C8" s="126">
        <v>25</v>
      </c>
      <c r="D8" s="126"/>
      <c r="E8" s="126"/>
      <c r="F8" s="127"/>
      <c r="G8" s="127"/>
      <c r="H8" s="127"/>
      <c r="I8" s="127"/>
      <c r="J8" s="127"/>
      <c r="K8" s="128">
        <f t="shared" si="0"/>
        <v>25</v>
      </c>
      <c r="L8" s="126"/>
      <c r="M8" s="126"/>
      <c r="N8" s="129"/>
      <c r="O8" s="130">
        <f t="shared" si="1"/>
        <v>25</v>
      </c>
      <c r="P8" s="53"/>
      <c r="R8" s="48"/>
      <c r="V8"/>
      <c r="W8" s="58"/>
    </row>
    <row r="9" spans="1:23" s="1" customFormat="1" x14ac:dyDescent="0.25">
      <c r="A9" s="124" t="s">
        <v>127</v>
      </c>
      <c r="B9" s="124" t="s">
        <v>128</v>
      </c>
      <c r="C9" s="126">
        <v>81</v>
      </c>
      <c r="D9" s="126"/>
      <c r="E9" s="126"/>
      <c r="F9" s="127"/>
      <c r="G9" s="127"/>
      <c r="H9" s="127"/>
      <c r="I9" s="127"/>
      <c r="J9" s="127"/>
      <c r="K9" s="128">
        <f t="shared" si="0"/>
        <v>81</v>
      </c>
      <c r="L9" s="126"/>
      <c r="M9" s="126"/>
      <c r="N9" s="129"/>
      <c r="O9" s="130">
        <f t="shared" si="1"/>
        <v>81</v>
      </c>
      <c r="P9" s="53"/>
      <c r="R9" s="48"/>
      <c r="V9"/>
      <c r="W9" s="58"/>
    </row>
    <row r="10" spans="1:23" s="1" customFormat="1" x14ac:dyDescent="0.25">
      <c r="A10" s="124" t="s">
        <v>129</v>
      </c>
      <c r="B10" s="124" t="s">
        <v>130</v>
      </c>
      <c r="C10" s="126">
        <v>83</v>
      </c>
      <c r="D10" s="126"/>
      <c r="E10" s="126"/>
      <c r="F10" s="127"/>
      <c r="G10" s="127"/>
      <c r="H10" s="127"/>
      <c r="I10" s="127"/>
      <c r="J10" s="127"/>
      <c r="K10" s="128">
        <f t="shared" si="0"/>
        <v>83</v>
      </c>
      <c r="L10" s="126"/>
      <c r="M10" s="126"/>
      <c r="N10" s="129"/>
      <c r="O10" s="130">
        <f t="shared" si="1"/>
        <v>83</v>
      </c>
      <c r="P10" s="53"/>
      <c r="R10" s="48"/>
      <c r="V10"/>
      <c r="W10" s="58"/>
    </row>
    <row r="11" spans="1:23" s="1" customFormat="1" x14ac:dyDescent="0.25">
      <c r="A11" s="124" t="s">
        <v>131</v>
      </c>
      <c r="B11" s="124" t="s">
        <v>132</v>
      </c>
      <c r="C11" s="126">
        <v>84</v>
      </c>
      <c r="D11" s="126"/>
      <c r="E11" s="126"/>
      <c r="F11" s="127"/>
      <c r="G11" s="127"/>
      <c r="H11" s="127"/>
      <c r="I11" s="127"/>
      <c r="J11" s="127"/>
      <c r="K11" s="128">
        <f t="shared" si="0"/>
        <v>84</v>
      </c>
      <c r="L11" s="126"/>
      <c r="M11" s="126"/>
      <c r="N11" s="129"/>
      <c r="O11" s="130">
        <f t="shared" si="1"/>
        <v>84</v>
      </c>
      <c r="P11" s="53"/>
      <c r="R11" s="48"/>
      <c r="V11"/>
      <c r="W11" s="58"/>
    </row>
    <row r="12" spans="1:23" s="1" customFormat="1" x14ac:dyDescent="0.25">
      <c r="A12" s="124" t="s">
        <v>133</v>
      </c>
      <c r="B12" s="124" t="s">
        <v>134</v>
      </c>
      <c r="C12" s="126">
        <v>83</v>
      </c>
      <c r="D12" s="126"/>
      <c r="E12" s="126"/>
      <c r="F12" s="127"/>
      <c r="G12" s="127"/>
      <c r="H12" s="127"/>
      <c r="I12" s="127"/>
      <c r="J12" s="127"/>
      <c r="K12" s="128">
        <f t="shared" si="0"/>
        <v>83</v>
      </c>
      <c r="L12" s="126"/>
      <c r="M12" s="126"/>
      <c r="N12" s="129"/>
      <c r="O12" s="130">
        <f t="shared" si="1"/>
        <v>83</v>
      </c>
      <c r="P12" s="53"/>
      <c r="R12" s="48"/>
      <c r="V12"/>
      <c r="W12" s="58"/>
    </row>
    <row r="13" spans="1:23" s="1" customFormat="1" ht="15.75" customHeight="1" x14ac:dyDescent="0.25">
      <c r="A13" s="124" t="s">
        <v>135</v>
      </c>
      <c r="B13" s="124" t="s">
        <v>136</v>
      </c>
      <c r="C13" s="126">
        <v>77</v>
      </c>
      <c r="D13" s="126"/>
      <c r="E13" s="126"/>
      <c r="F13" s="127"/>
      <c r="G13" s="127"/>
      <c r="H13" s="127"/>
      <c r="I13" s="127"/>
      <c r="J13" s="127"/>
      <c r="K13" s="128">
        <f t="shared" si="0"/>
        <v>77</v>
      </c>
      <c r="L13" s="126"/>
      <c r="M13" s="126"/>
      <c r="N13" s="129"/>
      <c r="O13" s="130">
        <f t="shared" si="1"/>
        <v>77</v>
      </c>
      <c r="P13" s="53"/>
      <c r="R13" s="57"/>
      <c r="V13"/>
      <c r="W13" s="58"/>
    </row>
    <row r="14" spans="1:23" s="1" customFormat="1" x14ac:dyDescent="0.25">
      <c r="A14" s="124" t="s">
        <v>137</v>
      </c>
      <c r="B14" s="124" t="s">
        <v>138</v>
      </c>
      <c r="C14" s="126">
        <v>85</v>
      </c>
      <c r="D14" s="126"/>
      <c r="E14" s="126"/>
      <c r="F14" s="127"/>
      <c r="G14" s="127"/>
      <c r="H14" s="127"/>
      <c r="I14" s="127"/>
      <c r="J14" s="127"/>
      <c r="K14" s="128">
        <f t="shared" si="0"/>
        <v>85</v>
      </c>
      <c r="L14" s="126"/>
      <c r="M14" s="126"/>
      <c r="N14" s="129"/>
      <c r="O14" s="130">
        <f t="shared" si="1"/>
        <v>85</v>
      </c>
      <c r="P14" s="53"/>
      <c r="R14" s="57"/>
      <c r="V14"/>
      <c r="W14" s="58"/>
    </row>
    <row r="15" spans="1:23" s="1" customFormat="1" x14ac:dyDescent="0.25">
      <c r="A15" s="124" t="s">
        <v>139</v>
      </c>
      <c r="B15" s="124" t="s">
        <v>140</v>
      </c>
      <c r="C15" s="126">
        <v>50</v>
      </c>
      <c r="D15" s="126"/>
      <c r="E15" s="126"/>
      <c r="F15" s="127"/>
      <c r="G15" s="127"/>
      <c r="H15" s="127"/>
      <c r="I15" s="127"/>
      <c r="J15" s="127"/>
      <c r="K15" s="128">
        <f t="shared" si="0"/>
        <v>50</v>
      </c>
      <c r="L15" s="126"/>
      <c r="M15" s="126"/>
      <c r="N15" s="129"/>
      <c r="O15" s="130">
        <f t="shared" si="1"/>
        <v>50</v>
      </c>
      <c r="P15" s="53"/>
      <c r="R15" s="57"/>
      <c r="V15"/>
      <c r="W15" s="58"/>
    </row>
    <row r="16" spans="1:23" s="1" customFormat="1" x14ac:dyDescent="0.25">
      <c r="A16" s="124" t="s">
        <v>141</v>
      </c>
      <c r="B16" s="124" t="s">
        <v>142</v>
      </c>
      <c r="C16" s="126">
        <v>82</v>
      </c>
      <c r="D16" s="126"/>
      <c r="E16" s="126"/>
      <c r="F16" s="127"/>
      <c r="G16" s="127"/>
      <c r="H16" s="127"/>
      <c r="I16" s="127"/>
      <c r="J16" s="127"/>
      <c r="K16" s="128">
        <f t="shared" si="0"/>
        <v>82</v>
      </c>
      <c r="L16" s="126"/>
      <c r="M16" s="126"/>
      <c r="N16" s="129"/>
      <c r="O16" s="130">
        <f t="shared" si="1"/>
        <v>82</v>
      </c>
      <c r="P16" s="53"/>
      <c r="R16" s="57"/>
      <c r="V16"/>
      <c r="W16" s="58"/>
    </row>
    <row r="17" spans="1:23" s="1" customFormat="1" x14ac:dyDescent="0.25">
      <c r="A17" s="124" t="s">
        <v>143</v>
      </c>
      <c r="B17" s="124" t="s">
        <v>144</v>
      </c>
      <c r="C17" s="126">
        <v>79</v>
      </c>
      <c r="D17" s="126"/>
      <c r="E17" s="126"/>
      <c r="F17" s="127"/>
      <c r="G17" s="127"/>
      <c r="H17" s="127"/>
      <c r="I17" s="127"/>
      <c r="J17" s="127"/>
      <c r="K17" s="128">
        <f t="shared" si="0"/>
        <v>79</v>
      </c>
      <c r="L17" s="126"/>
      <c r="M17" s="126"/>
      <c r="N17" s="129"/>
      <c r="O17" s="130">
        <f t="shared" si="1"/>
        <v>79</v>
      </c>
      <c r="P17" s="53"/>
      <c r="R17" s="57"/>
      <c r="V17"/>
      <c r="W17" s="58"/>
    </row>
    <row r="18" spans="1:23" s="1" customFormat="1" x14ac:dyDescent="0.25">
      <c r="A18" s="124" t="s">
        <v>145</v>
      </c>
      <c r="B18" s="124" t="s">
        <v>146</v>
      </c>
      <c r="C18" s="126">
        <v>88</v>
      </c>
      <c r="D18" s="126"/>
      <c r="E18" s="126"/>
      <c r="F18" s="127"/>
      <c r="G18" s="127"/>
      <c r="H18" s="127"/>
      <c r="I18" s="127"/>
      <c r="J18" s="127"/>
      <c r="K18" s="128">
        <f t="shared" si="0"/>
        <v>88</v>
      </c>
      <c r="L18" s="126"/>
      <c r="M18" s="126"/>
      <c r="N18" s="129"/>
      <c r="O18" s="130">
        <f t="shared" si="1"/>
        <v>88</v>
      </c>
      <c r="P18" s="53"/>
      <c r="R18" s="57"/>
      <c r="V18"/>
      <c r="W18" s="58"/>
    </row>
    <row r="19" spans="1:23" s="1" customFormat="1" x14ac:dyDescent="0.25">
      <c r="A19" s="124" t="s">
        <v>147</v>
      </c>
      <c r="B19" s="124" t="s">
        <v>148</v>
      </c>
      <c r="C19" s="126">
        <v>88</v>
      </c>
      <c r="D19" s="126"/>
      <c r="E19" s="126"/>
      <c r="F19" s="127"/>
      <c r="G19" s="127"/>
      <c r="H19" s="127"/>
      <c r="I19" s="127"/>
      <c r="J19" s="127"/>
      <c r="K19" s="128">
        <f t="shared" si="0"/>
        <v>88</v>
      </c>
      <c r="L19" s="126"/>
      <c r="M19" s="126"/>
      <c r="N19" s="129"/>
      <c r="O19" s="130">
        <f t="shared" si="1"/>
        <v>88</v>
      </c>
      <c r="P19" s="53"/>
      <c r="R19" s="57"/>
      <c r="V19"/>
      <c r="W19" s="58"/>
    </row>
    <row r="20" spans="1:23" s="1" customFormat="1" x14ac:dyDescent="0.25">
      <c r="A20" s="124" t="s">
        <v>149</v>
      </c>
      <c r="B20" s="124" t="s">
        <v>150</v>
      </c>
      <c r="C20" s="126">
        <v>50</v>
      </c>
      <c r="D20" s="126"/>
      <c r="E20" s="126"/>
      <c r="F20" s="127"/>
      <c r="G20" s="127"/>
      <c r="H20" s="127"/>
      <c r="I20" s="127"/>
      <c r="J20" s="127"/>
      <c r="K20" s="128">
        <f t="shared" si="0"/>
        <v>50</v>
      </c>
      <c r="L20" s="126"/>
      <c r="M20" s="126"/>
      <c r="N20" s="129"/>
      <c r="O20" s="130">
        <f t="shared" si="1"/>
        <v>50</v>
      </c>
      <c r="P20" s="53"/>
      <c r="R20" s="57"/>
      <c r="V20"/>
      <c r="W20" s="58"/>
    </row>
    <row r="21" spans="1:23" s="1" customFormat="1" x14ac:dyDescent="0.25">
      <c r="A21" s="124" t="s">
        <v>151</v>
      </c>
      <c r="B21" s="124" t="s">
        <v>152</v>
      </c>
      <c r="C21" s="126">
        <v>80</v>
      </c>
      <c r="D21" s="126"/>
      <c r="E21" s="126"/>
      <c r="F21" s="127"/>
      <c r="G21" s="127"/>
      <c r="H21" s="127"/>
      <c r="I21" s="127"/>
      <c r="J21" s="127"/>
      <c r="K21" s="128">
        <f t="shared" si="0"/>
        <v>80</v>
      </c>
      <c r="L21" s="126"/>
      <c r="M21" s="126"/>
      <c r="N21" s="129"/>
      <c r="O21" s="130">
        <f t="shared" si="1"/>
        <v>80</v>
      </c>
      <c r="P21" s="53"/>
      <c r="R21" s="57"/>
      <c r="V21"/>
      <c r="W21" s="58"/>
    </row>
    <row r="22" spans="1:23" s="1" customFormat="1" x14ac:dyDescent="0.25">
      <c r="A22" s="124" t="s">
        <v>153</v>
      </c>
      <c r="B22" s="124" t="s">
        <v>154</v>
      </c>
      <c r="C22" s="126">
        <v>75</v>
      </c>
      <c r="D22" s="126"/>
      <c r="E22" s="126"/>
      <c r="F22" s="127"/>
      <c r="G22" s="127"/>
      <c r="H22" s="127"/>
      <c r="I22" s="127"/>
      <c r="J22" s="127"/>
      <c r="K22" s="128">
        <f t="shared" si="0"/>
        <v>75</v>
      </c>
      <c r="L22" s="126"/>
      <c r="M22" s="126"/>
      <c r="N22" s="129"/>
      <c r="O22" s="130">
        <f t="shared" si="1"/>
        <v>75</v>
      </c>
      <c r="P22" s="53"/>
      <c r="R22" s="57"/>
      <c r="V22"/>
      <c r="W22" s="58"/>
    </row>
    <row r="23" spans="1:23" s="1" customFormat="1" x14ac:dyDescent="0.25">
      <c r="A23" s="124" t="s">
        <v>155</v>
      </c>
      <c r="B23" s="124" t="s">
        <v>156</v>
      </c>
      <c r="C23" s="126">
        <v>86</v>
      </c>
      <c r="D23" s="126"/>
      <c r="E23" s="126"/>
      <c r="F23" s="127"/>
      <c r="G23" s="127"/>
      <c r="H23" s="127"/>
      <c r="I23" s="127"/>
      <c r="J23" s="127"/>
      <c r="K23" s="128">
        <f t="shared" si="0"/>
        <v>86</v>
      </c>
      <c r="L23" s="126"/>
      <c r="M23" s="126"/>
      <c r="N23" s="129"/>
      <c r="O23" s="130">
        <f t="shared" si="1"/>
        <v>86</v>
      </c>
      <c r="P23" s="53"/>
      <c r="R23" s="57"/>
      <c r="V23"/>
      <c r="W23" s="58"/>
    </row>
    <row r="24" spans="1:23" s="1" customFormat="1" x14ac:dyDescent="0.25">
      <c r="A24" s="124" t="s">
        <v>157</v>
      </c>
      <c r="B24" s="124" t="s">
        <v>158</v>
      </c>
      <c r="C24" s="126">
        <v>85</v>
      </c>
      <c r="D24" s="126"/>
      <c r="E24" s="126"/>
      <c r="F24" s="127"/>
      <c r="G24" s="127"/>
      <c r="H24" s="127"/>
      <c r="I24" s="127"/>
      <c r="J24" s="127"/>
      <c r="K24" s="128">
        <f t="shared" si="0"/>
        <v>85</v>
      </c>
      <c r="L24" s="126"/>
      <c r="M24" s="126"/>
      <c r="N24" s="129"/>
      <c r="O24" s="130">
        <f t="shared" si="1"/>
        <v>85</v>
      </c>
      <c r="P24" s="53"/>
      <c r="R24" s="57"/>
      <c r="V24"/>
      <c r="W24" s="58"/>
    </row>
    <row r="25" spans="1:23" s="1" customFormat="1" x14ac:dyDescent="0.25">
      <c r="A25" s="124" t="s">
        <v>159</v>
      </c>
      <c r="B25" s="124" t="s">
        <v>160</v>
      </c>
      <c r="C25" s="126">
        <v>85</v>
      </c>
      <c r="D25" s="126"/>
      <c r="E25" s="126"/>
      <c r="F25" s="127"/>
      <c r="G25" s="127"/>
      <c r="H25" s="127"/>
      <c r="I25" s="127"/>
      <c r="J25" s="127"/>
      <c r="K25" s="128">
        <f t="shared" si="0"/>
        <v>85</v>
      </c>
      <c r="L25" s="126"/>
      <c r="M25" s="126"/>
      <c r="N25" s="129"/>
      <c r="O25" s="130">
        <f t="shared" si="1"/>
        <v>85</v>
      </c>
      <c r="P25" s="53"/>
      <c r="R25" s="57"/>
      <c r="V25"/>
      <c r="W25" s="58"/>
    </row>
    <row r="26" spans="1:23" s="1" customFormat="1" x14ac:dyDescent="0.25">
      <c r="A26" s="124" t="s">
        <v>161</v>
      </c>
      <c r="B26" s="124" t="s">
        <v>162</v>
      </c>
      <c r="C26" s="126">
        <v>63</v>
      </c>
      <c r="D26" s="126"/>
      <c r="E26" s="126"/>
      <c r="F26" s="127"/>
      <c r="G26" s="127"/>
      <c r="H26" s="127"/>
      <c r="I26" s="127"/>
      <c r="J26" s="127"/>
      <c r="K26" s="128">
        <f t="shared" si="0"/>
        <v>63</v>
      </c>
      <c r="L26" s="126"/>
      <c r="M26" s="126"/>
      <c r="N26" s="129"/>
      <c r="O26" s="130">
        <f t="shared" si="1"/>
        <v>63</v>
      </c>
      <c r="P26" s="53"/>
      <c r="R26" s="57"/>
      <c r="V26"/>
      <c r="W26" s="58"/>
    </row>
    <row r="27" spans="1:23" s="1" customFormat="1" x14ac:dyDescent="0.25">
      <c r="A27" s="124" t="s">
        <v>163</v>
      </c>
      <c r="B27" s="124" t="s">
        <v>164</v>
      </c>
      <c r="C27" s="126">
        <v>79</v>
      </c>
      <c r="D27" s="126"/>
      <c r="E27" s="126"/>
      <c r="F27" s="127"/>
      <c r="G27" s="127"/>
      <c r="H27" s="127"/>
      <c r="I27" s="127"/>
      <c r="J27" s="127"/>
      <c r="K27" s="128">
        <f t="shared" si="0"/>
        <v>79</v>
      </c>
      <c r="L27" s="126"/>
      <c r="M27" s="126"/>
      <c r="N27" s="129"/>
      <c r="O27" s="130">
        <f t="shared" si="1"/>
        <v>79</v>
      </c>
      <c r="P27" s="53"/>
      <c r="R27" s="57"/>
      <c r="V27"/>
      <c r="W27" s="58"/>
    </row>
    <row r="28" spans="1:23" s="1" customFormat="1" x14ac:dyDescent="0.25">
      <c r="A28" s="124" t="s">
        <v>165</v>
      </c>
      <c r="B28" s="124" t="s">
        <v>166</v>
      </c>
      <c r="C28" s="126">
        <v>69</v>
      </c>
      <c r="D28" s="126"/>
      <c r="E28" s="126"/>
      <c r="F28" s="127"/>
      <c r="G28" s="127"/>
      <c r="H28" s="127"/>
      <c r="I28" s="127"/>
      <c r="J28" s="127"/>
      <c r="K28" s="128">
        <f t="shared" si="0"/>
        <v>69</v>
      </c>
      <c r="L28" s="126"/>
      <c r="M28" s="126"/>
      <c r="N28" s="129"/>
      <c r="O28" s="130">
        <f t="shared" si="1"/>
        <v>69</v>
      </c>
      <c r="P28" s="53"/>
      <c r="R28" s="57"/>
      <c r="V28"/>
      <c r="W28" s="58"/>
    </row>
    <row r="29" spans="1:23" s="1" customFormat="1" x14ac:dyDescent="0.25">
      <c r="A29" s="124" t="s">
        <v>167</v>
      </c>
      <c r="B29" s="124" t="s">
        <v>168</v>
      </c>
      <c r="C29" s="126">
        <v>75</v>
      </c>
      <c r="D29" s="126"/>
      <c r="E29" s="126"/>
      <c r="F29" s="127"/>
      <c r="G29" s="127"/>
      <c r="H29" s="127"/>
      <c r="I29" s="127"/>
      <c r="J29" s="127"/>
      <c r="K29" s="128">
        <f t="shared" si="0"/>
        <v>75</v>
      </c>
      <c r="L29" s="126"/>
      <c r="M29" s="126"/>
      <c r="N29" s="129"/>
      <c r="O29" s="130">
        <f t="shared" si="1"/>
        <v>75</v>
      </c>
      <c r="P29" s="53"/>
      <c r="R29" s="57"/>
      <c r="V29"/>
      <c r="W29" s="58"/>
    </row>
    <row r="30" spans="1:23" s="1" customFormat="1" x14ac:dyDescent="0.25">
      <c r="A30" s="124" t="s">
        <v>169</v>
      </c>
      <c r="B30" s="124" t="s">
        <v>170</v>
      </c>
      <c r="C30" s="126">
        <v>25</v>
      </c>
      <c r="D30" s="126"/>
      <c r="E30" s="126"/>
      <c r="F30" s="127"/>
      <c r="G30" s="127"/>
      <c r="H30" s="127"/>
      <c r="I30" s="127"/>
      <c r="J30" s="127"/>
      <c r="K30" s="128">
        <f t="shared" si="0"/>
        <v>25</v>
      </c>
      <c r="L30" s="126"/>
      <c r="M30" s="126"/>
      <c r="N30" s="129"/>
      <c r="O30" s="130">
        <f t="shared" si="1"/>
        <v>25</v>
      </c>
      <c r="P30" s="53"/>
      <c r="R30" s="57"/>
      <c r="V30"/>
      <c r="W30" s="58"/>
    </row>
    <row r="31" spans="1:23" s="1" customFormat="1" x14ac:dyDescent="0.25">
      <c r="A31" s="124" t="s">
        <v>171</v>
      </c>
      <c r="B31" s="124" t="s">
        <v>172</v>
      </c>
      <c r="C31" s="126">
        <v>84</v>
      </c>
      <c r="D31" s="126"/>
      <c r="E31" s="126"/>
      <c r="F31" s="127"/>
      <c r="G31" s="127"/>
      <c r="H31" s="127"/>
      <c r="I31" s="127"/>
      <c r="J31" s="127"/>
      <c r="K31" s="128">
        <f t="shared" si="0"/>
        <v>84</v>
      </c>
      <c r="L31" s="126"/>
      <c r="M31" s="126"/>
      <c r="N31" s="129"/>
      <c r="O31" s="130">
        <f t="shared" si="1"/>
        <v>84</v>
      </c>
      <c r="P31" s="53"/>
      <c r="R31" s="57"/>
      <c r="V31"/>
      <c r="W31" s="58"/>
    </row>
    <row r="32" spans="1:23" s="1" customFormat="1" x14ac:dyDescent="0.25">
      <c r="A32" s="124" t="s">
        <v>173</v>
      </c>
      <c r="B32" s="124" t="s">
        <v>174</v>
      </c>
      <c r="C32" s="126">
        <v>90</v>
      </c>
      <c r="D32" s="126"/>
      <c r="E32" s="126"/>
      <c r="F32" s="127"/>
      <c r="G32" s="127"/>
      <c r="H32" s="127"/>
      <c r="I32" s="127"/>
      <c r="J32" s="127"/>
      <c r="K32" s="128">
        <f t="shared" si="0"/>
        <v>90</v>
      </c>
      <c r="L32" s="126"/>
      <c r="M32" s="126"/>
      <c r="N32" s="129"/>
      <c r="O32" s="130">
        <f t="shared" si="1"/>
        <v>90</v>
      </c>
      <c r="P32" s="53"/>
      <c r="R32" s="57"/>
      <c r="V32" s="57"/>
      <c r="W32" s="58"/>
    </row>
    <row r="33" spans="1:23" s="1" customFormat="1" x14ac:dyDescent="0.25">
      <c r="A33" s="124" t="s">
        <v>175</v>
      </c>
      <c r="B33" s="124" t="s">
        <v>176</v>
      </c>
      <c r="C33" s="126">
        <v>88</v>
      </c>
      <c r="D33" s="126"/>
      <c r="E33" s="126"/>
      <c r="F33" s="127"/>
      <c r="G33" s="127"/>
      <c r="H33" s="127"/>
      <c r="I33" s="127"/>
      <c r="J33" s="127"/>
      <c r="K33" s="128">
        <f t="shared" si="0"/>
        <v>88</v>
      </c>
      <c r="L33" s="126"/>
      <c r="M33" s="126"/>
      <c r="N33" s="129"/>
      <c r="O33" s="130">
        <f t="shared" si="1"/>
        <v>88</v>
      </c>
      <c r="P33" s="53"/>
      <c r="R33" s="57"/>
      <c r="V33" s="57"/>
      <c r="W33" s="58"/>
    </row>
    <row r="34" spans="1:23" s="1" customFormat="1" x14ac:dyDescent="0.25">
      <c r="A34" s="124" t="s">
        <v>177</v>
      </c>
      <c r="B34" s="124" t="s">
        <v>178</v>
      </c>
      <c r="C34" s="126">
        <v>74</v>
      </c>
      <c r="D34" s="126"/>
      <c r="E34" s="126"/>
      <c r="F34" s="127"/>
      <c r="G34" s="127"/>
      <c r="H34" s="127"/>
      <c r="I34" s="127"/>
      <c r="J34" s="127"/>
      <c r="K34" s="128">
        <f t="shared" si="0"/>
        <v>74</v>
      </c>
      <c r="L34" s="126"/>
      <c r="M34" s="126"/>
      <c r="N34" s="129"/>
      <c r="O34" s="130">
        <f t="shared" si="1"/>
        <v>74</v>
      </c>
      <c r="P34" s="53"/>
      <c r="R34" s="57"/>
      <c r="V34" s="57"/>
      <c r="W34" s="58"/>
    </row>
    <row r="35" spans="1:23" s="1" customFormat="1" x14ac:dyDescent="0.25">
      <c r="A35" s="124" t="s">
        <v>179</v>
      </c>
      <c r="B35" s="124" t="s">
        <v>180</v>
      </c>
      <c r="C35" s="126">
        <v>81</v>
      </c>
      <c r="D35" s="126"/>
      <c r="E35" s="126"/>
      <c r="F35" s="127"/>
      <c r="G35" s="127"/>
      <c r="H35" s="127"/>
      <c r="I35" s="127"/>
      <c r="J35" s="127"/>
      <c r="K35" s="128">
        <f t="shared" si="0"/>
        <v>81</v>
      </c>
      <c r="L35" s="126"/>
      <c r="M35" s="126"/>
      <c r="N35" s="129"/>
      <c r="O35" s="130">
        <f t="shared" si="1"/>
        <v>81</v>
      </c>
      <c r="P35" s="53"/>
      <c r="R35" s="57"/>
      <c r="V35" s="57"/>
      <c r="W35" s="58"/>
    </row>
    <row r="36" spans="1:23" s="1" customFormat="1" x14ac:dyDescent="0.25">
      <c r="A36" s="124" t="s">
        <v>181</v>
      </c>
      <c r="B36" s="124" t="s">
        <v>182</v>
      </c>
      <c r="C36" s="126">
        <v>77</v>
      </c>
      <c r="D36" s="126"/>
      <c r="E36" s="126"/>
      <c r="F36" s="127"/>
      <c r="G36" s="127"/>
      <c r="H36" s="127"/>
      <c r="I36" s="127"/>
      <c r="J36" s="127"/>
      <c r="K36" s="128">
        <f t="shared" si="0"/>
        <v>77</v>
      </c>
      <c r="L36" s="126"/>
      <c r="M36" s="126"/>
      <c r="N36" s="129"/>
      <c r="O36" s="130">
        <f t="shared" si="1"/>
        <v>77</v>
      </c>
      <c r="P36" s="53"/>
      <c r="R36" s="57"/>
      <c r="V36" s="57"/>
      <c r="W36" s="58"/>
    </row>
    <row r="37" spans="1:23" s="1" customFormat="1" x14ac:dyDescent="0.25">
      <c r="A37" s="124" t="s">
        <v>183</v>
      </c>
      <c r="B37" s="124" t="s">
        <v>184</v>
      </c>
      <c r="C37" s="126">
        <v>82</v>
      </c>
      <c r="D37" s="126"/>
      <c r="E37" s="126"/>
      <c r="F37" s="127"/>
      <c r="G37" s="127"/>
      <c r="H37" s="127"/>
      <c r="I37" s="127"/>
      <c r="J37" s="127"/>
      <c r="K37" s="128">
        <f t="shared" si="0"/>
        <v>82</v>
      </c>
      <c r="L37" s="126"/>
      <c r="M37" s="126"/>
      <c r="N37" s="129"/>
      <c r="O37" s="130">
        <f t="shared" si="1"/>
        <v>82</v>
      </c>
      <c r="P37" s="53"/>
      <c r="R37" s="57"/>
      <c r="V37" s="57"/>
      <c r="W37" s="58"/>
    </row>
    <row r="38" spans="1:23" s="1" customFormat="1" x14ac:dyDescent="0.25">
      <c r="A38" s="124" t="s">
        <v>185</v>
      </c>
      <c r="B38" s="124" t="s">
        <v>186</v>
      </c>
      <c r="C38" s="126">
        <v>80</v>
      </c>
      <c r="D38" s="126"/>
      <c r="E38" s="126"/>
      <c r="F38" s="127"/>
      <c r="G38" s="127"/>
      <c r="H38" s="127"/>
      <c r="I38" s="127"/>
      <c r="J38" s="127"/>
      <c r="K38" s="128">
        <f t="shared" si="0"/>
        <v>80</v>
      </c>
      <c r="L38" s="126"/>
      <c r="M38" s="126"/>
      <c r="N38" s="129"/>
      <c r="O38" s="130">
        <f t="shared" si="1"/>
        <v>80</v>
      </c>
      <c r="P38" s="53"/>
      <c r="R38" s="57"/>
      <c r="V38" s="57"/>
      <c r="W38" s="58"/>
    </row>
    <row r="39" spans="1:23" s="1" customFormat="1" x14ac:dyDescent="0.25">
      <c r="A39" s="124" t="s">
        <v>187</v>
      </c>
      <c r="B39" s="124" t="s">
        <v>188</v>
      </c>
      <c r="C39" s="126">
        <v>74</v>
      </c>
      <c r="D39" s="126"/>
      <c r="E39" s="126"/>
      <c r="F39" s="127"/>
      <c r="G39" s="127"/>
      <c r="H39" s="127"/>
      <c r="I39" s="127"/>
      <c r="J39" s="127"/>
      <c r="K39" s="128">
        <f t="shared" si="0"/>
        <v>74</v>
      </c>
      <c r="L39" s="126"/>
      <c r="M39" s="126"/>
      <c r="N39" s="129"/>
      <c r="O39" s="130">
        <f t="shared" si="1"/>
        <v>74</v>
      </c>
      <c r="P39" s="53"/>
      <c r="R39" s="57"/>
      <c r="V39" s="57"/>
      <c r="W39" s="58"/>
    </row>
    <row r="40" spans="1:23" s="1" customFormat="1" x14ac:dyDescent="0.25">
      <c r="A40" s="124" t="s">
        <v>189</v>
      </c>
      <c r="B40" s="124" t="s">
        <v>190</v>
      </c>
      <c r="C40" s="126">
        <v>84</v>
      </c>
      <c r="D40" s="126"/>
      <c r="E40" s="126"/>
      <c r="F40" s="127"/>
      <c r="G40" s="127"/>
      <c r="H40" s="127"/>
      <c r="I40" s="127"/>
      <c r="J40" s="127"/>
      <c r="K40" s="128">
        <f t="shared" si="0"/>
        <v>84</v>
      </c>
      <c r="L40" s="126"/>
      <c r="M40" s="126"/>
      <c r="N40" s="129"/>
      <c r="O40" s="130">
        <f t="shared" si="1"/>
        <v>84</v>
      </c>
      <c r="P40" s="53"/>
      <c r="R40" s="57"/>
      <c r="V40" s="57"/>
      <c r="W40" s="58"/>
    </row>
    <row r="41" spans="1:23" s="1" customFormat="1" x14ac:dyDescent="0.25">
      <c r="A41" s="124" t="s">
        <v>191</v>
      </c>
      <c r="B41" s="124" t="s">
        <v>192</v>
      </c>
      <c r="C41" s="126">
        <v>85</v>
      </c>
      <c r="D41" s="126"/>
      <c r="E41" s="126"/>
      <c r="F41" s="127"/>
      <c r="G41" s="127"/>
      <c r="H41" s="127"/>
      <c r="I41" s="127"/>
      <c r="J41" s="127"/>
      <c r="K41" s="128">
        <f t="shared" si="0"/>
        <v>85</v>
      </c>
      <c r="L41" s="126"/>
      <c r="M41" s="126"/>
      <c r="N41" s="129"/>
      <c r="O41" s="130">
        <f t="shared" si="1"/>
        <v>85</v>
      </c>
      <c r="P41" s="53"/>
      <c r="R41" s="57"/>
      <c r="V41" s="57"/>
      <c r="W41" s="58"/>
    </row>
    <row r="42" spans="1:23" s="1" customFormat="1" x14ac:dyDescent="0.25">
      <c r="A42" s="124" t="s">
        <v>193</v>
      </c>
      <c r="B42" s="124" t="s">
        <v>194</v>
      </c>
      <c r="C42" s="126">
        <v>89</v>
      </c>
      <c r="D42" s="126"/>
      <c r="E42" s="126"/>
      <c r="F42" s="127"/>
      <c r="G42" s="127"/>
      <c r="H42" s="127"/>
      <c r="I42" s="127"/>
      <c r="J42" s="127"/>
      <c r="K42" s="128">
        <f t="shared" si="0"/>
        <v>89</v>
      </c>
      <c r="L42" s="126"/>
      <c r="M42" s="126"/>
      <c r="N42" s="129"/>
      <c r="O42" s="130">
        <f t="shared" si="1"/>
        <v>89</v>
      </c>
      <c r="P42" s="53"/>
      <c r="R42" s="57"/>
      <c r="V42" s="57"/>
      <c r="W42" s="58"/>
    </row>
    <row r="43" spans="1:23" s="1" customFormat="1" x14ac:dyDescent="0.25">
      <c r="A43" s="124" t="s">
        <v>195</v>
      </c>
      <c r="B43" s="124" t="s">
        <v>196</v>
      </c>
      <c r="C43" s="126">
        <v>69</v>
      </c>
      <c r="D43" s="126"/>
      <c r="E43" s="126"/>
      <c r="F43" s="127"/>
      <c r="G43" s="127"/>
      <c r="H43" s="127"/>
      <c r="I43" s="127"/>
      <c r="J43" s="127"/>
      <c r="K43" s="128">
        <f t="shared" si="0"/>
        <v>69</v>
      </c>
      <c r="L43" s="126"/>
      <c r="M43" s="126"/>
      <c r="N43" s="129"/>
      <c r="O43" s="130">
        <f t="shared" si="1"/>
        <v>69</v>
      </c>
      <c r="P43" s="53"/>
      <c r="R43" s="57"/>
      <c r="V43" s="57"/>
      <c r="W43" s="58"/>
    </row>
    <row r="44" spans="1:23" s="1" customFormat="1" x14ac:dyDescent="0.25">
      <c r="A44" s="124" t="s">
        <v>197</v>
      </c>
      <c r="B44" s="124" t="s">
        <v>198</v>
      </c>
      <c r="C44" s="126">
        <v>85</v>
      </c>
      <c r="D44" s="126"/>
      <c r="E44" s="126"/>
      <c r="F44" s="127"/>
      <c r="G44" s="127"/>
      <c r="H44" s="127"/>
      <c r="I44" s="127"/>
      <c r="J44" s="127"/>
      <c r="K44" s="128">
        <f t="shared" si="0"/>
        <v>85</v>
      </c>
      <c r="L44" s="126"/>
      <c r="M44" s="126"/>
      <c r="N44" s="129"/>
      <c r="O44" s="130">
        <f t="shared" si="1"/>
        <v>85</v>
      </c>
      <c r="P44" s="53"/>
      <c r="R44" s="57"/>
      <c r="V44" s="57"/>
      <c r="W44" s="58"/>
    </row>
    <row r="45" spans="1:23" s="1" customFormat="1" x14ac:dyDescent="0.25">
      <c r="A45" s="124" t="s">
        <v>199</v>
      </c>
      <c r="B45" s="124" t="s">
        <v>200</v>
      </c>
      <c r="C45" s="126">
        <v>85</v>
      </c>
      <c r="D45" s="126"/>
      <c r="E45" s="126"/>
      <c r="F45" s="127"/>
      <c r="G45" s="127"/>
      <c r="H45" s="127"/>
      <c r="I45" s="127"/>
      <c r="J45" s="127"/>
      <c r="K45" s="128">
        <f t="shared" si="0"/>
        <v>85</v>
      </c>
      <c r="L45" s="126"/>
      <c r="M45" s="126"/>
      <c r="N45" s="129"/>
      <c r="O45" s="130">
        <f t="shared" si="1"/>
        <v>85</v>
      </c>
      <c r="P45" s="53"/>
      <c r="R45" s="57"/>
      <c r="V45" s="57"/>
      <c r="W45" s="58"/>
    </row>
    <row r="46" spans="1:23" s="1" customFormat="1" x14ac:dyDescent="0.25">
      <c r="A46" s="124" t="s">
        <v>201</v>
      </c>
      <c r="B46" s="124" t="s">
        <v>202</v>
      </c>
      <c r="C46" s="126">
        <v>50</v>
      </c>
      <c r="D46" s="126"/>
      <c r="E46" s="126"/>
      <c r="F46" s="127"/>
      <c r="G46" s="127"/>
      <c r="H46" s="127"/>
      <c r="I46" s="127"/>
      <c r="J46" s="127"/>
      <c r="K46" s="128">
        <f t="shared" si="0"/>
        <v>50</v>
      </c>
      <c r="L46" s="126"/>
      <c r="M46" s="126"/>
      <c r="N46" s="129"/>
      <c r="O46" s="130">
        <f t="shared" si="1"/>
        <v>50</v>
      </c>
      <c r="P46" s="53"/>
      <c r="R46" s="57"/>
      <c r="V46" s="57"/>
      <c r="W46" s="58"/>
    </row>
    <row r="47" spans="1:23" s="1" customFormat="1" x14ac:dyDescent="0.25">
      <c r="A47" s="124" t="s">
        <v>203</v>
      </c>
      <c r="B47" s="124" t="s">
        <v>204</v>
      </c>
      <c r="C47" s="126">
        <v>79</v>
      </c>
      <c r="D47" s="126"/>
      <c r="E47" s="126"/>
      <c r="F47" s="127"/>
      <c r="G47" s="127"/>
      <c r="H47" s="127"/>
      <c r="I47" s="127"/>
      <c r="J47" s="127"/>
      <c r="K47" s="128">
        <f t="shared" si="0"/>
        <v>79</v>
      </c>
      <c r="L47" s="126"/>
      <c r="M47" s="126"/>
      <c r="N47" s="129"/>
      <c r="O47" s="130">
        <f t="shared" si="1"/>
        <v>79</v>
      </c>
      <c r="P47" s="53"/>
      <c r="R47" s="57"/>
      <c r="V47" s="57"/>
      <c r="W47" s="58"/>
    </row>
    <row r="48" spans="1:23" s="1" customFormat="1" x14ac:dyDescent="0.25">
      <c r="A48" s="124" t="s">
        <v>205</v>
      </c>
      <c r="B48" s="124" t="s">
        <v>206</v>
      </c>
      <c r="C48" s="126">
        <v>84</v>
      </c>
      <c r="D48" s="126"/>
      <c r="E48" s="126"/>
      <c r="F48" s="127"/>
      <c r="G48" s="127"/>
      <c r="H48" s="127"/>
      <c r="I48" s="127"/>
      <c r="J48" s="127"/>
      <c r="K48" s="128">
        <f t="shared" si="0"/>
        <v>84</v>
      </c>
      <c r="L48" s="126"/>
      <c r="M48" s="126"/>
      <c r="N48" s="129"/>
      <c r="O48" s="130">
        <f t="shared" si="1"/>
        <v>84</v>
      </c>
      <c r="P48" s="53"/>
      <c r="R48" s="57"/>
      <c r="V48" s="57"/>
      <c r="W48" s="58"/>
    </row>
    <row r="49" spans="1:23" s="1" customFormat="1" x14ac:dyDescent="0.25">
      <c r="A49" s="125"/>
      <c r="B49" s="125"/>
      <c r="C49" s="126"/>
      <c r="D49" s="126"/>
      <c r="E49" s="126"/>
      <c r="F49" s="127"/>
      <c r="G49" s="127"/>
      <c r="H49" s="127"/>
      <c r="I49" s="127"/>
      <c r="J49" s="127"/>
      <c r="K49" s="128">
        <f t="shared" si="0"/>
        <v>0</v>
      </c>
      <c r="L49" s="126"/>
      <c r="M49" s="126"/>
      <c r="N49" s="129"/>
      <c r="O49" s="130">
        <f t="shared" si="1"/>
        <v>0</v>
      </c>
      <c r="P49" s="53"/>
      <c r="R49" s="57"/>
      <c r="V49" s="57"/>
      <c r="W49" s="58"/>
    </row>
    <row r="50" spans="1:23" s="1" customFormat="1" x14ac:dyDescent="0.25">
      <c r="A50" s="125"/>
      <c r="B50" s="125"/>
      <c r="C50" s="126"/>
      <c r="D50" s="126"/>
      <c r="E50" s="126"/>
      <c r="F50" s="127"/>
      <c r="G50" s="127"/>
      <c r="H50" s="127"/>
      <c r="I50" s="127"/>
      <c r="J50" s="127"/>
      <c r="K50" s="128">
        <f t="shared" si="0"/>
        <v>0</v>
      </c>
      <c r="L50" s="126"/>
      <c r="M50" s="126"/>
      <c r="N50" s="129"/>
      <c r="O50" s="130">
        <f t="shared" si="1"/>
        <v>0</v>
      </c>
      <c r="P50" s="53"/>
      <c r="R50" s="57"/>
      <c r="V50" s="57"/>
      <c r="W50" s="58"/>
    </row>
    <row r="51" spans="1:23" s="1" customFormat="1" x14ac:dyDescent="0.25">
      <c r="A51" s="124"/>
      <c r="B51" s="124"/>
      <c r="C51" s="126"/>
      <c r="D51" s="129"/>
      <c r="E51" s="129"/>
      <c r="F51" s="129"/>
      <c r="G51" s="129"/>
      <c r="H51" s="129"/>
      <c r="I51" s="129"/>
      <c r="J51" s="129"/>
      <c r="K51" s="128">
        <f t="shared" si="0"/>
        <v>0</v>
      </c>
      <c r="L51" s="126"/>
      <c r="M51" s="126"/>
      <c r="N51" s="129"/>
      <c r="O51" s="130">
        <f t="shared" si="1"/>
        <v>0</v>
      </c>
      <c r="P51" s="53"/>
      <c r="V51" s="57"/>
      <c r="W51" s="58"/>
    </row>
    <row r="52" spans="1:23" s="1" customFormat="1" x14ac:dyDescent="0.25">
      <c r="A52" s="124"/>
      <c r="B52" s="124"/>
      <c r="C52" s="126"/>
      <c r="D52" s="129"/>
      <c r="E52" s="129"/>
      <c r="F52" s="129"/>
      <c r="G52" s="129"/>
      <c r="H52" s="129"/>
      <c r="I52" s="129"/>
      <c r="J52" s="129"/>
      <c r="K52" s="128">
        <f t="shared" si="0"/>
        <v>0</v>
      </c>
      <c r="L52" s="126"/>
      <c r="M52" s="126"/>
      <c r="N52" s="129"/>
      <c r="O52" s="130">
        <f t="shared" si="1"/>
        <v>0</v>
      </c>
      <c r="P52" s="53"/>
    </row>
    <row r="53" spans="1:23" s="1" customFormat="1" x14ac:dyDescent="0.25">
      <c r="A53" s="124"/>
      <c r="B53" s="124"/>
      <c r="C53" s="129"/>
      <c r="D53" s="129"/>
      <c r="E53" s="129"/>
      <c r="F53" s="129"/>
      <c r="G53" s="129"/>
      <c r="H53" s="129"/>
      <c r="I53" s="129"/>
      <c r="J53" s="129"/>
      <c r="K53" s="128">
        <f t="shared" si="0"/>
        <v>0</v>
      </c>
      <c r="L53" s="126"/>
      <c r="M53" s="126"/>
      <c r="N53" s="129"/>
      <c r="O53" s="130">
        <f t="shared" si="1"/>
        <v>0</v>
      </c>
    </row>
    <row r="54" spans="1:23" s="1" customFormat="1" x14ac:dyDescent="0.25">
      <c r="A54" s="124"/>
      <c r="B54" s="124"/>
      <c r="C54" s="129"/>
      <c r="D54" s="129"/>
      <c r="E54" s="129"/>
      <c r="F54" s="129"/>
      <c r="G54" s="129"/>
      <c r="H54" s="129"/>
      <c r="I54" s="129"/>
      <c r="J54" s="129"/>
      <c r="K54" s="128">
        <f t="shared" si="0"/>
        <v>0</v>
      </c>
      <c r="L54" s="126"/>
      <c r="M54" s="126"/>
      <c r="N54" s="129"/>
      <c r="O54" s="130">
        <f t="shared" si="1"/>
        <v>0</v>
      </c>
    </row>
    <row r="55" spans="1:23" s="1" customFormat="1" x14ac:dyDescent="0.25">
      <c r="A55" s="124"/>
      <c r="B55" s="124"/>
      <c r="C55" s="129"/>
      <c r="D55" s="129"/>
      <c r="E55" s="129"/>
      <c r="F55" s="129"/>
      <c r="G55" s="129"/>
      <c r="H55" s="129"/>
      <c r="I55" s="129"/>
      <c r="J55" s="129"/>
      <c r="K55" s="128">
        <f t="shared" si="0"/>
        <v>0</v>
      </c>
      <c r="L55" s="126"/>
      <c r="M55" s="126"/>
      <c r="N55" s="129"/>
      <c r="O55" s="130">
        <f t="shared" si="1"/>
        <v>0</v>
      </c>
    </row>
    <row r="56" spans="1:23" s="1" customFormat="1" x14ac:dyDescent="0.25">
      <c r="A56" s="124"/>
      <c r="B56" s="124"/>
      <c r="C56" s="129"/>
      <c r="D56" s="129"/>
      <c r="E56" s="129"/>
      <c r="F56" s="129"/>
      <c r="G56" s="129"/>
      <c r="H56" s="129"/>
      <c r="I56" s="129"/>
      <c r="J56" s="129"/>
      <c r="K56" s="128">
        <f t="shared" si="0"/>
        <v>0</v>
      </c>
      <c r="L56" s="126"/>
      <c r="M56" s="126"/>
      <c r="N56" s="129"/>
      <c r="O56" s="130">
        <f t="shared" si="1"/>
        <v>0</v>
      </c>
    </row>
    <row r="57" spans="1:23" s="1" customFormat="1" x14ac:dyDescent="0.25">
      <c r="A57" s="124"/>
      <c r="B57" s="124"/>
      <c r="C57" s="129"/>
      <c r="D57" s="129"/>
      <c r="E57" s="129"/>
      <c r="F57" s="129"/>
      <c r="G57" s="129"/>
      <c r="H57" s="129"/>
      <c r="I57" s="129"/>
      <c r="J57" s="129"/>
      <c r="K57" s="128">
        <f t="shared" si="0"/>
        <v>0</v>
      </c>
      <c r="L57" s="126"/>
      <c r="M57" s="126"/>
      <c r="N57" s="129"/>
      <c r="O57" s="130">
        <f t="shared" si="1"/>
        <v>0</v>
      </c>
    </row>
    <row r="58" spans="1:23" s="1" customFormat="1" x14ac:dyDescent="0.25">
      <c r="A58" s="124"/>
      <c r="B58" s="124"/>
      <c r="C58" s="129"/>
      <c r="D58" s="129"/>
      <c r="E58" s="129"/>
      <c r="F58" s="129"/>
      <c r="G58" s="129"/>
      <c r="H58" s="129"/>
      <c r="I58" s="129"/>
      <c r="J58" s="129"/>
      <c r="K58" s="128">
        <f t="shared" si="0"/>
        <v>0</v>
      </c>
      <c r="L58" s="126"/>
      <c r="M58" s="126"/>
      <c r="N58" s="129"/>
      <c r="O58" s="130">
        <f t="shared" si="1"/>
        <v>0</v>
      </c>
    </row>
    <row r="59" spans="1:23" s="1" customFormat="1" ht="14.25" customHeight="1" x14ac:dyDescent="0.25">
      <c r="A59" s="124"/>
      <c r="B59" s="124"/>
      <c r="C59" s="129"/>
      <c r="D59" s="129"/>
      <c r="E59" s="129"/>
      <c r="F59" s="129"/>
      <c r="G59" s="129"/>
      <c r="H59" s="129"/>
      <c r="I59" s="129"/>
      <c r="J59" s="129"/>
      <c r="K59" s="128">
        <f t="shared" si="0"/>
        <v>0</v>
      </c>
      <c r="L59" s="126"/>
      <c r="M59" s="126"/>
      <c r="N59" s="129"/>
      <c r="O59" s="130">
        <f t="shared" si="1"/>
        <v>0</v>
      </c>
    </row>
    <row r="60" spans="1:23" s="1" customFormat="1" x14ac:dyDescent="0.25">
      <c r="A60" s="124"/>
      <c r="B60" s="124"/>
      <c r="C60" s="129"/>
      <c r="D60" s="129"/>
      <c r="E60" s="129"/>
      <c r="F60" s="129"/>
      <c r="G60" s="129"/>
      <c r="H60" s="129"/>
      <c r="I60" s="129"/>
      <c r="J60" s="129"/>
      <c r="K60" s="128">
        <f t="shared" si="0"/>
        <v>0</v>
      </c>
      <c r="L60" s="126"/>
      <c r="M60" s="126"/>
      <c r="N60" s="129"/>
      <c r="O60" s="130">
        <f t="shared" si="1"/>
        <v>0</v>
      </c>
    </row>
    <row r="61" spans="1:23" s="1" customFormat="1" x14ac:dyDescent="0.25">
      <c r="A61" s="124"/>
      <c r="B61" s="124"/>
      <c r="C61" s="129"/>
      <c r="D61" s="129"/>
      <c r="E61" s="129"/>
      <c r="F61" s="129"/>
      <c r="G61" s="129"/>
      <c r="H61" s="129"/>
      <c r="I61" s="129"/>
      <c r="J61" s="129"/>
      <c r="K61" s="128">
        <f t="shared" si="0"/>
        <v>0</v>
      </c>
      <c r="L61" s="126"/>
      <c r="M61" s="126"/>
      <c r="N61" s="129"/>
      <c r="O61" s="130">
        <f t="shared" si="1"/>
        <v>0</v>
      </c>
    </row>
    <row r="62" spans="1:23" s="1" customFormat="1" x14ac:dyDescent="0.25">
      <c r="A62" s="124"/>
      <c r="B62" s="124"/>
      <c r="C62" s="129"/>
      <c r="D62" s="129"/>
      <c r="E62" s="129"/>
      <c r="F62" s="129"/>
      <c r="G62" s="129"/>
      <c r="H62" s="129"/>
      <c r="I62" s="129"/>
      <c r="J62" s="129"/>
      <c r="K62" s="128">
        <f t="shared" si="0"/>
        <v>0</v>
      </c>
      <c r="L62" s="126"/>
      <c r="M62" s="126"/>
      <c r="N62" s="129"/>
      <c r="O62" s="130">
        <f t="shared" si="1"/>
        <v>0</v>
      </c>
    </row>
    <row r="63" spans="1:23" s="1" customFormat="1" x14ac:dyDescent="0.25">
      <c r="K63" s="55"/>
      <c r="L63" s="56"/>
      <c r="M63" s="56"/>
      <c r="O63" s="82"/>
    </row>
    <row r="64" spans="1:23" s="1" customFormat="1" x14ac:dyDescent="0.25">
      <c r="K64" s="55"/>
      <c r="L64" s="56"/>
      <c r="M64" s="56"/>
      <c r="O64" s="82"/>
    </row>
    <row r="65" spans="1:15" s="1" customFormat="1" x14ac:dyDescent="0.25">
      <c r="K65" s="55"/>
      <c r="L65" s="56"/>
      <c r="M65" s="56"/>
      <c r="O65" s="82"/>
    </row>
    <row r="66" spans="1:15" s="1" customFormat="1" x14ac:dyDescent="0.25">
      <c r="A66" s="3"/>
      <c r="K66" s="55"/>
      <c r="L66" s="56"/>
      <c r="M66" s="56"/>
      <c r="O66" s="82"/>
    </row>
    <row r="67" spans="1:15" s="1" customFormat="1" x14ac:dyDescent="0.25">
      <c r="K67" s="55"/>
      <c r="L67" s="56"/>
      <c r="M67" s="56"/>
      <c r="O67" s="82"/>
    </row>
    <row r="68" spans="1:15" s="1" customFormat="1" x14ac:dyDescent="0.25">
      <c r="K68" s="55"/>
      <c r="L68" s="56"/>
      <c r="M68" s="56"/>
      <c r="O68" s="82"/>
    </row>
    <row r="69" spans="1:15" s="1" customFormat="1" x14ac:dyDescent="0.25">
      <c r="K69" s="55"/>
      <c r="L69" s="56"/>
      <c r="M69" s="56"/>
      <c r="O69" s="82"/>
    </row>
    <row r="70" spans="1:15" s="1" customFormat="1" x14ac:dyDescent="0.25">
      <c r="K70" s="55"/>
      <c r="L70" s="56"/>
      <c r="M70" s="56"/>
      <c r="O70" s="82"/>
    </row>
    <row r="71" spans="1:15" s="1" customFormat="1" x14ac:dyDescent="0.25">
      <c r="K71" s="55"/>
      <c r="L71" s="56"/>
      <c r="M71" s="56"/>
      <c r="O71" s="82"/>
    </row>
    <row r="72" spans="1:15" s="1" customFormat="1" x14ac:dyDescent="0.25">
      <c r="K72" s="55"/>
      <c r="L72" s="56"/>
      <c r="M72" s="56"/>
      <c r="O72" s="82"/>
    </row>
    <row r="73" spans="1:15" s="1" customFormat="1" x14ac:dyDescent="0.25">
      <c r="K73" s="55"/>
      <c r="L73" s="56"/>
      <c r="M73" s="56"/>
      <c r="O73" s="82"/>
    </row>
    <row r="74" spans="1:15" s="1" customFormat="1" x14ac:dyDescent="0.25">
      <c r="K74" s="55"/>
      <c r="L74" s="56"/>
      <c r="M74" s="56"/>
      <c r="O74" s="82"/>
    </row>
    <row r="75" spans="1:15" s="1" customFormat="1" x14ac:dyDescent="0.25">
      <c r="K75" s="55"/>
      <c r="L75" s="56"/>
      <c r="M75" s="56"/>
      <c r="O75" s="82"/>
    </row>
    <row r="76" spans="1:15" s="1" customFormat="1" x14ac:dyDescent="0.25">
      <c r="K76" s="55"/>
      <c r="L76" s="56"/>
      <c r="M76" s="56"/>
      <c r="O76" s="82"/>
    </row>
    <row r="77" spans="1:15" s="1" customFormat="1" x14ac:dyDescent="0.25">
      <c r="K77" s="55"/>
      <c r="L77" s="56"/>
      <c r="M77" s="56"/>
      <c r="O77" s="82"/>
    </row>
    <row r="78" spans="1:15" s="1" customFormat="1" x14ac:dyDescent="0.25">
      <c r="K78" s="55"/>
      <c r="L78" s="56"/>
      <c r="M78" s="56"/>
      <c r="O78" s="82"/>
    </row>
    <row r="79" spans="1:15" s="1" customFormat="1" x14ac:dyDescent="0.25">
      <c r="K79" s="55"/>
      <c r="L79" s="56"/>
      <c r="M79" s="56"/>
      <c r="O79" s="82"/>
    </row>
    <row r="80" spans="1:15" s="1" customFormat="1" x14ac:dyDescent="0.25">
      <c r="K80" s="55"/>
      <c r="L80" s="56"/>
      <c r="M80" s="56"/>
      <c r="O80" s="82"/>
    </row>
    <row r="81" spans="1:15" s="1" customFormat="1" x14ac:dyDescent="0.25">
      <c r="K81" s="55"/>
      <c r="L81" s="56"/>
      <c r="M81" s="56"/>
      <c r="O81" s="82"/>
    </row>
    <row r="82" spans="1:15" s="1" customFormat="1" x14ac:dyDescent="0.25">
      <c r="K82" s="55"/>
      <c r="L82" s="56"/>
      <c r="M82" s="56"/>
      <c r="O82" s="82"/>
    </row>
    <row r="83" spans="1:15" s="1" customFormat="1" x14ac:dyDescent="0.25">
      <c r="K83" s="55"/>
      <c r="L83" s="56"/>
      <c r="M83" s="56"/>
      <c r="O83" s="82"/>
    </row>
    <row r="84" spans="1:15" s="1" customFormat="1" x14ac:dyDescent="0.25">
      <c r="K84" s="55"/>
      <c r="L84" s="56"/>
      <c r="M84" s="56"/>
      <c r="O84" s="82"/>
    </row>
    <row r="85" spans="1:15" s="1" customFormat="1" x14ac:dyDescent="0.25">
      <c r="K85" s="55"/>
      <c r="L85" s="56"/>
      <c r="M85" s="56"/>
      <c r="O85" s="82"/>
    </row>
    <row r="86" spans="1:15" s="1" customFormat="1" x14ac:dyDescent="0.25">
      <c r="K86" s="55"/>
      <c r="L86" s="56"/>
      <c r="M86" s="56"/>
      <c r="O86" s="82"/>
    </row>
    <row r="87" spans="1:15" s="1" customFormat="1" x14ac:dyDescent="0.25">
      <c r="K87" s="55"/>
      <c r="L87" s="56"/>
      <c r="M87" s="56"/>
      <c r="O87" s="82"/>
    </row>
    <row r="88" spans="1:15" s="1" customFormat="1" x14ac:dyDescent="0.25">
      <c r="K88" s="55"/>
      <c r="L88" s="56"/>
      <c r="M88" s="56"/>
      <c r="O88" s="82"/>
    </row>
    <row r="89" spans="1:15" s="1" customFormat="1" x14ac:dyDescent="0.25">
      <c r="K89" s="55"/>
      <c r="L89" s="56"/>
      <c r="M89" s="56"/>
      <c r="O89" s="82"/>
    </row>
    <row r="90" spans="1:15" s="1" customFormat="1" x14ac:dyDescent="0.25">
      <c r="K90" s="55"/>
      <c r="L90" s="56"/>
      <c r="M90" s="56"/>
      <c r="O90" s="82"/>
    </row>
    <row r="91" spans="1:15" s="1" customFormat="1" x14ac:dyDescent="0.25">
      <c r="K91" s="55"/>
      <c r="L91" s="56"/>
      <c r="M91" s="56"/>
      <c r="O91" s="82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3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3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3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3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3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3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3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3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3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3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3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3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3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3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3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3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3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3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3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3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3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3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3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3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3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3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3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3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3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3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3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3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3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3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3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3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3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3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3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3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3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3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3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3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3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3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3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3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3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3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3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3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3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3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3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3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3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3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3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3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3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3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3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3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3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3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3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3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3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3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3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3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3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3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3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3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3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3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3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3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3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3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3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3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3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3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3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3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3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3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3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3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3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3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3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3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3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3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3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3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3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3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3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3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3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3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3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3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3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3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3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3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3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3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3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3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3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3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3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3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3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3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3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3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3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3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3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3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3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3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3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3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3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3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3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3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3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3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3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3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3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7" stopIfTrue="1" operator="between">
      <formula>39.5</formula>
      <formula>59.4</formula>
    </cfRule>
    <cfRule type="cellIs" dxfId="8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50 O3:O4 K3:K5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M14" sqref="M14"/>
    </sheetView>
  </sheetViews>
  <sheetFormatPr defaultColWidth="9" defaultRowHeight="15" x14ac:dyDescent="0.25"/>
  <sheetData>
    <row r="1" spans="1:12" ht="21" x14ac:dyDescent="0.4">
      <c r="A1" s="180" t="s">
        <v>43</v>
      </c>
      <c r="B1" s="181"/>
      <c r="C1" s="180"/>
      <c r="D1" s="180"/>
      <c r="E1" s="180"/>
      <c r="F1" s="180"/>
      <c r="G1" s="180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46</v>
      </c>
      <c r="B3" s="38"/>
      <c r="C3" s="39">
        <f ca="1">COUNTIF(OFFSET(成绩!O3,0,0,NumOfStudent,1),"&gt;=89.5")</f>
        <v>1</v>
      </c>
      <c r="D3" s="40">
        <f ca="1">COUNTIF(OFFSET(成绩!O3,0,0,NumOfStudent,1),"&gt;=79.5")-COUNTIF(OFFSET(成绩!O3,0,0,NumOfStudent,1),"&gt;=89.5")</f>
        <v>24</v>
      </c>
      <c r="E3" s="41">
        <f ca="1">COUNTIF(OFFSET(成绩!O3,0,0,NumOfStudent,1),"&gt;=69.5")-COUNTIF(OFFSET(成绩!O3,0,0,NumOfStudent,1),"&gt;=79.5")</f>
        <v>13</v>
      </c>
      <c r="F3" s="42">
        <f ca="1">COUNTIF(OFFSET(成绩!O3,0,0,NumOfStudent,1),"&gt;=59.5")-COUNTIF(OFFSET(成绩!O3,0,0,NumOfStudent,1),"&gt;=69.5")</f>
        <v>3</v>
      </c>
      <c r="G3" s="41">
        <f ca="1">A3-SUM(C3:F3)</f>
        <v>5</v>
      </c>
    </row>
    <row r="4" spans="1:12" ht="15.5" x14ac:dyDescent="0.25">
      <c r="A4" s="43"/>
      <c r="B4" s="38"/>
      <c r="C4" s="44">
        <f ca="1">C3/A3</f>
        <v>2.1739130434782608E-2</v>
      </c>
      <c r="D4" s="45">
        <f ca="1">D3/A3</f>
        <v>0.52173913043478259</v>
      </c>
      <c r="E4" s="45">
        <f ca="1">E3/A3</f>
        <v>0.28260869565217389</v>
      </c>
      <c r="F4" s="46">
        <f ca="1">F3/A3</f>
        <v>6.5217391304347824E-2</v>
      </c>
      <c r="G4" s="47">
        <f ca="1">G3/A3</f>
        <v>0.10869565217391304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25" workbookViewId="0">
      <selection activeCell="H31" sqref="H31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182" t="s">
        <v>49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3" ht="35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/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201824100559</v>
      </c>
      <c r="B3" s="27" t="str">
        <f>成绩!$B3</f>
        <v>展闯</v>
      </c>
      <c r="C3" s="102">
        <f ca="1">SUMPRODUCT(成绩!$C3:$J3,OFFSET(CO_FESP,0,0,1,8))*INDEX(EF_SP,1)+SUMPRODUCT(成绩!$L3:$N3,OFFSET(CO_OSP,0,0,1,3),OFFSET(EF_SP,0,1,1,3))</f>
        <v>30</v>
      </c>
      <c r="D3" s="102">
        <f ca="1">SUMPRODUCT(成绩!$C3:$J3,OFFSET(CO_FESP,1,0,1,8))*INDEX(EF_SP,1)+SUMPRODUCT(成绩!$L3:$N3,OFFSET(CO_OSP,1,0,1,3),OFFSET(EF_SP,0,1,1,3))</f>
        <v>30</v>
      </c>
      <c r="E3" s="102">
        <f ca="1">SUMPRODUCT(成绩!$C3:$J3,OFFSET(CO_FESP,2,0,1,8))*INDEX(EF_SP,1)+SUMPRODUCT(成绩!$L3:$N3,OFFSET(CO_OSP,2,0,1,3),OFFSET(EF_SP,0,1,1,3))</f>
        <v>15</v>
      </c>
      <c r="F3" s="102">
        <f ca="1">SUMPRODUCT(成绩!$C3:$J3,OFFSET(CO_FESP,3,0,1,8))*INDEX(EF_SP,1)+SUMPRODUCT(成绩!$L3:$N3,OFFSET(CO_OSP,3,0,1,3),OFFSET(EF_SP,0,1,1,3))</f>
        <v>0</v>
      </c>
      <c r="G3" s="102">
        <f ca="1">SUMPRODUCT(成绩!$C3:$J3,OFFSET(CO_FESP,4,0,1,8))*INDEX(EF_SP,1)+SUMPRODUCT(成绩!$L3:$N3,OFFSET(CO_OSP,4,0,1,3),OFFSET(EF_SP,0,1,1,3))</f>
        <v>0</v>
      </c>
      <c r="H3" s="102">
        <f ca="1">SUMPRODUCT(成绩!$C3:$J3,OFFSET(CO_FESP,5,0,1,8))*INDEX(EF_SP,1)+SUMPRODUCT(成绩!$L3:$N3,OFFSET(CO_OSP,5,0,1,3),OFFSET(EF_SP,0,1,1,3))</f>
        <v>0</v>
      </c>
      <c r="I3" s="102">
        <f ca="1">SUMPRODUCT(成绩!$C3:$J3,OFFSET(CO_FESP,6,0,1,8))*INDEX(EF_SP,1)+SUMPRODUCT(成绩!$L3:$N3,OFFSET(CO_OSP,6,0,1,3),OFFSET(EF_SP,0,1,1,3))</f>
        <v>0</v>
      </c>
      <c r="J3" s="29">
        <f ca="1">SUM(C3:I3)</f>
        <v>75</v>
      </c>
    </row>
    <row r="4" spans="1:13" x14ac:dyDescent="0.25">
      <c r="A4" s="27" t="str">
        <f>成绩!$A4</f>
        <v>201824100624</v>
      </c>
      <c r="B4" s="27" t="str">
        <f>成绩!$B4</f>
        <v>刘梓孟</v>
      </c>
      <c r="C4" s="102">
        <f ca="1">SUMPRODUCT(成绩!$C4:$J4,OFFSET(CO_FESP,0,0,1,8))*INDEX(EF_SP,1)+SUMPRODUCT(成绩!$L4:$N4,OFFSET(CO_OSP,0,0,1,3),OFFSET(EF_SP,0,1,1,3))</f>
        <v>33.6</v>
      </c>
      <c r="D4" s="102">
        <f ca="1">SUMPRODUCT(成绩!$C4:$J4,OFFSET(CO_FESP,1,0,1,8))*INDEX(EF_SP,1)+SUMPRODUCT(成绩!$L4:$N4,OFFSET(CO_OSP,1,0,1,3),OFFSET(EF_SP,0,1,1,3))</f>
        <v>33.6</v>
      </c>
      <c r="E4" s="102">
        <f ca="1">SUMPRODUCT(成绩!$C4:$J4,OFFSET(CO_FESP,2,0,1,8))*INDEX(EF_SP,1)+SUMPRODUCT(成绩!$L4:$N4,OFFSET(CO_OSP,2,0,1,3),OFFSET(EF_SP,0,1,1,3))</f>
        <v>16.8</v>
      </c>
      <c r="F4" s="102">
        <f ca="1">SUMPRODUCT(成绩!$C4:$J4,OFFSET(CO_FESP,3,0,1,8))*INDEX(EF_SP,1)+SUMPRODUCT(成绩!$L4:$N4,OFFSET(CO_OSP,3,0,1,3),OFFSET(EF_SP,0,1,1,3))</f>
        <v>0</v>
      </c>
      <c r="G4" s="102">
        <f ca="1">SUMPRODUCT(成绩!$C4:$J4,OFFSET(CO_FESP,4,0,1,8))*INDEX(EF_SP,1)+SUMPRODUCT(成绩!$L4:$N4,OFFSET(CO_OSP,4,0,1,3),OFFSET(EF_SP,0,1,1,3))</f>
        <v>0</v>
      </c>
      <c r="H4" s="102">
        <f ca="1">SUMPRODUCT(成绩!$C4:$J4,OFFSET(CO_FESP,5,0,1,8))*INDEX(EF_SP,1)+SUMPRODUCT(成绩!$L4:$N4,OFFSET(CO_OSP,5,0,1,3),OFFSET(EF_SP,0,1,1,3))</f>
        <v>0</v>
      </c>
      <c r="I4" s="102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84</v>
      </c>
    </row>
    <row r="5" spans="1:13" x14ac:dyDescent="0.25">
      <c r="A5" s="27" t="str">
        <f>成绩!$A5</f>
        <v>201824100512</v>
      </c>
      <c r="B5" s="27" t="str">
        <f>成绩!$B5</f>
        <v>郭晓澎</v>
      </c>
      <c r="C5" s="102">
        <f ca="1">SUMPRODUCT(成绩!$C5:$J5,OFFSET(CO_FESP,0,0,1,8))*INDEX(EF_SP,1)+SUMPRODUCT(成绩!$L5:$N5,OFFSET(CO_OSP,0,0,1,3),OFFSET(EF_SP,0,1,1,3))</f>
        <v>30</v>
      </c>
      <c r="D5" s="102">
        <f ca="1">SUMPRODUCT(成绩!$C5:$J5,OFFSET(CO_FESP,1,0,1,8))*INDEX(EF_SP,1)+SUMPRODUCT(成绩!$L5:$N5,OFFSET(CO_OSP,1,0,1,3),OFFSET(EF_SP,0,1,1,3))</f>
        <v>30</v>
      </c>
      <c r="E5" s="102">
        <f ca="1">SUMPRODUCT(成绩!$C5:$J5,OFFSET(CO_FESP,2,0,1,8))*INDEX(EF_SP,1)+SUMPRODUCT(成绩!$L5:$N5,OFFSET(CO_OSP,2,0,1,3),OFFSET(EF_SP,0,1,1,3))</f>
        <v>15</v>
      </c>
      <c r="F5" s="102">
        <f ca="1">SUMPRODUCT(成绩!$C5:$J5,OFFSET(CO_FESP,3,0,1,8))*INDEX(EF_SP,1)+SUMPRODUCT(成绩!$L5:$N5,OFFSET(CO_OSP,3,0,1,3),OFFSET(EF_SP,0,1,1,3))</f>
        <v>0</v>
      </c>
      <c r="G5" s="102">
        <f ca="1">SUMPRODUCT(成绩!$C5:$J5,OFFSET(CO_FESP,4,0,1,8))*INDEX(EF_SP,1)+SUMPRODUCT(成绩!$L5:$N5,OFFSET(CO_OSP,4,0,1,3),OFFSET(EF_SP,0,1,1,3))</f>
        <v>0</v>
      </c>
      <c r="H5" s="102">
        <f ca="1">SUMPRODUCT(成绩!$C5:$J5,OFFSET(CO_FESP,5,0,1,8))*INDEX(EF_SP,1)+SUMPRODUCT(成绩!$L5:$N5,OFFSET(CO_OSP,5,0,1,3),OFFSET(EF_SP,0,1,1,3))</f>
        <v>0</v>
      </c>
      <c r="I5" s="102">
        <f ca="1">SUMPRODUCT(成绩!$C5:$J5,OFFSET(CO_FESP,6,0,1,8))*INDEX(EF_SP,1)+SUMPRODUCT(成绩!$L5:$N5,OFFSET(CO_OSP,6,0,1,3),OFFSET(EF_SP,0,1,1,3))</f>
        <v>0</v>
      </c>
      <c r="J5" s="29">
        <f t="shared" ca="1" si="0"/>
        <v>75</v>
      </c>
      <c r="M5" s="25"/>
    </row>
    <row r="6" spans="1:13" x14ac:dyDescent="0.25">
      <c r="A6" s="27" t="str">
        <f>成绩!$A6</f>
        <v>201824100464</v>
      </c>
      <c r="B6" s="27" t="str">
        <f>成绩!$B6</f>
        <v>左昊广</v>
      </c>
      <c r="C6" s="102">
        <f ca="1">SUMPRODUCT(成绩!$C6:$J6,OFFSET(CO_FESP,0,0,1,8))*INDEX(EF_SP,1)+SUMPRODUCT(成绩!$L6:$N6,OFFSET(CO_OSP,0,0,1,3),OFFSET(EF_SP,0,1,1,3))</f>
        <v>31.200000000000003</v>
      </c>
      <c r="D6" s="102">
        <f ca="1">SUMPRODUCT(成绩!$C6:$J6,OFFSET(CO_FESP,1,0,1,8))*INDEX(EF_SP,1)+SUMPRODUCT(成绩!$L6:$N6,OFFSET(CO_OSP,1,0,1,3),OFFSET(EF_SP,0,1,1,3))</f>
        <v>31.200000000000003</v>
      </c>
      <c r="E6" s="102">
        <f ca="1">SUMPRODUCT(成绩!$C6:$J6,OFFSET(CO_FESP,2,0,1,8))*INDEX(EF_SP,1)+SUMPRODUCT(成绩!$L6:$N6,OFFSET(CO_OSP,2,0,1,3),OFFSET(EF_SP,0,1,1,3))</f>
        <v>15.600000000000001</v>
      </c>
      <c r="F6" s="102">
        <f ca="1">SUMPRODUCT(成绩!$C6:$J6,OFFSET(CO_FESP,3,0,1,8))*INDEX(EF_SP,1)+SUMPRODUCT(成绩!$L6:$N6,OFFSET(CO_OSP,3,0,1,3),OFFSET(EF_SP,0,1,1,3))</f>
        <v>0</v>
      </c>
      <c r="G6" s="102">
        <f ca="1">SUMPRODUCT(成绩!$C6:$J6,OFFSET(CO_FESP,4,0,1,8))*INDEX(EF_SP,1)+SUMPRODUCT(成绩!$L6:$N6,OFFSET(CO_OSP,4,0,1,3),OFFSET(EF_SP,0,1,1,3))</f>
        <v>0</v>
      </c>
      <c r="H6" s="102">
        <f ca="1">SUMPRODUCT(成绩!$C6:$J6,OFFSET(CO_FESP,5,0,1,8))*INDEX(EF_SP,1)+SUMPRODUCT(成绩!$L6:$N6,OFFSET(CO_OSP,5,0,1,3),OFFSET(EF_SP,0,1,1,3))</f>
        <v>0</v>
      </c>
      <c r="I6" s="102">
        <f ca="1">SUMPRODUCT(成绩!$C6:$J6,OFFSET(CO_FESP,6,0,1,8))*INDEX(EF_SP,1)+SUMPRODUCT(成绩!$L6:$N6,OFFSET(CO_OSP,6,0,1,3),OFFSET(EF_SP,0,1,1,3))</f>
        <v>0</v>
      </c>
      <c r="J6" s="29">
        <f t="shared" ca="1" si="0"/>
        <v>78</v>
      </c>
      <c r="M6" s="25"/>
    </row>
    <row r="7" spans="1:13" x14ac:dyDescent="0.25">
      <c r="A7" s="27" t="str">
        <f>成绩!$A7</f>
        <v>201824100127</v>
      </c>
      <c r="B7" s="27" t="str">
        <f>成绩!$B7</f>
        <v>李林逸</v>
      </c>
      <c r="C7" s="102">
        <f ca="1">SUMPRODUCT(成绩!$C7:$J7,OFFSET(CO_FESP,0,0,1,8))*INDEX(EF_SP,1)+SUMPRODUCT(成绩!$L7:$N7,OFFSET(CO_OSP,0,0,1,3),OFFSET(EF_SP,0,1,1,3))</f>
        <v>31.200000000000003</v>
      </c>
      <c r="D7" s="102">
        <f ca="1">SUMPRODUCT(成绩!$C7:$J7,OFFSET(CO_FESP,1,0,1,8))*INDEX(EF_SP,1)+SUMPRODUCT(成绩!$L7:$N7,OFFSET(CO_OSP,1,0,1,3),OFFSET(EF_SP,0,1,1,3))</f>
        <v>31.200000000000003</v>
      </c>
      <c r="E7" s="102">
        <f ca="1">SUMPRODUCT(成绩!$C7:$J7,OFFSET(CO_FESP,2,0,1,8))*INDEX(EF_SP,1)+SUMPRODUCT(成绩!$L7:$N7,OFFSET(CO_OSP,2,0,1,3),OFFSET(EF_SP,0,1,1,3))</f>
        <v>15.600000000000001</v>
      </c>
      <c r="F7" s="102">
        <f ca="1">SUMPRODUCT(成绩!$C7:$J7,OFFSET(CO_FESP,3,0,1,8))*INDEX(EF_SP,1)+SUMPRODUCT(成绩!$L7:$N7,OFFSET(CO_OSP,3,0,1,3),OFFSET(EF_SP,0,1,1,3))</f>
        <v>0</v>
      </c>
      <c r="G7" s="102">
        <f ca="1">SUMPRODUCT(成绩!$C7:$J7,OFFSET(CO_FESP,4,0,1,8))*INDEX(EF_SP,1)+SUMPRODUCT(成绩!$L7:$N7,OFFSET(CO_OSP,4,0,1,3),OFFSET(EF_SP,0,1,1,3))</f>
        <v>0</v>
      </c>
      <c r="H7" s="102">
        <f ca="1">SUMPRODUCT(成绩!$C7:$J7,OFFSET(CO_FESP,5,0,1,8))*INDEX(EF_SP,1)+SUMPRODUCT(成绩!$L7:$N7,OFFSET(CO_OSP,5,0,1,3),OFFSET(EF_SP,0,1,1,3))</f>
        <v>0</v>
      </c>
      <c r="I7" s="102">
        <f ca="1">SUMPRODUCT(成绩!$C7:$J7,OFFSET(CO_FESP,6,0,1,8))*INDEX(EF_SP,1)+SUMPRODUCT(成绩!$L7:$N7,OFFSET(CO_OSP,6,0,1,3),OFFSET(EF_SP,0,1,1,3))</f>
        <v>0</v>
      </c>
      <c r="J7" s="29">
        <f t="shared" ca="1" si="0"/>
        <v>78</v>
      </c>
      <c r="M7" s="25"/>
    </row>
    <row r="8" spans="1:13" x14ac:dyDescent="0.25">
      <c r="A8" s="27" t="str">
        <f>成绩!$A8</f>
        <v>201824100601</v>
      </c>
      <c r="B8" s="27" t="str">
        <f>成绩!$B8</f>
        <v>白耀庭</v>
      </c>
      <c r="C8" s="102">
        <f ca="1">SUMPRODUCT(成绩!$C8:$J8,OFFSET(CO_FESP,0,0,1,8))*INDEX(EF_SP,1)+SUMPRODUCT(成绩!$L8:$N8,OFFSET(CO_OSP,0,0,1,3),OFFSET(EF_SP,0,1,1,3))</f>
        <v>10</v>
      </c>
      <c r="D8" s="102">
        <f ca="1">SUMPRODUCT(成绩!$C8:$J8,OFFSET(CO_FESP,1,0,1,8))*INDEX(EF_SP,1)+SUMPRODUCT(成绩!$L8:$N8,OFFSET(CO_OSP,1,0,1,3),OFFSET(EF_SP,0,1,1,3))</f>
        <v>10</v>
      </c>
      <c r="E8" s="102">
        <f ca="1">SUMPRODUCT(成绩!$C8:$J8,OFFSET(CO_FESP,2,0,1,8))*INDEX(EF_SP,1)+SUMPRODUCT(成绩!$L8:$N8,OFFSET(CO_OSP,2,0,1,3),OFFSET(EF_SP,0,1,1,3))</f>
        <v>5</v>
      </c>
      <c r="F8" s="102">
        <f ca="1">SUMPRODUCT(成绩!$C8:$J8,OFFSET(CO_FESP,3,0,1,8))*INDEX(EF_SP,1)+SUMPRODUCT(成绩!$L8:$N8,OFFSET(CO_OSP,3,0,1,3),OFFSET(EF_SP,0,1,1,3))</f>
        <v>0</v>
      </c>
      <c r="G8" s="102">
        <f ca="1">SUMPRODUCT(成绩!$C8:$J8,OFFSET(CO_FESP,4,0,1,8))*INDEX(EF_SP,1)+SUMPRODUCT(成绩!$L8:$N8,OFFSET(CO_OSP,4,0,1,3),OFFSET(EF_SP,0,1,1,3))</f>
        <v>0</v>
      </c>
      <c r="H8" s="102">
        <f ca="1">SUMPRODUCT(成绩!$C8:$J8,OFFSET(CO_FESP,5,0,1,8))*INDEX(EF_SP,1)+SUMPRODUCT(成绩!$L8:$N8,OFFSET(CO_OSP,5,0,1,3),OFFSET(EF_SP,0,1,1,3))</f>
        <v>0</v>
      </c>
      <c r="I8" s="102">
        <f ca="1">SUMPRODUCT(成绩!$C8:$J8,OFFSET(CO_FESP,6,0,1,8))*INDEX(EF_SP,1)+SUMPRODUCT(成绩!$L8:$N8,OFFSET(CO_OSP,6,0,1,3),OFFSET(EF_SP,0,1,1,3))</f>
        <v>0</v>
      </c>
      <c r="J8" s="29">
        <f t="shared" ca="1" si="0"/>
        <v>25</v>
      </c>
      <c r="M8" s="25"/>
    </row>
    <row r="9" spans="1:13" x14ac:dyDescent="0.25">
      <c r="A9" s="27" t="str">
        <f>成绩!$A9</f>
        <v>201824100339</v>
      </c>
      <c r="B9" s="27" t="str">
        <f>成绩!$B9</f>
        <v>唐正强</v>
      </c>
      <c r="C9" s="102">
        <f ca="1">SUMPRODUCT(成绩!$C9:$J9,OFFSET(CO_FESP,0,0,1,8))*INDEX(EF_SP,1)+SUMPRODUCT(成绩!$L9:$N9,OFFSET(CO_OSP,0,0,1,3),OFFSET(EF_SP,0,1,1,3))</f>
        <v>32.4</v>
      </c>
      <c r="D9" s="102">
        <f ca="1">SUMPRODUCT(成绩!$C9:$J9,OFFSET(CO_FESP,1,0,1,8))*INDEX(EF_SP,1)+SUMPRODUCT(成绩!$L9:$N9,OFFSET(CO_OSP,1,0,1,3),OFFSET(EF_SP,0,1,1,3))</f>
        <v>32.4</v>
      </c>
      <c r="E9" s="102">
        <f ca="1">SUMPRODUCT(成绩!$C9:$J9,OFFSET(CO_FESP,2,0,1,8))*INDEX(EF_SP,1)+SUMPRODUCT(成绩!$L9:$N9,OFFSET(CO_OSP,2,0,1,3),OFFSET(EF_SP,0,1,1,3))</f>
        <v>16.2</v>
      </c>
      <c r="F9" s="102">
        <f ca="1">SUMPRODUCT(成绩!$C9:$J9,OFFSET(CO_FESP,3,0,1,8))*INDEX(EF_SP,1)+SUMPRODUCT(成绩!$L9:$N9,OFFSET(CO_OSP,3,0,1,3),OFFSET(EF_SP,0,1,1,3))</f>
        <v>0</v>
      </c>
      <c r="G9" s="102">
        <f ca="1">SUMPRODUCT(成绩!$C9:$J9,OFFSET(CO_FESP,4,0,1,8))*INDEX(EF_SP,1)+SUMPRODUCT(成绩!$L9:$N9,OFFSET(CO_OSP,4,0,1,3),OFFSET(EF_SP,0,1,1,3))</f>
        <v>0</v>
      </c>
      <c r="H9" s="102">
        <f ca="1">SUMPRODUCT(成绩!$C9:$J9,OFFSET(CO_FESP,5,0,1,8))*INDEX(EF_SP,1)+SUMPRODUCT(成绩!$L9:$N9,OFFSET(CO_OSP,5,0,1,3),OFFSET(EF_SP,0,1,1,3))</f>
        <v>0</v>
      </c>
      <c r="I9" s="102">
        <f ca="1">SUMPRODUCT(成绩!$C9:$J9,OFFSET(CO_FESP,6,0,1,8))*INDEX(EF_SP,1)+SUMPRODUCT(成绩!$L9:$N9,OFFSET(CO_OSP,6,0,1,3),OFFSET(EF_SP,0,1,1,3))</f>
        <v>0</v>
      </c>
      <c r="J9" s="29">
        <f t="shared" ca="1" si="0"/>
        <v>81</v>
      </c>
      <c r="M9" s="25"/>
    </row>
    <row r="10" spans="1:13" x14ac:dyDescent="0.25">
      <c r="A10" s="27" t="str">
        <f>成绩!$A10</f>
        <v>201824100103</v>
      </c>
      <c r="B10" s="27" t="str">
        <f>成绩!$B10</f>
        <v>陈博</v>
      </c>
      <c r="C10" s="102">
        <f ca="1">SUMPRODUCT(成绩!$C10:$J10,OFFSET(CO_FESP,0,0,1,8))*INDEX(EF_SP,1)+SUMPRODUCT(成绩!$L10:$N10,OFFSET(CO_OSP,0,0,1,3),OFFSET(EF_SP,0,1,1,3))</f>
        <v>33.200000000000003</v>
      </c>
      <c r="D10" s="102">
        <f ca="1">SUMPRODUCT(成绩!$C10:$J10,OFFSET(CO_FESP,1,0,1,8))*INDEX(EF_SP,1)+SUMPRODUCT(成绩!$L10:$N10,OFFSET(CO_OSP,1,0,1,3),OFFSET(EF_SP,0,1,1,3))</f>
        <v>33.200000000000003</v>
      </c>
      <c r="E10" s="102">
        <f ca="1">SUMPRODUCT(成绩!$C10:$J10,OFFSET(CO_FESP,2,0,1,8))*INDEX(EF_SP,1)+SUMPRODUCT(成绩!$L10:$N10,OFFSET(CO_OSP,2,0,1,3),OFFSET(EF_SP,0,1,1,3))</f>
        <v>16.600000000000001</v>
      </c>
      <c r="F10" s="102">
        <f ca="1">SUMPRODUCT(成绩!$C10:$J10,OFFSET(CO_FESP,3,0,1,8))*INDEX(EF_SP,1)+SUMPRODUCT(成绩!$L10:$N10,OFFSET(CO_OSP,3,0,1,3),OFFSET(EF_SP,0,1,1,3))</f>
        <v>0</v>
      </c>
      <c r="G10" s="102">
        <f ca="1">SUMPRODUCT(成绩!$C10:$J10,OFFSET(CO_FESP,4,0,1,8))*INDEX(EF_SP,1)+SUMPRODUCT(成绩!$L10:$N10,OFFSET(CO_OSP,4,0,1,3),OFFSET(EF_SP,0,1,1,3))</f>
        <v>0</v>
      </c>
      <c r="H10" s="102">
        <f ca="1">SUMPRODUCT(成绩!$C10:$J10,OFFSET(CO_FESP,5,0,1,8))*INDEX(EF_SP,1)+SUMPRODUCT(成绩!$L10:$N10,OFFSET(CO_OSP,5,0,1,3),OFFSET(EF_SP,0,1,1,3))</f>
        <v>0</v>
      </c>
      <c r="I10" s="102">
        <f ca="1">SUMPRODUCT(成绩!$C10:$J10,OFFSET(CO_FESP,6,0,1,8))*INDEX(EF_SP,1)+SUMPRODUCT(成绩!$L10:$N10,OFFSET(CO_OSP,6,0,1,3),OFFSET(EF_SP,0,1,1,3))</f>
        <v>0</v>
      </c>
      <c r="J10" s="29">
        <f t="shared" ca="1" si="0"/>
        <v>83</v>
      </c>
      <c r="M10" s="25"/>
    </row>
    <row r="11" spans="1:13" x14ac:dyDescent="0.25">
      <c r="A11" s="27" t="str">
        <f>成绩!$A11</f>
        <v>201824100261</v>
      </c>
      <c r="B11" s="27" t="str">
        <f>成绩!$B11</f>
        <v>张耀华</v>
      </c>
      <c r="C11" s="102">
        <f ca="1">SUMPRODUCT(成绩!$C11:$J11,OFFSET(CO_FESP,0,0,1,8))*INDEX(EF_SP,1)+SUMPRODUCT(成绩!$L11:$N11,OFFSET(CO_OSP,0,0,1,3),OFFSET(EF_SP,0,1,1,3))</f>
        <v>33.6</v>
      </c>
      <c r="D11" s="102">
        <f ca="1">SUMPRODUCT(成绩!$C11:$J11,OFFSET(CO_FESP,1,0,1,8))*INDEX(EF_SP,1)+SUMPRODUCT(成绩!$L11:$N11,OFFSET(CO_OSP,1,0,1,3),OFFSET(EF_SP,0,1,1,3))</f>
        <v>33.6</v>
      </c>
      <c r="E11" s="102">
        <f ca="1">SUMPRODUCT(成绩!$C11:$J11,OFFSET(CO_FESP,2,0,1,8))*INDEX(EF_SP,1)+SUMPRODUCT(成绩!$L11:$N11,OFFSET(CO_OSP,2,0,1,3),OFFSET(EF_SP,0,1,1,3))</f>
        <v>16.8</v>
      </c>
      <c r="F11" s="102">
        <f ca="1">SUMPRODUCT(成绩!$C11:$J11,OFFSET(CO_FESP,3,0,1,8))*INDEX(EF_SP,1)+SUMPRODUCT(成绩!$L11:$N11,OFFSET(CO_OSP,3,0,1,3),OFFSET(EF_SP,0,1,1,3))</f>
        <v>0</v>
      </c>
      <c r="G11" s="102">
        <f ca="1">SUMPRODUCT(成绩!$C11:$J11,OFFSET(CO_FESP,4,0,1,8))*INDEX(EF_SP,1)+SUMPRODUCT(成绩!$L11:$N11,OFFSET(CO_OSP,4,0,1,3),OFFSET(EF_SP,0,1,1,3))</f>
        <v>0</v>
      </c>
      <c r="H11" s="102">
        <f ca="1">SUMPRODUCT(成绩!$C11:$J11,OFFSET(CO_FESP,5,0,1,8))*INDEX(EF_SP,1)+SUMPRODUCT(成绩!$L11:$N11,OFFSET(CO_OSP,5,0,1,3),OFFSET(EF_SP,0,1,1,3))</f>
        <v>0</v>
      </c>
      <c r="I11" s="102">
        <f ca="1">SUMPRODUCT(成绩!$C11:$J11,OFFSET(CO_FESP,6,0,1,8))*INDEX(EF_SP,1)+SUMPRODUCT(成绩!$L11:$N11,OFFSET(CO_OSP,6,0,1,3),OFFSET(EF_SP,0,1,1,3))</f>
        <v>0</v>
      </c>
      <c r="J11" s="29">
        <f t="shared" ca="1" si="0"/>
        <v>84</v>
      </c>
      <c r="M11" s="25"/>
    </row>
    <row r="12" spans="1:13" x14ac:dyDescent="0.25">
      <c r="A12" s="27" t="str">
        <f>成绩!$A12</f>
        <v>201824100851</v>
      </c>
      <c r="B12" s="27" t="str">
        <f>成绩!$B12</f>
        <v>杨易文</v>
      </c>
      <c r="C12" s="102">
        <f ca="1">SUMPRODUCT(成绩!$C12:$J12,OFFSET(CO_FESP,0,0,1,8))*INDEX(EF_SP,1)+SUMPRODUCT(成绩!$L12:$N12,OFFSET(CO_OSP,0,0,1,3),OFFSET(EF_SP,0,1,1,3))</f>
        <v>33.200000000000003</v>
      </c>
      <c r="D12" s="102">
        <f ca="1">SUMPRODUCT(成绩!$C12:$J12,OFFSET(CO_FESP,1,0,1,8))*INDEX(EF_SP,1)+SUMPRODUCT(成绩!$L12:$N12,OFFSET(CO_OSP,1,0,1,3),OFFSET(EF_SP,0,1,1,3))</f>
        <v>33.200000000000003</v>
      </c>
      <c r="E12" s="102">
        <f ca="1">SUMPRODUCT(成绩!$C12:$J12,OFFSET(CO_FESP,2,0,1,8))*INDEX(EF_SP,1)+SUMPRODUCT(成绩!$L12:$N12,OFFSET(CO_OSP,2,0,1,3),OFFSET(EF_SP,0,1,1,3))</f>
        <v>16.600000000000001</v>
      </c>
      <c r="F12" s="102">
        <f ca="1">SUMPRODUCT(成绩!$C12:$J12,OFFSET(CO_FESP,3,0,1,8))*INDEX(EF_SP,1)+SUMPRODUCT(成绩!$L12:$N12,OFFSET(CO_OSP,3,0,1,3),OFFSET(EF_SP,0,1,1,3))</f>
        <v>0</v>
      </c>
      <c r="G12" s="102">
        <f ca="1">SUMPRODUCT(成绩!$C12:$J12,OFFSET(CO_FESP,4,0,1,8))*INDEX(EF_SP,1)+SUMPRODUCT(成绩!$L12:$N12,OFFSET(CO_OSP,4,0,1,3),OFFSET(EF_SP,0,1,1,3))</f>
        <v>0</v>
      </c>
      <c r="H12" s="102">
        <f ca="1">SUMPRODUCT(成绩!$C12:$J12,OFFSET(CO_FESP,5,0,1,8))*INDEX(EF_SP,1)+SUMPRODUCT(成绩!$L12:$N12,OFFSET(CO_OSP,5,0,1,3),OFFSET(EF_SP,0,1,1,3))</f>
        <v>0</v>
      </c>
      <c r="I12" s="102">
        <f ca="1">SUMPRODUCT(成绩!$C12:$J12,OFFSET(CO_FESP,6,0,1,8))*INDEX(EF_SP,1)+SUMPRODUCT(成绩!$L12:$N12,OFFSET(CO_OSP,6,0,1,3),OFFSET(EF_SP,0,1,1,3))</f>
        <v>0</v>
      </c>
      <c r="J12" s="29">
        <f t="shared" ca="1" si="0"/>
        <v>83</v>
      </c>
      <c r="M12" s="25"/>
    </row>
    <row r="13" spans="1:13" x14ac:dyDescent="0.25">
      <c r="A13" s="27" t="str">
        <f>成绩!$A13</f>
        <v>201824100102</v>
      </c>
      <c r="B13" s="27" t="str">
        <f>成绩!$B13</f>
        <v>常德睿</v>
      </c>
      <c r="C13" s="102">
        <f ca="1">SUMPRODUCT(成绩!$C13:$J13,OFFSET(CO_FESP,0,0,1,8))*INDEX(EF_SP,1)+SUMPRODUCT(成绩!$L13:$N13,OFFSET(CO_OSP,0,0,1,3),OFFSET(EF_SP,0,1,1,3))</f>
        <v>30.8</v>
      </c>
      <c r="D13" s="102">
        <f ca="1">SUMPRODUCT(成绩!$C13:$J13,OFFSET(CO_FESP,1,0,1,8))*INDEX(EF_SP,1)+SUMPRODUCT(成绩!$L13:$N13,OFFSET(CO_OSP,1,0,1,3),OFFSET(EF_SP,0,1,1,3))</f>
        <v>30.8</v>
      </c>
      <c r="E13" s="102">
        <f ca="1">SUMPRODUCT(成绩!$C13:$J13,OFFSET(CO_FESP,2,0,1,8))*INDEX(EF_SP,1)+SUMPRODUCT(成绩!$L13:$N13,OFFSET(CO_OSP,2,0,1,3),OFFSET(EF_SP,0,1,1,3))</f>
        <v>15.4</v>
      </c>
      <c r="F13" s="102">
        <f ca="1">SUMPRODUCT(成绩!$C13:$J13,OFFSET(CO_FESP,3,0,1,8))*INDEX(EF_SP,1)+SUMPRODUCT(成绩!$L13:$N13,OFFSET(CO_OSP,3,0,1,3),OFFSET(EF_SP,0,1,1,3))</f>
        <v>0</v>
      </c>
      <c r="G13" s="102">
        <f ca="1">SUMPRODUCT(成绩!$C13:$J13,OFFSET(CO_FESP,4,0,1,8))*INDEX(EF_SP,1)+SUMPRODUCT(成绩!$L13:$N13,OFFSET(CO_OSP,4,0,1,3),OFFSET(EF_SP,0,1,1,3))</f>
        <v>0</v>
      </c>
      <c r="H13" s="102">
        <f ca="1">SUMPRODUCT(成绩!$C13:$J13,OFFSET(CO_FESP,5,0,1,8))*INDEX(EF_SP,1)+SUMPRODUCT(成绩!$L13:$N13,OFFSET(CO_OSP,5,0,1,3),OFFSET(EF_SP,0,1,1,3))</f>
        <v>0</v>
      </c>
      <c r="I13" s="102">
        <f ca="1">SUMPRODUCT(成绩!$C13:$J13,OFFSET(CO_FESP,6,0,1,8))*INDEX(EF_SP,1)+SUMPRODUCT(成绩!$L13:$N13,OFFSET(CO_OSP,6,0,1,3),OFFSET(EF_SP,0,1,1,3))</f>
        <v>0</v>
      </c>
      <c r="J13" s="29">
        <f t="shared" ca="1" si="0"/>
        <v>77</v>
      </c>
      <c r="M13" s="25"/>
    </row>
    <row r="14" spans="1:13" x14ac:dyDescent="0.25">
      <c r="A14" s="27" t="str">
        <f>成绩!$A14</f>
        <v>201832060133</v>
      </c>
      <c r="B14" s="27" t="str">
        <f>成绩!$B14</f>
        <v>张珊瑜</v>
      </c>
      <c r="C14" s="102">
        <f ca="1">SUMPRODUCT(成绩!$C14:$J14,OFFSET(CO_FESP,0,0,1,8))*INDEX(EF_SP,1)+SUMPRODUCT(成绩!$L14:$N14,OFFSET(CO_OSP,0,0,1,3),OFFSET(EF_SP,0,1,1,3))</f>
        <v>34</v>
      </c>
      <c r="D14" s="102">
        <f ca="1">SUMPRODUCT(成绩!$C14:$J14,OFFSET(CO_FESP,1,0,1,8))*INDEX(EF_SP,1)+SUMPRODUCT(成绩!$L14:$N14,OFFSET(CO_OSP,1,0,1,3),OFFSET(EF_SP,0,1,1,3))</f>
        <v>34</v>
      </c>
      <c r="E14" s="102">
        <f ca="1">SUMPRODUCT(成绩!$C14:$J14,OFFSET(CO_FESP,2,0,1,8))*INDEX(EF_SP,1)+SUMPRODUCT(成绩!$L14:$N14,OFFSET(CO_OSP,2,0,1,3),OFFSET(EF_SP,0,1,1,3))</f>
        <v>17</v>
      </c>
      <c r="F14" s="102">
        <f ca="1">SUMPRODUCT(成绩!$C14:$J14,OFFSET(CO_FESP,3,0,1,8))*INDEX(EF_SP,1)+SUMPRODUCT(成绩!$L14:$N14,OFFSET(CO_OSP,3,0,1,3),OFFSET(EF_SP,0,1,1,3))</f>
        <v>0</v>
      </c>
      <c r="G14" s="102">
        <f ca="1">SUMPRODUCT(成绩!$C14:$J14,OFFSET(CO_FESP,4,0,1,8))*INDEX(EF_SP,1)+SUMPRODUCT(成绩!$L14:$N14,OFFSET(CO_OSP,4,0,1,3),OFFSET(EF_SP,0,1,1,3))</f>
        <v>0</v>
      </c>
      <c r="H14" s="102">
        <f ca="1">SUMPRODUCT(成绩!$C14:$J14,OFFSET(CO_FESP,5,0,1,8))*INDEX(EF_SP,1)+SUMPRODUCT(成绩!$L14:$N14,OFFSET(CO_OSP,5,0,1,3),OFFSET(EF_SP,0,1,1,3))</f>
        <v>0</v>
      </c>
      <c r="I14" s="102">
        <f ca="1">SUMPRODUCT(成绩!$C14:$J14,OFFSET(CO_FESP,6,0,1,8))*INDEX(EF_SP,1)+SUMPRODUCT(成绩!$L14:$N14,OFFSET(CO_OSP,6,0,1,3),OFFSET(EF_SP,0,1,1,3))</f>
        <v>0</v>
      </c>
      <c r="J14" s="29">
        <f t="shared" ca="1" si="0"/>
        <v>85</v>
      </c>
      <c r="M14" s="25"/>
    </row>
    <row r="15" spans="1:13" x14ac:dyDescent="0.25">
      <c r="A15" s="27" t="str">
        <f>成绩!$A15</f>
        <v>201824100740</v>
      </c>
      <c r="B15" s="27" t="str">
        <f>成绩!$B15</f>
        <v>王祉杰</v>
      </c>
      <c r="C15" s="102">
        <f ca="1">SUMPRODUCT(成绩!$C15:$J15,OFFSET(CO_FESP,0,0,1,8))*INDEX(EF_SP,1)+SUMPRODUCT(成绩!$L15:$N15,OFFSET(CO_OSP,0,0,1,3),OFFSET(EF_SP,0,1,1,3))</f>
        <v>20</v>
      </c>
      <c r="D15" s="102">
        <f ca="1">SUMPRODUCT(成绩!$C15:$J15,OFFSET(CO_FESP,1,0,1,8))*INDEX(EF_SP,1)+SUMPRODUCT(成绩!$L15:$N15,OFFSET(CO_OSP,1,0,1,3),OFFSET(EF_SP,0,1,1,3))</f>
        <v>20</v>
      </c>
      <c r="E15" s="102">
        <f ca="1">SUMPRODUCT(成绩!$C15:$J15,OFFSET(CO_FESP,2,0,1,8))*INDEX(EF_SP,1)+SUMPRODUCT(成绩!$L15:$N15,OFFSET(CO_OSP,2,0,1,3),OFFSET(EF_SP,0,1,1,3))</f>
        <v>10</v>
      </c>
      <c r="F15" s="102">
        <f ca="1">SUMPRODUCT(成绩!$C15:$J15,OFFSET(CO_FESP,3,0,1,8))*INDEX(EF_SP,1)+SUMPRODUCT(成绩!$L15:$N15,OFFSET(CO_OSP,3,0,1,3),OFFSET(EF_SP,0,1,1,3))</f>
        <v>0</v>
      </c>
      <c r="G15" s="102">
        <f ca="1">SUMPRODUCT(成绩!$C15:$J15,OFFSET(CO_FESP,4,0,1,8))*INDEX(EF_SP,1)+SUMPRODUCT(成绩!$L15:$N15,OFFSET(CO_OSP,4,0,1,3),OFFSET(EF_SP,0,1,1,3))</f>
        <v>0</v>
      </c>
      <c r="H15" s="102">
        <f ca="1">SUMPRODUCT(成绩!$C15:$J15,OFFSET(CO_FESP,5,0,1,8))*INDEX(EF_SP,1)+SUMPRODUCT(成绩!$L15:$N15,OFFSET(CO_OSP,5,0,1,3),OFFSET(EF_SP,0,1,1,3))</f>
        <v>0</v>
      </c>
      <c r="I15" s="102">
        <f ca="1">SUMPRODUCT(成绩!$C15:$J15,OFFSET(CO_FESP,6,0,1,8))*INDEX(EF_SP,1)+SUMPRODUCT(成绩!$L15:$N15,OFFSET(CO_OSP,6,0,1,3),OFFSET(EF_SP,0,1,1,3))</f>
        <v>0</v>
      </c>
      <c r="J15" s="29">
        <f t="shared" ca="1" si="0"/>
        <v>50</v>
      </c>
      <c r="M15" s="25"/>
    </row>
    <row r="16" spans="1:13" x14ac:dyDescent="0.25">
      <c r="A16" s="27" t="str">
        <f>成绩!$A16</f>
        <v>201824100142</v>
      </c>
      <c r="B16" s="27" t="str">
        <f>成绩!$B16</f>
        <v>史奉名</v>
      </c>
      <c r="C16" s="102">
        <f ca="1">SUMPRODUCT(成绩!$C16:$J16,OFFSET(CO_FESP,0,0,1,8))*INDEX(EF_SP,1)+SUMPRODUCT(成绩!$L16:$N16,OFFSET(CO_OSP,0,0,1,3),OFFSET(EF_SP,0,1,1,3))</f>
        <v>32.800000000000004</v>
      </c>
      <c r="D16" s="102">
        <f ca="1">SUMPRODUCT(成绩!$C16:$J16,OFFSET(CO_FESP,1,0,1,8))*INDEX(EF_SP,1)+SUMPRODUCT(成绩!$L16:$N16,OFFSET(CO_OSP,1,0,1,3),OFFSET(EF_SP,0,1,1,3))</f>
        <v>32.800000000000004</v>
      </c>
      <c r="E16" s="102">
        <f ca="1">SUMPRODUCT(成绩!$C16:$J16,OFFSET(CO_FESP,2,0,1,8))*INDEX(EF_SP,1)+SUMPRODUCT(成绩!$L16:$N16,OFFSET(CO_OSP,2,0,1,3),OFFSET(EF_SP,0,1,1,3))</f>
        <v>16.400000000000002</v>
      </c>
      <c r="F16" s="102">
        <f ca="1">SUMPRODUCT(成绩!$C16:$J16,OFFSET(CO_FESP,3,0,1,8))*INDEX(EF_SP,1)+SUMPRODUCT(成绩!$L16:$N16,OFFSET(CO_OSP,3,0,1,3),OFFSET(EF_SP,0,1,1,3))</f>
        <v>0</v>
      </c>
      <c r="G16" s="102">
        <f ca="1">SUMPRODUCT(成绩!$C16:$J16,OFFSET(CO_FESP,4,0,1,8))*INDEX(EF_SP,1)+SUMPRODUCT(成绩!$L16:$N16,OFFSET(CO_OSP,4,0,1,3),OFFSET(EF_SP,0,1,1,3))</f>
        <v>0</v>
      </c>
      <c r="H16" s="102">
        <f ca="1">SUMPRODUCT(成绩!$C16:$J16,OFFSET(CO_FESP,5,0,1,8))*INDEX(EF_SP,1)+SUMPRODUCT(成绩!$L16:$N16,OFFSET(CO_OSP,5,0,1,3),OFFSET(EF_SP,0,1,1,3))</f>
        <v>0</v>
      </c>
      <c r="I16" s="102">
        <f ca="1">SUMPRODUCT(成绩!$C16:$J16,OFFSET(CO_FESP,6,0,1,8))*INDEX(EF_SP,1)+SUMPRODUCT(成绩!$L16:$N16,OFFSET(CO_OSP,6,0,1,3),OFFSET(EF_SP,0,1,1,3))</f>
        <v>0</v>
      </c>
      <c r="J16" s="29">
        <f t="shared" ca="1" si="0"/>
        <v>82.000000000000014</v>
      </c>
      <c r="M16" s="25"/>
    </row>
    <row r="17" spans="1:13" x14ac:dyDescent="0.25">
      <c r="A17" s="27" t="str">
        <f>成绩!$A17</f>
        <v>201824100109</v>
      </c>
      <c r="B17" s="27" t="str">
        <f>成绩!$B17</f>
        <v>成佳伟</v>
      </c>
      <c r="C17" s="102">
        <f ca="1">SUMPRODUCT(成绩!$C17:$J17,OFFSET(CO_FESP,0,0,1,8))*INDEX(EF_SP,1)+SUMPRODUCT(成绩!$L17:$N17,OFFSET(CO_OSP,0,0,1,3),OFFSET(EF_SP,0,1,1,3))</f>
        <v>31.6</v>
      </c>
      <c r="D17" s="102">
        <f ca="1">SUMPRODUCT(成绩!$C17:$J17,OFFSET(CO_FESP,1,0,1,8))*INDEX(EF_SP,1)+SUMPRODUCT(成绩!$L17:$N17,OFFSET(CO_OSP,1,0,1,3),OFFSET(EF_SP,0,1,1,3))</f>
        <v>31.6</v>
      </c>
      <c r="E17" s="102">
        <f ca="1">SUMPRODUCT(成绩!$C17:$J17,OFFSET(CO_FESP,2,0,1,8))*INDEX(EF_SP,1)+SUMPRODUCT(成绩!$L17:$N17,OFFSET(CO_OSP,2,0,1,3),OFFSET(EF_SP,0,1,1,3))</f>
        <v>15.8</v>
      </c>
      <c r="F17" s="102">
        <f ca="1">SUMPRODUCT(成绩!$C17:$J17,OFFSET(CO_FESP,3,0,1,8))*INDEX(EF_SP,1)+SUMPRODUCT(成绩!$L17:$N17,OFFSET(CO_OSP,3,0,1,3),OFFSET(EF_SP,0,1,1,3))</f>
        <v>0</v>
      </c>
      <c r="G17" s="102">
        <f ca="1">SUMPRODUCT(成绩!$C17:$J17,OFFSET(CO_FESP,4,0,1,8))*INDEX(EF_SP,1)+SUMPRODUCT(成绩!$L17:$N17,OFFSET(CO_OSP,4,0,1,3),OFFSET(EF_SP,0,1,1,3))</f>
        <v>0</v>
      </c>
      <c r="H17" s="102">
        <f ca="1">SUMPRODUCT(成绩!$C17:$J17,OFFSET(CO_FESP,5,0,1,8))*INDEX(EF_SP,1)+SUMPRODUCT(成绩!$L17:$N17,OFFSET(CO_OSP,5,0,1,3),OFFSET(EF_SP,0,1,1,3))</f>
        <v>0</v>
      </c>
      <c r="I17" s="102">
        <f ca="1">SUMPRODUCT(成绩!$C17:$J17,OFFSET(CO_FESP,6,0,1,8))*INDEX(EF_SP,1)+SUMPRODUCT(成绩!$L17:$N17,OFFSET(CO_OSP,6,0,1,3),OFFSET(EF_SP,0,1,1,3))</f>
        <v>0</v>
      </c>
      <c r="J17" s="29">
        <f t="shared" ca="1" si="0"/>
        <v>79</v>
      </c>
      <c r="M17" s="25"/>
    </row>
    <row r="18" spans="1:13" x14ac:dyDescent="0.25">
      <c r="A18" s="27" t="str">
        <f>成绩!$A18</f>
        <v>201824100621</v>
      </c>
      <c r="B18" s="27" t="str">
        <f>成绩!$B18</f>
        <v>刘家祥</v>
      </c>
      <c r="C18" s="102">
        <f ca="1">SUMPRODUCT(成绩!$C18:$J18,OFFSET(CO_FESP,0,0,1,8))*INDEX(EF_SP,1)+SUMPRODUCT(成绩!$L18:$N18,OFFSET(CO_OSP,0,0,1,3),OFFSET(EF_SP,0,1,1,3))</f>
        <v>35.200000000000003</v>
      </c>
      <c r="D18" s="102">
        <f ca="1">SUMPRODUCT(成绩!$C18:$J18,OFFSET(CO_FESP,1,0,1,8))*INDEX(EF_SP,1)+SUMPRODUCT(成绩!$L18:$N18,OFFSET(CO_OSP,1,0,1,3),OFFSET(EF_SP,0,1,1,3))</f>
        <v>35.200000000000003</v>
      </c>
      <c r="E18" s="102">
        <f ca="1">SUMPRODUCT(成绩!$C18:$J18,OFFSET(CO_FESP,2,0,1,8))*INDEX(EF_SP,1)+SUMPRODUCT(成绩!$L18:$N18,OFFSET(CO_OSP,2,0,1,3),OFFSET(EF_SP,0,1,1,3))</f>
        <v>17.600000000000001</v>
      </c>
      <c r="F18" s="102">
        <f ca="1">SUMPRODUCT(成绩!$C18:$J18,OFFSET(CO_FESP,3,0,1,8))*INDEX(EF_SP,1)+SUMPRODUCT(成绩!$L18:$N18,OFFSET(CO_OSP,3,0,1,3),OFFSET(EF_SP,0,1,1,3))</f>
        <v>0</v>
      </c>
      <c r="G18" s="102">
        <f ca="1">SUMPRODUCT(成绩!$C18:$J18,OFFSET(CO_FESP,4,0,1,8))*INDEX(EF_SP,1)+SUMPRODUCT(成绩!$L18:$N18,OFFSET(CO_OSP,4,0,1,3),OFFSET(EF_SP,0,1,1,3))</f>
        <v>0</v>
      </c>
      <c r="H18" s="102">
        <f ca="1">SUMPRODUCT(成绩!$C18:$J18,OFFSET(CO_FESP,5,0,1,8))*INDEX(EF_SP,1)+SUMPRODUCT(成绩!$L18:$N18,OFFSET(CO_OSP,5,0,1,3),OFFSET(EF_SP,0,1,1,3))</f>
        <v>0</v>
      </c>
      <c r="I18" s="102">
        <f ca="1">SUMPRODUCT(成绩!$C18:$J18,OFFSET(CO_FESP,6,0,1,8))*INDEX(EF_SP,1)+SUMPRODUCT(成绩!$L18:$N18,OFFSET(CO_OSP,6,0,1,3),OFFSET(EF_SP,0,1,1,3))</f>
        <v>0</v>
      </c>
      <c r="J18" s="29">
        <f t="shared" ca="1" si="0"/>
        <v>88</v>
      </c>
      <c r="M18" s="25"/>
    </row>
    <row r="19" spans="1:13" x14ac:dyDescent="0.25">
      <c r="A19" s="27" t="str">
        <f>成绩!$A19</f>
        <v>201824100120</v>
      </c>
      <c r="B19" s="27" t="str">
        <f>成绩!$B19</f>
        <v>黄增宇</v>
      </c>
      <c r="C19" s="102">
        <f ca="1">SUMPRODUCT(成绩!$C19:$J19,OFFSET(CO_FESP,0,0,1,8))*INDEX(EF_SP,1)+SUMPRODUCT(成绩!$L19:$N19,OFFSET(CO_OSP,0,0,1,3),OFFSET(EF_SP,0,1,1,3))</f>
        <v>35.200000000000003</v>
      </c>
      <c r="D19" s="102">
        <f ca="1">SUMPRODUCT(成绩!$C19:$J19,OFFSET(CO_FESP,1,0,1,8))*INDEX(EF_SP,1)+SUMPRODUCT(成绩!$L19:$N19,OFFSET(CO_OSP,1,0,1,3),OFFSET(EF_SP,0,1,1,3))</f>
        <v>35.200000000000003</v>
      </c>
      <c r="E19" s="102">
        <f ca="1">SUMPRODUCT(成绩!$C19:$J19,OFFSET(CO_FESP,2,0,1,8))*INDEX(EF_SP,1)+SUMPRODUCT(成绩!$L19:$N19,OFFSET(CO_OSP,2,0,1,3),OFFSET(EF_SP,0,1,1,3))</f>
        <v>17.600000000000001</v>
      </c>
      <c r="F19" s="102">
        <f ca="1">SUMPRODUCT(成绩!$C19:$J19,OFFSET(CO_FESP,3,0,1,8))*INDEX(EF_SP,1)+SUMPRODUCT(成绩!$L19:$N19,OFFSET(CO_OSP,3,0,1,3),OFFSET(EF_SP,0,1,1,3))</f>
        <v>0</v>
      </c>
      <c r="G19" s="102">
        <f ca="1">SUMPRODUCT(成绩!$C19:$J19,OFFSET(CO_FESP,4,0,1,8))*INDEX(EF_SP,1)+SUMPRODUCT(成绩!$L19:$N19,OFFSET(CO_OSP,4,0,1,3),OFFSET(EF_SP,0,1,1,3))</f>
        <v>0</v>
      </c>
      <c r="H19" s="102">
        <f ca="1">SUMPRODUCT(成绩!$C19:$J19,OFFSET(CO_FESP,5,0,1,8))*INDEX(EF_SP,1)+SUMPRODUCT(成绩!$L19:$N19,OFFSET(CO_OSP,5,0,1,3),OFFSET(EF_SP,0,1,1,3))</f>
        <v>0</v>
      </c>
      <c r="I19" s="102">
        <f ca="1">SUMPRODUCT(成绩!$C19:$J19,OFFSET(CO_FESP,6,0,1,8))*INDEX(EF_SP,1)+SUMPRODUCT(成绩!$L19:$N19,OFFSET(CO_OSP,6,0,1,3),OFFSET(EF_SP,0,1,1,3))</f>
        <v>0</v>
      </c>
      <c r="J19" s="29">
        <f t="shared" ca="1" si="0"/>
        <v>88</v>
      </c>
      <c r="M19" s="25"/>
    </row>
    <row r="20" spans="1:13" x14ac:dyDescent="0.25">
      <c r="A20" s="27" t="str">
        <f>成绩!$A20</f>
        <v>201824100544</v>
      </c>
      <c r="B20" s="27" t="str">
        <f>成绩!$B20</f>
        <v>王晨</v>
      </c>
      <c r="C20" s="102">
        <f ca="1">SUMPRODUCT(成绩!$C20:$J20,OFFSET(CO_FESP,0,0,1,8))*INDEX(EF_SP,1)+SUMPRODUCT(成绩!$L20:$N20,OFFSET(CO_OSP,0,0,1,3),OFFSET(EF_SP,0,1,1,3))</f>
        <v>20</v>
      </c>
      <c r="D20" s="102">
        <f ca="1">SUMPRODUCT(成绩!$C20:$J20,OFFSET(CO_FESP,1,0,1,8))*INDEX(EF_SP,1)+SUMPRODUCT(成绩!$L20:$N20,OFFSET(CO_OSP,1,0,1,3),OFFSET(EF_SP,0,1,1,3))</f>
        <v>20</v>
      </c>
      <c r="E20" s="102">
        <f ca="1">SUMPRODUCT(成绩!$C20:$J20,OFFSET(CO_FESP,2,0,1,8))*INDEX(EF_SP,1)+SUMPRODUCT(成绩!$L20:$N20,OFFSET(CO_OSP,2,0,1,3),OFFSET(EF_SP,0,1,1,3))</f>
        <v>10</v>
      </c>
      <c r="F20" s="102">
        <f ca="1">SUMPRODUCT(成绩!$C20:$J20,OFFSET(CO_FESP,3,0,1,8))*INDEX(EF_SP,1)+SUMPRODUCT(成绩!$L20:$N20,OFFSET(CO_OSP,3,0,1,3),OFFSET(EF_SP,0,1,1,3))</f>
        <v>0</v>
      </c>
      <c r="G20" s="102">
        <f ca="1">SUMPRODUCT(成绩!$C20:$J20,OFFSET(CO_FESP,4,0,1,8))*INDEX(EF_SP,1)+SUMPRODUCT(成绩!$L20:$N20,OFFSET(CO_OSP,4,0,1,3),OFFSET(EF_SP,0,1,1,3))</f>
        <v>0</v>
      </c>
      <c r="H20" s="102">
        <f ca="1">SUMPRODUCT(成绩!$C20:$J20,OFFSET(CO_FESP,5,0,1,8))*INDEX(EF_SP,1)+SUMPRODUCT(成绩!$L20:$N20,OFFSET(CO_OSP,5,0,1,3),OFFSET(EF_SP,0,1,1,3))</f>
        <v>0</v>
      </c>
      <c r="I20" s="102">
        <f ca="1">SUMPRODUCT(成绩!$C20:$J20,OFFSET(CO_FESP,6,0,1,8))*INDEX(EF_SP,1)+SUMPRODUCT(成绩!$L20:$N20,OFFSET(CO_OSP,6,0,1,3),OFFSET(EF_SP,0,1,1,3))</f>
        <v>0</v>
      </c>
      <c r="J20" s="29">
        <f t="shared" ca="1" si="0"/>
        <v>50</v>
      </c>
      <c r="M20" s="25"/>
    </row>
    <row r="21" spans="1:13" x14ac:dyDescent="0.25">
      <c r="A21" s="27" t="str">
        <f>成绩!$A21</f>
        <v>201824100856</v>
      </c>
      <c r="B21" s="27" t="str">
        <f>成绩!$B21</f>
        <v>张雅琪</v>
      </c>
      <c r="C21" s="102">
        <f ca="1">SUMPRODUCT(成绩!$C21:$J21,OFFSET(CO_FESP,0,0,1,8))*INDEX(EF_SP,1)+SUMPRODUCT(成绩!$L21:$N21,OFFSET(CO_OSP,0,0,1,3),OFFSET(EF_SP,0,1,1,3))</f>
        <v>32</v>
      </c>
      <c r="D21" s="102">
        <f ca="1">SUMPRODUCT(成绩!$C21:$J21,OFFSET(CO_FESP,1,0,1,8))*INDEX(EF_SP,1)+SUMPRODUCT(成绩!$L21:$N21,OFFSET(CO_OSP,1,0,1,3),OFFSET(EF_SP,0,1,1,3))</f>
        <v>32</v>
      </c>
      <c r="E21" s="102">
        <f ca="1">SUMPRODUCT(成绩!$C21:$J21,OFFSET(CO_FESP,2,0,1,8))*INDEX(EF_SP,1)+SUMPRODUCT(成绩!$L21:$N21,OFFSET(CO_OSP,2,0,1,3),OFFSET(EF_SP,0,1,1,3))</f>
        <v>16</v>
      </c>
      <c r="F21" s="102">
        <f ca="1">SUMPRODUCT(成绩!$C21:$J21,OFFSET(CO_FESP,3,0,1,8))*INDEX(EF_SP,1)+SUMPRODUCT(成绩!$L21:$N21,OFFSET(CO_OSP,3,0,1,3),OFFSET(EF_SP,0,1,1,3))</f>
        <v>0</v>
      </c>
      <c r="G21" s="102">
        <f ca="1">SUMPRODUCT(成绩!$C21:$J21,OFFSET(CO_FESP,4,0,1,8))*INDEX(EF_SP,1)+SUMPRODUCT(成绩!$L21:$N21,OFFSET(CO_OSP,4,0,1,3),OFFSET(EF_SP,0,1,1,3))</f>
        <v>0</v>
      </c>
      <c r="H21" s="102">
        <f ca="1">SUMPRODUCT(成绩!$C21:$J21,OFFSET(CO_FESP,5,0,1,8))*INDEX(EF_SP,1)+SUMPRODUCT(成绩!$L21:$N21,OFFSET(CO_OSP,5,0,1,3),OFFSET(EF_SP,0,1,1,3))</f>
        <v>0</v>
      </c>
      <c r="I21" s="102">
        <f ca="1">SUMPRODUCT(成绩!$C21:$J21,OFFSET(CO_FESP,6,0,1,8))*INDEX(EF_SP,1)+SUMPRODUCT(成绩!$L21:$N21,OFFSET(CO_OSP,6,0,1,3),OFFSET(EF_SP,0,1,1,3))</f>
        <v>0</v>
      </c>
      <c r="J21" s="29">
        <f t="shared" ca="1" si="0"/>
        <v>80</v>
      </c>
      <c r="M21" s="25"/>
    </row>
    <row r="22" spans="1:13" x14ac:dyDescent="0.25">
      <c r="A22" s="27" t="str">
        <f>成绩!$A22</f>
        <v>201824100720</v>
      </c>
      <c r="B22" s="27" t="str">
        <f>成绩!$B22</f>
        <v>李越强</v>
      </c>
      <c r="C22" s="102">
        <f ca="1">SUMPRODUCT(成绩!$C22:$J22,OFFSET(CO_FESP,0,0,1,8))*INDEX(EF_SP,1)+SUMPRODUCT(成绩!$L22:$N22,OFFSET(CO_OSP,0,0,1,3),OFFSET(EF_SP,0,1,1,3))</f>
        <v>30</v>
      </c>
      <c r="D22" s="102">
        <f ca="1">SUMPRODUCT(成绩!$C22:$J22,OFFSET(CO_FESP,1,0,1,8))*INDEX(EF_SP,1)+SUMPRODUCT(成绩!$L22:$N22,OFFSET(CO_OSP,1,0,1,3),OFFSET(EF_SP,0,1,1,3))</f>
        <v>30</v>
      </c>
      <c r="E22" s="102">
        <f ca="1">SUMPRODUCT(成绩!$C22:$J22,OFFSET(CO_FESP,2,0,1,8))*INDEX(EF_SP,1)+SUMPRODUCT(成绩!$L22:$N22,OFFSET(CO_OSP,2,0,1,3),OFFSET(EF_SP,0,1,1,3))</f>
        <v>15</v>
      </c>
      <c r="F22" s="102">
        <f ca="1">SUMPRODUCT(成绩!$C22:$J22,OFFSET(CO_FESP,3,0,1,8))*INDEX(EF_SP,1)+SUMPRODUCT(成绩!$L22:$N22,OFFSET(CO_OSP,3,0,1,3),OFFSET(EF_SP,0,1,1,3))</f>
        <v>0</v>
      </c>
      <c r="G22" s="102">
        <f ca="1">SUMPRODUCT(成绩!$C22:$J22,OFFSET(CO_FESP,4,0,1,8))*INDEX(EF_SP,1)+SUMPRODUCT(成绩!$L22:$N22,OFFSET(CO_OSP,4,0,1,3),OFFSET(EF_SP,0,1,1,3))</f>
        <v>0</v>
      </c>
      <c r="H22" s="102">
        <f ca="1">SUMPRODUCT(成绩!$C22:$J22,OFFSET(CO_FESP,5,0,1,8))*INDEX(EF_SP,1)+SUMPRODUCT(成绩!$L22:$N22,OFFSET(CO_OSP,5,0,1,3),OFFSET(EF_SP,0,1,1,3))</f>
        <v>0</v>
      </c>
      <c r="I22" s="102">
        <f ca="1">SUMPRODUCT(成绩!$C22:$J22,OFFSET(CO_FESP,6,0,1,8))*INDEX(EF_SP,1)+SUMPRODUCT(成绩!$L22:$N22,OFFSET(CO_OSP,6,0,1,3),OFFSET(EF_SP,0,1,1,3))</f>
        <v>0</v>
      </c>
      <c r="J22" s="29">
        <f t="shared" ca="1" si="0"/>
        <v>75</v>
      </c>
      <c r="M22" s="25"/>
    </row>
    <row r="23" spans="1:13" x14ac:dyDescent="0.25">
      <c r="A23" s="27" t="str">
        <f>成绩!$A23</f>
        <v>201824100116</v>
      </c>
      <c r="B23" s="27" t="str">
        <f>成绩!$B23</f>
        <v>郝伟科</v>
      </c>
      <c r="C23" s="102">
        <f ca="1">SUMPRODUCT(成绩!$C23:$J23,OFFSET(CO_FESP,0,0,1,8))*INDEX(EF_SP,1)+SUMPRODUCT(成绩!$L23:$N23,OFFSET(CO_OSP,0,0,1,3),OFFSET(EF_SP,0,1,1,3))</f>
        <v>34.4</v>
      </c>
      <c r="D23" s="102">
        <f ca="1">SUMPRODUCT(成绩!$C23:$J23,OFFSET(CO_FESP,1,0,1,8))*INDEX(EF_SP,1)+SUMPRODUCT(成绩!$L23:$N23,OFFSET(CO_OSP,1,0,1,3),OFFSET(EF_SP,0,1,1,3))</f>
        <v>34.4</v>
      </c>
      <c r="E23" s="102">
        <f ca="1">SUMPRODUCT(成绩!$C23:$J23,OFFSET(CO_FESP,2,0,1,8))*INDEX(EF_SP,1)+SUMPRODUCT(成绩!$L23:$N23,OFFSET(CO_OSP,2,0,1,3),OFFSET(EF_SP,0,1,1,3))</f>
        <v>17.2</v>
      </c>
      <c r="F23" s="102">
        <f ca="1">SUMPRODUCT(成绩!$C23:$J23,OFFSET(CO_FESP,3,0,1,8))*INDEX(EF_SP,1)+SUMPRODUCT(成绩!$L23:$N23,OFFSET(CO_OSP,3,0,1,3),OFFSET(EF_SP,0,1,1,3))</f>
        <v>0</v>
      </c>
      <c r="G23" s="102">
        <f ca="1">SUMPRODUCT(成绩!$C23:$J23,OFFSET(CO_FESP,4,0,1,8))*INDEX(EF_SP,1)+SUMPRODUCT(成绩!$L23:$N23,OFFSET(CO_OSP,4,0,1,3),OFFSET(EF_SP,0,1,1,3))</f>
        <v>0</v>
      </c>
      <c r="H23" s="102">
        <f ca="1">SUMPRODUCT(成绩!$C23:$J23,OFFSET(CO_FESP,5,0,1,8))*INDEX(EF_SP,1)+SUMPRODUCT(成绩!$L23:$N23,OFFSET(CO_OSP,5,0,1,3),OFFSET(EF_SP,0,1,1,3))</f>
        <v>0</v>
      </c>
      <c r="I23" s="102">
        <f ca="1">SUMPRODUCT(成绩!$C23:$J23,OFFSET(CO_FESP,6,0,1,8))*INDEX(EF_SP,1)+SUMPRODUCT(成绩!$L23:$N23,OFFSET(CO_OSP,6,0,1,3),OFFSET(EF_SP,0,1,1,3))</f>
        <v>0</v>
      </c>
      <c r="J23" s="29">
        <f t="shared" ca="1" si="0"/>
        <v>86</v>
      </c>
      <c r="M23" s="25"/>
    </row>
    <row r="24" spans="1:13" x14ac:dyDescent="0.25">
      <c r="A24" s="27" t="str">
        <f>成绩!$A24</f>
        <v>201824100518</v>
      </c>
      <c r="B24" s="27" t="str">
        <f>成绩!$B24</f>
        <v>黄其滨</v>
      </c>
      <c r="C24" s="102">
        <f ca="1">SUMPRODUCT(成绩!$C24:$J24,OFFSET(CO_FESP,0,0,1,8))*INDEX(EF_SP,1)+SUMPRODUCT(成绩!$L24:$N24,OFFSET(CO_OSP,0,0,1,3),OFFSET(EF_SP,0,1,1,3))</f>
        <v>34</v>
      </c>
      <c r="D24" s="102">
        <f ca="1">SUMPRODUCT(成绩!$C24:$J24,OFFSET(CO_FESP,1,0,1,8))*INDEX(EF_SP,1)+SUMPRODUCT(成绩!$L24:$N24,OFFSET(CO_OSP,1,0,1,3),OFFSET(EF_SP,0,1,1,3))</f>
        <v>34</v>
      </c>
      <c r="E24" s="102">
        <f ca="1">SUMPRODUCT(成绩!$C24:$J24,OFFSET(CO_FESP,2,0,1,8))*INDEX(EF_SP,1)+SUMPRODUCT(成绩!$L24:$N24,OFFSET(CO_OSP,2,0,1,3),OFFSET(EF_SP,0,1,1,3))</f>
        <v>17</v>
      </c>
      <c r="F24" s="102">
        <f ca="1">SUMPRODUCT(成绩!$C24:$J24,OFFSET(CO_FESP,3,0,1,8))*INDEX(EF_SP,1)+SUMPRODUCT(成绩!$L24:$N24,OFFSET(CO_OSP,3,0,1,3),OFFSET(EF_SP,0,1,1,3))</f>
        <v>0</v>
      </c>
      <c r="G24" s="102">
        <f ca="1">SUMPRODUCT(成绩!$C24:$J24,OFFSET(CO_FESP,4,0,1,8))*INDEX(EF_SP,1)+SUMPRODUCT(成绩!$L24:$N24,OFFSET(CO_OSP,4,0,1,3),OFFSET(EF_SP,0,1,1,3))</f>
        <v>0</v>
      </c>
      <c r="H24" s="102">
        <f ca="1">SUMPRODUCT(成绩!$C24:$J24,OFFSET(CO_FESP,5,0,1,8))*INDEX(EF_SP,1)+SUMPRODUCT(成绩!$L24:$N24,OFFSET(CO_OSP,5,0,1,3),OFFSET(EF_SP,0,1,1,3))</f>
        <v>0</v>
      </c>
      <c r="I24" s="102">
        <f ca="1">SUMPRODUCT(成绩!$C24:$J24,OFFSET(CO_FESP,6,0,1,8))*INDEX(EF_SP,1)+SUMPRODUCT(成绩!$L24:$N24,OFFSET(CO_OSP,6,0,1,3),OFFSET(EF_SP,0,1,1,3))</f>
        <v>0</v>
      </c>
      <c r="J24" s="29">
        <f t="shared" ca="1" si="0"/>
        <v>85</v>
      </c>
    </row>
    <row r="25" spans="1:13" x14ac:dyDescent="0.25">
      <c r="A25" s="27" t="str">
        <f>成绩!$A25</f>
        <v>201824100522</v>
      </c>
      <c r="B25" s="27" t="str">
        <f>成绩!$B25</f>
        <v>李澳</v>
      </c>
      <c r="C25" s="102">
        <f ca="1">SUMPRODUCT(成绩!$C25:$J25,OFFSET(CO_FESP,0,0,1,8))*INDEX(EF_SP,1)+SUMPRODUCT(成绩!$L25:$N25,OFFSET(CO_OSP,0,0,1,3),OFFSET(EF_SP,0,1,1,3))</f>
        <v>34</v>
      </c>
      <c r="D25" s="102">
        <f ca="1">SUMPRODUCT(成绩!$C25:$J25,OFFSET(CO_FESP,1,0,1,8))*INDEX(EF_SP,1)+SUMPRODUCT(成绩!$L25:$N25,OFFSET(CO_OSP,1,0,1,3),OFFSET(EF_SP,0,1,1,3))</f>
        <v>34</v>
      </c>
      <c r="E25" s="102">
        <f ca="1">SUMPRODUCT(成绩!$C25:$J25,OFFSET(CO_FESP,2,0,1,8))*INDEX(EF_SP,1)+SUMPRODUCT(成绩!$L25:$N25,OFFSET(CO_OSP,2,0,1,3),OFFSET(EF_SP,0,1,1,3))</f>
        <v>17</v>
      </c>
      <c r="F25" s="102">
        <f ca="1">SUMPRODUCT(成绩!$C25:$J25,OFFSET(CO_FESP,3,0,1,8))*INDEX(EF_SP,1)+SUMPRODUCT(成绩!$L25:$N25,OFFSET(CO_OSP,3,0,1,3),OFFSET(EF_SP,0,1,1,3))</f>
        <v>0</v>
      </c>
      <c r="G25" s="102">
        <f ca="1">SUMPRODUCT(成绩!$C25:$J25,OFFSET(CO_FESP,4,0,1,8))*INDEX(EF_SP,1)+SUMPRODUCT(成绩!$L25:$N25,OFFSET(CO_OSP,4,0,1,3),OFFSET(EF_SP,0,1,1,3))</f>
        <v>0</v>
      </c>
      <c r="H25" s="102">
        <f ca="1">SUMPRODUCT(成绩!$C25:$J25,OFFSET(CO_FESP,5,0,1,8))*INDEX(EF_SP,1)+SUMPRODUCT(成绩!$L25:$N25,OFFSET(CO_OSP,5,0,1,3),OFFSET(EF_SP,0,1,1,3))</f>
        <v>0</v>
      </c>
      <c r="I25" s="102">
        <f ca="1">SUMPRODUCT(成绩!$C25:$J25,OFFSET(CO_FESP,6,0,1,8))*INDEX(EF_SP,1)+SUMPRODUCT(成绩!$L25:$N25,OFFSET(CO_OSP,6,0,1,3),OFFSET(EF_SP,0,1,1,3))</f>
        <v>0</v>
      </c>
      <c r="J25" s="29">
        <f t="shared" ca="1" si="0"/>
        <v>85</v>
      </c>
    </row>
    <row r="26" spans="1:13" x14ac:dyDescent="0.25">
      <c r="A26" s="27" t="str">
        <f>成绩!$A26</f>
        <v>201824100632</v>
      </c>
      <c r="B26" s="27" t="str">
        <f>成绩!$B26</f>
        <v>孙逸晨</v>
      </c>
      <c r="C26" s="102">
        <f ca="1">SUMPRODUCT(成绩!$C26:$J26,OFFSET(CO_FESP,0,0,1,8))*INDEX(EF_SP,1)+SUMPRODUCT(成绩!$L26:$N26,OFFSET(CO_OSP,0,0,1,3),OFFSET(EF_SP,0,1,1,3))</f>
        <v>25.200000000000003</v>
      </c>
      <c r="D26" s="102">
        <f ca="1">SUMPRODUCT(成绩!$C26:$J26,OFFSET(CO_FESP,1,0,1,8))*INDEX(EF_SP,1)+SUMPRODUCT(成绩!$L26:$N26,OFFSET(CO_OSP,1,0,1,3),OFFSET(EF_SP,0,1,1,3))</f>
        <v>25.200000000000003</v>
      </c>
      <c r="E26" s="102">
        <f ca="1">SUMPRODUCT(成绩!$C26:$J26,OFFSET(CO_FESP,2,0,1,8))*INDEX(EF_SP,1)+SUMPRODUCT(成绩!$L26:$N26,OFFSET(CO_OSP,2,0,1,3),OFFSET(EF_SP,0,1,1,3))</f>
        <v>12.600000000000001</v>
      </c>
      <c r="F26" s="102">
        <f ca="1">SUMPRODUCT(成绩!$C26:$J26,OFFSET(CO_FESP,3,0,1,8))*INDEX(EF_SP,1)+SUMPRODUCT(成绩!$L26:$N26,OFFSET(CO_OSP,3,0,1,3),OFFSET(EF_SP,0,1,1,3))</f>
        <v>0</v>
      </c>
      <c r="G26" s="102">
        <f ca="1">SUMPRODUCT(成绩!$C26:$J26,OFFSET(CO_FESP,4,0,1,8))*INDEX(EF_SP,1)+SUMPRODUCT(成绩!$L26:$N26,OFFSET(CO_OSP,4,0,1,3),OFFSET(EF_SP,0,1,1,3))</f>
        <v>0</v>
      </c>
      <c r="H26" s="102">
        <f ca="1">SUMPRODUCT(成绩!$C26:$J26,OFFSET(CO_FESP,5,0,1,8))*INDEX(EF_SP,1)+SUMPRODUCT(成绩!$L26:$N26,OFFSET(CO_OSP,5,0,1,3),OFFSET(EF_SP,0,1,1,3))</f>
        <v>0</v>
      </c>
      <c r="I26" s="102">
        <f ca="1">SUMPRODUCT(成绩!$C26:$J26,OFFSET(CO_FESP,6,0,1,8))*INDEX(EF_SP,1)+SUMPRODUCT(成绩!$L26:$N26,OFFSET(CO_OSP,6,0,1,3),OFFSET(EF_SP,0,1,1,3))</f>
        <v>0</v>
      </c>
      <c r="J26" s="29">
        <f t="shared" ca="1" si="0"/>
        <v>63.000000000000007</v>
      </c>
    </row>
    <row r="27" spans="1:13" x14ac:dyDescent="0.25">
      <c r="A27" s="27" t="str">
        <f>成绩!$A27</f>
        <v>201824100611</v>
      </c>
      <c r="B27" s="27" t="str">
        <f>成绩!$B27</f>
        <v>郭富成</v>
      </c>
      <c r="C27" s="102">
        <f ca="1">SUMPRODUCT(成绩!$C27:$J27,OFFSET(CO_FESP,0,0,1,8))*INDEX(EF_SP,1)+SUMPRODUCT(成绩!$L27:$N27,OFFSET(CO_OSP,0,0,1,3),OFFSET(EF_SP,0,1,1,3))</f>
        <v>31.6</v>
      </c>
      <c r="D27" s="102">
        <f ca="1">SUMPRODUCT(成绩!$C27:$J27,OFFSET(CO_FESP,1,0,1,8))*INDEX(EF_SP,1)+SUMPRODUCT(成绩!$L27:$N27,OFFSET(CO_OSP,1,0,1,3),OFFSET(EF_SP,0,1,1,3))</f>
        <v>31.6</v>
      </c>
      <c r="E27" s="102">
        <f ca="1">SUMPRODUCT(成绩!$C27:$J27,OFFSET(CO_FESP,2,0,1,8))*INDEX(EF_SP,1)+SUMPRODUCT(成绩!$L27:$N27,OFFSET(CO_OSP,2,0,1,3),OFFSET(EF_SP,0,1,1,3))</f>
        <v>15.8</v>
      </c>
      <c r="F27" s="102">
        <f ca="1">SUMPRODUCT(成绩!$C27:$J27,OFFSET(CO_FESP,3,0,1,8))*INDEX(EF_SP,1)+SUMPRODUCT(成绩!$L27:$N27,OFFSET(CO_OSP,3,0,1,3),OFFSET(EF_SP,0,1,1,3))</f>
        <v>0</v>
      </c>
      <c r="G27" s="102">
        <f ca="1">SUMPRODUCT(成绩!$C27:$J27,OFFSET(CO_FESP,4,0,1,8))*INDEX(EF_SP,1)+SUMPRODUCT(成绩!$L27:$N27,OFFSET(CO_OSP,4,0,1,3),OFFSET(EF_SP,0,1,1,3))</f>
        <v>0</v>
      </c>
      <c r="H27" s="102">
        <f ca="1">SUMPRODUCT(成绩!$C27:$J27,OFFSET(CO_FESP,5,0,1,8))*INDEX(EF_SP,1)+SUMPRODUCT(成绩!$L27:$N27,OFFSET(CO_OSP,5,0,1,3),OFFSET(EF_SP,0,1,1,3))</f>
        <v>0</v>
      </c>
      <c r="I27" s="102">
        <f ca="1">SUMPRODUCT(成绩!$C27:$J27,OFFSET(CO_FESP,6,0,1,8))*INDEX(EF_SP,1)+SUMPRODUCT(成绩!$L27:$N27,OFFSET(CO_OSP,6,0,1,3),OFFSET(EF_SP,0,1,1,3))</f>
        <v>0</v>
      </c>
      <c r="J27" s="29">
        <f t="shared" ca="1" si="0"/>
        <v>79</v>
      </c>
    </row>
    <row r="28" spans="1:13" x14ac:dyDescent="0.25">
      <c r="A28" s="27" t="str">
        <f>成绩!$A28</f>
        <v>201824100553</v>
      </c>
      <c r="B28" s="27" t="str">
        <f>成绩!$B28</f>
        <v>徐冰莹</v>
      </c>
      <c r="C28" s="102">
        <f ca="1">SUMPRODUCT(成绩!$C28:$J28,OFFSET(CO_FESP,0,0,1,8))*INDEX(EF_SP,1)+SUMPRODUCT(成绩!$L28:$N28,OFFSET(CO_OSP,0,0,1,3),OFFSET(EF_SP,0,1,1,3))</f>
        <v>27.6</v>
      </c>
      <c r="D28" s="102">
        <f ca="1">SUMPRODUCT(成绩!$C28:$J28,OFFSET(CO_FESP,1,0,1,8))*INDEX(EF_SP,1)+SUMPRODUCT(成绩!$L28:$N28,OFFSET(CO_OSP,1,0,1,3),OFFSET(EF_SP,0,1,1,3))</f>
        <v>27.6</v>
      </c>
      <c r="E28" s="102">
        <f ca="1">SUMPRODUCT(成绩!$C28:$J28,OFFSET(CO_FESP,2,0,1,8))*INDEX(EF_SP,1)+SUMPRODUCT(成绩!$L28:$N28,OFFSET(CO_OSP,2,0,1,3),OFFSET(EF_SP,0,1,1,3))</f>
        <v>13.8</v>
      </c>
      <c r="F28" s="102">
        <f ca="1">SUMPRODUCT(成绩!$C28:$J28,OFFSET(CO_FESP,3,0,1,8))*INDEX(EF_SP,1)+SUMPRODUCT(成绩!$L28:$N28,OFFSET(CO_OSP,3,0,1,3),OFFSET(EF_SP,0,1,1,3))</f>
        <v>0</v>
      </c>
      <c r="G28" s="102">
        <f ca="1">SUMPRODUCT(成绩!$C28:$J28,OFFSET(CO_FESP,4,0,1,8))*INDEX(EF_SP,1)+SUMPRODUCT(成绩!$L28:$N28,OFFSET(CO_OSP,4,0,1,3),OFFSET(EF_SP,0,1,1,3))</f>
        <v>0</v>
      </c>
      <c r="H28" s="102">
        <f ca="1">SUMPRODUCT(成绩!$C28:$J28,OFFSET(CO_FESP,5,0,1,8))*INDEX(EF_SP,1)+SUMPRODUCT(成绩!$L28:$N28,OFFSET(CO_OSP,5,0,1,3),OFFSET(EF_SP,0,1,1,3))</f>
        <v>0</v>
      </c>
      <c r="I28" s="102">
        <f ca="1">SUMPRODUCT(成绩!$C28:$J28,OFFSET(CO_FESP,6,0,1,8))*INDEX(EF_SP,1)+SUMPRODUCT(成绩!$L28:$N28,OFFSET(CO_OSP,6,0,1,3),OFFSET(EF_SP,0,1,1,3))</f>
        <v>0</v>
      </c>
      <c r="J28" s="29">
        <f t="shared" ca="1" si="0"/>
        <v>69</v>
      </c>
    </row>
    <row r="29" spans="1:13" x14ac:dyDescent="0.25">
      <c r="A29" s="27" t="str">
        <f>成绩!$A29</f>
        <v>201824100849</v>
      </c>
      <c r="B29" s="27" t="str">
        <f>成绩!$B29</f>
        <v>许文洲</v>
      </c>
      <c r="C29" s="102">
        <f ca="1">SUMPRODUCT(成绩!$C29:$J29,OFFSET(CO_FESP,0,0,1,8))*INDEX(EF_SP,1)+SUMPRODUCT(成绩!$L29:$N29,OFFSET(CO_OSP,0,0,1,3),OFFSET(EF_SP,0,1,1,3))</f>
        <v>30</v>
      </c>
      <c r="D29" s="102">
        <f ca="1">SUMPRODUCT(成绩!$C29:$J29,OFFSET(CO_FESP,1,0,1,8))*INDEX(EF_SP,1)+SUMPRODUCT(成绩!$L29:$N29,OFFSET(CO_OSP,1,0,1,3),OFFSET(EF_SP,0,1,1,3))</f>
        <v>30</v>
      </c>
      <c r="E29" s="102">
        <f ca="1">SUMPRODUCT(成绩!$C29:$J29,OFFSET(CO_FESP,2,0,1,8))*INDEX(EF_SP,1)+SUMPRODUCT(成绩!$L29:$N29,OFFSET(CO_OSP,2,0,1,3),OFFSET(EF_SP,0,1,1,3))</f>
        <v>15</v>
      </c>
      <c r="F29" s="102">
        <f ca="1">SUMPRODUCT(成绩!$C29:$J29,OFFSET(CO_FESP,3,0,1,8))*INDEX(EF_SP,1)+SUMPRODUCT(成绩!$L29:$N29,OFFSET(CO_OSP,3,0,1,3),OFFSET(EF_SP,0,1,1,3))</f>
        <v>0</v>
      </c>
      <c r="G29" s="102">
        <f ca="1">SUMPRODUCT(成绩!$C29:$J29,OFFSET(CO_FESP,4,0,1,8))*INDEX(EF_SP,1)+SUMPRODUCT(成绩!$L29:$N29,OFFSET(CO_OSP,4,0,1,3),OFFSET(EF_SP,0,1,1,3))</f>
        <v>0</v>
      </c>
      <c r="H29" s="102">
        <f ca="1">SUMPRODUCT(成绩!$C29:$J29,OFFSET(CO_FESP,5,0,1,8))*INDEX(EF_SP,1)+SUMPRODUCT(成绩!$L29:$N29,OFFSET(CO_OSP,5,0,1,3),OFFSET(EF_SP,0,1,1,3))</f>
        <v>0</v>
      </c>
      <c r="I29" s="102">
        <f ca="1">SUMPRODUCT(成绩!$C29:$J29,OFFSET(CO_FESP,6,0,1,8))*INDEX(EF_SP,1)+SUMPRODUCT(成绩!$L29:$N29,OFFSET(CO_OSP,6,0,1,3),OFFSET(EF_SP,0,1,1,3))</f>
        <v>0</v>
      </c>
      <c r="J29" s="29">
        <f t="shared" ca="1" si="0"/>
        <v>75</v>
      </c>
    </row>
    <row r="30" spans="1:13" x14ac:dyDescent="0.25">
      <c r="A30" s="27" t="str">
        <f>成绩!$A30</f>
        <v>201824100663</v>
      </c>
      <c r="B30" s="27" t="str">
        <f>成绩!$B30</f>
        <v>赵钰琨</v>
      </c>
      <c r="C30" s="102">
        <f ca="1">SUMPRODUCT(成绩!$C30:$J30,OFFSET(CO_FESP,0,0,1,8))*INDEX(EF_SP,1)+SUMPRODUCT(成绩!$L30:$N30,OFFSET(CO_OSP,0,0,1,3),OFFSET(EF_SP,0,1,1,3))</f>
        <v>10</v>
      </c>
      <c r="D30" s="102">
        <f ca="1">SUMPRODUCT(成绩!$C30:$J30,OFFSET(CO_FESP,1,0,1,8))*INDEX(EF_SP,1)+SUMPRODUCT(成绩!$L30:$N30,OFFSET(CO_OSP,1,0,1,3),OFFSET(EF_SP,0,1,1,3))</f>
        <v>10</v>
      </c>
      <c r="E30" s="102">
        <f ca="1">SUMPRODUCT(成绩!$C30:$J30,OFFSET(CO_FESP,2,0,1,8))*INDEX(EF_SP,1)+SUMPRODUCT(成绩!$L30:$N30,OFFSET(CO_OSP,2,0,1,3),OFFSET(EF_SP,0,1,1,3))</f>
        <v>5</v>
      </c>
      <c r="F30" s="102">
        <f ca="1">SUMPRODUCT(成绩!$C30:$J30,OFFSET(CO_FESP,3,0,1,8))*INDEX(EF_SP,1)+SUMPRODUCT(成绩!$L30:$N30,OFFSET(CO_OSP,3,0,1,3),OFFSET(EF_SP,0,1,1,3))</f>
        <v>0</v>
      </c>
      <c r="G30" s="102">
        <f ca="1">SUMPRODUCT(成绩!$C30:$J30,OFFSET(CO_FESP,4,0,1,8))*INDEX(EF_SP,1)+SUMPRODUCT(成绩!$L30:$N30,OFFSET(CO_OSP,4,0,1,3),OFFSET(EF_SP,0,1,1,3))</f>
        <v>0</v>
      </c>
      <c r="H30" s="102">
        <f ca="1">SUMPRODUCT(成绩!$C30:$J30,OFFSET(CO_FESP,5,0,1,8))*INDEX(EF_SP,1)+SUMPRODUCT(成绩!$L30:$N30,OFFSET(CO_OSP,5,0,1,3),OFFSET(EF_SP,0,1,1,3))</f>
        <v>0</v>
      </c>
      <c r="I30" s="102">
        <f ca="1">SUMPRODUCT(成绩!$C30:$J30,OFFSET(CO_FESP,6,0,1,8))*INDEX(EF_SP,1)+SUMPRODUCT(成绩!$L30:$N30,OFFSET(CO_OSP,6,0,1,3),OFFSET(EF_SP,0,1,1,3))</f>
        <v>0</v>
      </c>
      <c r="J30" s="29">
        <f t="shared" ca="1" si="0"/>
        <v>25</v>
      </c>
    </row>
    <row r="31" spans="1:13" x14ac:dyDescent="0.25">
      <c r="A31" s="27" t="str">
        <f>成绩!$A31</f>
        <v>201824100863</v>
      </c>
      <c r="B31" s="27" t="str">
        <f>成绩!$B31</f>
        <v>邹天佑</v>
      </c>
      <c r="C31" s="102">
        <f ca="1">SUMPRODUCT(成绩!$C31:$J31,OFFSET(CO_FESP,0,0,1,8))*INDEX(EF_SP,1)+SUMPRODUCT(成绩!$L31:$N31,OFFSET(CO_OSP,0,0,1,3),OFFSET(EF_SP,0,1,1,3))</f>
        <v>33.6</v>
      </c>
      <c r="D31" s="102">
        <f ca="1">SUMPRODUCT(成绩!$C31:$J31,OFFSET(CO_FESP,1,0,1,8))*INDEX(EF_SP,1)+SUMPRODUCT(成绩!$L31:$N31,OFFSET(CO_OSP,1,0,1,3),OFFSET(EF_SP,0,1,1,3))</f>
        <v>33.6</v>
      </c>
      <c r="E31" s="102">
        <f ca="1">SUMPRODUCT(成绩!$C31:$J31,OFFSET(CO_FESP,2,0,1,8))*INDEX(EF_SP,1)+SUMPRODUCT(成绩!$L31:$N31,OFFSET(CO_OSP,2,0,1,3),OFFSET(EF_SP,0,1,1,3))</f>
        <v>16.8</v>
      </c>
      <c r="F31" s="102">
        <f ca="1">SUMPRODUCT(成绩!$C31:$J31,OFFSET(CO_FESP,3,0,1,8))*INDEX(EF_SP,1)+SUMPRODUCT(成绩!$L31:$N31,OFFSET(CO_OSP,3,0,1,3),OFFSET(EF_SP,0,1,1,3))</f>
        <v>0</v>
      </c>
      <c r="G31" s="102">
        <f ca="1">SUMPRODUCT(成绩!$C31:$J31,OFFSET(CO_FESP,4,0,1,8))*INDEX(EF_SP,1)+SUMPRODUCT(成绩!$L31:$N31,OFFSET(CO_OSP,4,0,1,3),OFFSET(EF_SP,0,1,1,3))</f>
        <v>0</v>
      </c>
      <c r="H31" s="102">
        <f ca="1">SUMPRODUCT(成绩!$C31:$J31,OFFSET(CO_FESP,5,0,1,8))*INDEX(EF_SP,1)+SUMPRODUCT(成绩!$L31:$N31,OFFSET(CO_OSP,5,0,1,3),OFFSET(EF_SP,0,1,1,3))</f>
        <v>0</v>
      </c>
      <c r="I31" s="102">
        <f ca="1">SUMPRODUCT(成绩!$C31:$J31,OFFSET(CO_FESP,6,0,1,8))*INDEX(EF_SP,1)+SUMPRODUCT(成绩!$L31:$N31,OFFSET(CO_OSP,6,0,1,3),OFFSET(EF_SP,0,1,1,3))</f>
        <v>0</v>
      </c>
      <c r="J31" s="29">
        <f t="shared" ca="1" si="0"/>
        <v>84</v>
      </c>
    </row>
    <row r="32" spans="1:13" x14ac:dyDescent="0.25">
      <c r="A32" s="27" t="str">
        <f>成绩!$A32</f>
        <v>201824100640</v>
      </c>
      <c r="B32" s="27" t="str">
        <f>成绩!$B32</f>
        <v>王梦瑶</v>
      </c>
      <c r="C32" s="102">
        <f ca="1">SUMPRODUCT(成绩!$C32:$J32,OFFSET(CO_FESP,0,0,1,8))*INDEX(EF_SP,1)+SUMPRODUCT(成绩!$L32:$N32,OFFSET(CO_OSP,0,0,1,3),OFFSET(EF_SP,0,1,1,3))</f>
        <v>36</v>
      </c>
      <c r="D32" s="102">
        <f ca="1">SUMPRODUCT(成绩!$C32:$J32,OFFSET(CO_FESP,1,0,1,8))*INDEX(EF_SP,1)+SUMPRODUCT(成绩!$L32:$N32,OFFSET(CO_OSP,1,0,1,3),OFFSET(EF_SP,0,1,1,3))</f>
        <v>36</v>
      </c>
      <c r="E32" s="102">
        <f ca="1">SUMPRODUCT(成绩!$C32:$J32,OFFSET(CO_FESP,2,0,1,8))*INDEX(EF_SP,1)+SUMPRODUCT(成绩!$L32:$N32,OFFSET(CO_OSP,2,0,1,3),OFFSET(EF_SP,0,1,1,3))</f>
        <v>18</v>
      </c>
      <c r="F32" s="102">
        <f ca="1">SUMPRODUCT(成绩!$C32:$J32,OFFSET(CO_FESP,3,0,1,8))*INDEX(EF_SP,1)+SUMPRODUCT(成绩!$L32:$N32,OFFSET(CO_OSP,3,0,1,3),OFFSET(EF_SP,0,1,1,3))</f>
        <v>0</v>
      </c>
      <c r="G32" s="102">
        <f ca="1">SUMPRODUCT(成绩!$C32:$J32,OFFSET(CO_FESP,4,0,1,8))*INDEX(EF_SP,1)+SUMPRODUCT(成绩!$L32:$N32,OFFSET(CO_OSP,4,0,1,3),OFFSET(EF_SP,0,1,1,3))</f>
        <v>0</v>
      </c>
      <c r="H32" s="102">
        <f ca="1">SUMPRODUCT(成绩!$C32:$J32,OFFSET(CO_FESP,5,0,1,8))*INDEX(EF_SP,1)+SUMPRODUCT(成绩!$L32:$N32,OFFSET(CO_OSP,5,0,1,3),OFFSET(EF_SP,0,1,1,3))</f>
        <v>0</v>
      </c>
      <c r="I32" s="102">
        <f ca="1">SUMPRODUCT(成绩!$C32:$J32,OFFSET(CO_FESP,6,0,1,8))*INDEX(EF_SP,1)+SUMPRODUCT(成绩!$L32:$N32,OFFSET(CO_OSP,6,0,1,3),OFFSET(EF_SP,0,1,1,3))</f>
        <v>0</v>
      </c>
      <c r="J32" s="29">
        <f t="shared" ca="1" si="0"/>
        <v>90</v>
      </c>
    </row>
    <row r="33" spans="1:10" x14ac:dyDescent="0.25">
      <c r="A33" s="27" t="str">
        <f>成绩!$A33</f>
        <v>201824100848</v>
      </c>
      <c r="B33" s="27" t="str">
        <f>成绩!$B33</f>
        <v>徐林浩</v>
      </c>
      <c r="C33" s="102">
        <f ca="1">SUMPRODUCT(成绩!$C33:$J33,OFFSET(CO_FESP,0,0,1,8))*INDEX(EF_SP,1)+SUMPRODUCT(成绩!$L33:$N33,OFFSET(CO_OSP,0,0,1,3),OFFSET(EF_SP,0,1,1,3))</f>
        <v>35.200000000000003</v>
      </c>
      <c r="D33" s="102">
        <f ca="1">SUMPRODUCT(成绩!$C33:$J33,OFFSET(CO_FESP,1,0,1,8))*INDEX(EF_SP,1)+SUMPRODUCT(成绩!$L33:$N33,OFFSET(CO_OSP,1,0,1,3),OFFSET(EF_SP,0,1,1,3))</f>
        <v>35.200000000000003</v>
      </c>
      <c r="E33" s="102">
        <f ca="1">SUMPRODUCT(成绩!$C33:$J33,OFFSET(CO_FESP,2,0,1,8))*INDEX(EF_SP,1)+SUMPRODUCT(成绩!$L33:$N33,OFFSET(CO_OSP,2,0,1,3),OFFSET(EF_SP,0,1,1,3))</f>
        <v>17.600000000000001</v>
      </c>
      <c r="F33" s="102">
        <f ca="1">SUMPRODUCT(成绩!$C33:$J33,OFFSET(CO_FESP,3,0,1,8))*INDEX(EF_SP,1)+SUMPRODUCT(成绩!$L33:$N33,OFFSET(CO_OSP,3,0,1,3),OFFSET(EF_SP,0,1,1,3))</f>
        <v>0</v>
      </c>
      <c r="G33" s="102">
        <f ca="1">SUMPRODUCT(成绩!$C33:$J33,OFFSET(CO_FESP,4,0,1,8))*INDEX(EF_SP,1)+SUMPRODUCT(成绩!$L33:$N33,OFFSET(CO_OSP,4,0,1,3),OFFSET(EF_SP,0,1,1,3))</f>
        <v>0</v>
      </c>
      <c r="H33" s="102">
        <f ca="1">SUMPRODUCT(成绩!$C33:$J33,OFFSET(CO_FESP,5,0,1,8))*INDEX(EF_SP,1)+SUMPRODUCT(成绩!$L33:$N33,OFFSET(CO_OSP,5,0,1,3),OFFSET(EF_SP,0,1,1,3))</f>
        <v>0</v>
      </c>
      <c r="I33" s="102">
        <f ca="1">SUMPRODUCT(成绩!$C33:$J33,OFFSET(CO_FESP,6,0,1,8))*INDEX(EF_SP,1)+SUMPRODUCT(成绩!$L33:$N33,OFFSET(CO_OSP,6,0,1,3),OFFSET(EF_SP,0,1,1,3))</f>
        <v>0</v>
      </c>
      <c r="J33" s="29">
        <f t="shared" ca="1" si="0"/>
        <v>88</v>
      </c>
    </row>
    <row r="34" spans="1:10" x14ac:dyDescent="0.25">
      <c r="A34" s="27" t="str">
        <f>成绩!$A34</f>
        <v>201824100842</v>
      </c>
      <c r="B34" s="27" t="str">
        <f>成绩!$B34</f>
        <v>王晓</v>
      </c>
      <c r="C34" s="102">
        <f ca="1">SUMPRODUCT(成绩!$C34:$J34,OFFSET(CO_FESP,0,0,1,8))*INDEX(EF_SP,1)+SUMPRODUCT(成绩!$L34:$N34,OFFSET(CO_OSP,0,0,1,3),OFFSET(EF_SP,0,1,1,3))</f>
        <v>29.6</v>
      </c>
      <c r="D34" s="102">
        <f ca="1">SUMPRODUCT(成绩!$C34:$J34,OFFSET(CO_FESP,1,0,1,8))*INDEX(EF_SP,1)+SUMPRODUCT(成绩!$L34:$N34,OFFSET(CO_OSP,1,0,1,3),OFFSET(EF_SP,0,1,1,3))</f>
        <v>29.6</v>
      </c>
      <c r="E34" s="102">
        <f ca="1">SUMPRODUCT(成绩!$C34:$J34,OFFSET(CO_FESP,2,0,1,8))*INDEX(EF_SP,1)+SUMPRODUCT(成绩!$L34:$N34,OFFSET(CO_OSP,2,0,1,3),OFFSET(EF_SP,0,1,1,3))</f>
        <v>14.8</v>
      </c>
      <c r="F34" s="102">
        <f ca="1">SUMPRODUCT(成绩!$C34:$J34,OFFSET(CO_FESP,3,0,1,8))*INDEX(EF_SP,1)+SUMPRODUCT(成绩!$L34:$N34,OFFSET(CO_OSP,3,0,1,3),OFFSET(EF_SP,0,1,1,3))</f>
        <v>0</v>
      </c>
      <c r="G34" s="102">
        <f ca="1">SUMPRODUCT(成绩!$C34:$J34,OFFSET(CO_FESP,4,0,1,8))*INDEX(EF_SP,1)+SUMPRODUCT(成绩!$L34:$N34,OFFSET(CO_OSP,4,0,1,3),OFFSET(EF_SP,0,1,1,3))</f>
        <v>0</v>
      </c>
      <c r="H34" s="102">
        <f ca="1">SUMPRODUCT(成绩!$C34:$J34,OFFSET(CO_FESP,5,0,1,8))*INDEX(EF_SP,1)+SUMPRODUCT(成绩!$L34:$N34,OFFSET(CO_OSP,5,0,1,3),OFFSET(EF_SP,0,1,1,3))</f>
        <v>0</v>
      </c>
      <c r="I34" s="102">
        <f ca="1">SUMPRODUCT(成绩!$C34:$J34,OFFSET(CO_FESP,6,0,1,8))*INDEX(EF_SP,1)+SUMPRODUCT(成绩!$L34:$N34,OFFSET(CO_OSP,6,0,1,3),OFFSET(EF_SP,0,1,1,3))</f>
        <v>0</v>
      </c>
      <c r="J34" s="29">
        <f t="shared" ca="1" si="0"/>
        <v>74</v>
      </c>
    </row>
    <row r="35" spans="1:10" x14ac:dyDescent="0.25">
      <c r="A35" s="27" t="str">
        <f>成绩!$A35</f>
        <v>201824100437</v>
      </c>
      <c r="B35" s="27" t="str">
        <f>成绩!$B35</f>
        <v>王佩瑶</v>
      </c>
      <c r="C35" s="102">
        <f ca="1">SUMPRODUCT(成绩!$C35:$J35,OFFSET(CO_FESP,0,0,1,8))*INDEX(EF_SP,1)+SUMPRODUCT(成绩!$L35:$N35,OFFSET(CO_OSP,0,0,1,3),OFFSET(EF_SP,0,1,1,3))</f>
        <v>32.4</v>
      </c>
      <c r="D35" s="102">
        <f ca="1">SUMPRODUCT(成绩!$C35:$J35,OFFSET(CO_FESP,1,0,1,8))*INDEX(EF_SP,1)+SUMPRODUCT(成绩!$L35:$N35,OFFSET(CO_OSP,1,0,1,3),OFFSET(EF_SP,0,1,1,3))</f>
        <v>32.4</v>
      </c>
      <c r="E35" s="102">
        <f ca="1">SUMPRODUCT(成绩!$C35:$J35,OFFSET(CO_FESP,2,0,1,8))*INDEX(EF_SP,1)+SUMPRODUCT(成绩!$L35:$N35,OFFSET(CO_OSP,2,0,1,3),OFFSET(EF_SP,0,1,1,3))</f>
        <v>16.2</v>
      </c>
      <c r="F35" s="102">
        <f ca="1">SUMPRODUCT(成绩!$C35:$J35,OFFSET(CO_FESP,3,0,1,8))*INDEX(EF_SP,1)+SUMPRODUCT(成绩!$L35:$N35,OFFSET(CO_OSP,3,0,1,3),OFFSET(EF_SP,0,1,1,3))</f>
        <v>0</v>
      </c>
      <c r="G35" s="102">
        <f ca="1">SUMPRODUCT(成绩!$C35:$J35,OFFSET(CO_FESP,4,0,1,8))*INDEX(EF_SP,1)+SUMPRODUCT(成绩!$L35:$N35,OFFSET(CO_OSP,4,0,1,3),OFFSET(EF_SP,0,1,1,3))</f>
        <v>0</v>
      </c>
      <c r="H35" s="102">
        <f ca="1">SUMPRODUCT(成绩!$C35:$J35,OFFSET(CO_FESP,5,0,1,8))*INDEX(EF_SP,1)+SUMPRODUCT(成绩!$L35:$N35,OFFSET(CO_OSP,5,0,1,3),OFFSET(EF_SP,0,1,1,3))</f>
        <v>0</v>
      </c>
      <c r="I35" s="102">
        <f ca="1">SUMPRODUCT(成绩!$C35:$J35,OFFSET(CO_FESP,6,0,1,8))*INDEX(EF_SP,1)+SUMPRODUCT(成绩!$L35:$N35,OFFSET(CO_OSP,6,0,1,3),OFFSET(EF_SP,0,1,1,3))</f>
        <v>0</v>
      </c>
      <c r="J35" s="29">
        <f t="shared" ca="1" si="0"/>
        <v>81</v>
      </c>
    </row>
    <row r="36" spans="1:10" x14ac:dyDescent="0.25">
      <c r="A36" s="27" t="str">
        <f>成绩!$A36</f>
        <v>201824100345</v>
      </c>
      <c r="B36" s="27" t="str">
        <f>成绩!$B36</f>
        <v>王文博</v>
      </c>
      <c r="C36" s="102">
        <f ca="1">SUMPRODUCT(成绩!$C36:$J36,OFFSET(CO_FESP,0,0,1,8))*INDEX(EF_SP,1)+SUMPRODUCT(成绩!$L36:$N36,OFFSET(CO_OSP,0,0,1,3),OFFSET(EF_SP,0,1,1,3))</f>
        <v>30.8</v>
      </c>
      <c r="D36" s="102">
        <f ca="1">SUMPRODUCT(成绩!$C36:$J36,OFFSET(CO_FESP,1,0,1,8))*INDEX(EF_SP,1)+SUMPRODUCT(成绩!$L36:$N36,OFFSET(CO_OSP,1,0,1,3),OFFSET(EF_SP,0,1,1,3))</f>
        <v>30.8</v>
      </c>
      <c r="E36" s="102">
        <f ca="1">SUMPRODUCT(成绩!$C36:$J36,OFFSET(CO_FESP,2,0,1,8))*INDEX(EF_SP,1)+SUMPRODUCT(成绩!$L36:$N36,OFFSET(CO_OSP,2,0,1,3),OFFSET(EF_SP,0,1,1,3))</f>
        <v>15.4</v>
      </c>
      <c r="F36" s="102">
        <f ca="1">SUMPRODUCT(成绩!$C36:$J36,OFFSET(CO_FESP,3,0,1,8))*INDEX(EF_SP,1)+SUMPRODUCT(成绩!$L36:$N36,OFFSET(CO_OSP,3,0,1,3),OFFSET(EF_SP,0,1,1,3))</f>
        <v>0</v>
      </c>
      <c r="G36" s="102">
        <f ca="1">SUMPRODUCT(成绩!$C36:$J36,OFFSET(CO_FESP,4,0,1,8))*INDEX(EF_SP,1)+SUMPRODUCT(成绩!$L36:$N36,OFFSET(CO_OSP,4,0,1,3),OFFSET(EF_SP,0,1,1,3))</f>
        <v>0</v>
      </c>
      <c r="H36" s="102">
        <f ca="1">SUMPRODUCT(成绩!$C36:$J36,OFFSET(CO_FESP,5,0,1,8))*INDEX(EF_SP,1)+SUMPRODUCT(成绩!$L36:$N36,OFFSET(CO_OSP,5,0,1,3),OFFSET(EF_SP,0,1,1,3))</f>
        <v>0</v>
      </c>
      <c r="I36" s="102">
        <f ca="1">SUMPRODUCT(成绩!$C36:$J36,OFFSET(CO_FESP,6,0,1,8))*INDEX(EF_SP,1)+SUMPRODUCT(成绩!$L36:$N36,OFFSET(CO_OSP,6,0,1,3),OFFSET(EF_SP,0,1,1,3))</f>
        <v>0</v>
      </c>
      <c r="J36" s="29">
        <f t="shared" ca="1" si="0"/>
        <v>77</v>
      </c>
    </row>
    <row r="37" spans="1:10" x14ac:dyDescent="0.25">
      <c r="A37" s="27" t="str">
        <f>成绩!$A37</f>
        <v>201824100313</v>
      </c>
      <c r="B37" s="27" t="str">
        <f>成绩!$B37</f>
        <v>费宣烨</v>
      </c>
      <c r="C37" s="102">
        <f ca="1">SUMPRODUCT(成绩!$C37:$J37,OFFSET(CO_FESP,0,0,1,8))*INDEX(EF_SP,1)+SUMPRODUCT(成绩!$L37:$N37,OFFSET(CO_OSP,0,0,1,3),OFFSET(EF_SP,0,1,1,3))</f>
        <v>32.800000000000004</v>
      </c>
      <c r="D37" s="102">
        <f ca="1">SUMPRODUCT(成绩!$C37:$J37,OFFSET(CO_FESP,1,0,1,8))*INDEX(EF_SP,1)+SUMPRODUCT(成绩!$L37:$N37,OFFSET(CO_OSP,1,0,1,3),OFFSET(EF_SP,0,1,1,3))</f>
        <v>32.800000000000004</v>
      </c>
      <c r="E37" s="102">
        <f ca="1">SUMPRODUCT(成绩!$C37:$J37,OFFSET(CO_FESP,2,0,1,8))*INDEX(EF_SP,1)+SUMPRODUCT(成绩!$L37:$N37,OFFSET(CO_OSP,2,0,1,3),OFFSET(EF_SP,0,1,1,3))</f>
        <v>16.400000000000002</v>
      </c>
      <c r="F37" s="102">
        <f ca="1">SUMPRODUCT(成绩!$C37:$J37,OFFSET(CO_FESP,3,0,1,8))*INDEX(EF_SP,1)+SUMPRODUCT(成绩!$L37:$N37,OFFSET(CO_OSP,3,0,1,3),OFFSET(EF_SP,0,1,1,3))</f>
        <v>0</v>
      </c>
      <c r="G37" s="102">
        <f ca="1">SUMPRODUCT(成绩!$C37:$J37,OFFSET(CO_FESP,4,0,1,8))*INDEX(EF_SP,1)+SUMPRODUCT(成绩!$L37:$N37,OFFSET(CO_OSP,4,0,1,3),OFFSET(EF_SP,0,1,1,3))</f>
        <v>0</v>
      </c>
      <c r="H37" s="102">
        <f ca="1">SUMPRODUCT(成绩!$C37:$J37,OFFSET(CO_FESP,5,0,1,8))*INDEX(EF_SP,1)+SUMPRODUCT(成绩!$L37:$N37,OFFSET(CO_OSP,5,0,1,3),OFFSET(EF_SP,0,1,1,3))</f>
        <v>0</v>
      </c>
      <c r="I37" s="102">
        <f ca="1">SUMPRODUCT(成绩!$C37:$J37,OFFSET(CO_FESP,6,0,1,8))*INDEX(EF_SP,1)+SUMPRODUCT(成绩!$L37:$N37,OFFSET(CO_OSP,6,0,1,3),OFFSET(EF_SP,0,1,1,3))</f>
        <v>0</v>
      </c>
      <c r="J37" s="29">
        <f t="shared" ca="1" si="0"/>
        <v>82.000000000000014</v>
      </c>
    </row>
    <row r="38" spans="1:10" x14ac:dyDescent="0.25">
      <c r="A38" s="27" t="str">
        <f>成绩!$A38</f>
        <v>201824100342</v>
      </c>
      <c r="B38" s="27" t="str">
        <f>成绩!$B38</f>
        <v>王汝嘉</v>
      </c>
      <c r="C38" s="102">
        <f ca="1">SUMPRODUCT(成绩!$C38:$J38,OFFSET(CO_FESP,0,0,1,8))*INDEX(EF_SP,1)+SUMPRODUCT(成绩!$L38:$N38,OFFSET(CO_OSP,0,0,1,3),OFFSET(EF_SP,0,1,1,3))</f>
        <v>32</v>
      </c>
      <c r="D38" s="102">
        <f ca="1">SUMPRODUCT(成绩!$C38:$J38,OFFSET(CO_FESP,1,0,1,8))*INDEX(EF_SP,1)+SUMPRODUCT(成绩!$L38:$N38,OFFSET(CO_OSP,1,0,1,3),OFFSET(EF_SP,0,1,1,3))</f>
        <v>32</v>
      </c>
      <c r="E38" s="102">
        <f ca="1">SUMPRODUCT(成绩!$C38:$J38,OFFSET(CO_FESP,2,0,1,8))*INDEX(EF_SP,1)+SUMPRODUCT(成绩!$L38:$N38,OFFSET(CO_OSP,2,0,1,3),OFFSET(EF_SP,0,1,1,3))</f>
        <v>16</v>
      </c>
      <c r="F38" s="102">
        <f ca="1">SUMPRODUCT(成绩!$C38:$J38,OFFSET(CO_FESP,3,0,1,8))*INDEX(EF_SP,1)+SUMPRODUCT(成绩!$L38:$N38,OFFSET(CO_OSP,3,0,1,3),OFFSET(EF_SP,0,1,1,3))</f>
        <v>0</v>
      </c>
      <c r="G38" s="102">
        <f ca="1">SUMPRODUCT(成绩!$C38:$J38,OFFSET(CO_FESP,4,0,1,8))*INDEX(EF_SP,1)+SUMPRODUCT(成绩!$L38:$N38,OFFSET(CO_OSP,4,0,1,3),OFFSET(EF_SP,0,1,1,3))</f>
        <v>0</v>
      </c>
      <c r="H38" s="102">
        <f ca="1">SUMPRODUCT(成绩!$C38:$J38,OFFSET(CO_FESP,5,0,1,8))*INDEX(EF_SP,1)+SUMPRODUCT(成绩!$L38:$N38,OFFSET(CO_OSP,5,0,1,3),OFFSET(EF_SP,0,1,1,3))</f>
        <v>0</v>
      </c>
      <c r="I38" s="102">
        <f ca="1">SUMPRODUCT(成绩!$C38:$J38,OFFSET(CO_FESP,6,0,1,8))*INDEX(EF_SP,1)+SUMPRODUCT(成绩!$L38:$N38,OFFSET(CO_OSP,6,0,1,3),OFFSET(EF_SP,0,1,1,3))</f>
        <v>0</v>
      </c>
      <c r="J38" s="29">
        <f t="shared" ca="1" si="0"/>
        <v>80</v>
      </c>
    </row>
    <row r="39" spans="1:10" x14ac:dyDescent="0.25">
      <c r="A39" s="27" t="str">
        <f>成绩!$A39</f>
        <v>201877100406</v>
      </c>
      <c r="B39" s="27" t="str">
        <f>成绩!$B39</f>
        <v>杜英豪</v>
      </c>
      <c r="C39" s="102">
        <f ca="1">SUMPRODUCT(成绩!$C39:$J39,OFFSET(CO_FESP,0,0,1,8))*INDEX(EF_SP,1)+SUMPRODUCT(成绩!$L39:$N39,OFFSET(CO_OSP,0,0,1,3),OFFSET(EF_SP,0,1,1,3))</f>
        <v>29.6</v>
      </c>
      <c r="D39" s="102">
        <f ca="1">SUMPRODUCT(成绩!$C39:$J39,OFFSET(CO_FESP,1,0,1,8))*INDEX(EF_SP,1)+SUMPRODUCT(成绩!$L39:$N39,OFFSET(CO_OSP,1,0,1,3),OFFSET(EF_SP,0,1,1,3))</f>
        <v>29.6</v>
      </c>
      <c r="E39" s="102">
        <f ca="1">SUMPRODUCT(成绩!$C39:$J39,OFFSET(CO_FESP,2,0,1,8))*INDEX(EF_SP,1)+SUMPRODUCT(成绩!$L39:$N39,OFFSET(CO_OSP,2,0,1,3),OFFSET(EF_SP,0,1,1,3))</f>
        <v>14.8</v>
      </c>
      <c r="F39" s="102">
        <f ca="1">SUMPRODUCT(成绩!$C39:$J39,OFFSET(CO_FESP,3,0,1,8))*INDEX(EF_SP,1)+SUMPRODUCT(成绩!$L39:$N39,OFFSET(CO_OSP,3,0,1,3),OFFSET(EF_SP,0,1,1,3))</f>
        <v>0</v>
      </c>
      <c r="G39" s="102">
        <f ca="1">SUMPRODUCT(成绩!$C39:$J39,OFFSET(CO_FESP,4,0,1,8))*INDEX(EF_SP,1)+SUMPRODUCT(成绩!$L39:$N39,OFFSET(CO_OSP,4,0,1,3),OFFSET(EF_SP,0,1,1,3))</f>
        <v>0</v>
      </c>
      <c r="H39" s="102">
        <f ca="1">SUMPRODUCT(成绩!$C39:$J39,OFFSET(CO_FESP,5,0,1,8))*INDEX(EF_SP,1)+SUMPRODUCT(成绩!$L39:$N39,OFFSET(CO_OSP,5,0,1,3),OFFSET(EF_SP,0,1,1,3))</f>
        <v>0</v>
      </c>
      <c r="I39" s="102">
        <f ca="1">SUMPRODUCT(成绩!$C39:$J39,OFFSET(CO_FESP,6,0,1,8))*INDEX(EF_SP,1)+SUMPRODUCT(成绩!$L39:$N39,OFFSET(CO_OSP,6,0,1,3),OFFSET(EF_SP,0,1,1,3))</f>
        <v>0</v>
      </c>
      <c r="J39" s="29">
        <f t="shared" ca="1" si="0"/>
        <v>74</v>
      </c>
    </row>
    <row r="40" spans="1:10" x14ac:dyDescent="0.25">
      <c r="A40" s="27" t="str">
        <f>成绩!$A40</f>
        <v>201824100416</v>
      </c>
      <c r="B40" s="27" t="str">
        <f>成绩!$B40</f>
        <v>霍情情</v>
      </c>
      <c r="C40" s="102">
        <f ca="1">SUMPRODUCT(成绩!$C40:$J40,OFFSET(CO_FESP,0,0,1,8))*INDEX(EF_SP,1)+SUMPRODUCT(成绩!$L40:$N40,OFFSET(CO_OSP,0,0,1,3),OFFSET(EF_SP,0,1,1,3))</f>
        <v>33.6</v>
      </c>
      <c r="D40" s="102">
        <f ca="1">SUMPRODUCT(成绩!$C40:$J40,OFFSET(CO_FESP,1,0,1,8))*INDEX(EF_SP,1)+SUMPRODUCT(成绩!$L40:$N40,OFFSET(CO_OSP,1,0,1,3),OFFSET(EF_SP,0,1,1,3))</f>
        <v>33.6</v>
      </c>
      <c r="E40" s="102">
        <f ca="1">SUMPRODUCT(成绩!$C40:$J40,OFFSET(CO_FESP,2,0,1,8))*INDEX(EF_SP,1)+SUMPRODUCT(成绩!$L40:$N40,OFFSET(CO_OSP,2,0,1,3),OFFSET(EF_SP,0,1,1,3))</f>
        <v>16.8</v>
      </c>
      <c r="F40" s="102">
        <f ca="1">SUMPRODUCT(成绩!$C40:$J40,OFFSET(CO_FESP,3,0,1,8))*INDEX(EF_SP,1)+SUMPRODUCT(成绩!$L40:$N40,OFFSET(CO_OSP,3,0,1,3),OFFSET(EF_SP,0,1,1,3))</f>
        <v>0</v>
      </c>
      <c r="G40" s="102">
        <f ca="1">SUMPRODUCT(成绩!$C40:$J40,OFFSET(CO_FESP,4,0,1,8))*INDEX(EF_SP,1)+SUMPRODUCT(成绩!$L40:$N40,OFFSET(CO_OSP,4,0,1,3),OFFSET(EF_SP,0,1,1,3))</f>
        <v>0</v>
      </c>
      <c r="H40" s="102">
        <f ca="1">SUMPRODUCT(成绩!$C40:$J40,OFFSET(CO_FESP,5,0,1,8))*INDEX(EF_SP,1)+SUMPRODUCT(成绩!$L40:$N40,OFFSET(CO_OSP,5,0,1,3),OFFSET(EF_SP,0,1,1,3))</f>
        <v>0</v>
      </c>
      <c r="I40" s="102">
        <f ca="1">SUMPRODUCT(成绩!$C40:$J40,OFFSET(CO_FESP,6,0,1,8))*INDEX(EF_SP,1)+SUMPRODUCT(成绩!$L40:$N40,OFFSET(CO_OSP,6,0,1,3),OFFSET(EF_SP,0,1,1,3))</f>
        <v>0</v>
      </c>
      <c r="J40" s="29">
        <f t="shared" ca="1" si="0"/>
        <v>84</v>
      </c>
    </row>
    <row r="41" spans="1:10" x14ac:dyDescent="0.25">
      <c r="A41" s="27" t="str">
        <f>成绩!$A41</f>
        <v>201824100505</v>
      </c>
      <c r="B41" s="27" t="str">
        <f>成绩!$B41</f>
        <v>杜豫湘</v>
      </c>
      <c r="C41" s="102">
        <f ca="1">SUMPRODUCT(成绩!$C41:$J41,OFFSET(CO_FESP,0,0,1,8))*INDEX(EF_SP,1)+SUMPRODUCT(成绩!$L41:$N41,OFFSET(CO_OSP,0,0,1,3),OFFSET(EF_SP,0,1,1,3))</f>
        <v>34</v>
      </c>
      <c r="D41" s="102">
        <f ca="1">SUMPRODUCT(成绩!$C41:$J41,OFFSET(CO_FESP,1,0,1,8))*INDEX(EF_SP,1)+SUMPRODUCT(成绩!$L41:$N41,OFFSET(CO_OSP,1,0,1,3),OFFSET(EF_SP,0,1,1,3))</f>
        <v>34</v>
      </c>
      <c r="E41" s="102">
        <f ca="1">SUMPRODUCT(成绩!$C41:$J41,OFFSET(CO_FESP,2,0,1,8))*INDEX(EF_SP,1)+SUMPRODUCT(成绩!$L41:$N41,OFFSET(CO_OSP,2,0,1,3),OFFSET(EF_SP,0,1,1,3))</f>
        <v>17</v>
      </c>
      <c r="F41" s="102">
        <f ca="1">SUMPRODUCT(成绩!$C41:$J41,OFFSET(CO_FESP,3,0,1,8))*INDEX(EF_SP,1)+SUMPRODUCT(成绩!$L41:$N41,OFFSET(CO_OSP,3,0,1,3),OFFSET(EF_SP,0,1,1,3))</f>
        <v>0</v>
      </c>
      <c r="G41" s="102">
        <f ca="1">SUMPRODUCT(成绩!$C41:$J41,OFFSET(CO_FESP,4,0,1,8))*INDEX(EF_SP,1)+SUMPRODUCT(成绩!$L41:$N41,OFFSET(CO_OSP,4,0,1,3),OFFSET(EF_SP,0,1,1,3))</f>
        <v>0</v>
      </c>
      <c r="H41" s="102">
        <f ca="1">SUMPRODUCT(成绩!$C41:$J41,OFFSET(CO_FESP,5,0,1,8))*INDEX(EF_SP,1)+SUMPRODUCT(成绩!$L41:$N41,OFFSET(CO_OSP,5,0,1,3),OFFSET(EF_SP,0,1,1,3))</f>
        <v>0</v>
      </c>
      <c r="I41" s="102">
        <f ca="1">SUMPRODUCT(成绩!$C41:$J41,OFFSET(CO_FESP,6,0,1,8))*INDEX(EF_SP,1)+SUMPRODUCT(成绩!$L41:$N41,OFFSET(CO_OSP,6,0,1,3),OFFSET(EF_SP,0,1,1,3))</f>
        <v>0</v>
      </c>
      <c r="J41" s="29">
        <f t="shared" ca="1" si="0"/>
        <v>85</v>
      </c>
    </row>
    <row r="42" spans="1:10" x14ac:dyDescent="0.25">
      <c r="A42" s="27" t="str">
        <f>成绩!$A42</f>
        <v>201824100546</v>
      </c>
      <c r="B42" s="27" t="str">
        <f>成绩!$B42</f>
        <v>王鸿楠</v>
      </c>
      <c r="C42" s="102">
        <f ca="1">SUMPRODUCT(成绩!$C42:$J42,OFFSET(CO_FESP,0,0,1,8))*INDEX(EF_SP,1)+SUMPRODUCT(成绩!$L42:$N42,OFFSET(CO_OSP,0,0,1,3),OFFSET(EF_SP,0,1,1,3))</f>
        <v>35.6</v>
      </c>
      <c r="D42" s="102">
        <f ca="1">SUMPRODUCT(成绩!$C42:$J42,OFFSET(CO_FESP,1,0,1,8))*INDEX(EF_SP,1)+SUMPRODUCT(成绩!$L42:$N42,OFFSET(CO_OSP,1,0,1,3),OFFSET(EF_SP,0,1,1,3))</f>
        <v>35.6</v>
      </c>
      <c r="E42" s="102">
        <f ca="1">SUMPRODUCT(成绩!$C42:$J42,OFFSET(CO_FESP,2,0,1,8))*INDEX(EF_SP,1)+SUMPRODUCT(成绩!$L42:$N42,OFFSET(CO_OSP,2,0,1,3),OFFSET(EF_SP,0,1,1,3))</f>
        <v>17.8</v>
      </c>
      <c r="F42" s="102">
        <f ca="1">SUMPRODUCT(成绩!$C42:$J42,OFFSET(CO_FESP,3,0,1,8))*INDEX(EF_SP,1)+SUMPRODUCT(成绩!$L42:$N42,OFFSET(CO_OSP,3,0,1,3),OFFSET(EF_SP,0,1,1,3))</f>
        <v>0</v>
      </c>
      <c r="G42" s="102">
        <f ca="1">SUMPRODUCT(成绩!$C42:$J42,OFFSET(CO_FESP,4,0,1,8))*INDEX(EF_SP,1)+SUMPRODUCT(成绩!$L42:$N42,OFFSET(CO_OSP,4,0,1,3),OFFSET(EF_SP,0,1,1,3))</f>
        <v>0</v>
      </c>
      <c r="H42" s="102">
        <f ca="1">SUMPRODUCT(成绩!$C42:$J42,OFFSET(CO_FESP,5,0,1,8))*INDEX(EF_SP,1)+SUMPRODUCT(成绩!$L42:$N42,OFFSET(CO_OSP,5,0,1,3),OFFSET(EF_SP,0,1,1,3))</f>
        <v>0</v>
      </c>
      <c r="I42" s="102">
        <f ca="1">SUMPRODUCT(成绩!$C42:$J42,OFFSET(CO_FESP,6,0,1,8))*INDEX(EF_SP,1)+SUMPRODUCT(成绩!$L42:$N42,OFFSET(CO_OSP,6,0,1,3),OFFSET(EF_SP,0,1,1,3))</f>
        <v>0</v>
      </c>
      <c r="J42" s="29">
        <f t="shared" ca="1" si="0"/>
        <v>89</v>
      </c>
    </row>
    <row r="43" spans="1:10" x14ac:dyDescent="0.25">
      <c r="A43" s="27" t="str">
        <f>成绩!$A43</f>
        <v>201824100419</v>
      </c>
      <c r="B43" s="27" t="str">
        <f>成绩!$B43</f>
        <v>晋佳伟</v>
      </c>
      <c r="C43" s="102">
        <f ca="1">SUMPRODUCT(成绩!$C43:$J43,OFFSET(CO_FESP,0,0,1,8))*INDEX(EF_SP,1)+SUMPRODUCT(成绩!$L43:$N43,OFFSET(CO_OSP,0,0,1,3),OFFSET(EF_SP,0,1,1,3))</f>
        <v>27.6</v>
      </c>
      <c r="D43" s="102">
        <f ca="1">SUMPRODUCT(成绩!$C43:$J43,OFFSET(CO_FESP,1,0,1,8))*INDEX(EF_SP,1)+SUMPRODUCT(成绩!$L43:$N43,OFFSET(CO_OSP,1,0,1,3),OFFSET(EF_SP,0,1,1,3))</f>
        <v>27.6</v>
      </c>
      <c r="E43" s="102">
        <f ca="1">SUMPRODUCT(成绩!$C43:$J43,OFFSET(CO_FESP,2,0,1,8))*INDEX(EF_SP,1)+SUMPRODUCT(成绩!$L43:$N43,OFFSET(CO_OSP,2,0,1,3),OFFSET(EF_SP,0,1,1,3))</f>
        <v>13.8</v>
      </c>
      <c r="F43" s="102">
        <f ca="1">SUMPRODUCT(成绩!$C43:$J43,OFFSET(CO_FESP,3,0,1,8))*INDEX(EF_SP,1)+SUMPRODUCT(成绩!$L43:$N43,OFFSET(CO_OSP,3,0,1,3),OFFSET(EF_SP,0,1,1,3))</f>
        <v>0</v>
      </c>
      <c r="G43" s="102">
        <f ca="1">SUMPRODUCT(成绩!$C43:$J43,OFFSET(CO_FESP,4,0,1,8))*INDEX(EF_SP,1)+SUMPRODUCT(成绩!$L43:$N43,OFFSET(CO_OSP,4,0,1,3),OFFSET(EF_SP,0,1,1,3))</f>
        <v>0</v>
      </c>
      <c r="H43" s="102">
        <f ca="1">SUMPRODUCT(成绩!$C43:$J43,OFFSET(CO_FESP,5,0,1,8))*INDEX(EF_SP,1)+SUMPRODUCT(成绩!$L43:$N43,OFFSET(CO_OSP,5,0,1,3),OFFSET(EF_SP,0,1,1,3))</f>
        <v>0</v>
      </c>
      <c r="I43" s="102">
        <f ca="1">SUMPRODUCT(成绩!$C43:$J43,OFFSET(CO_FESP,6,0,1,8))*INDEX(EF_SP,1)+SUMPRODUCT(成绩!$L43:$N43,OFFSET(CO_OSP,6,0,1,3),OFFSET(EF_SP,0,1,1,3))</f>
        <v>0</v>
      </c>
      <c r="J43" s="29">
        <f t="shared" ca="1" si="0"/>
        <v>69</v>
      </c>
    </row>
    <row r="44" spans="1:10" x14ac:dyDescent="0.25">
      <c r="A44" s="27" t="str">
        <f>成绩!$A44</f>
        <v>201824100805</v>
      </c>
      <c r="B44" s="27" t="str">
        <f>成绩!$B44</f>
        <v>程可</v>
      </c>
      <c r="C44" s="102">
        <f ca="1">SUMPRODUCT(成绩!$C44:$J44,OFFSET(CO_FESP,0,0,1,8))*INDEX(EF_SP,1)+SUMPRODUCT(成绩!$L44:$N44,OFFSET(CO_OSP,0,0,1,3),OFFSET(EF_SP,0,1,1,3))</f>
        <v>34</v>
      </c>
      <c r="D44" s="102">
        <f ca="1">SUMPRODUCT(成绩!$C44:$J44,OFFSET(CO_FESP,1,0,1,8))*INDEX(EF_SP,1)+SUMPRODUCT(成绩!$L44:$N44,OFFSET(CO_OSP,1,0,1,3),OFFSET(EF_SP,0,1,1,3))</f>
        <v>34</v>
      </c>
      <c r="E44" s="102">
        <f ca="1">SUMPRODUCT(成绩!$C44:$J44,OFFSET(CO_FESP,2,0,1,8))*INDEX(EF_SP,1)+SUMPRODUCT(成绩!$L44:$N44,OFFSET(CO_OSP,2,0,1,3),OFFSET(EF_SP,0,1,1,3))</f>
        <v>17</v>
      </c>
      <c r="F44" s="102">
        <f ca="1">SUMPRODUCT(成绩!$C44:$J44,OFFSET(CO_FESP,3,0,1,8))*INDEX(EF_SP,1)+SUMPRODUCT(成绩!$L44:$N44,OFFSET(CO_OSP,3,0,1,3),OFFSET(EF_SP,0,1,1,3))</f>
        <v>0</v>
      </c>
      <c r="G44" s="102">
        <f ca="1">SUMPRODUCT(成绩!$C44:$J44,OFFSET(CO_FESP,4,0,1,8))*INDEX(EF_SP,1)+SUMPRODUCT(成绩!$L44:$N44,OFFSET(CO_OSP,4,0,1,3),OFFSET(EF_SP,0,1,1,3))</f>
        <v>0</v>
      </c>
      <c r="H44" s="102">
        <f ca="1">SUMPRODUCT(成绩!$C44:$J44,OFFSET(CO_FESP,5,0,1,8))*INDEX(EF_SP,1)+SUMPRODUCT(成绩!$L44:$N44,OFFSET(CO_OSP,5,0,1,3),OFFSET(EF_SP,0,1,1,3))</f>
        <v>0</v>
      </c>
      <c r="I44" s="102">
        <f ca="1">SUMPRODUCT(成绩!$C44:$J44,OFFSET(CO_FESP,6,0,1,8))*INDEX(EF_SP,1)+SUMPRODUCT(成绩!$L44:$N44,OFFSET(CO_OSP,6,0,1,3),OFFSET(EF_SP,0,1,1,3))</f>
        <v>0</v>
      </c>
      <c r="J44" s="29">
        <f t="shared" ca="1" si="0"/>
        <v>85</v>
      </c>
    </row>
    <row r="45" spans="1:10" x14ac:dyDescent="0.25">
      <c r="A45" s="27" t="str">
        <f>成绩!$A45</f>
        <v>201824100460</v>
      </c>
      <c r="B45" s="27" t="str">
        <f>成绩!$B45</f>
        <v>周李龙</v>
      </c>
      <c r="C45" s="102">
        <f ca="1">SUMPRODUCT(成绩!$C45:$J45,OFFSET(CO_FESP,0,0,1,8))*INDEX(EF_SP,1)+SUMPRODUCT(成绩!$L45:$N45,OFFSET(CO_OSP,0,0,1,3),OFFSET(EF_SP,0,1,1,3))</f>
        <v>34</v>
      </c>
      <c r="D45" s="102">
        <f ca="1">SUMPRODUCT(成绩!$C45:$J45,OFFSET(CO_FESP,1,0,1,8))*INDEX(EF_SP,1)+SUMPRODUCT(成绩!$L45:$N45,OFFSET(CO_OSP,1,0,1,3),OFFSET(EF_SP,0,1,1,3))</f>
        <v>34</v>
      </c>
      <c r="E45" s="102">
        <f ca="1">SUMPRODUCT(成绩!$C45:$J45,OFFSET(CO_FESP,2,0,1,8))*INDEX(EF_SP,1)+SUMPRODUCT(成绩!$L45:$N45,OFFSET(CO_OSP,2,0,1,3),OFFSET(EF_SP,0,1,1,3))</f>
        <v>17</v>
      </c>
      <c r="F45" s="102">
        <f ca="1">SUMPRODUCT(成绩!$C45:$J45,OFFSET(CO_FESP,3,0,1,8))*INDEX(EF_SP,1)+SUMPRODUCT(成绩!$L45:$N45,OFFSET(CO_OSP,3,0,1,3),OFFSET(EF_SP,0,1,1,3))</f>
        <v>0</v>
      </c>
      <c r="G45" s="102">
        <f ca="1">SUMPRODUCT(成绩!$C45:$J45,OFFSET(CO_FESP,4,0,1,8))*INDEX(EF_SP,1)+SUMPRODUCT(成绩!$L45:$N45,OFFSET(CO_OSP,4,0,1,3),OFFSET(EF_SP,0,1,1,3))</f>
        <v>0</v>
      </c>
      <c r="H45" s="102">
        <f ca="1">SUMPRODUCT(成绩!$C45:$J45,OFFSET(CO_FESP,5,0,1,8))*INDEX(EF_SP,1)+SUMPRODUCT(成绩!$L45:$N45,OFFSET(CO_OSP,5,0,1,3),OFFSET(EF_SP,0,1,1,3))</f>
        <v>0</v>
      </c>
      <c r="I45" s="102">
        <f ca="1">SUMPRODUCT(成绩!$C45:$J45,OFFSET(CO_FESP,6,0,1,8))*INDEX(EF_SP,1)+SUMPRODUCT(成绩!$L45:$N45,OFFSET(CO_OSP,6,0,1,3),OFFSET(EF_SP,0,1,1,3))</f>
        <v>0</v>
      </c>
      <c r="J45" s="29">
        <f t="shared" ca="1" si="0"/>
        <v>85</v>
      </c>
    </row>
    <row r="46" spans="1:10" x14ac:dyDescent="0.25">
      <c r="A46" s="27" t="str">
        <f>成绩!$A46</f>
        <v>201824100524</v>
      </c>
      <c r="B46" s="27" t="str">
        <f>成绩!$B46</f>
        <v>李世林</v>
      </c>
      <c r="C46" s="102">
        <f ca="1">SUMPRODUCT(成绩!$C46:$J46,OFFSET(CO_FESP,0,0,1,8))*INDEX(EF_SP,1)+SUMPRODUCT(成绩!$L46:$N46,OFFSET(CO_OSP,0,0,1,3),OFFSET(EF_SP,0,1,1,3))</f>
        <v>20</v>
      </c>
      <c r="D46" s="102">
        <f ca="1">SUMPRODUCT(成绩!$C46:$J46,OFFSET(CO_FESP,1,0,1,8))*INDEX(EF_SP,1)+SUMPRODUCT(成绩!$L46:$N46,OFFSET(CO_OSP,1,0,1,3),OFFSET(EF_SP,0,1,1,3))</f>
        <v>20</v>
      </c>
      <c r="E46" s="102">
        <f ca="1">SUMPRODUCT(成绩!$C46:$J46,OFFSET(CO_FESP,2,0,1,8))*INDEX(EF_SP,1)+SUMPRODUCT(成绩!$L46:$N46,OFFSET(CO_OSP,2,0,1,3),OFFSET(EF_SP,0,1,1,3))</f>
        <v>10</v>
      </c>
      <c r="F46" s="102">
        <f ca="1">SUMPRODUCT(成绩!$C46:$J46,OFFSET(CO_FESP,3,0,1,8))*INDEX(EF_SP,1)+SUMPRODUCT(成绩!$L46:$N46,OFFSET(CO_OSP,3,0,1,3),OFFSET(EF_SP,0,1,1,3))</f>
        <v>0</v>
      </c>
      <c r="G46" s="102">
        <f ca="1">SUMPRODUCT(成绩!$C46:$J46,OFFSET(CO_FESP,4,0,1,8))*INDEX(EF_SP,1)+SUMPRODUCT(成绩!$L46:$N46,OFFSET(CO_OSP,4,0,1,3),OFFSET(EF_SP,0,1,1,3))</f>
        <v>0</v>
      </c>
      <c r="H46" s="102">
        <f ca="1">SUMPRODUCT(成绩!$C46:$J46,OFFSET(CO_FESP,5,0,1,8))*INDEX(EF_SP,1)+SUMPRODUCT(成绩!$L46:$N46,OFFSET(CO_OSP,5,0,1,3),OFFSET(EF_SP,0,1,1,3))</f>
        <v>0</v>
      </c>
      <c r="I46" s="102">
        <f ca="1">SUMPRODUCT(成绩!$C46:$J46,OFFSET(CO_FESP,6,0,1,8))*INDEX(EF_SP,1)+SUMPRODUCT(成绩!$L46:$N46,OFFSET(CO_OSP,6,0,1,3),OFFSET(EF_SP,0,1,1,3))</f>
        <v>0</v>
      </c>
      <c r="J46" s="29">
        <f t="shared" ca="1" si="0"/>
        <v>50</v>
      </c>
    </row>
    <row r="47" spans="1:10" x14ac:dyDescent="0.25">
      <c r="A47" s="27" t="str">
        <f>成绩!$A47</f>
        <v>201824100155</v>
      </c>
      <c r="B47" s="27" t="str">
        <f>成绩!$B47</f>
        <v>杨好</v>
      </c>
      <c r="C47" s="102">
        <f ca="1">SUMPRODUCT(成绩!$C47:$J47,OFFSET(CO_FESP,0,0,1,8))*INDEX(EF_SP,1)+SUMPRODUCT(成绩!$L47:$N47,OFFSET(CO_OSP,0,0,1,3),OFFSET(EF_SP,0,1,1,3))</f>
        <v>31.6</v>
      </c>
      <c r="D47" s="102">
        <f ca="1">SUMPRODUCT(成绩!$C47:$J47,OFFSET(CO_FESP,1,0,1,8))*INDEX(EF_SP,1)+SUMPRODUCT(成绩!$L47:$N47,OFFSET(CO_OSP,1,0,1,3),OFFSET(EF_SP,0,1,1,3))</f>
        <v>31.6</v>
      </c>
      <c r="E47" s="102">
        <f ca="1">SUMPRODUCT(成绩!$C47:$J47,OFFSET(CO_FESP,2,0,1,8))*INDEX(EF_SP,1)+SUMPRODUCT(成绩!$L47:$N47,OFFSET(CO_OSP,2,0,1,3),OFFSET(EF_SP,0,1,1,3))</f>
        <v>15.8</v>
      </c>
      <c r="F47" s="102">
        <f ca="1">SUMPRODUCT(成绩!$C47:$J47,OFFSET(CO_FESP,3,0,1,8))*INDEX(EF_SP,1)+SUMPRODUCT(成绩!$L47:$N47,OFFSET(CO_OSP,3,0,1,3),OFFSET(EF_SP,0,1,1,3))</f>
        <v>0</v>
      </c>
      <c r="G47" s="102">
        <f ca="1">SUMPRODUCT(成绩!$C47:$J47,OFFSET(CO_FESP,4,0,1,8))*INDEX(EF_SP,1)+SUMPRODUCT(成绩!$L47:$N47,OFFSET(CO_OSP,4,0,1,3),OFFSET(EF_SP,0,1,1,3))</f>
        <v>0</v>
      </c>
      <c r="H47" s="102">
        <f ca="1">SUMPRODUCT(成绩!$C47:$J47,OFFSET(CO_FESP,5,0,1,8))*INDEX(EF_SP,1)+SUMPRODUCT(成绩!$L47:$N47,OFFSET(CO_OSP,5,0,1,3),OFFSET(EF_SP,0,1,1,3))</f>
        <v>0</v>
      </c>
      <c r="I47" s="102">
        <f ca="1">SUMPRODUCT(成绩!$C47:$J47,OFFSET(CO_FESP,6,0,1,8))*INDEX(EF_SP,1)+SUMPRODUCT(成绩!$L47:$N47,OFFSET(CO_OSP,6,0,1,3),OFFSET(EF_SP,0,1,1,3))</f>
        <v>0</v>
      </c>
      <c r="J47" s="29">
        <f t="shared" ca="1" si="0"/>
        <v>79</v>
      </c>
    </row>
    <row r="48" spans="1:10" x14ac:dyDescent="0.25">
      <c r="A48" s="27" t="str">
        <f>成绩!$A48</f>
        <v>201824100115</v>
      </c>
      <c r="B48" s="27" t="str">
        <f>成绩!$B48</f>
        <v>管泽隆</v>
      </c>
      <c r="C48" s="102">
        <f ca="1">SUMPRODUCT(成绩!$C48:$J48,OFFSET(CO_FESP,0,0,1,8))*INDEX(EF_SP,1)+SUMPRODUCT(成绩!$L48:$N48,OFFSET(CO_OSP,0,0,1,3),OFFSET(EF_SP,0,1,1,3))</f>
        <v>33.6</v>
      </c>
      <c r="D48" s="102">
        <f ca="1">SUMPRODUCT(成绩!$C48:$J48,OFFSET(CO_FESP,1,0,1,8))*INDEX(EF_SP,1)+SUMPRODUCT(成绩!$L48:$N48,OFFSET(CO_OSP,1,0,1,3),OFFSET(EF_SP,0,1,1,3))</f>
        <v>33.6</v>
      </c>
      <c r="E48" s="102">
        <f ca="1">SUMPRODUCT(成绩!$C48:$J48,OFFSET(CO_FESP,2,0,1,8))*INDEX(EF_SP,1)+SUMPRODUCT(成绩!$L48:$N48,OFFSET(CO_OSP,2,0,1,3),OFFSET(EF_SP,0,1,1,3))</f>
        <v>16.8</v>
      </c>
      <c r="F48" s="102">
        <f ca="1">SUMPRODUCT(成绩!$C48:$J48,OFFSET(CO_FESP,3,0,1,8))*INDEX(EF_SP,1)+SUMPRODUCT(成绩!$L48:$N48,OFFSET(CO_OSP,3,0,1,3),OFFSET(EF_SP,0,1,1,3))</f>
        <v>0</v>
      </c>
      <c r="G48" s="102">
        <f ca="1">SUMPRODUCT(成绩!$C48:$J48,OFFSET(CO_FESP,4,0,1,8))*INDEX(EF_SP,1)+SUMPRODUCT(成绩!$L48:$N48,OFFSET(CO_OSP,4,0,1,3),OFFSET(EF_SP,0,1,1,3))</f>
        <v>0</v>
      </c>
      <c r="H48" s="102">
        <f ca="1">SUMPRODUCT(成绩!$C48:$J48,OFFSET(CO_FESP,5,0,1,8))*INDEX(EF_SP,1)+SUMPRODUCT(成绩!$L48:$N48,OFFSET(CO_OSP,5,0,1,3),OFFSET(EF_SP,0,1,1,3))</f>
        <v>0</v>
      </c>
      <c r="I48" s="102">
        <f ca="1">SUMPRODUCT(成绩!$C48:$J48,OFFSET(CO_FESP,6,0,1,8))*INDEX(EF_SP,1)+SUMPRODUCT(成绩!$L48:$N48,OFFSET(CO_OSP,6,0,1,3),OFFSET(EF_SP,0,1,1,3))</f>
        <v>0</v>
      </c>
      <c r="J48" s="29">
        <f t="shared" ca="1" si="0"/>
        <v>84</v>
      </c>
    </row>
    <row r="49" spans="1:10" x14ac:dyDescent="0.25">
      <c r="A49" s="27">
        <f>成绩!$A49</f>
        <v>0</v>
      </c>
      <c r="B49" s="27">
        <f>成绩!$B49</f>
        <v>0</v>
      </c>
      <c r="C49" s="102">
        <f ca="1">SUMPRODUCT(成绩!$C49:$J49,OFFSET(CO_FESP,0,0,1,8))*INDEX(EF_SP,1)+SUMPRODUCT(成绩!$L49:$N49,OFFSET(CO_OSP,0,0,1,3),OFFSET(EF_SP,0,1,1,3))</f>
        <v>0</v>
      </c>
      <c r="D49" s="102">
        <f ca="1">SUMPRODUCT(成绩!$C49:$J49,OFFSET(CO_FESP,1,0,1,8))*INDEX(EF_SP,1)+SUMPRODUCT(成绩!$L49:$N49,OFFSET(CO_OSP,1,0,1,3),OFFSET(EF_SP,0,1,1,3))</f>
        <v>0</v>
      </c>
      <c r="E49" s="102">
        <f ca="1">SUMPRODUCT(成绩!$C49:$J49,OFFSET(CO_FESP,2,0,1,8))*INDEX(EF_SP,1)+SUMPRODUCT(成绩!$L49:$N49,OFFSET(CO_OSP,2,0,1,3),OFFSET(EF_SP,0,1,1,3))</f>
        <v>0</v>
      </c>
      <c r="F49" s="102">
        <f ca="1">SUMPRODUCT(成绩!$C49:$J49,OFFSET(CO_FESP,3,0,1,8))*INDEX(EF_SP,1)+SUMPRODUCT(成绩!$L49:$N49,OFFSET(CO_OSP,3,0,1,3),OFFSET(EF_SP,0,1,1,3))</f>
        <v>0</v>
      </c>
      <c r="G49" s="102">
        <f ca="1">SUMPRODUCT(成绩!$C49:$J49,OFFSET(CO_FESP,4,0,1,8))*INDEX(EF_SP,1)+SUMPRODUCT(成绩!$L49:$N49,OFFSET(CO_OSP,4,0,1,3),OFFSET(EF_SP,0,1,1,3))</f>
        <v>0</v>
      </c>
      <c r="H49" s="102">
        <f ca="1">SUMPRODUCT(成绩!$C49:$J49,OFFSET(CO_FESP,5,0,1,8))*INDEX(EF_SP,1)+SUMPRODUCT(成绩!$L49:$N49,OFFSET(CO_OSP,5,0,1,3),OFFSET(EF_SP,0,1,1,3))</f>
        <v>0</v>
      </c>
      <c r="I49" s="102">
        <f ca="1">SUMPRODUCT(成绩!$C49:$J49,OFFSET(CO_FESP,6,0,1,8))*INDEX(EF_SP,1)+SUMPRODUCT(成绩!$L49:$N49,OFFSET(CO_OSP,6,0,1,3),OFFSET(EF_SP,0,1,1,3))</f>
        <v>0</v>
      </c>
      <c r="J49" s="29">
        <f t="shared" ca="1" si="0"/>
        <v>0</v>
      </c>
    </row>
    <row r="50" spans="1:10" x14ac:dyDescent="0.25">
      <c r="A50" s="27">
        <f>成绩!$A50</f>
        <v>0</v>
      </c>
      <c r="B50" s="27">
        <f>成绩!$B50</f>
        <v>0</v>
      </c>
      <c r="C50" s="102">
        <f ca="1">SUMPRODUCT(成绩!$C50:$J50,OFFSET(CO_FESP,0,0,1,8))*INDEX(EF_SP,1)+SUMPRODUCT(成绩!$L50:$N50,OFFSET(CO_OSP,0,0,1,3),OFFSET(EF_SP,0,1,1,3))</f>
        <v>0</v>
      </c>
      <c r="D50" s="102">
        <f ca="1">SUMPRODUCT(成绩!$C50:$J50,OFFSET(CO_FESP,1,0,1,8))*INDEX(EF_SP,1)+SUMPRODUCT(成绩!$L50:$N50,OFFSET(CO_OSP,1,0,1,3),OFFSET(EF_SP,0,1,1,3))</f>
        <v>0</v>
      </c>
      <c r="E50" s="102">
        <f ca="1">SUMPRODUCT(成绩!$C50:$J50,OFFSET(CO_FESP,2,0,1,8))*INDEX(EF_SP,1)+SUMPRODUCT(成绩!$L50:$N50,OFFSET(CO_OSP,2,0,1,3),OFFSET(EF_SP,0,1,1,3))</f>
        <v>0</v>
      </c>
      <c r="F50" s="102">
        <f ca="1">SUMPRODUCT(成绩!$C50:$J50,OFFSET(CO_FESP,3,0,1,8))*INDEX(EF_SP,1)+SUMPRODUCT(成绩!$L50:$N50,OFFSET(CO_OSP,3,0,1,3),OFFSET(EF_SP,0,1,1,3))</f>
        <v>0</v>
      </c>
      <c r="G50" s="102">
        <f ca="1">SUMPRODUCT(成绩!$C50:$J50,OFFSET(CO_FESP,4,0,1,8))*INDEX(EF_SP,1)+SUMPRODUCT(成绩!$L50:$N50,OFFSET(CO_OSP,4,0,1,3),OFFSET(EF_SP,0,1,1,3))</f>
        <v>0</v>
      </c>
      <c r="H50" s="102">
        <f ca="1">SUMPRODUCT(成绩!$C50:$J50,OFFSET(CO_FESP,5,0,1,8))*INDEX(EF_SP,1)+SUMPRODUCT(成绩!$L50:$N50,OFFSET(CO_OSP,5,0,1,3),OFFSET(EF_SP,0,1,1,3))</f>
        <v>0</v>
      </c>
      <c r="I50" s="102">
        <f ca="1">SUMPRODUCT(成绩!$C50:$J50,OFFSET(CO_FESP,6,0,1,8))*INDEX(EF_SP,1)+SUMPRODUCT(成绩!$L50:$N50,OFFSET(CO_OSP,6,0,1,3),OFFSET(EF_SP,0,1,1,3))</f>
        <v>0</v>
      </c>
      <c r="J50" s="29">
        <f t="shared" ca="1" si="0"/>
        <v>0</v>
      </c>
    </row>
    <row r="51" spans="1:10" x14ac:dyDescent="0.25">
      <c r="A51" s="27">
        <f>成绩!$A51</f>
        <v>0</v>
      </c>
      <c r="B51" s="27">
        <f>成绩!$B51</f>
        <v>0</v>
      </c>
      <c r="C51" s="102">
        <f ca="1">SUMPRODUCT(成绩!$C51:$J51,OFFSET(CO_FESP,0,0,1,8))*INDEX(EF_SP,1)+SUMPRODUCT(成绩!$L51:$N51,OFFSET(CO_OSP,0,0,1,3),OFFSET(EF_SP,0,1,1,3))</f>
        <v>0</v>
      </c>
      <c r="D51" s="102">
        <f ca="1">SUMPRODUCT(成绩!$C51:$J51,OFFSET(CO_FESP,1,0,1,8))*INDEX(EF_SP,1)+SUMPRODUCT(成绩!$L51:$N51,OFFSET(CO_OSP,1,0,1,3),OFFSET(EF_SP,0,1,1,3))</f>
        <v>0</v>
      </c>
      <c r="E51" s="102">
        <f ca="1">SUMPRODUCT(成绩!$C51:$J51,OFFSET(CO_FESP,2,0,1,8))*INDEX(EF_SP,1)+SUMPRODUCT(成绩!$L51:$N51,OFFSET(CO_OSP,2,0,1,3),OFFSET(EF_SP,0,1,1,3))</f>
        <v>0</v>
      </c>
      <c r="F51" s="102">
        <f ca="1">SUMPRODUCT(成绩!$C51:$J51,OFFSET(CO_FESP,3,0,1,8))*INDEX(EF_SP,1)+SUMPRODUCT(成绩!$L51:$N51,OFFSET(CO_OSP,3,0,1,3),OFFSET(EF_SP,0,1,1,3))</f>
        <v>0</v>
      </c>
      <c r="G51" s="102">
        <f ca="1">SUMPRODUCT(成绩!$C51:$J51,OFFSET(CO_FESP,4,0,1,8))*INDEX(EF_SP,1)+SUMPRODUCT(成绩!$L51:$N51,OFFSET(CO_OSP,4,0,1,3),OFFSET(EF_SP,0,1,1,3))</f>
        <v>0</v>
      </c>
      <c r="H51" s="102">
        <f ca="1">SUMPRODUCT(成绩!$C51:$J51,OFFSET(CO_FESP,5,0,1,8))*INDEX(EF_SP,1)+SUMPRODUCT(成绩!$L51:$N51,OFFSET(CO_OSP,5,0,1,3),OFFSET(EF_SP,0,1,1,3))</f>
        <v>0</v>
      </c>
      <c r="I51" s="102">
        <f ca="1">SUMPRODUCT(成绩!$C51:$J51,OFFSET(CO_FESP,6,0,1,8))*INDEX(EF_SP,1)+SUMPRODUCT(成绩!$L51:$N51,OFFSET(CO_OSP,6,0,1,3),OFFSET(EF_SP,0,1,1,3))</f>
        <v>0</v>
      </c>
      <c r="J51" s="29">
        <f t="shared" ca="1" si="0"/>
        <v>0</v>
      </c>
    </row>
    <row r="52" spans="1:10" x14ac:dyDescent="0.25">
      <c r="A52" s="27">
        <f>成绩!$A52</f>
        <v>0</v>
      </c>
      <c r="B52" s="27">
        <f>成绩!$B52</f>
        <v>0</v>
      </c>
      <c r="C52" s="102">
        <f ca="1">SUMPRODUCT(成绩!$C52:$J52,OFFSET(CO_FESP,0,0,1,8))*INDEX(EF_SP,1)+SUMPRODUCT(成绩!$L52:$N52,OFFSET(CO_OSP,0,0,1,3),OFFSET(EF_SP,0,1,1,3))</f>
        <v>0</v>
      </c>
      <c r="D52" s="102">
        <f ca="1">SUMPRODUCT(成绩!$C52:$J52,OFFSET(CO_FESP,1,0,1,8))*INDEX(EF_SP,1)+SUMPRODUCT(成绩!$L52:$N52,OFFSET(CO_OSP,1,0,1,3),OFFSET(EF_SP,0,1,1,3))</f>
        <v>0</v>
      </c>
      <c r="E52" s="102">
        <f ca="1">SUMPRODUCT(成绩!$C52:$J52,OFFSET(CO_FESP,2,0,1,8))*INDEX(EF_SP,1)+SUMPRODUCT(成绩!$L52:$N52,OFFSET(CO_OSP,2,0,1,3),OFFSET(EF_SP,0,1,1,3))</f>
        <v>0</v>
      </c>
      <c r="F52" s="102">
        <f ca="1">SUMPRODUCT(成绩!$C52:$J52,OFFSET(CO_FESP,3,0,1,8))*INDEX(EF_SP,1)+SUMPRODUCT(成绩!$L52:$N52,OFFSET(CO_OSP,3,0,1,3),OFFSET(EF_SP,0,1,1,3))</f>
        <v>0</v>
      </c>
      <c r="G52" s="102">
        <f ca="1">SUMPRODUCT(成绩!$C52:$J52,OFFSET(CO_FESP,4,0,1,8))*INDEX(EF_SP,1)+SUMPRODUCT(成绩!$L52:$N52,OFFSET(CO_OSP,4,0,1,3),OFFSET(EF_SP,0,1,1,3))</f>
        <v>0</v>
      </c>
      <c r="H52" s="102">
        <f ca="1">SUMPRODUCT(成绩!$C52:$J52,OFFSET(CO_FESP,5,0,1,8))*INDEX(EF_SP,1)+SUMPRODUCT(成绩!$L52:$N52,OFFSET(CO_OSP,5,0,1,3),OFFSET(EF_SP,0,1,1,3))</f>
        <v>0</v>
      </c>
      <c r="I52" s="102">
        <f ca="1">SUMPRODUCT(成绩!$C52:$J52,OFFSET(CO_FESP,6,0,1,8))*INDEX(EF_SP,1)+SUMPRODUCT(成绩!$L52:$N52,OFFSET(CO_OSP,6,0,1,3),OFFSET(EF_SP,0,1,1,3))</f>
        <v>0</v>
      </c>
      <c r="J52" s="29">
        <f t="shared" ca="1" si="0"/>
        <v>0</v>
      </c>
    </row>
    <row r="53" spans="1:10" x14ac:dyDescent="0.25">
      <c r="A53" s="27">
        <f>成绩!$A53</f>
        <v>0</v>
      </c>
      <c r="B53" s="27">
        <f>成绩!$B53</f>
        <v>0</v>
      </c>
      <c r="C53" s="102">
        <f ca="1">SUMPRODUCT(成绩!$C53:$J53,OFFSET(CO_FESP,0,0,1,8))*INDEX(EF_SP,1)+SUMPRODUCT(成绩!$L53:$N53,OFFSET(CO_OSP,0,0,1,3),OFFSET(EF_SP,0,1,1,3))</f>
        <v>0</v>
      </c>
      <c r="D53" s="102">
        <f ca="1">SUMPRODUCT(成绩!$C53:$J53,OFFSET(CO_FESP,1,0,1,8))*INDEX(EF_SP,1)+SUMPRODUCT(成绩!$L53:$N53,OFFSET(CO_OSP,1,0,1,3),OFFSET(EF_SP,0,1,1,3))</f>
        <v>0</v>
      </c>
      <c r="E53" s="102">
        <f ca="1">SUMPRODUCT(成绩!$C53:$J53,OFFSET(CO_FESP,2,0,1,8))*INDEX(EF_SP,1)+SUMPRODUCT(成绩!$L53:$N53,OFFSET(CO_OSP,2,0,1,3),OFFSET(EF_SP,0,1,1,3))</f>
        <v>0</v>
      </c>
      <c r="F53" s="102">
        <f ca="1">SUMPRODUCT(成绩!$C53:$J53,OFFSET(CO_FESP,3,0,1,8))*INDEX(EF_SP,1)+SUMPRODUCT(成绩!$L53:$N53,OFFSET(CO_OSP,3,0,1,3),OFFSET(EF_SP,0,1,1,3))</f>
        <v>0</v>
      </c>
      <c r="G53" s="102">
        <f ca="1">SUMPRODUCT(成绩!$C53:$J53,OFFSET(CO_FESP,4,0,1,8))*INDEX(EF_SP,1)+SUMPRODUCT(成绩!$L53:$N53,OFFSET(CO_OSP,4,0,1,3),OFFSET(EF_SP,0,1,1,3))</f>
        <v>0</v>
      </c>
      <c r="H53" s="102">
        <f ca="1">SUMPRODUCT(成绩!$C53:$J53,OFFSET(CO_FESP,5,0,1,8))*INDEX(EF_SP,1)+SUMPRODUCT(成绩!$L53:$N53,OFFSET(CO_OSP,5,0,1,3),OFFSET(EF_SP,0,1,1,3))</f>
        <v>0</v>
      </c>
      <c r="I53" s="102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2">
        <f ca="1">SUMPRODUCT(成绩!$C54:$J54,OFFSET(CO_FESP,0,0,1,8))*INDEX(EF_SP,1)+SUMPRODUCT(成绩!$L54:$N54,OFFSET(CO_OSP,0,0,1,3),OFFSET(EF_SP,0,1,1,3))</f>
        <v>0</v>
      </c>
      <c r="D54" s="102">
        <f ca="1">SUMPRODUCT(成绩!$C54:$J54,OFFSET(CO_FESP,1,0,1,8))*INDEX(EF_SP,1)+SUMPRODUCT(成绩!$L54:$N54,OFFSET(CO_OSP,1,0,1,3),OFFSET(EF_SP,0,1,1,3))</f>
        <v>0</v>
      </c>
      <c r="E54" s="102">
        <f ca="1">SUMPRODUCT(成绩!$C54:$J54,OFFSET(CO_FESP,2,0,1,8))*INDEX(EF_SP,1)+SUMPRODUCT(成绩!$L54:$N54,OFFSET(CO_OSP,2,0,1,3),OFFSET(EF_SP,0,1,1,3))</f>
        <v>0</v>
      </c>
      <c r="F54" s="102">
        <f ca="1">SUMPRODUCT(成绩!$C54:$J54,OFFSET(CO_FESP,3,0,1,8))*INDEX(EF_SP,1)+SUMPRODUCT(成绩!$L54:$N54,OFFSET(CO_OSP,3,0,1,3),OFFSET(EF_SP,0,1,1,3))</f>
        <v>0</v>
      </c>
      <c r="G54" s="102">
        <f ca="1">SUMPRODUCT(成绩!$C54:$J54,OFFSET(CO_FESP,4,0,1,8))*INDEX(EF_SP,1)+SUMPRODUCT(成绩!$L54:$N54,OFFSET(CO_OSP,4,0,1,3),OFFSET(EF_SP,0,1,1,3))</f>
        <v>0</v>
      </c>
      <c r="H54" s="102">
        <f ca="1">SUMPRODUCT(成绩!$C54:$J54,OFFSET(CO_FESP,5,0,1,8))*INDEX(EF_SP,1)+SUMPRODUCT(成绩!$L54:$N54,OFFSET(CO_OSP,5,0,1,3),OFFSET(EF_SP,0,1,1,3))</f>
        <v>0</v>
      </c>
      <c r="I54" s="102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2">
        <f ca="1">SUMPRODUCT(成绩!$C55:$J55,OFFSET(CO_FESP,0,0,1,8))*INDEX(EF_SP,1)+SUMPRODUCT(成绩!$L55:$N55,OFFSET(CO_OSP,0,0,1,3),OFFSET(EF_SP,0,1,1,3))</f>
        <v>0</v>
      </c>
      <c r="D55" s="102">
        <f ca="1">SUMPRODUCT(成绩!$C55:$J55,OFFSET(CO_FESP,1,0,1,8))*INDEX(EF_SP,1)+SUMPRODUCT(成绩!$L55:$N55,OFFSET(CO_OSP,1,0,1,3),OFFSET(EF_SP,0,1,1,3))</f>
        <v>0</v>
      </c>
      <c r="E55" s="102">
        <f ca="1">SUMPRODUCT(成绩!$C55:$J55,OFFSET(CO_FESP,2,0,1,8))*INDEX(EF_SP,1)+SUMPRODUCT(成绩!$L55:$N55,OFFSET(CO_OSP,2,0,1,3),OFFSET(EF_SP,0,1,1,3))</f>
        <v>0</v>
      </c>
      <c r="F55" s="102">
        <f ca="1">SUMPRODUCT(成绩!$C55:$J55,OFFSET(CO_FESP,3,0,1,8))*INDEX(EF_SP,1)+SUMPRODUCT(成绩!$L55:$N55,OFFSET(CO_OSP,3,0,1,3),OFFSET(EF_SP,0,1,1,3))</f>
        <v>0</v>
      </c>
      <c r="G55" s="102">
        <f ca="1">SUMPRODUCT(成绩!$C55:$J55,OFFSET(CO_FESP,4,0,1,8))*INDEX(EF_SP,1)+SUMPRODUCT(成绩!$L55:$N55,OFFSET(CO_OSP,4,0,1,3),OFFSET(EF_SP,0,1,1,3))</f>
        <v>0</v>
      </c>
      <c r="H55" s="102">
        <f ca="1">SUMPRODUCT(成绩!$C55:$J55,OFFSET(CO_FESP,5,0,1,8))*INDEX(EF_SP,1)+SUMPRODUCT(成绩!$L55:$N55,OFFSET(CO_OSP,5,0,1,3),OFFSET(EF_SP,0,1,1,3))</f>
        <v>0</v>
      </c>
      <c r="I55" s="102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2">
        <f ca="1">SUMPRODUCT(成绩!$C56:$J56,OFFSET(CO_FESP,0,0,1,8))*INDEX(EF_SP,1)+SUMPRODUCT(成绩!$L56:$N56,OFFSET(CO_OSP,0,0,1,3),OFFSET(EF_SP,0,1,1,3))</f>
        <v>0</v>
      </c>
      <c r="D56" s="102">
        <f ca="1">SUMPRODUCT(成绩!$C56:$J56,OFFSET(CO_FESP,1,0,1,8))*INDEX(EF_SP,1)+SUMPRODUCT(成绩!$L56:$N56,OFFSET(CO_OSP,1,0,1,3),OFFSET(EF_SP,0,1,1,3))</f>
        <v>0</v>
      </c>
      <c r="E56" s="102">
        <f ca="1">SUMPRODUCT(成绩!$C56:$J56,OFFSET(CO_FESP,2,0,1,8))*INDEX(EF_SP,1)+SUMPRODUCT(成绩!$L56:$N56,OFFSET(CO_OSP,2,0,1,3),OFFSET(EF_SP,0,1,1,3))</f>
        <v>0</v>
      </c>
      <c r="F56" s="102">
        <f ca="1">SUMPRODUCT(成绩!$C56:$J56,OFFSET(CO_FESP,3,0,1,8))*INDEX(EF_SP,1)+SUMPRODUCT(成绩!$L56:$N56,OFFSET(CO_OSP,3,0,1,3),OFFSET(EF_SP,0,1,1,3))</f>
        <v>0</v>
      </c>
      <c r="G56" s="102">
        <f ca="1">SUMPRODUCT(成绩!$C56:$J56,OFFSET(CO_FESP,4,0,1,8))*INDEX(EF_SP,1)+SUMPRODUCT(成绩!$L56:$N56,OFFSET(CO_OSP,4,0,1,3),OFFSET(EF_SP,0,1,1,3))</f>
        <v>0</v>
      </c>
      <c r="H56" s="102">
        <f ca="1">SUMPRODUCT(成绩!$C56:$J56,OFFSET(CO_FESP,5,0,1,8))*INDEX(EF_SP,1)+SUMPRODUCT(成绩!$L56:$N56,OFFSET(CO_OSP,5,0,1,3),OFFSET(EF_SP,0,1,1,3))</f>
        <v>0</v>
      </c>
      <c r="I56" s="102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2">
        <f ca="1">SUMPRODUCT(成绩!$C57:$J57,OFFSET(CO_FESP,0,0,1,8))*INDEX(EF_SP,1)+SUMPRODUCT(成绩!$L57:$N57,OFFSET(CO_OSP,0,0,1,3),OFFSET(EF_SP,0,1,1,3))</f>
        <v>0</v>
      </c>
      <c r="D57" s="102">
        <f ca="1">SUMPRODUCT(成绩!$C57:$J57,OFFSET(CO_FESP,1,0,1,8))*INDEX(EF_SP,1)+SUMPRODUCT(成绩!$L57:$N57,OFFSET(CO_OSP,1,0,1,3),OFFSET(EF_SP,0,1,1,3))</f>
        <v>0</v>
      </c>
      <c r="E57" s="102">
        <f ca="1">SUMPRODUCT(成绩!$C57:$J57,OFFSET(CO_FESP,2,0,1,8))*INDEX(EF_SP,1)+SUMPRODUCT(成绩!$L57:$N57,OFFSET(CO_OSP,2,0,1,3),OFFSET(EF_SP,0,1,1,3))</f>
        <v>0</v>
      </c>
      <c r="F57" s="102">
        <f ca="1">SUMPRODUCT(成绩!$C57:$J57,OFFSET(CO_FESP,3,0,1,8))*INDEX(EF_SP,1)+SUMPRODUCT(成绩!$L57:$N57,OFFSET(CO_OSP,3,0,1,3),OFFSET(EF_SP,0,1,1,3))</f>
        <v>0</v>
      </c>
      <c r="G57" s="102">
        <f ca="1">SUMPRODUCT(成绩!$C57:$J57,OFFSET(CO_FESP,4,0,1,8))*INDEX(EF_SP,1)+SUMPRODUCT(成绩!$L57:$N57,OFFSET(CO_OSP,4,0,1,3),OFFSET(EF_SP,0,1,1,3))</f>
        <v>0</v>
      </c>
      <c r="H57" s="102">
        <f ca="1">SUMPRODUCT(成绩!$C57:$J57,OFFSET(CO_FESP,5,0,1,8))*INDEX(EF_SP,1)+SUMPRODUCT(成绩!$L57:$N57,OFFSET(CO_OSP,5,0,1,3),OFFSET(EF_SP,0,1,1,3))</f>
        <v>0</v>
      </c>
      <c r="I57" s="102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2">
        <f ca="1">SUMPRODUCT(成绩!$C58:$J58,OFFSET(CO_FESP,0,0,1,8))*INDEX(EF_SP,1)+SUMPRODUCT(成绩!$L58:$N58,OFFSET(CO_OSP,0,0,1,3),OFFSET(EF_SP,0,1,1,3))</f>
        <v>0</v>
      </c>
      <c r="D58" s="102">
        <f ca="1">SUMPRODUCT(成绩!$C58:$J58,OFFSET(CO_FESP,1,0,1,8))*INDEX(EF_SP,1)+SUMPRODUCT(成绩!$L58:$N58,OFFSET(CO_OSP,1,0,1,3),OFFSET(EF_SP,0,1,1,3))</f>
        <v>0</v>
      </c>
      <c r="E58" s="102">
        <f ca="1">SUMPRODUCT(成绩!$C58:$J58,OFFSET(CO_FESP,2,0,1,8))*INDEX(EF_SP,1)+SUMPRODUCT(成绩!$L58:$N58,OFFSET(CO_OSP,2,0,1,3),OFFSET(EF_SP,0,1,1,3))</f>
        <v>0</v>
      </c>
      <c r="F58" s="102">
        <f ca="1">SUMPRODUCT(成绩!$C58:$J58,OFFSET(CO_FESP,3,0,1,8))*INDEX(EF_SP,1)+SUMPRODUCT(成绩!$L58:$N58,OFFSET(CO_OSP,3,0,1,3),OFFSET(EF_SP,0,1,1,3))</f>
        <v>0</v>
      </c>
      <c r="G58" s="102">
        <f ca="1">SUMPRODUCT(成绩!$C58:$J58,OFFSET(CO_FESP,4,0,1,8))*INDEX(EF_SP,1)+SUMPRODUCT(成绩!$L58:$N58,OFFSET(CO_OSP,4,0,1,3),OFFSET(EF_SP,0,1,1,3))</f>
        <v>0</v>
      </c>
      <c r="H58" s="102">
        <f ca="1">SUMPRODUCT(成绩!$C58:$J58,OFFSET(CO_FESP,5,0,1,8))*INDEX(EF_SP,1)+SUMPRODUCT(成绩!$L58:$N58,OFFSET(CO_OSP,5,0,1,3),OFFSET(EF_SP,0,1,1,3))</f>
        <v>0</v>
      </c>
      <c r="I58" s="102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2">
        <f ca="1">SUMPRODUCT(成绩!$C59:$J59,OFFSET(CO_FESP,0,0,1,8))*INDEX(EF_SP,1)+SUMPRODUCT(成绩!$L59:$N59,OFFSET(CO_OSP,0,0,1,3),OFFSET(EF_SP,0,1,1,3))</f>
        <v>0</v>
      </c>
      <c r="D59" s="102">
        <f ca="1">SUMPRODUCT(成绩!$C59:$J59,OFFSET(CO_FESP,1,0,1,8))*INDEX(EF_SP,1)+SUMPRODUCT(成绩!$L59:$N59,OFFSET(CO_OSP,1,0,1,3),OFFSET(EF_SP,0,1,1,3))</f>
        <v>0</v>
      </c>
      <c r="E59" s="102">
        <f ca="1">SUMPRODUCT(成绩!$C59:$J59,OFFSET(CO_FESP,2,0,1,8))*INDEX(EF_SP,1)+SUMPRODUCT(成绩!$L59:$N59,OFFSET(CO_OSP,2,0,1,3),OFFSET(EF_SP,0,1,1,3))</f>
        <v>0</v>
      </c>
      <c r="F59" s="102">
        <f ca="1">SUMPRODUCT(成绩!$C59:$J59,OFFSET(CO_FESP,3,0,1,8))*INDEX(EF_SP,1)+SUMPRODUCT(成绩!$L59:$N59,OFFSET(CO_OSP,3,0,1,3),OFFSET(EF_SP,0,1,1,3))</f>
        <v>0</v>
      </c>
      <c r="G59" s="102">
        <f ca="1">SUMPRODUCT(成绩!$C59:$J59,OFFSET(CO_FESP,4,0,1,8))*INDEX(EF_SP,1)+SUMPRODUCT(成绩!$L59:$N59,OFFSET(CO_OSP,4,0,1,3),OFFSET(EF_SP,0,1,1,3))</f>
        <v>0</v>
      </c>
      <c r="H59" s="102">
        <f ca="1">SUMPRODUCT(成绩!$C59:$J59,OFFSET(CO_FESP,5,0,1,8))*INDEX(EF_SP,1)+SUMPRODUCT(成绩!$L59:$N59,OFFSET(CO_OSP,5,0,1,3),OFFSET(EF_SP,0,1,1,3))</f>
        <v>0</v>
      </c>
      <c r="I59" s="102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2">
        <f ca="1">SUMPRODUCT(成绩!$C60:$J60,OFFSET(CO_FESP,0,0,1,8))*INDEX(EF_SP,1)+SUMPRODUCT(成绩!$L60:$N60,OFFSET(CO_OSP,0,0,1,3),OFFSET(EF_SP,0,1,1,3))</f>
        <v>0</v>
      </c>
      <c r="D60" s="102">
        <f ca="1">SUMPRODUCT(成绩!$C60:$J60,OFFSET(CO_FESP,1,0,1,8))*INDEX(EF_SP,1)+SUMPRODUCT(成绩!$L60:$N60,OFFSET(CO_OSP,1,0,1,3),OFFSET(EF_SP,0,1,1,3))</f>
        <v>0</v>
      </c>
      <c r="E60" s="102">
        <f ca="1">SUMPRODUCT(成绩!$C60:$J60,OFFSET(CO_FESP,2,0,1,8))*INDEX(EF_SP,1)+SUMPRODUCT(成绩!$L60:$N60,OFFSET(CO_OSP,2,0,1,3),OFFSET(EF_SP,0,1,1,3))</f>
        <v>0</v>
      </c>
      <c r="F60" s="102">
        <f ca="1">SUMPRODUCT(成绩!$C60:$J60,OFFSET(CO_FESP,3,0,1,8))*INDEX(EF_SP,1)+SUMPRODUCT(成绩!$L60:$N60,OFFSET(CO_OSP,3,0,1,3),OFFSET(EF_SP,0,1,1,3))</f>
        <v>0</v>
      </c>
      <c r="G60" s="102">
        <f ca="1">SUMPRODUCT(成绩!$C60:$J60,OFFSET(CO_FESP,4,0,1,8))*INDEX(EF_SP,1)+SUMPRODUCT(成绩!$L60:$N60,OFFSET(CO_OSP,4,0,1,3),OFFSET(EF_SP,0,1,1,3))</f>
        <v>0</v>
      </c>
      <c r="H60" s="102">
        <f ca="1">SUMPRODUCT(成绩!$C60:$J60,OFFSET(CO_FESP,5,0,1,8))*INDEX(EF_SP,1)+SUMPRODUCT(成绩!$L60:$N60,OFFSET(CO_OSP,5,0,1,3),OFFSET(EF_SP,0,1,1,3))</f>
        <v>0</v>
      </c>
      <c r="I60" s="102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2">
        <f ca="1">SUMPRODUCT(成绩!$C61:$J61,OFFSET(CO_FESP,0,0,1,8))*INDEX(EF_SP,1)+SUMPRODUCT(成绩!$L61:$N61,OFFSET(CO_OSP,0,0,1,3),OFFSET(EF_SP,0,1,1,3))</f>
        <v>0</v>
      </c>
      <c r="D61" s="102">
        <f ca="1">SUMPRODUCT(成绩!$C61:$J61,OFFSET(CO_FESP,1,0,1,8))*INDEX(EF_SP,1)+SUMPRODUCT(成绩!$L61:$N61,OFFSET(CO_OSP,1,0,1,3),OFFSET(EF_SP,0,1,1,3))</f>
        <v>0</v>
      </c>
      <c r="E61" s="102">
        <f ca="1">SUMPRODUCT(成绩!$C61:$J61,OFFSET(CO_FESP,2,0,1,8))*INDEX(EF_SP,1)+SUMPRODUCT(成绩!$L61:$N61,OFFSET(CO_OSP,2,0,1,3),OFFSET(EF_SP,0,1,1,3))</f>
        <v>0</v>
      </c>
      <c r="F61" s="102">
        <f ca="1">SUMPRODUCT(成绩!$C61:$J61,OFFSET(CO_FESP,3,0,1,8))*INDEX(EF_SP,1)+SUMPRODUCT(成绩!$L61:$N61,OFFSET(CO_OSP,3,0,1,3),OFFSET(EF_SP,0,1,1,3))</f>
        <v>0</v>
      </c>
      <c r="G61" s="102">
        <f ca="1">SUMPRODUCT(成绩!$C61:$J61,OFFSET(CO_FESP,4,0,1,8))*INDEX(EF_SP,1)+SUMPRODUCT(成绩!$L61:$N61,OFFSET(CO_OSP,4,0,1,3),OFFSET(EF_SP,0,1,1,3))</f>
        <v>0</v>
      </c>
      <c r="H61" s="102">
        <f ca="1">SUMPRODUCT(成绩!$C61:$J61,OFFSET(CO_FESP,5,0,1,8))*INDEX(EF_SP,1)+SUMPRODUCT(成绩!$L61:$N61,OFFSET(CO_OSP,5,0,1,3),OFFSET(EF_SP,0,1,1,3))</f>
        <v>0</v>
      </c>
      <c r="I61" s="102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2">
        <f ca="1">SUMPRODUCT(成绩!$C62:$J62,OFFSET(CO_FESP,0,0,1,8))*INDEX(EF_SP,1)+SUMPRODUCT(成绩!$L62:$N62,OFFSET(CO_OSP,0,0,1,3),OFFSET(EF_SP,0,1,1,3))</f>
        <v>0</v>
      </c>
      <c r="D62" s="102">
        <f ca="1">SUMPRODUCT(成绩!$C62:$J62,OFFSET(CO_FESP,1,0,1,8))*INDEX(EF_SP,1)+SUMPRODUCT(成绩!$L62:$N62,OFFSET(CO_OSP,1,0,1,3),OFFSET(EF_SP,0,1,1,3))</f>
        <v>0</v>
      </c>
      <c r="E62" s="102">
        <f ca="1">SUMPRODUCT(成绩!$C62:$J62,OFFSET(CO_FESP,2,0,1,8))*INDEX(EF_SP,1)+SUMPRODUCT(成绩!$L62:$N62,OFFSET(CO_OSP,2,0,1,3),OFFSET(EF_SP,0,1,1,3))</f>
        <v>0</v>
      </c>
      <c r="F62" s="102">
        <f ca="1">SUMPRODUCT(成绩!$C62:$J62,OFFSET(CO_FESP,3,0,1,8))*INDEX(EF_SP,1)+SUMPRODUCT(成绩!$L62:$N62,OFFSET(CO_OSP,3,0,1,3),OFFSET(EF_SP,0,1,1,3))</f>
        <v>0</v>
      </c>
      <c r="G62" s="102">
        <f ca="1">SUMPRODUCT(成绩!$C62:$J62,OFFSET(CO_FESP,4,0,1,8))*INDEX(EF_SP,1)+SUMPRODUCT(成绩!$L62:$N62,OFFSET(CO_OSP,4,0,1,3),OFFSET(EF_SP,0,1,1,3))</f>
        <v>0</v>
      </c>
      <c r="H62" s="102">
        <f ca="1">SUMPRODUCT(成绩!$C62:$J62,OFFSET(CO_FESP,5,0,1,8))*INDEX(EF_SP,1)+SUMPRODUCT(成绩!$L62:$N62,OFFSET(CO_OSP,5,0,1,3),OFFSET(EF_SP,0,1,1,3))</f>
        <v>0</v>
      </c>
      <c r="I62" s="102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34" workbookViewId="0">
      <selection activeCell="K34" sqref="K34:K48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81" t="s">
        <v>51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4" s="1" customFormat="1" ht="35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/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201824100559</v>
      </c>
      <c r="B3" s="17" t="str">
        <f>成绩!$B3</f>
        <v>展闯</v>
      </c>
      <c r="C3" s="20">
        <f ca="1">IFERROR(课程目标得分!C3/INDEX(CO_TScore,1),0)</f>
        <v>0.75</v>
      </c>
      <c r="D3" s="20">
        <f ca="1">IFERROR(课程目标得分!D3/INDEX(CO_TScore,2),0)</f>
        <v>0.75</v>
      </c>
      <c r="E3" s="20">
        <f ca="1">IFERROR(课程目标得分!E3/INDEX(CO_TScore,3),0)</f>
        <v>0.75</v>
      </c>
      <c r="F3" s="20">
        <f ca="1">IFERROR(课程目标得分!F3/INDEX(CO_TScore,4),0)</f>
        <v>0</v>
      </c>
      <c r="G3" s="20">
        <f ca="1">IFERROR(课程目标得分!G3/INDEX(CO_TScore,5),0)</f>
        <v>0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0.75</v>
      </c>
      <c r="K3" s="24" t="str">
        <f ca="1">IF(J3&gt;=0.65,"达成","未达成")</f>
        <v>达成</v>
      </c>
      <c r="M3" s="25"/>
      <c r="N3" s="25"/>
    </row>
    <row r="4" spans="1:14" x14ac:dyDescent="0.25">
      <c r="A4" s="19" t="str">
        <f>成绩!$A4</f>
        <v>201824100624</v>
      </c>
      <c r="B4" s="17" t="str">
        <f>成绩!$B4</f>
        <v>刘梓孟</v>
      </c>
      <c r="C4" s="20">
        <f ca="1">IFERROR(课程目标得分!C4/INDEX(CO_TScore,1),0)</f>
        <v>0.84000000000000008</v>
      </c>
      <c r="D4" s="20">
        <f ca="1">IFERROR(课程目标得分!D4/INDEX(CO_TScore,2),0)</f>
        <v>0.84000000000000008</v>
      </c>
      <c r="E4" s="20">
        <f ca="1">IFERROR(课程目标得分!E4/INDEX(CO_TScore,3),0)</f>
        <v>0.84000000000000008</v>
      </c>
      <c r="F4" s="20">
        <f ca="1">IFERROR(课程目标得分!F4/INDEX(CO_TScore,4),0)</f>
        <v>0</v>
      </c>
      <c r="G4" s="20">
        <f ca="1">IFERROR(课程目标得分!G4/INDEX(CO_TScore,5),0)</f>
        <v>0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0.84000000000000019</v>
      </c>
      <c r="K4" s="24" t="str">
        <f ca="1">IF(J4&gt;=0.65,"达成","未达成")</f>
        <v>达成</v>
      </c>
    </row>
    <row r="5" spans="1:14" x14ac:dyDescent="0.25">
      <c r="A5" s="19" t="str">
        <f>成绩!$A5</f>
        <v>201824100512</v>
      </c>
      <c r="B5" s="17" t="str">
        <f>成绩!$B5</f>
        <v>郭晓澎</v>
      </c>
      <c r="C5" s="20">
        <f ca="1">IFERROR(课程目标得分!C5/INDEX(CO_TScore,1),0)</f>
        <v>0.75</v>
      </c>
      <c r="D5" s="20">
        <f ca="1">IFERROR(课程目标得分!D5/INDEX(CO_TScore,2),0)</f>
        <v>0.75</v>
      </c>
      <c r="E5" s="20">
        <f ca="1">IFERROR(课程目标得分!E5/INDEX(CO_TScore,3),0)</f>
        <v>0.75</v>
      </c>
      <c r="F5" s="20">
        <f ca="1">IFERROR(课程目标得分!F5/INDEX(CO_TScore,4),0)</f>
        <v>0</v>
      </c>
      <c r="G5" s="20">
        <f ca="1">IFERROR(课程目标得分!G5/INDEX(CO_TScore,5),0)</f>
        <v>0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0.75</v>
      </c>
      <c r="K5" s="24" t="str">
        <f t="shared" ref="K5:K48" ca="1" si="0">IF(J5&gt;=0.65,"达成","未达成")</f>
        <v>达成</v>
      </c>
    </row>
    <row r="6" spans="1:14" x14ac:dyDescent="0.25">
      <c r="A6" s="19" t="str">
        <f>成绩!$A6</f>
        <v>201824100464</v>
      </c>
      <c r="B6" s="17" t="str">
        <f>成绩!$B6</f>
        <v>左昊广</v>
      </c>
      <c r="C6" s="20">
        <f ca="1">IFERROR(课程目标得分!C6/INDEX(CO_TScore,1),0)</f>
        <v>0.78</v>
      </c>
      <c r="D6" s="20">
        <f ca="1">IFERROR(课程目标得分!D6/INDEX(CO_TScore,2),0)</f>
        <v>0.78</v>
      </c>
      <c r="E6" s="20">
        <f ca="1">IFERROR(课程目标得分!E6/INDEX(CO_TScore,3),0)</f>
        <v>0.78</v>
      </c>
      <c r="F6" s="20">
        <f ca="1">IFERROR(课程目标得分!F6/INDEX(CO_TScore,4),0)</f>
        <v>0</v>
      </c>
      <c r="G6" s="20">
        <f ca="1">IFERROR(课程目标得分!G6/INDEX(CO_TScore,5),0)</f>
        <v>0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0.77999999999999992</v>
      </c>
      <c r="K6" s="24" t="str">
        <f t="shared" ca="1" si="0"/>
        <v>达成</v>
      </c>
    </row>
    <row r="7" spans="1:14" x14ac:dyDescent="0.25">
      <c r="A7" s="19" t="str">
        <f>成绩!$A7</f>
        <v>201824100127</v>
      </c>
      <c r="B7" s="17" t="str">
        <f>成绩!$B7</f>
        <v>李林逸</v>
      </c>
      <c r="C7" s="20">
        <f ca="1">IFERROR(课程目标得分!C7/INDEX(CO_TScore,1),0)</f>
        <v>0.78</v>
      </c>
      <c r="D7" s="20">
        <f ca="1">IFERROR(课程目标得分!D7/INDEX(CO_TScore,2),0)</f>
        <v>0.78</v>
      </c>
      <c r="E7" s="20">
        <f ca="1">IFERROR(课程目标得分!E7/INDEX(CO_TScore,3),0)</f>
        <v>0.78</v>
      </c>
      <c r="F7" s="20">
        <f ca="1">IFERROR(课程目标得分!F7/INDEX(CO_TScore,4),0)</f>
        <v>0</v>
      </c>
      <c r="G7" s="20">
        <f ca="1">IFERROR(课程目标得分!G7/INDEX(CO_TScore,5),0)</f>
        <v>0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0.77999999999999992</v>
      </c>
      <c r="K7" s="24" t="str">
        <f t="shared" ca="1" si="0"/>
        <v>达成</v>
      </c>
    </row>
    <row r="8" spans="1:14" x14ac:dyDescent="0.25">
      <c r="A8" s="19" t="str">
        <f>成绩!$A8</f>
        <v>201824100601</v>
      </c>
      <c r="B8" s="17" t="str">
        <f>成绩!$B8</f>
        <v>白耀庭</v>
      </c>
      <c r="C8" s="20">
        <f ca="1">IFERROR(课程目标得分!C8/INDEX(CO_TScore,1),0)</f>
        <v>0.25</v>
      </c>
      <c r="D8" s="20">
        <f ca="1">IFERROR(课程目标得分!D8/INDEX(CO_TScore,2),0)</f>
        <v>0.25</v>
      </c>
      <c r="E8" s="20">
        <f ca="1">IFERROR(课程目标得分!E8/INDEX(CO_TScore,3),0)</f>
        <v>0.25</v>
      </c>
      <c r="F8" s="20">
        <f ca="1">IFERROR(课程目标得分!F8/INDEX(CO_TScore,4),0)</f>
        <v>0</v>
      </c>
      <c r="G8" s="20">
        <f ca="1">IFERROR(课程目标得分!G8/INDEX(CO_TScore,5),0)</f>
        <v>0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0.25</v>
      </c>
      <c r="K8" s="24" t="str">
        <f t="shared" ca="1" si="0"/>
        <v>未达成</v>
      </c>
    </row>
    <row r="9" spans="1:14" x14ac:dyDescent="0.25">
      <c r="A9" s="19" t="str">
        <f>成绩!$A9</f>
        <v>201824100339</v>
      </c>
      <c r="B9" s="17" t="str">
        <f>成绩!$B9</f>
        <v>唐正强</v>
      </c>
      <c r="C9" s="20">
        <f ca="1">IFERROR(课程目标得分!C9/INDEX(CO_TScore,1),0)</f>
        <v>0.80999999999999994</v>
      </c>
      <c r="D9" s="20">
        <f ca="1">IFERROR(课程目标得分!D9/INDEX(CO_TScore,2),0)</f>
        <v>0.80999999999999994</v>
      </c>
      <c r="E9" s="20">
        <f ca="1">IFERROR(课程目标得分!E9/INDEX(CO_TScore,3),0)</f>
        <v>0.80999999999999994</v>
      </c>
      <c r="F9" s="20">
        <f ca="1">IFERROR(课程目标得分!F9/INDEX(CO_TScore,4),0)</f>
        <v>0</v>
      </c>
      <c r="G9" s="20">
        <f ca="1">IFERROR(课程目标得分!G9/INDEX(CO_TScore,5),0)</f>
        <v>0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0.80999999999999994</v>
      </c>
      <c r="K9" s="24" t="str">
        <f t="shared" ca="1" si="0"/>
        <v>达成</v>
      </c>
    </row>
    <row r="10" spans="1:14" x14ac:dyDescent="0.25">
      <c r="A10" s="19" t="str">
        <f>成绩!$A10</f>
        <v>201824100103</v>
      </c>
      <c r="B10" s="17" t="str">
        <f>成绩!$B10</f>
        <v>陈博</v>
      </c>
      <c r="C10" s="20">
        <f ca="1">IFERROR(课程目标得分!C10/INDEX(CO_TScore,1),0)</f>
        <v>0.83000000000000007</v>
      </c>
      <c r="D10" s="20">
        <f ca="1">IFERROR(课程目标得分!D10/INDEX(CO_TScore,2),0)</f>
        <v>0.83000000000000007</v>
      </c>
      <c r="E10" s="20">
        <f ca="1">IFERROR(课程目标得分!E10/INDEX(CO_TScore,3),0)</f>
        <v>0.83000000000000007</v>
      </c>
      <c r="F10" s="20">
        <f ca="1">IFERROR(课程目标得分!F10/INDEX(CO_TScore,4),0)</f>
        <v>0</v>
      </c>
      <c r="G10" s="20">
        <f ca="1">IFERROR(课程目标得分!G10/INDEX(CO_TScore,5),0)</f>
        <v>0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0.83000000000000007</v>
      </c>
      <c r="K10" s="24" t="str">
        <f t="shared" ca="1" si="0"/>
        <v>达成</v>
      </c>
    </row>
    <row r="11" spans="1:14" x14ac:dyDescent="0.25">
      <c r="A11" s="19" t="str">
        <f>成绩!$A11</f>
        <v>201824100261</v>
      </c>
      <c r="B11" s="17" t="str">
        <f>成绩!$B11</f>
        <v>张耀华</v>
      </c>
      <c r="C11" s="20">
        <f ca="1">IFERROR(课程目标得分!C11/INDEX(CO_TScore,1),0)</f>
        <v>0.84000000000000008</v>
      </c>
      <c r="D11" s="20">
        <f ca="1">IFERROR(课程目标得分!D11/INDEX(CO_TScore,2),0)</f>
        <v>0.84000000000000008</v>
      </c>
      <c r="E11" s="20">
        <f ca="1">IFERROR(课程目标得分!E11/INDEX(CO_TScore,3),0)</f>
        <v>0.84000000000000008</v>
      </c>
      <c r="F11" s="20">
        <f ca="1">IFERROR(课程目标得分!F11/INDEX(CO_TScore,4),0)</f>
        <v>0</v>
      </c>
      <c r="G11" s="20">
        <f ca="1">IFERROR(课程目标得分!G11/INDEX(CO_TScore,5),0)</f>
        <v>0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0.84000000000000019</v>
      </c>
      <c r="K11" s="24" t="str">
        <f t="shared" ca="1" si="0"/>
        <v>达成</v>
      </c>
    </row>
    <row r="12" spans="1:14" x14ac:dyDescent="0.25">
      <c r="A12" s="19" t="str">
        <f>成绩!$A12</f>
        <v>201824100851</v>
      </c>
      <c r="B12" s="17" t="str">
        <f>成绩!$B12</f>
        <v>杨易文</v>
      </c>
      <c r="C12" s="20">
        <f ca="1">IFERROR(课程目标得分!C12/INDEX(CO_TScore,1),0)</f>
        <v>0.83000000000000007</v>
      </c>
      <c r="D12" s="20">
        <f ca="1">IFERROR(课程目标得分!D12/INDEX(CO_TScore,2),0)</f>
        <v>0.83000000000000007</v>
      </c>
      <c r="E12" s="20">
        <f ca="1">IFERROR(课程目标得分!E12/INDEX(CO_TScore,3),0)</f>
        <v>0.83000000000000007</v>
      </c>
      <c r="F12" s="20">
        <f ca="1">IFERROR(课程目标得分!F12/INDEX(CO_TScore,4),0)</f>
        <v>0</v>
      </c>
      <c r="G12" s="20">
        <f ca="1">IFERROR(课程目标得分!G12/INDEX(CO_TScore,5),0)</f>
        <v>0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0.83000000000000007</v>
      </c>
      <c r="K12" s="24" t="str">
        <f t="shared" ca="1" si="0"/>
        <v>达成</v>
      </c>
    </row>
    <row r="13" spans="1:14" x14ac:dyDescent="0.25">
      <c r="A13" s="19" t="str">
        <f>成绩!$A13</f>
        <v>201824100102</v>
      </c>
      <c r="B13" s="17" t="str">
        <f>成绩!$B13</f>
        <v>常德睿</v>
      </c>
      <c r="C13" s="20">
        <f ca="1">IFERROR(课程目标得分!C13/INDEX(CO_TScore,1),0)</f>
        <v>0.77</v>
      </c>
      <c r="D13" s="20">
        <f ca="1">IFERROR(课程目标得分!D13/INDEX(CO_TScore,2),0)</f>
        <v>0.77</v>
      </c>
      <c r="E13" s="20">
        <f ca="1">IFERROR(课程目标得分!E13/INDEX(CO_TScore,3),0)</f>
        <v>0.77</v>
      </c>
      <c r="F13" s="20">
        <f ca="1">IFERROR(课程目标得分!F13/INDEX(CO_TScore,4),0)</f>
        <v>0</v>
      </c>
      <c r="G13" s="20">
        <f ca="1">IFERROR(课程目标得分!G13/INDEX(CO_TScore,5),0)</f>
        <v>0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0.77</v>
      </c>
      <c r="K13" s="24" t="str">
        <f t="shared" ca="1" si="0"/>
        <v>达成</v>
      </c>
    </row>
    <row r="14" spans="1:14" x14ac:dyDescent="0.25">
      <c r="A14" s="19" t="str">
        <f>成绩!$A14</f>
        <v>201832060133</v>
      </c>
      <c r="B14" s="17" t="str">
        <f>成绩!$B14</f>
        <v>张珊瑜</v>
      </c>
      <c r="C14" s="20">
        <f ca="1">IFERROR(课程目标得分!C14/INDEX(CO_TScore,1),0)</f>
        <v>0.85</v>
      </c>
      <c r="D14" s="20">
        <f ca="1">IFERROR(课程目标得分!D14/INDEX(CO_TScore,2),0)</f>
        <v>0.85</v>
      </c>
      <c r="E14" s="20">
        <f ca="1">IFERROR(课程目标得分!E14/INDEX(CO_TScore,3),0)</f>
        <v>0.85</v>
      </c>
      <c r="F14" s="20">
        <f ca="1">IFERROR(课程目标得分!F14/INDEX(CO_TScore,4),0)</f>
        <v>0</v>
      </c>
      <c r="G14" s="20">
        <f ca="1">IFERROR(课程目标得分!G14/INDEX(CO_TScore,5),0)</f>
        <v>0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0.85</v>
      </c>
      <c r="K14" s="24" t="str">
        <f t="shared" ca="1" si="0"/>
        <v>达成</v>
      </c>
    </row>
    <row r="15" spans="1:14" x14ac:dyDescent="0.25">
      <c r="A15" s="19" t="str">
        <f>成绩!$A15</f>
        <v>201824100740</v>
      </c>
      <c r="B15" s="17" t="str">
        <f>成绩!$B15</f>
        <v>王祉杰</v>
      </c>
      <c r="C15" s="20">
        <f ca="1">IFERROR(课程目标得分!C15/INDEX(CO_TScore,1),0)</f>
        <v>0.5</v>
      </c>
      <c r="D15" s="20">
        <f ca="1">IFERROR(课程目标得分!D15/INDEX(CO_TScore,2),0)</f>
        <v>0.5</v>
      </c>
      <c r="E15" s="20">
        <f ca="1">IFERROR(课程目标得分!E15/INDEX(CO_TScore,3),0)</f>
        <v>0.5</v>
      </c>
      <c r="F15" s="20">
        <f ca="1">IFERROR(课程目标得分!F15/INDEX(CO_TScore,4),0)</f>
        <v>0</v>
      </c>
      <c r="G15" s="20">
        <f ca="1">IFERROR(课程目标得分!G15/INDEX(CO_TScore,5),0)</f>
        <v>0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0.5</v>
      </c>
      <c r="K15" s="24" t="str">
        <f t="shared" ca="1" si="0"/>
        <v>未达成</v>
      </c>
    </row>
    <row r="16" spans="1:14" x14ac:dyDescent="0.25">
      <c r="A16" s="19" t="str">
        <f>成绩!$A16</f>
        <v>201824100142</v>
      </c>
      <c r="B16" s="17" t="str">
        <f>成绩!$B16</f>
        <v>史奉名</v>
      </c>
      <c r="C16" s="20">
        <f ca="1">IFERROR(课程目标得分!C16/INDEX(CO_TScore,1),0)</f>
        <v>0.82000000000000006</v>
      </c>
      <c r="D16" s="20">
        <f ca="1">IFERROR(课程目标得分!D16/INDEX(CO_TScore,2),0)</f>
        <v>0.82000000000000006</v>
      </c>
      <c r="E16" s="20">
        <f ca="1">IFERROR(课程目标得分!E16/INDEX(CO_TScore,3),0)</f>
        <v>0.82000000000000006</v>
      </c>
      <c r="F16" s="20">
        <f ca="1">IFERROR(课程目标得分!F16/INDEX(CO_TScore,4),0)</f>
        <v>0</v>
      </c>
      <c r="G16" s="20">
        <f ca="1">IFERROR(课程目标得分!G16/INDEX(CO_TScore,5),0)</f>
        <v>0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0.82</v>
      </c>
      <c r="K16" s="24" t="str">
        <f t="shared" ca="1" si="0"/>
        <v>达成</v>
      </c>
    </row>
    <row r="17" spans="1:11" x14ac:dyDescent="0.25">
      <c r="A17" s="19" t="str">
        <f>成绩!$A17</f>
        <v>201824100109</v>
      </c>
      <c r="B17" s="17" t="str">
        <f>成绩!$B17</f>
        <v>成佳伟</v>
      </c>
      <c r="C17" s="20">
        <f ca="1">IFERROR(课程目标得分!C17/INDEX(CO_TScore,1),0)</f>
        <v>0.79</v>
      </c>
      <c r="D17" s="20">
        <f ca="1">IFERROR(课程目标得分!D17/INDEX(CO_TScore,2),0)</f>
        <v>0.79</v>
      </c>
      <c r="E17" s="20">
        <f ca="1">IFERROR(课程目标得分!E17/INDEX(CO_TScore,3),0)</f>
        <v>0.79</v>
      </c>
      <c r="F17" s="20">
        <f ca="1">IFERROR(课程目标得分!F17/INDEX(CO_TScore,4),0)</f>
        <v>0</v>
      </c>
      <c r="G17" s="20">
        <f ca="1">IFERROR(课程目标得分!G17/INDEX(CO_TScore,5),0)</f>
        <v>0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0.79</v>
      </c>
      <c r="K17" s="24" t="str">
        <f t="shared" ca="1" si="0"/>
        <v>达成</v>
      </c>
    </row>
    <row r="18" spans="1:11" x14ac:dyDescent="0.25">
      <c r="A18" s="19" t="str">
        <f>成绩!$A18</f>
        <v>201824100621</v>
      </c>
      <c r="B18" s="17" t="str">
        <f>成绩!$B18</f>
        <v>刘家祥</v>
      </c>
      <c r="C18" s="20">
        <f ca="1">IFERROR(课程目标得分!C18/INDEX(CO_TScore,1),0)</f>
        <v>0.88000000000000012</v>
      </c>
      <c r="D18" s="20">
        <f ca="1">IFERROR(课程目标得分!D18/INDEX(CO_TScore,2),0)</f>
        <v>0.88000000000000012</v>
      </c>
      <c r="E18" s="20">
        <f ca="1">IFERROR(课程目标得分!E18/INDEX(CO_TScore,3),0)</f>
        <v>0.88000000000000012</v>
      </c>
      <c r="F18" s="20">
        <f ca="1">IFERROR(课程目标得分!F18/INDEX(CO_TScore,4),0)</f>
        <v>0</v>
      </c>
      <c r="G18" s="20">
        <f ca="1">IFERROR(课程目标得分!G18/INDEX(CO_TScore,5),0)</f>
        <v>0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0.88000000000000023</v>
      </c>
      <c r="K18" s="24" t="str">
        <f t="shared" ca="1" si="0"/>
        <v>达成</v>
      </c>
    </row>
    <row r="19" spans="1:11" x14ac:dyDescent="0.25">
      <c r="A19" s="19" t="str">
        <f>成绩!$A19</f>
        <v>201824100120</v>
      </c>
      <c r="B19" s="17" t="str">
        <f>成绩!$B19</f>
        <v>黄增宇</v>
      </c>
      <c r="C19" s="20">
        <f ca="1">IFERROR(课程目标得分!C19/INDEX(CO_TScore,1),0)</f>
        <v>0.88000000000000012</v>
      </c>
      <c r="D19" s="20">
        <f ca="1">IFERROR(课程目标得分!D19/INDEX(CO_TScore,2),0)</f>
        <v>0.88000000000000012</v>
      </c>
      <c r="E19" s="20">
        <f ca="1">IFERROR(课程目标得分!E19/INDEX(CO_TScore,3),0)</f>
        <v>0.88000000000000012</v>
      </c>
      <c r="F19" s="20">
        <f ca="1">IFERROR(课程目标得分!F19/INDEX(CO_TScore,4),0)</f>
        <v>0</v>
      </c>
      <c r="G19" s="20">
        <f ca="1">IFERROR(课程目标得分!G19/INDEX(CO_TScore,5),0)</f>
        <v>0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0.88000000000000023</v>
      </c>
      <c r="K19" s="24" t="str">
        <f t="shared" ca="1" si="0"/>
        <v>达成</v>
      </c>
    </row>
    <row r="20" spans="1:11" x14ac:dyDescent="0.25">
      <c r="A20" s="19" t="str">
        <f>成绩!$A20</f>
        <v>201824100544</v>
      </c>
      <c r="B20" s="17" t="str">
        <f>成绩!$B20</f>
        <v>王晨</v>
      </c>
      <c r="C20" s="20">
        <f ca="1">IFERROR(课程目标得分!C20/INDEX(CO_TScore,1),0)</f>
        <v>0.5</v>
      </c>
      <c r="D20" s="20">
        <f ca="1">IFERROR(课程目标得分!D20/INDEX(CO_TScore,2),0)</f>
        <v>0.5</v>
      </c>
      <c r="E20" s="20">
        <f ca="1">IFERROR(课程目标得分!E20/INDEX(CO_TScore,3),0)</f>
        <v>0.5</v>
      </c>
      <c r="F20" s="20">
        <f ca="1">IFERROR(课程目标得分!F20/INDEX(CO_TScore,4),0)</f>
        <v>0</v>
      </c>
      <c r="G20" s="20">
        <f ca="1">IFERROR(课程目标得分!G20/INDEX(CO_TScore,5),0)</f>
        <v>0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0.5</v>
      </c>
      <c r="K20" s="24" t="str">
        <f t="shared" ca="1" si="0"/>
        <v>未达成</v>
      </c>
    </row>
    <row r="21" spans="1:11" x14ac:dyDescent="0.25">
      <c r="A21" s="19" t="str">
        <f>成绩!$A21</f>
        <v>201824100856</v>
      </c>
      <c r="B21" s="17" t="str">
        <f>成绩!$B21</f>
        <v>张雅琪</v>
      </c>
      <c r="C21" s="20">
        <f ca="1">IFERROR(课程目标得分!C21/INDEX(CO_TScore,1),0)</f>
        <v>0.8</v>
      </c>
      <c r="D21" s="20">
        <f ca="1">IFERROR(课程目标得分!D21/INDEX(CO_TScore,2),0)</f>
        <v>0.8</v>
      </c>
      <c r="E21" s="20">
        <f ca="1">IFERROR(课程目标得分!E21/INDEX(CO_TScore,3),0)</f>
        <v>0.8</v>
      </c>
      <c r="F21" s="20">
        <f ca="1">IFERROR(课程目标得分!F21/INDEX(CO_TScore,4),0)</f>
        <v>0</v>
      </c>
      <c r="G21" s="20">
        <f ca="1">IFERROR(课程目标得分!G21/INDEX(CO_TScore,5),0)</f>
        <v>0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0.80000000000000016</v>
      </c>
      <c r="K21" s="24" t="str">
        <f t="shared" ca="1" si="0"/>
        <v>达成</v>
      </c>
    </row>
    <row r="22" spans="1:11" x14ac:dyDescent="0.25">
      <c r="A22" s="19" t="str">
        <f>成绩!$A22</f>
        <v>201824100720</v>
      </c>
      <c r="B22" s="17" t="str">
        <f>成绩!$B22</f>
        <v>李越强</v>
      </c>
      <c r="C22" s="20">
        <f ca="1">IFERROR(课程目标得分!C22/INDEX(CO_TScore,1),0)</f>
        <v>0.75</v>
      </c>
      <c r="D22" s="20">
        <f ca="1">IFERROR(课程目标得分!D22/INDEX(CO_TScore,2),0)</f>
        <v>0.75</v>
      </c>
      <c r="E22" s="20">
        <f ca="1">IFERROR(课程目标得分!E22/INDEX(CO_TScore,3),0)</f>
        <v>0.75</v>
      </c>
      <c r="F22" s="20">
        <f ca="1">IFERROR(课程目标得分!F22/INDEX(CO_TScore,4),0)</f>
        <v>0</v>
      </c>
      <c r="G22" s="20">
        <f ca="1">IFERROR(课程目标得分!G22/INDEX(CO_TScore,5),0)</f>
        <v>0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0.75</v>
      </c>
      <c r="K22" s="24" t="str">
        <f t="shared" ca="1" si="0"/>
        <v>达成</v>
      </c>
    </row>
    <row r="23" spans="1:11" x14ac:dyDescent="0.25">
      <c r="A23" s="19" t="str">
        <f>成绩!$A23</f>
        <v>201824100116</v>
      </c>
      <c r="B23" s="17" t="str">
        <f>成绩!$B23</f>
        <v>郝伟科</v>
      </c>
      <c r="C23" s="20">
        <f ca="1">IFERROR(课程目标得分!C23/INDEX(CO_TScore,1),0)</f>
        <v>0.86</v>
      </c>
      <c r="D23" s="20">
        <f ca="1">IFERROR(课程目标得分!D23/INDEX(CO_TScore,2),0)</f>
        <v>0.86</v>
      </c>
      <c r="E23" s="20">
        <f ca="1">IFERROR(课程目标得分!E23/INDEX(CO_TScore,3),0)</f>
        <v>0.86</v>
      </c>
      <c r="F23" s="20">
        <f ca="1">IFERROR(课程目标得分!F23/INDEX(CO_TScore,4),0)</f>
        <v>0</v>
      </c>
      <c r="G23" s="20">
        <f ca="1">IFERROR(课程目标得分!G23/INDEX(CO_TScore,5),0)</f>
        <v>0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0.86</v>
      </c>
      <c r="K23" s="24" t="str">
        <f t="shared" ca="1" si="0"/>
        <v>达成</v>
      </c>
    </row>
    <row r="24" spans="1:11" x14ac:dyDescent="0.25">
      <c r="A24" s="19" t="str">
        <f>成绩!$A24</f>
        <v>201824100518</v>
      </c>
      <c r="B24" s="17" t="str">
        <f>成绩!$B24</f>
        <v>黄其滨</v>
      </c>
      <c r="C24" s="20">
        <f ca="1">IFERROR(课程目标得分!C24/INDEX(CO_TScore,1),0)</f>
        <v>0.85</v>
      </c>
      <c r="D24" s="20">
        <f ca="1">IFERROR(课程目标得分!D24/INDEX(CO_TScore,2),0)</f>
        <v>0.85</v>
      </c>
      <c r="E24" s="20">
        <f ca="1">IFERROR(课程目标得分!E24/INDEX(CO_TScore,3),0)</f>
        <v>0.85</v>
      </c>
      <c r="F24" s="20">
        <f ca="1">IFERROR(课程目标得分!F24/INDEX(CO_TScore,4),0)</f>
        <v>0</v>
      </c>
      <c r="G24" s="20">
        <f ca="1">IFERROR(课程目标得分!G24/INDEX(CO_TScore,5),0)</f>
        <v>0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0.85</v>
      </c>
      <c r="K24" s="24" t="str">
        <f t="shared" ca="1" si="0"/>
        <v>达成</v>
      </c>
    </row>
    <row r="25" spans="1:11" x14ac:dyDescent="0.25">
      <c r="A25" s="19" t="str">
        <f>成绩!$A25</f>
        <v>201824100522</v>
      </c>
      <c r="B25" s="17" t="str">
        <f>成绩!$B25</f>
        <v>李澳</v>
      </c>
      <c r="C25" s="20">
        <f ca="1">IFERROR(课程目标得分!C25/INDEX(CO_TScore,1),0)</f>
        <v>0.85</v>
      </c>
      <c r="D25" s="20">
        <f ca="1">IFERROR(课程目标得分!D25/INDEX(CO_TScore,2),0)</f>
        <v>0.85</v>
      </c>
      <c r="E25" s="20">
        <f ca="1">IFERROR(课程目标得分!E25/INDEX(CO_TScore,3),0)</f>
        <v>0.85</v>
      </c>
      <c r="F25" s="20">
        <f ca="1">IFERROR(课程目标得分!F25/INDEX(CO_TScore,4),0)</f>
        <v>0</v>
      </c>
      <c r="G25" s="20">
        <f ca="1">IFERROR(课程目标得分!G25/INDEX(CO_TScore,5),0)</f>
        <v>0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0.85</v>
      </c>
      <c r="K25" s="24" t="str">
        <f t="shared" ca="1" si="0"/>
        <v>达成</v>
      </c>
    </row>
    <row r="26" spans="1:11" x14ac:dyDescent="0.25">
      <c r="A26" s="19" t="str">
        <f>成绩!$A26</f>
        <v>201824100632</v>
      </c>
      <c r="B26" s="17" t="str">
        <f>成绩!$B26</f>
        <v>孙逸晨</v>
      </c>
      <c r="C26" s="20">
        <f ca="1">IFERROR(课程目标得分!C26/INDEX(CO_TScore,1),0)</f>
        <v>0.63000000000000012</v>
      </c>
      <c r="D26" s="20">
        <f ca="1">IFERROR(课程目标得分!D26/INDEX(CO_TScore,2),0)</f>
        <v>0.63000000000000012</v>
      </c>
      <c r="E26" s="20">
        <f ca="1">IFERROR(课程目标得分!E26/INDEX(CO_TScore,3),0)</f>
        <v>0.63000000000000012</v>
      </c>
      <c r="F26" s="20">
        <f ca="1">IFERROR(课程目标得分!F26/INDEX(CO_TScore,4),0)</f>
        <v>0</v>
      </c>
      <c r="G26" s="20">
        <f ca="1">IFERROR(课程目标得分!G26/INDEX(CO_TScore,5),0)</f>
        <v>0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0.63000000000000012</v>
      </c>
      <c r="K26" s="24" t="str">
        <f t="shared" ca="1" si="0"/>
        <v>未达成</v>
      </c>
    </row>
    <row r="27" spans="1:11" x14ac:dyDescent="0.25">
      <c r="A27" s="19" t="str">
        <f>成绩!$A27</f>
        <v>201824100611</v>
      </c>
      <c r="B27" s="17" t="str">
        <f>成绩!$B27</f>
        <v>郭富成</v>
      </c>
      <c r="C27" s="20">
        <f ca="1">IFERROR(课程目标得分!C27/INDEX(CO_TScore,1),0)</f>
        <v>0.79</v>
      </c>
      <c r="D27" s="20">
        <f ca="1">IFERROR(课程目标得分!D27/INDEX(CO_TScore,2),0)</f>
        <v>0.79</v>
      </c>
      <c r="E27" s="20">
        <f ca="1">IFERROR(课程目标得分!E27/INDEX(CO_TScore,3),0)</f>
        <v>0.79</v>
      </c>
      <c r="F27" s="20">
        <f ca="1">IFERROR(课程目标得分!F27/INDEX(CO_TScore,4),0)</f>
        <v>0</v>
      </c>
      <c r="G27" s="20">
        <f ca="1">IFERROR(课程目标得分!G27/INDEX(CO_TScore,5),0)</f>
        <v>0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0.79</v>
      </c>
      <c r="K27" s="24" t="str">
        <f t="shared" ca="1" si="0"/>
        <v>达成</v>
      </c>
    </row>
    <row r="28" spans="1:11" x14ac:dyDescent="0.25">
      <c r="A28" s="19" t="str">
        <f>成绩!$A28</f>
        <v>201824100553</v>
      </c>
      <c r="B28" s="17" t="str">
        <f>成绩!$B28</f>
        <v>徐冰莹</v>
      </c>
      <c r="C28" s="20">
        <f ca="1">IFERROR(课程目标得分!C28/INDEX(CO_TScore,1),0)</f>
        <v>0.69000000000000006</v>
      </c>
      <c r="D28" s="20">
        <f ca="1">IFERROR(课程目标得分!D28/INDEX(CO_TScore,2),0)</f>
        <v>0.69000000000000006</v>
      </c>
      <c r="E28" s="20">
        <f ca="1">IFERROR(课程目标得分!E28/INDEX(CO_TScore,3),0)</f>
        <v>0.69000000000000006</v>
      </c>
      <c r="F28" s="20">
        <f ca="1">IFERROR(课程目标得分!F28/INDEX(CO_TScore,4),0)</f>
        <v>0</v>
      </c>
      <c r="G28" s="20">
        <f ca="1">IFERROR(课程目标得分!G28/INDEX(CO_TScore,5),0)</f>
        <v>0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0.69000000000000006</v>
      </c>
      <c r="K28" s="24" t="str">
        <f t="shared" ca="1" si="0"/>
        <v>达成</v>
      </c>
    </row>
    <row r="29" spans="1:11" x14ac:dyDescent="0.25">
      <c r="A29" s="19" t="str">
        <f>成绩!$A29</f>
        <v>201824100849</v>
      </c>
      <c r="B29" s="17" t="str">
        <f>成绩!$B29</f>
        <v>许文洲</v>
      </c>
      <c r="C29" s="20">
        <f ca="1">IFERROR(课程目标得分!C29/INDEX(CO_TScore,1),0)</f>
        <v>0.75</v>
      </c>
      <c r="D29" s="20">
        <f ca="1">IFERROR(课程目标得分!D29/INDEX(CO_TScore,2),0)</f>
        <v>0.75</v>
      </c>
      <c r="E29" s="20">
        <f ca="1">IFERROR(课程目标得分!E29/INDEX(CO_TScore,3),0)</f>
        <v>0.75</v>
      </c>
      <c r="F29" s="20">
        <f ca="1">IFERROR(课程目标得分!F29/INDEX(CO_TScore,4),0)</f>
        <v>0</v>
      </c>
      <c r="G29" s="20">
        <f ca="1">IFERROR(课程目标得分!G29/INDEX(CO_TScore,5),0)</f>
        <v>0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0.75</v>
      </c>
      <c r="K29" s="24" t="str">
        <f t="shared" ca="1" si="0"/>
        <v>达成</v>
      </c>
    </row>
    <row r="30" spans="1:11" x14ac:dyDescent="0.25">
      <c r="A30" s="19" t="str">
        <f>成绩!$A30</f>
        <v>201824100663</v>
      </c>
      <c r="B30" s="17" t="str">
        <f>成绩!$B30</f>
        <v>赵钰琨</v>
      </c>
      <c r="C30" s="20">
        <f ca="1">IFERROR(课程目标得分!C30/INDEX(CO_TScore,1),0)</f>
        <v>0.25</v>
      </c>
      <c r="D30" s="20">
        <f ca="1">IFERROR(课程目标得分!D30/INDEX(CO_TScore,2),0)</f>
        <v>0.25</v>
      </c>
      <c r="E30" s="20">
        <f ca="1">IFERROR(课程目标得分!E30/INDEX(CO_TScore,3),0)</f>
        <v>0.25</v>
      </c>
      <c r="F30" s="20">
        <f ca="1">IFERROR(课程目标得分!F30/INDEX(CO_TScore,4),0)</f>
        <v>0</v>
      </c>
      <c r="G30" s="20">
        <f ca="1">IFERROR(课程目标得分!G30/INDEX(CO_TScore,5),0)</f>
        <v>0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0.25</v>
      </c>
      <c r="K30" s="24" t="str">
        <f t="shared" ca="1" si="0"/>
        <v>未达成</v>
      </c>
    </row>
    <row r="31" spans="1:11" x14ac:dyDescent="0.25">
      <c r="A31" s="19" t="str">
        <f>成绩!$A31</f>
        <v>201824100863</v>
      </c>
      <c r="B31" s="17" t="str">
        <f>成绩!$B31</f>
        <v>邹天佑</v>
      </c>
      <c r="C31" s="20">
        <f ca="1">IFERROR(课程目标得分!C31/INDEX(CO_TScore,1),0)</f>
        <v>0.84000000000000008</v>
      </c>
      <c r="D31" s="20">
        <f ca="1">IFERROR(课程目标得分!D31/INDEX(CO_TScore,2),0)</f>
        <v>0.84000000000000008</v>
      </c>
      <c r="E31" s="20">
        <f ca="1">IFERROR(课程目标得分!E31/INDEX(CO_TScore,3),0)</f>
        <v>0.84000000000000008</v>
      </c>
      <c r="F31" s="20">
        <f ca="1">IFERROR(课程目标得分!F31/INDEX(CO_TScore,4),0)</f>
        <v>0</v>
      </c>
      <c r="G31" s="20">
        <f ca="1">IFERROR(课程目标得分!G31/INDEX(CO_TScore,5),0)</f>
        <v>0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0.84000000000000019</v>
      </c>
      <c r="K31" s="24" t="str">
        <f t="shared" ca="1" si="0"/>
        <v>达成</v>
      </c>
    </row>
    <row r="32" spans="1:11" x14ac:dyDescent="0.25">
      <c r="A32" s="19" t="str">
        <f>成绩!$A32</f>
        <v>201824100640</v>
      </c>
      <c r="B32" s="17" t="str">
        <f>成绩!$B32</f>
        <v>王梦瑶</v>
      </c>
      <c r="C32" s="20">
        <f ca="1">IFERROR(课程目标得分!C32/INDEX(CO_TScore,1),0)</f>
        <v>0.9</v>
      </c>
      <c r="D32" s="20">
        <f ca="1">IFERROR(课程目标得分!D32/INDEX(CO_TScore,2),0)</f>
        <v>0.9</v>
      </c>
      <c r="E32" s="20">
        <f ca="1">IFERROR(课程目标得分!E32/INDEX(CO_TScore,3),0)</f>
        <v>0.9</v>
      </c>
      <c r="F32" s="20">
        <f ca="1">IFERROR(课程目标得分!F32/INDEX(CO_TScore,4),0)</f>
        <v>0</v>
      </c>
      <c r="G32" s="20">
        <f ca="1">IFERROR(课程目标得分!G32/INDEX(CO_TScore,5),0)</f>
        <v>0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0.9</v>
      </c>
      <c r="K32" s="24" t="str">
        <f t="shared" ca="1" si="0"/>
        <v>达成</v>
      </c>
    </row>
    <row r="33" spans="1:11" x14ac:dyDescent="0.25">
      <c r="A33" s="19" t="str">
        <f>成绩!$A33</f>
        <v>201824100848</v>
      </c>
      <c r="B33" s="17" t="str">
        <f>成绩!$B33</f>
        <v>徐林浩</v>
      </c>
      <c r="C33" s="20">
        <f ca="1">IFERROR(课程目标得分!C33/INDEX(CO_TScore,1),0)</f>
        <v>0.88000000000000012</v>
      </c>
      <c r="D33" s="20">
        <f ca="1">IFERROR(课程目标得分!D33/INDEX(CO_TScore,2),0)</f>
        <v>0.88000000000000012</v>
      </c>
      <c r="E33" s="20">
        <f ca="1">IFERROR(课程目标得分!E33/INDEX(CO_TScore,3),0)</f>
        <v>0.88000000000000012</v>
      </c>
      <c r="F33" s="20">
        <f ca="1">IFERROR(课程目标得分!F33/INDEX(CO_TScore,4),0)</f>
        <v>0</v>
      </c>
      <c r="G33" s="20">
        <f ca="1">IFERROR(课程目标得分!G33/INDEX(CO_TScore,5),0)</f>
        <v>0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0.88000000000000023</v>
      </c>
      <c r="K33" s="24" t="str">
        <f t="shared" ca="1" si="0"/>
        <v>达成</v>
      </c>
    </row>
    <row r="34" spans="1:11" x14ac:dyDescent="0.25">
      <c r="A34" s="19" t="str">
        <f>成绩!$A34</f>
        <v>201824100842</v>
      </c>
      <c r="B34" s="17" t="str">
        <f>成绩!$B34</f>
        <v>王晓</v>
      </c>
      <c r="C34" s="20">
        <f ca="1">IFERROR(课程目标得分!C34/INDEX(CO_TScore,1),0)</f>
        <v>0.74</v>
      </c>
      <c r="D34" s="20">
        <f ca="1">IFERROR(课程目标得分!D34/INDEX(CO_TScore,2),0)</f>
        <v>0.74</v>
      </c>
      <c r="E34" s="20">
        <f ca="1">IFERROR(课程目标得分!E34/INDEX(CO_TScore,3),0)</f>
        <v>0.74</v>
      </c>
      <c r="F34" s="20">
        <f ca="1">IFERROR(课程目标得分!F34/INDEX(CO_TScore,4),0)</f>
        <v>0</v>
      </c>
      <c r="G34" s="20">
        <f ca="1">IFERROR(课程目标得分!G34/INDEX(CO_TScore,5),0)</f>
        <v>0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0.73999999999999988</v>
      </c>
      <c r="K34" s="24" t="str">
        <f t="shared" ca="1" si="0"/>
        <v>达成</v>
      </c>
    </row>
    <row r="35" spans="1:11" x14ac:dyDescent="0.25">
      <c r="A35" s="19" t="str">
        <f>成绩!$A35</f>
        <v>201824100437</v>
      </c>
      <c r="B35" s="17" t="str">
        <f>成绩!$B35</f>
        <v>王佩瑶</v>
      </c>
      <c r="C35" s="20">
        <f ca="1">IFERROR(课程目标得分!C35/INDEX(CO_TScore,1),0)</f>
        <v>0.80999999999999994</v>
      </c>
      <c r="D35" s="20">
        <f ca="1">IFERROR(课程目标得分!D35/INDEX(CO_TScore,2),0)</f>
        <v>0.80999999999999994</v>
      </c>
      <c r="E35" s="20">
        <f ca="1">IFERROR(课程目标得分!E35/INDEX(CO_TScore,3),0)</f>
        <v>0.80999999999999994</v>
      </c>
      <c r="F35" s="20">
        <f ca="1">IFERROR(课程目标得分!F35/INDEX(CO_TScore,4),0)</f>
        <v>0</v>
      </c>
      <c r="G35" s="20">
        <f ca="1">IFERROR(课程目标得分!G35/INDEX(CO_TScore,5),0)</f>
        <v>0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0.80999999999999994</v>
      </c>
      <c r="K35" s="24" t="str">
        <f t="shared" ca="1" si="0"/>
        <v>达成</v>
      </c>
    </row>
    <row r="36" spans="1:11" x14ac:dyDescent="0.25">
      <c r="A36" s="19" t="str">
        <f>成绩!$A36</f>
        <v>201824100345</v>
      </c>
      <c r="B36" s="17" t="str">
        <f>成绩!$B36</f>
        <v>王文博</v>
      </c>
      <c r="C36" s="20">
        <f ca="1">IFERROR(课程目标得分!C36/INDEX(CO_TScore,1),0)</f>
        <v>0.77</v>
      </c>
      <c r="D36" s="20">
        <f ca="1">IFERROR(课程目标得分!D36/INDEX(CO_TScore,2),0)</f>
        <v>0.77</v>
      </c>
      <c r="E36" s="20">
        <f ca="1">IFERROR(课程目标得分!E36/INDEX(CO_TScore,3),0)</f>
        <v>0.77</v>
      </c>
      <c r="F36" s="20">
        <f ca="1">IFERROR(课程目标得分!F36/INDEX(CO_TScore,4),0)</f>
        <v>0</v>
      </c>
      <c r="G36" s="20">
        <f ca="1">IFERROR(课程目标得分!G36/INDEX(CO_TScore,5),0)</f>
        <v>0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0.77</v>
      </c>
      <c r="K36" s="24" t="str">
        <f t="shared" ca="1" si="0"/>
        <v>达成</v>
      </c>
    </row>
    <row r="37" spans="1:11" x14ac:dyDescent="0.25">
      <c r="A37" s="19" t="str">
        <f>成绩!$A37</f>
        <v>201824100313</v>
      </c>
      <c r="B37" s="17" t="str">
        <f>成绩!$B37</f>
        <v>费宣烨</v>
      </c>
      <c r="C37" s="20">
        <f ca="1">IFERROR(课程目标得分!C37/INDEX(CO_TScore,1),0)</f>
        <v>0.82000000000000006</v>
      </c>
      <c r="D37" s="20">
        <f ca="1">IFERROR(课程目标得分!D37/INDEX(CO_TScore,2),0)</f>
        <v>0.82000000000000006</v>
      </c>
      <c r="E37" s="20">
        <f ca="1">IFERROR(课程目标得分!E37/INDEX(CO_TScore,3),0)</f>
        <v>0.82000000000000006</v>
      </c>
      <c r="F37" s="20">
        <f ca="1">IFERROR(课程目标得分!F37/INDEX(CO_TScore,4),0)</f>
        <v>0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0.82</v>
      </c>
      <c r="K37" s="24" t="str">
        <f t="shared" ca="1" si="0"/>
        <v>达成</v>
      </c>
    </row>
    <row r="38" spans="1:11" x14ac:dyDescent="0.25">
      <c r="A38" s="19" t="str">
        <f>成绩!$A38</f>
        <v>201824100342</v>
      </c>
      <c r="B38" s="17" t="str">
        <f>成绩!$B38</f>
        <v>王汝嘉</v>
      </c>
      <c r="C38" s="20">
        <f ca="1">IFERROR(课程目标得分!C38/INDEX(CO_TScore,1),0)</f>
        <v>0.8</v>
      </c>
      <c r="D38" s="20">
        <f ca="1">IFERROR(课程目标得分!D38/INDEX(CO_TScore,2),0)</f>
        <v>0.8</v>
      </c>
      <c r="E38" s="20">
        <f ca="1">IFERROR(课程目标得分!E38/INDEX(CO_TScore,3),0)</f>
        <v>0.8</v>
      </c>
      <c r="F38" s="20">
        <f ca="1">IFERROR(课程目标得分!F38/INDEX(CO_TScore,4),0)</f>
        <v>0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0.80000000000000016</v>
      </c>
      <c r="K38" s="24" t="str">
        <f t="shared" ca="1" si="0"/>
        <v>达成</v>
      </c>
    </row>
    <row r="39" spans="1:11" x14ac:dyDescent="0.25">
      <c r="A39" s="19" t="str">
        <f>成绩!$A39</f>
        <v>201877100406</v>
      </c>
      <c r="B39" s="17" t="str">
        <f>成绩!$B39</f>
        <v>杜英豪</v>
      </c>
      <c r="C39" s="20">
        <f ca="1">IFERROR(课程目标得分!C39/INDEX(CO_TScore,1),0)</f>
        <v>0.74</v>
      </c>
      <c r="D39" s="20">
        <f ca="1">IFERROR(课程目标得分!D39/INDEX(CO_TScore,2),0)</f>
        <v>0.74</v>
      </c>
      <c r="E39" s="20">
        <f ca="1">IFERROR(课程目标得分!E39/INDEX(CO_TScore,3),0)</f>
        <v>0.74</v>
      </c>
      <c r="F39" s="20">
        <f ca="1">IFERROR(课程目标得分!F39/INDEX(CO_TScore,4),0)</f>
        <v>0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0.73999999999999988</v>
      </c>
      <c r="K39" s="24" t="str">
        <f t="shared" ca="1" si="0"/>
        <v>达成</v>
      </c>
    </row>
    <row r="40" spans="1:11" x14ac:dyDescent="0.25">
      <c r="A40" s="19" t="str">
        <f>成绩!$A40</f>
        <v>201824100416</v>
      </c>
      <c r="B40" s="17" t="str">
        <f>成绩!$B40</f>
        <v>霍情情</v>
      </c>
      <c r="C40" s="20">
        <f ca="1">IFERROR(课程目标得分!C40/INDEX(CO_TScore,1),0)</f>
        <v>0.84000000000000008</v>
      </c>
      <c r="D40" s="20">
        <f ca="1">IFERROR(课程目标得分!D40/INDEX(CO_TScore,2),0)</f>
        <v>0.84000000000000008</v>
      </c>
      <c r="E40" s="20">
        <f ca="1">IFERROR(课程目标得分!E40/INDEX(CO_TScore,3),0)</f>
        <v>0.84000000000000008</v>
      </c>
      <c r="F40" s="20">
        <f ca="1">IFERROR(课程目标得分!F40/INDEX(CO_TScore,4),0)</f>
        <v>0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0.84000000000000019</v>
      </c>
      <c r="K40" s="24" t="str">
        <f t="shared" ca="1" si="0"/>
        <v>达成</v>
      </c>
    </row>
    <row r="41" spans="1:11" x14ac:dyDescent="0.25">
      <c r="A41" s="19" t="str">
        <f>成绩!$A41</f>
        <v>201824100505</v>
      </c>
      <c r="B41" s="17" t="str">
        <f>成绩!$B41</f>
        <v>杜豫湘</v>
      </c>
      <c r="C41" s="20">
        <f ca="1">IFERROR(课程目标得分!C41/INDEX(CO_TScore,1),0)</f>
        <v>0.85</v>
      </c>
      <c r="D41" s="20">
        <f ca="1">IFERROR(课程目标得分!D41/INDEX(CO_TScore,2),0)</f>
        <v>0.85</v>
      </c>
      <c r="E41" s="20">
        <f ca="1">IFERROR(课程目标得分!E41/INDEX(CO_TScore,3),0)</f>
        <v>0.85</v>
      </c>
      <c r="F41" s="20">
        <f ca="1">IFERROR(课程目标得分!F41/INDEX(CO_TScore,4),0)</f>
        <v>0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0.85</v>
      </c>
      <c r="K41" s="24" t="str">
        <f t="shared" ca="1" si="0"/>
        <v>达成</v>
      </c>
    </row>
    <row r="42" spans="1:11" x14ac:dyDescent="0.25">
      <c r="A42" s="19" t="str">
        <f>成绩!$A42</f>
        <v>201824100546</v>
      </c>
      <c r="B42" s="17" t="str">
        <f>成绩!$B42</f>
        <v>王鸿楠</v>
      </c>
      <c r="C42" s="20">
        <f ca="1">IFERROR(课程目标得分!C42/INDEX(CO_TScore,1),0)</f>
        <v>0.89</v>
      </c>
      <c r="D42" s="20">
        <f ca="1">IFERROR(课程目标得分!D42/INDEX(CO_TScore,2),0)</f>
        <v>0.89</v>
      </c>
      <c r="E42" s="20">
        <f ca="1">IFERROR(课程目标得分!E42/INDEX(CO_TScore,3),0)</f>
        <v>0.89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0.89</v>
      </c>
      <c r="K42" s="24" t="str">
        <f t="shared" ca="1" si="0"/>
        <v>达成</v>
      </c>
    </row>
    <row r="43" spans="1:11" x14ac:dyDescent="0.25">
      <c r="A43" s="19" t="str">
        <f>成绩!$A43</f>
        <v>201824100419</v>
      </c>
      <c r="B43" s="17" t="str">
        <f>成绩!$B43</f>
        <v>晋佳伟</v>
      </c>
      <c r="C43" s="20">
        <f ca="1">IFERROR(课程目标得分!C43/INDEX(CO_TScore,1),0)</f>
        <v>0.69000000000000006</v>
      </c>
      <c r="D43" s="20">
        <f ca="1">IFERROR(课程目标得分!D43/INDEX(CO_TScore,2),0)</f>
        <v>0.69000000000000006</v>
      </c>
      <c r="E43" s="20">
        <f ca="1">IFERROR(课程目标得分!E43/INDEX(CO_TScore,3),0)</f>
        <v>0.69000000000000006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0.69000000000000006</v>
      </c>
      <c r="K43" s="24" t="str">
        <f t="shared" ca="1" si="0"/>
        <v>达成</v>
      </c>
    </row>
    <row r="44" spans="1:11" x14ac:dyDescent="0.25">
      <c r="A44" s="19" t="str">
        <f>成绩!$A44</f>
        <v>201824100805</v>
      </c>
      <c r="B44" s="17" t="str">
        <f>成绩!$B44</f>
        <v>程可</v>
      </c>
      <c r="C44" s="20">
        <f ca="1">IFERROR(课程目标得分!C44/INDEX(CO_TScore,1),0)</f>
        <v>0.85</v>
      </c>
      <c r="D44" s="20">
        <f ca="1">IFERROR(课程目标得分!D44/INDEX(CO_TScore,2),0)</f>
        <v>0.85</v>
      </c>
      <c r="E44" s="20">
        <f ca="1">IFERROR(课程目标得分!E44/INDEX(CO_TScore,3),0)</f>
        <v>0.85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0.85</v>
      </c>
      <c r="K44" s="24" t="str">
        <f t="shared" ca="1" si="0"/>
        <v>达成</v>
      </c>
    </row>
    <row r="45" spans="1:11" x14ac:dyDescent="0.25">
      <c r="A45" s="19" t="str">
        <f>成绩!$A45</f>
        <v>201824100460</v>
      </c>
      <c r="B45" s="17" t="str">
        <f>成绩!$B45</f>
        <v>周李龙</v>
      </c>
      <c r="C45" s="20">
        <f ca="1">IFERROR(课程目标得分!C45/INDEX(CO_TScore,1),0)</f>
        <v>0.85</v>
      </c>
      <c r="D45" s="20">
        <f ca="1">IFERROR(课程目标得分!D45/INDEX(CO_TScore,2),0)</f>
        <v>0.85</v>
      </c>
      <c r="E45" s="20">
        <f ca="1">IFERROR(课程目标得分!E45/INDEX(CO_TScore,3),0)</f>
        <v>0.85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0.85</v>
      </c>
      <c r="K45" s="24" t="str">
        <f t="shared" ca="1" si="0"/>
        <v>达成</v>
      </c>
    </row>
    <row r="46" spans="1:11" x14ac:dyDescent="0.25">
      <c r="A46" s="19" t="str">
        <f>成绩!$A46</f>
        <v>201824100524</v>
      </c>
      <c r="B46" s="17" t="str">
        <f>成绩!$B46</f>
        <v>李世林</v>
      </c>
      <c r="C46" s="20">
        <f ca="1">IFERROR(课程目标得分!C46/INDEX(CO_TScore,1),0)</f>
        <v>0.5</v>
      </c>
      <c r="D46" s="20">
        <f ca="1">IFERROR(课程目标得分!D46/INDEX(CO_TScore,2),0)</f>
        <v>0.5</v>
      </c>
      <c r="E46" s="20">
        <f ca="1">IFERROR(课程目标得分!E46/INDEX(CO_TScore,3),0)</f>
        <v>0.5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0.5</v>
      </c>
      <c r="K46" s="24" t="str">
        <f t="shared" ca="1" si="0"/>
        <v>未达成</v>
      </c>
    </row>
    <row r="47" spans="1:11" x14ac:dyDescent="0.25">
      <c r="A47" s="19" t="str">
        <f>成绩!$A47</f>
        <v>201824100155</v>
      </c>
      <c r="B47" s="17" t="str">
        <f>成绩!$B47</f>
        <v>杨好</v>
      </c>
      <c r="C47" s="20">
        <f ca="1">IFERROR(课程目标得分!C47/INDEX(CO_TScore,1),0)</f>
        <v>0.79</v>
      </c>
      <c r="D47" s="20">
        <f ca="1">IFERROR(课程目标得分!D47/INDEX(CO_TScore,2),0)</f>
        <v>0.79</v>
      </c>
      <c r="E47" s="20">
        <f ca="1">IFERROR(课程目标得分!E47/INDEX(CO_TScore,3),0)</f>
        <v>0.79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0.79</v>
      </c>
      <c r="K47" s="24" t="str">
        <f t="shared" ca="1" si="0"/>
        <v>达成</v>
      </c>
    </row>
    <row r="48" spans="1:11" x14ac:dyDescent="0.25">
      <c r="A48" s="19" t="str">
        <f>成绩!$A48</f>
        <v>201824100115</v>
      </c>
      <c r="B48" s="17" t="str">
        <f>成绩!$B48</f>
        <v>管泽隆</v>
      </c>
      <c r="C48" s="20">
        <f ca="1">IFERROR(课程目标得分!C48/INDEX(CO_TScore,1),0)</f>
        <v>0.84000000000000008</v>
      </c>
      <c r="D48" s="20">
        <f ca="1">IFERROR(课程目标得分!D48/INDEX(CO_TScore,2),0)</f>
        <v>0.84000000000000008</v>
      </c>
      <c r="E48" s="20">
        <f ca="1">IFERROR(课程目标得分!E48/INDEX(CO_TScore,3),0)</f>
        <v>0.84000000000000008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0.84000000000000019</v>
      </c>
      <c r="K48" s="24" t="str">
        <f t="shared" ca="1" si="0"/>
        <v>达成</v>
      </c>
    </row>
    <row r="49" spans="1:11" x14ac:dyDescent="0.25">
      <c r="A49" s="19">
        <f>成绩!$A49</f>
        <v>0</v>
      </c>
      <c r="B49" s="17">
        <f>成绩!$B49</f>
        <v>0</v>
      </c>
      <c r="C49" s="20">
        <f ca="1">IFERROR(课程目标得分!C49/INDEX(CO_TScore,1),0)</f>
        <v>0</v>
      </c>
      <c r="D49" s="20">
        <f ca="1">IFERROR(课程目标得分!D49/INDEX(CO_TScore,2),0)</f>
        <v>0</v>
      </c>
      <c r="E49" s="20">
        <f ca="1">IFERROR(课程目标得分!E49/INDEX(CO_TScore,3),0)</f>
        <v>0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</v>
      </c>
      <c r="K49" s="24"/>
    </row>
    <row r="50" spans="1:11" x14ac:dyDescent="0.25">
      <c r="A50" s="19">
        <f>成绩!$A50</f>
        <v>0</v>
      </c>
      <c r="B50" s="17">
        <f>成绩!$B50</f>
        <v>0</v>
      </c>
      <c r="C50" s="20">
        <f ca="1">IFERROR(课程目标得分!C50/INDEX(CO_TScore,1),0)</f>
        <v>0</v>
      </c>
      <c r="D50" s="20">
        <f ca="1">IFERROR(课程目标得分!D50/INDEX(CO_TScore,2),0)</f>
        <v>0</v>
      </c>
      <c r="E50" s="20">
        <f ca="1">IFERROR(课程目标得分!E50/INDEX(CO_TScore,3),0)</f>
        <v>0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</v>
      </c>
      <c r="K50" s="24"/>
    </row>
    <row r="51" spans="1:11" x14ac:dyDescent="0.25">
      <c r="A51" s="19">
        <f>成绩!$A51</f>
        <v>0</v>
      </c>
      <c r="B51" s="17">
        <f>成绩!$B51</f>
        <v>0</v>
      </c>
      <c r="C51" s="20">
        <f ca="1">IFERROR(课程目标得分!C51/INDEX(CO_TScore,1),0)</f>
        <v>0</v>
      </c>
      <c r="D51" s="20">
        <f ca="1">IFERROR(课程目标得分!D51/INDEX(CO_TScore,2),0)</f>
        <v>0</v>
      </c>
      <c r="E51" s="20">
        <f ca="1">IFERROR(课程目标得分!E51/INDEX(CO_TScore,3),0)</f>
        <v>0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</v>
      </c>
      <c r="K51" s="24"/>
    </row>
    <row r="52" spans="1:11" x14ac:dyDescent="0.25">
      <c r="A52" s="19">
        <f>成绩!$A52</f>
        <v>0</v>
      </c>
      <c r="B52" s="17">
        <f>成绩!$B52</f>
        <v>0</v>
      </c>
      <c r="C52" s="20">
        <f ca="1">IFERROR(课程目标得分!C52/INDEX(CO_TScore,1),0)</f>
        <v>0</v>
      </c>
      <c r="D52" s="20">
        <f ca="1">IFERROR(课程目标得分!D52/INDEX(CO_TScore,2),0)</f>
        <v>0</v>
      </c>
      <c r="E52" s="20">
        <f ca="1">IFERROR(课程目标得分!E52/INDEX(CO_TScore,3),0)</f>
        <v>0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</v>
      </c>
      <c r="K52" s="24"/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activeCell="H8" sqref="H8:H9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83" t="s">
        <v>75</v>
      </c>
      <c r="B1" s="183"/>
      <c r="C1" s="183"/>
      <c r="D1" s="183"/>
      <c r="E1" s="183"/>
      <c r="F1" s="183"/>
      <c r="G1" s="183"/>
    </row>
    <row r="2" spans="1:8" s="16" customFormat="1" x14ac:dyDescent="0.25">
      <c r="A2" s="141"/>
      <c r="B2" s="142" t="s">
        <v>73</v>
      </c>
      <c r="C2" s="142" t="s">
        <v>74</v>
      </c>
      <c r="D2" s="142" t="s">
        <v>211</v>
      </c>
      <c r="E2" s="143" t="s">
        <v>212</v>
      </c>
      <c r="F2" s="143" t="s">
        <v>213</v>
      </c>
      <c r="G2" s="144" t="s">
        <v>214</v>
      </c>
      <c r="H2" s="132"/>
    </row>
    <row r="3" spans="1:8" x14ac:dyDescent="0.25">
      <c r="A3" s="145" t="str">
        <f>T(考试基本信息!A11)</f>
        <v>课程目标1</v>
      </c>
      <c r="B3" s="146">
        <f ca="1">AVERAGE(OFFSET(课程目标得分!$C$3,0,0,NumOfStudent,1))</f>
        <v>30.495652173913037</v>
      </c>
      <c r="C3" s="147">
        <f ca="1">INDEX(CO_TScore,1)</f>
        <v>40</v>
      </c>
      <c r="D3" s="148">
        <f ca="1">IFERROR(B3/C3,0)</f>
        <v>0.76239130434782587</v>
      </c>
      <c r="E3" s="97">
        <f ca="1">IFERROR(MAX(OFFSET(课程目标得分!$C$3,0,0,NumOfStudent,1))/$C3,0)</f>
        <v>0.9</v>
      </c>
      <c r="F3" s="97">
        <f ca="1">IFERROR(MIN(OFFSET(课程目标得分!$C$3,0,0,NumOfStudent,1))/$C3,0)</f>
        <v>0.25</v>
      </c>
      <c r="G3" s="149" t="str">
        <f ca="1">IF(T(A3)="","",IF(D3&gt;=0.65,"达成","未达成"))</f>
        <v>达成</v>
      </c>
      <c r="H3" s="25"/>
    </row>
    <row r="4" spans="1:8" x14ac:dyDescent="0.25">
      <c r="A4" s="145" t="str">
        <f>T(考试基本信息!A12)</f>
        <v>课程目标2</v>
      </c>
      <c r="B4" s="146">
        <f ca="1">AVERAGE(OFFSET(课程目标得分!$D$3,0,0,NumOfStudent,1))</f>
        <v>30.495652173913037</v>
      </c>
      <c r="C4" s="147">
        <f ca="1">INDEX(CO_TScore,2)</f>
        <v>40</v>
      </c>
      <c r="D4" s="148">
        <f t="shared" ref="D4:D9" ca="1" si="0">IFERROR(B4/C4,0)</f>
        <v>0.76239130434782587</v>
      </c>
      <c r="E4" s="97">
        <f ca="1">IFERROR(MAX(OFFSET(课程目标得分!$D$3,0,0,NumOfStudent,1))/$C4,0)</f>
        <v>0.9</v>
      </c>
      <c r="F4" s="97">
        <f ca="1">IFERROR(MIN(OFFSET(课程目标得分!$D$3,0,0,NumOfStudent,1))/$C4,0)</f>
        <v>0.25</v>
      </c>
      <c r="G4" s="149" t="str">
        <f t="shared" ref="G4:G9" ca="1" si="1">IF(T(A4)="","",IF(D4&gt;=0.65,"达成","未达成"))</f>
        <v>达成</v>
      </c>
      <c r="H4" s="25"/>
    </row>
    <row r="5" spans="1:8" x14ac:dyDescent="0.25">
      <c r="A5" s="145" t="str">
        <f>T(考试基本信息!A13)</f>
        <v>课程目标3</v>
      </c>
      <c r="B5" s="146">
        <f ca="1">AVERAGE(OFFSET(课程目标得分!$E$3,0,0,NumOfStudent,1))</f>
        <v>15.247826086956518</v>
      </c>
      <c r="C5" s="147">
        <f ca="1">INDEX(CO_TScore,3)</f>
        <v>20</v>
      </c>
      <c r="D5" s="148">
        <f t="shared" ca="1" si="0"/>
        <v>0.76239130434782587</v>
      </c>
      <c r="E5" s="97">
        <f ca="1">IFERROR(MAX(OFFSET(课程目标得分!$E$3,0,0,NumOfStudent,1))/$C5,0)</f>
        <v>0.9</v>
      </c>
      <c r="F5" s="97">
        <f ca="1">IFERROR(MIN(OFFSET(课程目标得分!$E$3,0,0,NumOfStudent,1))/$C5,0)</f>
        <v>0.25</v>
      </c>
      <c r="G5" s="149" t="str">
        <f t="shared" ca="1" si="1"/>
        <v>达成</v>
      </c>
      <c r="H5" s="25"/>
    </row>
    <row r="6" spans="1:8" x14ac:dyDescent="0.25">
      <c r="A6" s="145" t="str">
        <f>T(考试基本信息!A14)</f>
        <v/>
      </c>
      <c r="B6" s="146">
        <f ca="1">AVERAGE(OFFSET(课程目标得分!$F$3,0,0,NumOfStudent,1))</f>
        <v>0</v>
      </c>
      <c r="C6" s="147">
        <f ca="1">INDEX(CO_TScore,4)</f>
        <v>0</v>
      </c>
      <c r="D6" s="148">
        <f t="shared" ca="1" si="0"/>
        <v>0</v>
      </c>
      <c r="E6" s="97">
        <f ca="1">IFERROR(MAX(OFFSET(课程目标得分!$F$3,0,0,NumOfStudent,1))/$C6,0)</f>
        <v>0</v>
      </c>
      <c r="F6" s="97">
        <f ca="1">IFERROR(MIN(OFFSET(课程目标得分!$F$3,0,0,NumOfStudent,1))/$C6,0)</f>
        <v>0</v>
      </c>
      <c r="G6" s="149" t="str">
        <f t="shared" si="1"/>
        <v/>
      </c>
      <c r="H6" s="25"/>
    </row>
    <row r="7" spans="1:8" x14ac:dyDescent="0.25">
      <c r="A7" s="145" t="str">
        <f>T(考试基本信息!A15)</f>
        <v/>
      </c>
      <c r="B7" s="146">
        <f ca="1">AVERAGE(OFFSET(课程目标得分!$G$3,0,0,NumOfStudent,1))</f>
        <v>0</v>
      </c>
      <c r="C7" s="147">
        <f ca="1">INDEX(CO_TScore,5)</f>
        <v>0</v>
      </c>
      <c r="D7" s="148">
        <f t="shared" ca="1" si="0"/>
        <v>0</v>
      </c>
      <c r="E7" s="97">
        <f ca="1">IFERROR(MAX(OFFSET(课程目标得分!$G$3,0,0,NumOfStudent,1))/$C7,0)</f>
        <v>0</v>
      </c>
      <c r="F7" s="97">
        <f ca="1">IFERROR(MIN(OFFSET(课程目标得分!$G$3,0,0,NumOfStudent,1))/$C7,0)</f>
        <v>0</v>
      </c>
      <c r="G7" s="149" t="str">
        <f t="shared" si="1"/>
        <v/>
      </c>
      <c r="H7" s="25"/>
    </row>
    <row r="8" spans="1:8" x14ac:dyDescent="0.25">
      <c r="A8" s="145" t="str">
        <f>T(考试基本信息!A16)</f>
        <v/>
      </c>
      <c r="B8" s="146">
        <f ca="1">AVERAGE(OFFSET(课程目标得分!$H$3,0,0,NumOfStudent,1))</f>
        <v>0</v>
      </c>
      <c r="C8" s="147">
        <f ca="1">INDEX(CO_TScore,6)</f>
        <v>0</v>
      </c>
      <c r="D8" s="148">
        <f t="shared" ca="1" si="0"/>
        <v>0</v>
      </c>
      <c r="E8" s="97">
        <f ca="1">IFERROR(MAX(OFFSET(课程目标得分!$H$3,0,0,NumOfStudent,1))/$C8,0)</f>
        <v>0</v>
      </c>
      <c r="F8" s="97">
        <f ca="1">IFERROR(MIN(OFFSET(课程目标得分!$H$3,0,0,NumOfStudent,1))/$C8,0)</f>
        <v>0</v>
      </c>
      <c r="G8" s="149" t="str">
        <f t="shared" si="1"/>
        <v/>
      </c>
      <c r="H8" s="25"/>
    </row>
    <row r="9" spans="1:8" ht="15.5" thickBot="1" x14ac:dyDescent="0.3">
      <c r="A9" s="150" t="str">
        <f>T(考试基本信息!A17)</f>
        <v/>
      </c>
      <c r="B9" s="156">
        <f ca="1">AVERAGE(OFFSET(课程目标得分!$I$3,0,0,NumOfStudent,1))</f>
        <v>0</v>
      </c>
      <c r="C9" s="157">
        <f ca="1">INDEX(CO_TScore,7)</f>
        <v>0</v>
      </c>
      <c r="D9" s="158">
        <f t="shared" ca="1" si="0"/>
        <v>0</v>
      </c>
      <c r="E9" s="151">
        <f ca="1">IFERROR(MAX(OFFSET(课程目标得分!$I$3,0,0,NumOfStudent,1))/$C9,0)</f>
        <v>0</v>
      </c>
      <c r="F9" s="151">
        <f ca="1">IFERROR(MIN(OFFSET(课程目标得分!$I$3,0,0,NumOfStudent,1))/$C9,0)</f>
        <v>0</v>
      </c>
      <c r="G9" s="152" t="str">
        <f t="shared" si="1"/>
        <v/>
      </c>
      <c r="H9" s="25"/>
    </row>
    <row r="10" spans="1:8" x14ac:dyDescent="0.25">
      <c r="A10" s="153" t="s">
        <v>54</v>
      </c>
      <c r="B10" s="154">
        <f ca="1">MIN(OFFSET($D$3,0,0,NumOfCO,1))</f>
        <v>0.76239130434782587</v>
      </c>
      <c r="C10" s="153"/>
      <c r="D10" s="154"/>
      <c r="G10" s="60"/>
    </row>
    <row r="11" spans="1:8" x14ac:dyDescent="0.25">
      <c r="A11" s="155" t="s">
        <v>55</v>
      </c>
      <c r="B11" s="155" t="str">
        <f ca="1">IF(B10&gt;=0.65,"达成","未达成")</f>
        <v>达成</v>
      </c>
      <c r="C11" s="155"/>
      <c r="D11" s="155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E2" sqref="E2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188" t="s">
        <v>76</v>
      </c>
      <c r="B1" s="188"/>
      <c r="C1" s="188"/>
      <c r="D1" s="188"/>
      <c r="E1" s="188"/>
      <c r="F1" s="188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184"/>
      <c r="N2" s="184"/>
      <c r="O2" s="184"/>
      <c r="P2" s="184"/>
      <c r="Q2" s="184"/>
      <c r="R2" s="184"/>
      <c r="S2" s="184"/>
      <c r="T2" s="184"/>
    </row>
    <row r="3" spans="1:20" x14ac:dyDescent="0.25">
      <c r="A3" s="185" t="s">
        <v>61</v>
      </c>
      <c r="B3" s="7">
        <f ca="1">COUNTIF(OFFSET(个体课程目标达成度!$J$3,0,0,NumOfStudent,1),"&gt;=0.895")</f>
        <v>1</v>
      </c>
      <c r="C3" s="7">
        <f ca="1">COUNTIF(OFFSET(个体课程目标达成度!$J$3,0,0,NumOfStudent,1),"&gt;=0.795")-COUNTIF(OFFSET(个体课程目标达成度!$J$3,0,0,NumOfStudent,1),"&gt;=0.895")</f>
        <v>24</v>
      </c>
      <c r="D3" s="7">
        <f ca="1">COUNTIF(OFFSET(个体课程目标达成度!$J$3,0,0,NumOfStudent,1),"&gt;=0.695")-COUNTIF(OFFSET(个体课程目标达成度!$J$3,0,0,NumOfStudent,1),"&gt;=0.795")</f>
        <v>13</v>
      </c>
      <c r="E3" s="7">
        <f ca="1">COUNTIF(OFFSET(个体课程目标达成度!$J$3,0,0,NumOfStudent,1),"&gt;=0.595")-COUNTIF(OFFSET(个体课程目标达成度!$J$3,0,0,NumOfStudent,1),"&gt;=0.695")</f>
        <v>3</v>
      </c>
      <c r="F3" s="7">
        <f ca="1">NumOfStudent-SUM(B3:E3)</f>
        <v>5</v>
      </c>
      <c r="M3" s="10"/>
      <c r="N3" s="11"/>
      <c r="O3" s="10"/>
      <c r="P3" s="11"/>
      <c r="Q3" s="10"/>
      <c r="R3" s="11"/>
    </row>
    <row r="4" spans="1:20" x14ac:dyDescent="0.25">
      <c r="A4" s="186"/>
      <c r="B4" s="8">
        <f ca="1">B3/NumOfStudent</f>
        <v>2.1739130434782608E-2</v>
      </c>
      <c r="C4" s="8">
        <f ca="1">C3/NumOfStudent</f>
        <v>0.52173913043478259</v>
      </c>
      <c r="D4" s="8">
        <f ca="1">D3/NumOfStudent</f>
        <v>0.28260869565217389</v>
      </c>
      <c r="E4" s="8">
        <f ca="1">E3/NumOfStudent</f>
        <v>6.5217391304347824E-2</v>
      </c>
      <c r="F4" s="8">
        <f ca="1">F3/NumOfStudent</f>
        <v>0.10869565217391304</v>
      </c>
      <c r="M4" s="10"/>
      <c r="N4" s="11"/>
      <c r="O4" s="10"/>
      <c r="P4" s="11"/>
      <c r="Q4" s="10"/>
      <c r="R4" s="11"/>
    </row>
    <row r="5" spans="1:20" x14ac:dyDescent="0.25">
      <c r="A5" s="185" t="s">
        <v>35</v>
      </c>
      <c r="B5" s="7">
        <f ca="1">COUNTIF(OFFSET(个体课程目标达成度!$C$3,0,0,NumOfStudent,1),"&gt;=0.895")</f>
        <v>1</v>
      </c>
      <c r="C5" s="7">
        <f ca="1">COUNTIF(OFFSET(个体课程目标达成度!$C$3,0,0,NumOfStudent,1),"&gt;=0.795")-COUNTIF(OFFSET(个体课程目标达成度!$C$3,0,0,NumOfStudent,1),"&gt;=0.895")</f>
        <v>24</v>
      </c>
      <c r="D5" s="7">
        <f ca="1">COUNTIF(OFFSET(个体课程目标达成度!$C$3,0,0,NumOfStudent,1),"&gt;=0.695")-COUNTIF(OFFSET(个体课程目标达成度!$C$3,0,0,NumOfStudent,1),"&gt;=0.795")</f>
        <v>13</v>
      </c>
      <c r="E5" s="7">
        <f ca="1">COUNTIF(OFFSET(个体课程目标达成度!$C$3,0,0,NumOfStudent,1),"&gt;=0.595")-COUNTIF(OFFSET(个体课程目标达成度!$C$3,0,0,NumOfStudent,1),"&gt;=0.695")</f>
        <v>3</v>
      </c>
      <c r="F5" s="7">
        <f ca="1">NumOfStudent-SUM(B5:E5)</f>
        <v>5</v>
      </c>
      <c r="M5" s="10"/>
      <c r="N5" s="15"/>
      <c r="O5" s="10"/>
      <c r="P5" s="11"/>
      <c r="Q5" s="10"/>
      <c r="R5" s="11"/>
    </row>
    <row r="6" spans="1:20" x14ac:dyDescent="0.25">
      <c r="A6" s="186"/>
      <c r="B6" s="8">
        <f ca="1">B5/NumOfStudent</f>
        <v>2.1739130434782608E-2</v>
      </c>
      <c r="C6" s="8">
        <f ca="1">C5/NumOfStudent</f>
        <v>0.52173913043478259</v>
      </c>
      <c r="D6" s="8">
        <f ca="1">D5/NumOfStudent</f>
        <v>0.28260869565217389</v>
      </c>
      <c r="E6" s="8">
        <f ca="1">E5/NumOfStudent</f>
        <v>6.5217391304347824E-2</v>
      </c>
      <c r="F6" s="8">
        <f ca="1">F5/NumOfStudent</f>
        <v>0.10869565217391304</v>
      </c>
      <c r="M6" s="10"/>
      <c r="N6" s="11"/>
      <c r="O6" s="10"/>
      <c r="P6" s="11"/>
      <c r="Q6" s="10"/>
      <c r="R6" s="11"/>
    </row>
    <row r="7" spans="1:20" x14ac:dyDescent="0.25">
      <c r="A7" s="185" t="s">
        <v>36</v>
      </c>
      <c r="B7" s="7">
        <f ca="1">COUNTIF(OFFSET(个体课程目标达成度!$D$3,0,0,NumOfStudent,1),"&gt;=0.895")</f>
        <v>1</v>
      </c>
      <c r="C7" s="7">
        <f ca="1">COUNTIF(OFFSET(个体课程目标达成度!$D$3,0,0,NumOfStudent,1),"&gt;=0.795")-COUNTIF(OFFSET(个体课程目标达成度!$D$3,0,0,NumOfStudent,1),"&gt;=0.895")</f>
        <v>24</v>
      </c>
      <c r="D7" s="7">
        <f ca="1">COUNTIF(OFFSET(个体课程目标达成度!$D$3,0,0,NumOfStudent,1),"&gt;=0.695")-COUNTIF(OFFSET(个体课程目标达成度!$D$3,0,0,NumOfStudent,1),"&gt;=0.795")</f>
        <v>13</v>
      </c>
      <c r="E7" s="7">
        <f ca="1">COUNTIF(OFFSET(个体课程目标达成度!$D$3,0,0,NumOfStudent,1),"&gt;=0.595")-COUNTIF(OFFSET(个体课程目标达成度!$D$3,0,0,NumOfStudent,1),"&gt;=0.695")</f>
        <v>3</v>
      </c>
      <c r="F7" s="7">
        <f ca="1">NumOfStudent-SUM(B7:E7)</f>
        <v>5</v>
      </c>
      <c r="M7" s="10"/>
      <c r="N7" s="11"/>
      <c r="O7" s="10"/>
      <c r="P7" s="11"/>
      <c r="Q7" s="10"/>
      <c r="R7" s="11"/>
    </row>
    <row r="8" spans="1:20" x14ac:dyDescent="0.25">
      <c r="A8" s="186"/>
      <c r="B8" s="8">
        <f ca="1">B7/NumOfStudent</f>
        <v>2.1739130434782608E-2</v>
      </c>
      <c r="C8" s="8">
        <f ca="1">C7/NumOfStudent</f>
        <v>0.52173913043478259</v>
      </c>
      <c r="D8" s="8">
        <f ca="1">D7/NumOfStudent</f>
        <v>0.28260869565217389</v>
      </c>
      <c r="E8" s="8">
        <f ca="1">E7/NumOfStudent</f>
        <v>6.5217391304347824E-2</v>
      </c>
      <c r="F8" s="8">
        <f ca="1">F7/NumOfStudent</f>
        <v>0.10869565217391304</v>
      </c>
    </row>
    <row r="9" spans="1:20" x14ac:dyDescent="0.25">
      <c r="A9" s="185" t="s">
        <v>37</v>
      </c>
      <c r="B9" s="7">
        <f ca="1">COUNTIF(OFFSET(个体课程目标达成度!$E$3,0,0,NumOfStudent,1),"&gt;=0.895")</f>
        <v>1</v>
      </c>
      <c r="C9" s="7">
        <f ca="1">COUNTIF(OFFSET(个体课程目标达成度!$E$3,0,0,NumOfStudent,1),"&gt;=0.795")-COUNTIF(OFFSET(个体课程目标达成度!$E$3,0,0,NumOfStudent,1),"&gt;=0.895")</f>
        <v>24</v>
      </c>
      <c r="D9" s="7">
        <f ca="1">COUNTIF(OFFSET(个体课程目标达成度!$E$3,0,0,NumOfStudent,1),"&gt;=0.695")-COUNTIF(OFFSET(个体课程目标达成度!$E$3,0,0,NumOfStudent,1),"&gt;=0.795")</f>
        <v>13</v>
      </c>
      <c r="E9" s="7">
        <f ca="1">COUNTIF(OFFSET(个体课程目标达成度!$E$3,0,0,NumOfStudent,1),"&gt;=0.595")-COUNTIF(OFFSET(个体课程目标达成度!$E$3,0,0,NumOfStudent,1),"&gt;=0.695")</f>
        <v>3</v>
      </c>
      <c r="F9" s="7">
        <f ca="1">NumOfStudent-SUM(B9:E9)</f>
        <v>5</v>
      </c>
    </row>
    <row r="10" spans="1:20" x14ac:dyDescent="0.25">
      <c r="A10" s="186"/>
      <c r="B10" s="8">
        <f ca="1">B9/NumOfStudent</f>
        <v>2.1739130434782608E-2</v>
      </c>
      <c r="C10" s="8">
        <f ca="1">C9/NumOfStudent</f>
        <v>0.52173913043478259</v>
      </c>
      <c r="D10" s="8">
        <f ca="1">D9/NumOfStudent</f>
        <v>0.28260869565217389</v>
      </c>
      <c r="E10" s="8">
        <f ca="1">E9/NumOfStudent</f>
        <v>6.5217391304347824E-2</v>
      </c>
      <c r="F10" s="8">
        <f ca="1">F9/NumOfStudent</f>
        <v>0.10869565217391304</v>
      </c>
    </row>
    <row r="11" spans="1:20" x14ac:dyDescent="0.25">
      <c r="A11" s="185" t="s">
        <v>38</v>
      </c>
      <c r="B11" s="7">
        <f ca="1">COUNTIF(OFFSET(个体课程目标达成度!$F$3,0,0,NumOfStudent,1),"&gt;=0.895")</f>
        <v>0</v>
      </c>
      <c r="C11" s="7">
        <f ca="1">COUNTIF(OFFSET(个体课程目标达成度!$F$3,0,0,NumOfStudent,1),"&gt;=0.795")-COUNTIF(OFFSET(个体课程目标达成度!$F$3,0,0,NumOfStudent,1),"&gt;=0.895")</f>
        <v>0</v>
      </c>
      <c r="D11" s="7">
        <f ca="1">COUNTIF(OFFSET(个体课程目标达成度!$F$3,0,0,NumOfStudent,1),"&gt;=0.695")-COUNTIF(OFFSET(个体课程目标达成度!$F$3,0,0,NumOfStudent,1),"&gt;=0.795")</f>
        <v>0</v>
      </c>
      <c r="E11" s="7">
        <f ca="1">COUNTIF(OFFSET(个体课程目标达成度!$F$3,0,0,NumOfStudent,1),"&gt;=0.595")-COUNTIF(OFFSET(个体课程目标达成度!$F$3,0,0,NumOfStudent,1),"&gt;=0.695")</f>
        <v>0</v>
      </c>
      <c r="F11" s="7">
        <f ca="1">NumOfStudent-SUM(B11:E11)</f>
        <v>46</v>
      </c>
    </row>
    <row r="12" spans="1:20" x14ac:dyDescent="0.25">
      <c r="A12" s="186"/>
      <c r="B12" s="8">
        <f ca="1">B11/NumOfStudent</f>
        <v>0</v>
      </c>
      <c r="C12" s="8">
        <f ca="1">C11/NumOfStudent</f>
        <v>0</v>
      </c>
      <c r="D12" s="8">
        <f ca="1">D11/NumOfStudent</f>
        <v>0</v>
      </c>
      <c r="E12" s="8">
        <f ca="1">E11/NumOfStudent</f>
        <v>0</v>
      </c>
      <c r="F12" s="8">
        <f ca="1">F11/NumOfStudent</f>
        <v>1</v>
      </c>
    </row>
    <row r="13" spans="1:20" x14ac:dyDescent="0.25">
      <c r="A13" s="185" t="s">
        <v>62</v>
      </c>
      <c r="B13" s="7">
        <f ca="1">COUNTIF(OFFSET(个体课程目标达成度!$G$3,0,0,NumOfStudent,1),"&gt;=0.895")</f>
        <v>0</v>
      </c>
      <c r="C13" s="7">
        <f ca="1">COUNTIF(OFFSET(个体课程目标达成度!$G$3,0,0,NumOfStudent,1),"&gt;=0.795")-COUNTIF(OFFSET(个体课程目标达成度!$G$3,0,0,NumOfStudent,1),"&gt;=0.895")</f>
        <v>0</v>
      </c>
      <c r="D13" s="7">
        <f ca="1">COUNTIF(OFFSET(个体课程目标达成度!$G$3,0,0,NumOfStudent,1),"&gt;=0.695")-COUNTIF(OFFSET(个体课程目标达成度!$G$3,0,0,NumOfStudent,1),"&gt;=0.795")</f>
        <v>0</v>
      </c>
      <c r="E13" s="7">
        <f ca="1">COUNTIF(OFFSET(个体课程目标达成度!$G$3,0,0,NumOfStudent,1),"&gt;=0.595")-COUNTIF(OFFSET(个体课程目标达成度!$G$3,0,0,NumOfStudent,1),"&gt;=0.695")</f>
        <v>0</v>
      </c>
      <c r="F13" s="7">
        <f ca="1">NumOfStudent-SUM(B13:E13)</f>
        <v>46</v>
      </c>
    </row>
    <row r="14" spans="1:20" x14ac:dyDescent="0.25">
      <c r="A14" s="186"/>
      <c r="B14" s="8">
        <f ca="1">B13/NumOfStudent</f>
        <v>0</v>
      </c>
      <c r="C14" s="8">
        <f ca="1">C13/NumOfStudent</f>
        <v>0</v>
      </c>
      <c r="D14" s="8">
        <f ca="1">D13/NumOfStudent</f>
        <v>0</v>
      </c>
      <c r="E14" s="8">
        <f ca="1">E13/NumOfStudent</f>
        <v>0</v>
      </c>
      <c r="F14" s="8">
        <f ca="1">F13/NumOfStudent</f>
        <v>1</v>
      </c>
    </row>
    <row r="15" spans="1:20" x14ac:dyDescent="0.25">
      <c r="A15" s="185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46</v>
      </c>
    </row>
    <row r="16" spans="1:20" x14ac:dyDescent="0.25">
      <c r="A16" s="186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87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46</v>
      </c>
    </row>
    <row r="18" spans="1:6" x14ac:dyDescent="0.25">
      <c r="A18" s="187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4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84"/>
      <c r="B28" s="184"/>
      <c r="C28" s="184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84"/>
      <c r="B41" s="184"/>
      <c r="C41" s="184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84"/>
      <c r="B54" s="184"/>
      <c r="C54" s="184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B530-8BBE-4725-BB1C-7D4447CFAEA6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33" customWidth="1"/>
    <col min="2" max="2" width="32.58203125" style="133" customWidth="1"/>
    <col min="3" max="3" width="38.58203125" style="133" customWidth="1"/>
    <col min="4" max="16384" width="8.6640625" style="133"/>
  </cols>
  <sheetData>
    <row r="1" spans="1:3" ht="21.5" thickBot="1" x14ac:dyDescent="0.3">
      <c r="A1" s="189" t="s">
        <v>208</v>
      </c>
      <c r="B1" s="189"/>
      <c r="C1" s="189"/>
    </row>
    <row r="2" spans="1:3" ht="17.5" x14ac:dyDescent="0.25">
      <c r="A2" s="134"/>
      <c r="B2" s="135" t="s">
        <v>209</v>
      </c>
      <c r="C2" s="136" t="s">
        <v>210</v>
      </c>
    </row>
    <row r="3" spans="1:3" ht="30" x14ac:dyDescent="0.25">
      <c r="A3" s="137" t="str">
        <f>T(考试基本信息!A11)</f>
        <v>课程目标1</v>
      </c>
      <c r="B3" s="138"/>
      <c r="C3" s="139"/>
    </row>
    <row r="4" spans="1:3" ht="30" x14ac:dyDescent="0.25">
      <c r="A4" s="137" t="str">
        <f>T(考试基本信息!A12)</f>
        <v>课程目标2</v>
      </c>
      <c r="B4" s="138"/>
      <c r="C4" s="139"/>
    </row>
    <row r="5" spans="1:3" ht="30" x14ac:dyDescent="0.25">
      <c r="A5" s="137" t="str">
        <f>T(考试基本信息!A13)</f>
        <v>课程目标3</v>
      </c>
      <c r="B5" s="140"/>
      <c r="C5" s="139"/>
    </row>
    <row r="6" spans="1:3" x14ac:dyDescent="0.25">
      <c r="A6" s="137" t="str">
        <f>T(考试基本信息!A14)</f>
        <v/>
      </c>
      <c r="B6" s="138"/>
      <c r="C6" s="139"/>
    </row>
    <row r="7" spans="1:3" x14ac:dyDescent="0.25">
      <c r="A7" s="137" t="str">
        <f>T(考试基本信息!A15)</f>
        <v/>
      </c>
      <c r="B7" s="138"/>
      <c r="C7" s="139"/>
    </row>
    <row r="8" spans="1:3" x14ac:dyDescent="0.25">
      <c r="A8" s="137" t="str">
        <f>T(考试基本信息!A16)</f>
        <v/>
      </c>
      <c r="B8" s="138"/>
      <c r="C8" s="139"/>
    </row>
    <row r="9" spans="1:3" x14ac:dyDescent="0.25">
      <c r="A9" s="137" t="str">
        <f>T(考试基本信息!A17)</f>
        <v/>
      </c>
      <c r="B9" s="138"/>
      <c r="C9" s="139"/>
    </row>
    <row r="10" spans="1:3" ht="117" customHeight="1" thickBot="1" x14ac:dyDescent="0.3">
      <c r="A10" s="137" t="s">
        <v>215</v>
      </c>
      <c r="B10" s="190"/>
      <c r="C10" s="191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