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WarrenVos\Desktop\"/>
    </mc:Choice>
  </mc:AlternateContent>
  <xr:revisionPtr revIDLastSave="0" documentId="13_ncr:1_{04700F7A-795E-45B6-A407-745BAD782A26}" xr6:coauthVersionLast="47" xr6:coauthVersionMax="47" xr10:uidLastSave="{00000000-0000-0000-0000-000000000000}"/>
  <bookViews>
    <workbookView xWindow="-120" yWindow="-120" windowWidth="29040" windowHeight="15720" tabRatio="728" xr2:uid="{00000000-000D-0000-FFFF-FFFF00000000}"/>
  </bookViews>
  <sheets>
    <sheet name="MASVS-STORAGE" sheetId="1" r:id="rId1"/>
    <sheet name="MASVS-CRYPTO" sheetId="2" r:id="rId2"/>
    <sheet name="MASVS-AUTH" sheetId="3" r:id="rId3"/>
    <sheet name="MASVS-NETWORK" sheetId="4" r:id="rId4"/>
    <sheet name="MASVS-PLATFORM" sheetId="5" r:id="rId5"/>
    <sheet name="MASVS-CODE" sheetId="6" r:id="rId6"/>
    <sheet name="MASVS-RESILIENCE"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8" l="1"/>
  <c r="B27" i="8"/>
  <c r="D21" i="8"/>
  <c r="B21" i="8"/>
  <c r="D17" i="8"/>
  <c r="B17" i="8"/>
  <c r="B13" i="8"/>
  <c r="D42" i="7"/>
  <c r="D41" i="7"/>
  <c r="D40" i="7"/>
  <c r="D39" i="7"/>
  <c r="D38" i="7"/>
  <c r="D37" i="7"/>
  <c r="B35" i="7"/>
  <c r="D33" i="7"/>
  <c r="D32" i="7"/>
  <c r="D31" i="7"/>
  <c r="D30" i="7"/>
  <c r="D29" i="7"/>
  <c r="D28" i="7"/>
  <c r="B26" i="7"/>
  <c r="D24" i="7"/>
  <c r="D23" i="7"/>
  <c r="D22" i="7"/>
  <c r="D21" i="7"/>
  <c r="D20" i="7"/>
  <c r="B18" i="7"/>
  <c r="D16" i="7"/>
  <c r="D15" i="7"/>
  <c r="D14" i="7"/>
  <c r="D13" i="7"/>
  <c r="B11" i="7"/>
  <c r="D35" i="6"/>
  <c r="D34" i="6"/>
  <c r="D33" i="6"/>
  <c r="D32" i="6"/>
  <c r="D31" i="6"/>
  <c r="D30" i="6"/>
  <c r="D29" i="6"/>
  <c r="D28" i="6"/>
  <c r="D27" i="6"/>
  <c r="D26" i="6"/>
  <c r="B24" i="6"/>
  <c r="D22" i="6"/>
  <c r="D21" i="6"/>
  <c r="B19" i="6"/>
  <c r="D17" i="6"/>
  <c r="D16" i="6"/>
  <c r="B14" i="6"/>
  <c r="B11" i="6"/>
  <c r="D43" i="5"/>
  <c r="D42" i="5"/>
  <c r="D41" i="5"/>
  <c r="D40" i="5"/>
  <c r="D39" i="5"/>
  <c r="B37" i="5"/>
  <c r="D35" i="5"/>
  <c r="D34" i="5"/>
  <c r="D33" i="5"/>
  <c r="D32" i="5"/>
  <c r="D31" i="5"/>
  <c r="D30" i="5"/>
  <c r="D29" i="5"/>
  <c r="B27" i="5"/>
  <c r="D25" i="5"/>
  <c r="D24" i="5"/>
  <c r="D23" i="5"/>
  <c r="D22" i="5"/>
  <c r="D21" i="5"/>
  <c r="D20" i="5"/>
  <c r="D19" i="5"/>
  <c r="D18" i="5"/>
  <c r="D17" i="5"/>
  <c r="D16" i="5"/>
  <c r="D15" i="5"/>
  <c r="D14" i="5"/>
  <c r="D13" i="5"/>
  <c r="B11" i="5"/>
  <c r="D24" i="4"/>
  <c r="D23" i="4"/>
  <c r="B21" i="4"/>
  <c r="D19" i="4"/>
  <c r="D18" i="4"/>
  <c r="D17" i="4"/>
  <c r="D16" i="4"/>
  <c r="D15" i="4"/>
  <c r="D14" i="4"/>
  <c r="D13" i="4"/>
  <c r="B11" i="4"/>
  <c r="B20" i="3"/>
  <c r="D18" i="3"/>
  <c r="D17" i="3"/>
  <c r="D16" i="3"/>
  <c r="B14" i="3"/>
  <c r="B11" i="3"/>
  <c r="D22" i="2"/>
  <c r="D21" i="2"/>
  <c r="B19" i="2"/>
  <c r="D17" i="2"/>
  <c r="D16" i="2"/>
  <c r="D15" i="2"/>
  <c r="D14" i="2"/>
  <c r="D13" i="2"/>
  <c r="B11" i="2"/>
  <c r="D29" i="1"/>
  <c r="D28" i="1"/>
  <c r="D27" i="1"/>
  <c r="D26" i="1"/>
  <c r="D25" i="1"/>
  <c r="D24" i="1"/>
  <c r="D23" i="1"/>
  <c r="D22" i="1"/>
  <c r="D21" i="1"/>
  <c r="D20" i="1"/>
  <c r="D19" i="1"/>
  <c r="B17" i="1"/>
  <c r="D15" i="1"/>
  <c r="D14" i="1"/>
  <c r="D13" i="1"/>
  <c r="B11" i="1"/>
</calcChain>
</file>

<file path=xl/sharedStrings.xml><?xml version="1.0" encoding="utf-8"?>
<sst xmlns="http://schemas.openxmlformats.org/spreadsheetml/2006/main" count="194" uniqueCount="47">
  <si>
    <t>Mobile Application Security Checklist</t>
  </si>
  <si>
    <t>MASVS-STORAGE: Storage</t>
  </si>
  <si>
    <t>OWASP MASTG v1.6.0-04f3310 (commit: 04f3310)    OWASP MASVS v2.0.0 (commit: f2e668b)</t>
  </si>
  <si>
    <t>MASVS-ID</t>
  </si>
  <si>
    <t>Platform</t>
  </si>
  <si>
    <t>Description</t>
  </si>
  <si>
    <t>L1</t>
  </si>
  <si>
    <t>L2</t>
  </si>
  <si>
    <t>R</t>
  </si>
  <si>
    <t>Status</t>
  </si>
  <si>
    <t>The app securely stores sensitive data.</t>
  </si>
  <si>
    <t>android</t>
  </si>
  <si>
    <t>ios</t>
  </si>
  <si>
    <t>The app prevents leakage of sensitive data.</t>
  </si>
  <si>
    <t>MASVS-CRYPTO: Cryptography</t>
  </si>
  <si>
    <t>The app employs current strong cryptography and uses it according to industry best practices.</t>
  </si>
  <si>
    <t>The app performs key management according to industry best practices.</t>
  </si>
  <si>
    <t>MASVS-AUTH: Authentication and Authorization</t>
  </si>
  <si>
    <t>The app uses secure authentication and authorization protocols and follows the relevant best practices.</t>
  </si>
  <si>
    <t>The app performs local authentication securely according to the platform best practices.</t>
  </si>
  <si>
    <t>The app secures sensitive operations with additional authentication.</t>
  </si>
  <si>
    <t>MASVS-NETWORK: Network Communication</t>
  </si>
  <si>
    <t>The app secures all network traffic according to the current best practices.</t>
  </si>
  <si>
    <t>The app performs identity pinning for all remote endpoints under the developer's control.</t>
  </si>
  <si>
    <t>MASVS-PLATFORM: Platform Interaction</t>
  </si>
  <si>
    <t>The app uses IPC mechanisms securely.</t>
  </si>
  <si>
    <t>The app uses WebViews securely.</t>
  </si>
  <si>
    <t>The app uses the user interface securely.</t>
  </si>
  <si>
    <t>MASVS-CODE: Code Quality</t>
  </si>
  <si>
    <t>The app requires an up-to-date platform version.</t>
  </si>
  <si>
    <t>The app has a mechanism for enforcing app updates.</t>
  </si>
  <si>
    <t>The app only uses software components without known vulnerabilities.</t>
  </si>
  <si>
    <t>The app validates and sanitizes all untrusted inputs.</t>
  </si>
  <si>
    <t>MASVS-RESILIENCE: Resilience Against Reverse Engineering and Tampering</t>
  </si>
  <si>
    <t>The app validates the integrity of the platform.</t>
  </si>
  <si>
    <t>The app implements anti-tampering mechanisms.</t>
  </si>
  <si>
    <t>The app implements anti-static analysis mechanisms.</t>
  </si>
  <si>
    <t>The app implements anti-dynamic analysis techniques.</t>
  </si>
  <si>
    <t>About</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</si>
  <si>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</si>
  <si>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</si>
  <si>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</si>
  <si>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</si>
  <si>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</si>
  <si>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</si>
  <si>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</si>
  <si>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2023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</si>
</sst>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name val="Avenir"/>
    </font>
    <font>
      <b/>
      <sz val="11"/>
      <name val="Avenir"/>
    </font>
    <font>
      <b/>
      <sz val="14"/>
      <name val="Avenir"/>
    </font>
    <font>
      <u/>
      <sz val="11"/>
      <color rgb="FF499FFF"/>
      <name val="Avenir"/>
    </font>
    <font>
      <b/>
      <sz val="15"/>
      <color rgb="FF499FFF"/>
      <name val="Avenir"/>
    </font>
    <font>
      <sz val="30"/>
      <color rgb="FFFFFFFF"/>
      <name val="Avenir"/>
    </font>
    <font>
      <sz val="22"/>
      <color rgb="FFFFFFFF"/>
      <name val="Avenir"/>
    </font>
    <font>
      <b/>
      <sz val="15"/>
      <color rgb="FFC0C0C0"/>
      <name val="Avenir"/>
    </font>
    <font>
      <sz val="11"/>
      <color rgb="FFC0C0C0"/>
      <name val="Avenir"/>
    </font>
    <font>
      <sz val="10"/>
      <color rgb="FFFFFFFF"/>
      <name val="Avenir"/>
    </font>
    <font>
      <b/>
      <sz val="15"/>
      <color rgb="FFDF5C8D"/>
      <name val="Avenir"/>
    </font>
    <font>
      <b/>
      <sz val="15"/>
      <color rgb="FFF65928"/>
      <name val="Avenir"/>
    </font>
    <font>
      <b/>
      <sz val="15"/>
      <color rgb="FFF09236"/>
      <name val="Avenir"/>
    </font>
    <font>
      <b/>
      <sz val="15"/>
      <color rgb="FFF2C200"/>
      <name val="Avenir"/>
    </font>
    <font>
      <b/>
      <sz val="15"/>
      <color rgb="FF4FB991"/>
      <name val="Avenir"/>
    </font>
    <font>
      <b/>
      <sz val="15"/>
      <color rgb="FF5FACD3"/>
      <name val="Avenir"/>
    </font>
    <font>
      <b/>
      <sz val="15"/>
      <color rgb="FF317CC0"/>
      <name val="Avenir"/>
    </font>
    <font>
      <b/>
      <sz val="15"/>
      <color rgb="FF8B5F9E"/>
      <name val="Avenir"/>
    </font>
  </fonts>
  <fills count="15">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DF5C8D"/>
      </patternFill>
    </fill>
    <fill>
      <patternFill patternType="solid">
        <fgColor rgb="FFF65928"/>
      </patternFill>
    </fill>
    <fill>
      <patternFill patternType="solid">
        <fgColor rgb="FFF09236"/>
      </patternFill>
    </fill>
    <fill>
      <patternFill patternType="solid">
        <fgColor rgb="FFF2C200"/>
      </patternFill>
    </fill>
    <fill>
      <patternFill patternType="solid">
        <fgColor rgb="FF4FB991"/>
      </patternFill>
    </fill>
    <fill>
      <patternFill patternType="solid">
        <fgColor rgb="FF5FACD3"/>
      </patternFill>
    </fill>
    <fill>
      <patternFill patternType="solid">
        <fgColor rgb="FF317CC0"/>
      </patternFill>
    </fill>
    <fill>
      <patternFill patternType="solid">
        <fgColor rgb="FF8B5F9E"/>
      </patternFill>
    </fill>
    <fill>
      <patternFill patternType="solid">
        <fgColor rgb="FF499FFF"/>
      </patternFill>
    </fill>
  </fills>
  <borders count="12">
    <border>
      <left/>
      <right/>
      <top/>
      <bottom/>
      <diagonal/>
    </border>
    <border>
      <left/>
      <right/>
      <top/>
      <bottom/>
      <diagonal/>
    </border>
    <border>
      <left/>
      <right/>
      <top/>
      <bottom style="medium">
        <color rgb="FF499FFF"/>
      </bottom>
      <diagonal/>
    </border>
    <border>
      <left/>
      <right/>
      <top/>
      <bottom style="medium">
        <color rgb="FFDF5C8D"/>
      </bottom>
      <diagonal/>
    </border>
    <border>
      <left/>
      <right/>
      <top/>
      <bottom style="medium">
        <color rgb="FFF65928"/>
      </bottom>
      <diagonal/>
    </border>
    <border>
      <left/>
      <right/>
      <top/>
      <bottom style="medium">
        <color rgb="FFF09236"/>
      </bottom>
      <diagonal/>
    </border>
    <border>
      <left/>
      <right/>
      <top/>
      <bottom style="medium">
        <color rgb="FFF2C200"/>
      </bottom>
      <diagonal/>
    </border>
    <border>
      <left/>
      <right/>
      <top/>
      <bottom style="medium">
        <color rgb="FF4FB991"/>
      </bottom>
      <diagonal/>
    </border>
    <border>
      <left/>
      <right/>
      <top/>
      <bottom style="medium">
        <color rgb="FF5FACD3"/>
      </bottom>
      <diagonal/>
    </border>
    <border>
      <left/>
      <right/>
      <top/>
      <bottom style="medium">
        <color rgb="FF317CC0"/>
      </bottom>
      <diagonal/>
    </border>
    <border>
      <left/>
      <right/>
      <top/>
      <bottom style="medium">
        <color rgb="FF8B5F9E"/>
      </bottom>
      <diagonal/>
    </border>
    <border>
      <left/>
      <right/>
      <top/>
      <bottom style="medium">
        <color rgb="FF499FFF"/>
      </bottom>
      <diagonal/>
    </border>
  </borders>
  <cellStyleXfs count="22">
    <xf numFmtId="0" fontId="0" fillId="0" borderId="0"/>
    <xf numFmtId="0" fontId="1" fillId="0" borderId="1">
      <alignment vertical="center" wrapText="1" justifyLastLine="1" shrinkToFit="1"/>
    </xf>
    <xf numFmtId="0" fontId="2" fillId="0" borderId="1">
      <alignment vertical="center" wrapText="1" justifyLastLine="1" shrinkToFit="1"/>
    </xf>
    <xf numFmtId="0" fontId="1" fillId="0" borderId="1">
      <alignment horizontal="center" vertical="center" wrapText="1" shrinkToFit="1"/>
    </xf>
    <xf numFmtId="0" fontId="1" fillId="2" borderId="1">
      <alignment horizontal="center" vertical="center" wrapText="1" shrinkToFit="1"/>
    </xf>
    <xf numFmtId="0" fontId="1" fillId="3" borderId="1">
      <alignment horizontal="center" vertical="center" wrapText="1" shrinkToFit="1"/>
    </xf>
    <xf numFmtId="0" fontId="1" fillId="4" borderId="1">
      <alignment horizontal="center" vertical="center" wrapText="1" shrinkToFit="1"/>
    </xf>
    <xf numFmtId="0" fontId="1" fillId="5" borderId="1">
      <alignment horizontal="center" vertical="center" wrapText="1" shrinkToFit="1"/>
    </xf>
    <xf numFmtId="0" fontId="5" fillId="0" borderId="2">
      <alignment vertical="center" wrapText="1" justifyLastLine="1" shrinkToFit="1"/>
    </xf>
    <xf numFmtId="0" fontId="6" fillId="0" borderId="1">
      <alignment vertical="center" wrapText="1" justifyLastLine="1" shrinkToFit="1"/>
    </xf>
    <xf numFmtId="0" fontId="7" fillId="0" borderId="1">
      <alignment vertical="center" wrapText="1" justifyLastLine="1" shrinkToFit="1"/>
    </xf>
    <xf numFmtId="0" fontId="8" fillId="0" borderId="1">
      <alignment vertical="center" wrapText="1" justifyLastLine="1" shrinkToFit="1"/>
    </xf>
    <xf numFmtId="0" fontId="9" fillId="0" borderId="1">
      <alignment vertical="center" wrapText="1" justifyLastLine="1" shrinkToFit="1"/>
    </xf>
    <xf numFmtId="0" fontId="10" fillId="0" borderId="1">
      <alignment vertical="center" wrapText="1" justifyLastLine="1" shrinkToFit="1"/>
    </xf>
    <xf numFmtId="0" fontId="11" fillId="6" borderId="3">
      <alignment vertical="center" wrapText="1" justifyLastLine="1" shrinkToFit="1"/>
    </xf>
    <xf numFmtId="0" fontId="12" fillId="7" borderId="4">
      <alignment vertical="center" wrapText="1" justifyLastLine="1" shrinkToFit="1"/>
    </xf>
    <xf numFmtId="0" fontId="13" fillId="8" borderId="5">
      <alignment vertical="center" wrapText="1" justifyLastLine="1" shrinkToFit="1"/>
    </xf>
    <xf numFmtId="0" fontId="14" fillId="9" borderId="6">
      <alignment vertical="center" wrapText="1" justifyLastLine="1" shrinkToFit="1"/>
    </xf>
    <xf numFmtId="0" fontId="15" fillId="10" borderId="7">
      <alignment vertical="center" wrapText="1" justifyLastLine="1" shrinkToFit="1"/>
    </xf>
    <xf numFmtId="0" fontId="16" fillId="11" borderId="8">
      <alignment vertical="center" wrapText="1" justifyLastLine="1" shrinkToFit="1"/>
    </xf>
    <xf numFmtId="0" fontId="17" fillId="12" borderId="9">
      <alignment vertical="center" wrapText="1" justifyLastLine="1" shrinkToFit="1"/>
    </xf>
    <xf numFmtId="0" fontId="18" fillId="13" borderId="10">
      <alignment vertical="center" wrapText="1" justifyLastLine="1" shrinkToFit="1"/>
    </xf>
  </cellStyleXfs>
  <cellXfs count="52">
    <xf numFmtId="0" fontId="0" fillId="0" borderId="0" xfId="0"/>
    <xf numFmtId="0" fontId="0" fillId="6" borderId="0" xfId="0" applyFill="1"/>
    <xf numFmtId="0" fontId="8" fillId="0" borderId="1" xfId="11">
      <alignment vertical="center" wrapText="1" justifyLastLine="1" shrinkToFit="1"/>
    </xf>
    <xf numFmtId="0" fontId="2" fillId="0" borderId="1" xfId="2">
      <alignment vertical="center" wrapText="1" justifyLastLine="1" shrinkToFit="1"/>
    </xf>
    <xf numFmtId="0" fontId="9" fillId="0" borderId="1" xfId="12">
      <alignment vertical="center" wrapText="1" justifyLastLine="1" shrinkToFit="1"/>
    </xf>
    <xf numFmtId="0" fontId="1" fillId="0" borderId="1" xfId="1">
      <alignment vertical="center" wrapText="1" justifyLastLine="1" shrinkToFit="1"/>
    </xf>
    <xf numFmtId="0" fontId="1" fillId="3" borderId="1" xfId="5">
      <alignment horizontal="center" vertical="center" wrapText="1" shrinkToFit="1"/>
    </xf>
    <xf numFmtId="0" fontId="1" fillId="4" borderId="1" xfId="6">
      <alignment horizontal="center" vertical="center" wrapText="1" shrinkToFit="1"/>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1" fillId="5" borderId="1" xfId="7">
      <alignment horizontal="center" vertical="center" wrapText="1" shrinkToFit="1"/>
    </xf>
    <xf numFmtId="0" fontId="0" fillId="14" borderId="0" xfId="0" applyFill="1"/>
    <xf numFmtId="0" fontId="0" fillId="6" borderId="0" xfId="0" applyFill="1"/>
    <xf numFmtId="0" fontId="6" fillId="6" borderId="1" xfId="9" applyFill="1">
      <alignment vertical="center" wrapText="1" justifyLastLine="1" shrinkToFit="1"/>
    </xf>
    <xf numFmtId="0" fontId="10" fillId="6" borderId="1" xfId="13" applyFill="1">
      <alignment vertical="center" wrapText="1" justifyLastLine="1" shrinkToFit="1"/>
    </xf>
    <xf numFmtId="0" fontId="7" fillId="6" borderId="1" xfId="10" applyFill="1">
      <alignment vertical="center" wrapText="1" justifyLastLine="1" shrinkToFit="1"/>
    </xf>
    <xf numFmtId="0" fontId="0" fillId="7" borderId="0" xfId="0" applyFill="1"/>
    <xf numFmtId="0" fontId="6" fillId="7" borderId="1" xfId="9" applyFill="1">
      <alignment vertical="center" wrapText="1" justifyLastLine="1" shrinkToFit="1"/>
    </xf>
    <xf numFmtId="0" fontId="10" fillId="7" borderId="1" xfId="13" applyFill="1">
      <alignment vertical="center" wrapText="1" justifyLastLine="1" shrinkToFit="1"/>
    </xf>
    <xf numFmtId="0" fontId="7" fillId="7" borderId="1" xfId="10" applyFill="1">
      <alignment vertical="center" wrapText="1" justifyLastLine="1" shrinkToFit="1"/>
    </xf>
    <xf numFmtId="0" fontId="0" fillId="8" borderId="0" xfId="0" applyFill="1"/>
    <xf numFmtId="0" fontId="6" fillId="8" borderId="1" xfId="9" applyFill="1">
      <alignment vertical="center" wrapText="1" justifyLastLine="1" shrinkToFit="1"/>
    </xf>
    <xf numFmtId="0" fontId="10" fillId="8" borderId="1" xfId="13" applyFill="1">
      <alignment vertical="center" wrapText="1" justifyLastLine="1" shrinkToFit="1"/>
    </xf>
    <xf numFmtId="0" fontId="7" fillId="8" borderId="1" xfId="10" applyFill="1">
      <alignment vertical="center" wrapText="1" justifyLastLine="1" shrinkToFit="1"/>
    </xf>
    <xf numFmtId="0" fontId="0" fillId="9" borderId="0" xfId="0" applyFill="1"/>
    <xf numFmtId="0" fontId="6" fillId="9" borderId="1" xfId="9" applyFill="1">
      <alignment vertical="center" wrapText="1" justifyLastLine="1" shrinkToFit="1"/>
    </xf>
    <xf numFmtId="0" fontId="10" fillId="9" borderId="1" xfId="13" applyFill="1">
      <alignment vertical="center" wrapText="1" justifyLastLine="1" shrinkToFit="1"/>
    </xf>
    <xf numFmtId="0" fontId="7" fillId="9" borderId="1" xfId="10" applyFill="1">
      <alignment vertical="center" wrapText="1" justifyLastLine="1" shrinkToFit="1"/>
    </xf>
    <xf numFmtId="0" fontId="0" fillId="10" borderId="0" xfId="0" applyFill="1"/>
    <xf numFmtId="0" fontId="6" fillId="10" borderId="1" xfId="9" applyFill="1">
      <alignment vertical="center" wrapText="1" justifyLastLine="1" shrinkToFit="1"/>
    </xf>
    <xf numFmtId="0" fontId="10" fillId="10" borderId="1" xfId="13" applyFill="1">
      <alignment vertical="center" wrapText="1" justifyLastLine="1" shrinkToFit="1"/>
    </xf>
    <xf numFmtId="0" fontId="7" fillId="10" borderId="1" xfId="10" applyFill="1">
      <alignment vertical="center" wrapText="1" justifyLastLine="1" shrinkToFit="1"/>
    </xf>
    <xf numFmtId="0" fontId="0" fillId="11" borderId="0" xfId="0" applyFill="1"/>
    <xf numFmtId="0" fontId="6" fillId="11" borderId="1" xfId="9" applyFill="1">
      <alignment vertical="center" wrapText="1" justifyLastLine="1" shrinkToFit="1"/>
    </xf>
    <xf numFmtId="0" fontId="10" fillId="11" borderId="1" xfId="13" applyFill="1">
      <alignment vertical="center" wrapText="1" justifyLastLine="1" shrinkToFit="1"/>
    </xf>
    <xf numFmtId="0" fontId="7" fillId="11" borderId="1" xfId="10" applyFill="1">
      <alignment vertical="center" wrapText="1" justifyLastLine="1" shrinkToFit="1"/>
    </xf>
    <xf numFmtId="0" fontId="0" fillId="12" borderId="0" xfId="0" applyFill="1"/>
    <xf numFmtId="0" fontId="6" fillId="12" borderId="1" xfId="9" applyFill="1">
      <alignment vertical="center" wrapText="1" justifyLastLine="1" shrinkToFit="1"/>
    </xf>
    <xf numFmtId="0" fontId="10" fillId="12" borderId="1" xfId="13" applyFill="1">
      <alignment vertical="center" wrapText="1" justifyLastLine="1" shrinkToFit="1"/>
    </xf>
    <xf numFmtId="0" fontId="7" fillId="12" borderId="1" xfId="10" applyFill="1">
      <alignment vertical="center" wrapText="1" justifyLastLine="1" shrinkToFit="1"/>
    </xf>
    <xf numFmtId="0" fontId="5" fillId="0" borderId="2" xfId="8">
      <alignment vertical="center" wrapText="1" justifyLastLine="1" shrinkToFit="1"/>
    </xf>
    <xf numFmtId="0" fontId="0" fillId="0" borderId="11" xfId="0" applyBorder="1"/>
    <xf numFmtId="0" fontId="0" fillId="14" borderId="0" xfId="0" applyFill="1"/>
    <xf numFmtId="0" fontId="6" fillId="14" borderId="1" xfId="9" applyFill="1">
      <alignment vertical="center" wrapText="1" justifyLastLine="1" shrinkToFit="1"/>
    </xf>
    <xf numFmtId="0" fontId="1" fillId="0" borderId="1" xfId="1">
      <alignment vertical="center" wrapText="1" justifyLastLine="1" shrinkToFit="1"/>
    </xf>
    <xf numFmtId="0" fontId="0" fillId="0" borderId="0" xfId="0"/>
    <xf numFmtId="0" fontId="10" fillId="14" borderId="1" xfId="13" applyFill="1">
      <alignment vertical="center" wrapText="1" justifyLastLine="1" shrinkToFit="1"/>
    </xf>
    <xf numFmtId="0" fontId="7" fillId="14" borderId="1" xfId="10" applyFill="1">
      <alignment vertical="center" wrapText="1" justifyLastLine="1" shrinkToFit="1"/>
    </xf>
  </cellXfs>
  <cellStyles count="22">
    <cellStyle name="big_title" xfId="9" xr:uid="{00000000-0005-0000-0000-00000B000000}"/>
    <cellStyle name="blue" xfId="5" xr:uid="{00000000-0005-0000-0000-000007000000}"/>
    <cellStyle name="center" xfId="3" xr:uid="{00000000-0005-0000-0000-000004000000}"/>
    <cellStyle name="gray" xfId="4" xr:uid="{00000000-0005-0000-0000-000006000000}"/>
    <cellStyle name="gray_header" xfId="11" xr:uid="{00000000-0005-0000-0000-00000D000000}"/>
    <cellStyle name="gray_text" xfId="12" xr:uid="{00000000-0005-0000-0000-00000E000000}"/>
    <cellStyle name="green" xfId="6" xr:uid="{00000000-0005-0000-0000-000008000000}"/>
    <cellStyle name="MASVS-AUTH" xfId="16" xr:uid="{00000000-0005-0000-0000-000012000000}"/>
    <cellStyle name="MASVS-CODE" xfId="19" xr:uid="{00000000-0005-0000-0000-000015000000}"/>
    <cellStyle name="MASVS-CRYPTO" xfId="15" xr:uid="{00000000-0005-0000-0000-000011000000}"/>
    <cellStyle name="MASVS-NETWORK" xfId="17" xr:uid="{00000000-0005-0000-0000-000013000000}"/>
    <cellStyle name="MASVS-PLATFORM" xfId="18" xr:uid="{00000000-0005-0000-0000-000014000000}"/>
    <cellStyle name="MASVS-PRIVACY" xfId="21" xr:uid="{00000000-0005-0000-0000-000017000000}"/>
    <cellStyle name="MASVS-RESILIENCE" xfId="20" xr:uid="{00000000-0005-0000-0000-000016000000}"/>
    <cellStyle name="MASVS-STORAGE" xfId="14" xr:uid="{00000000-0005-0000-0000-000010000000}"/>
    <cellStyle name="medium_title" xfId="10" xr:uid="{00000000-0005-0000-0000-00000C000000}"/>
    <cellStyle name="Normal" xfId="0" builtinId="0"/>
    <cellStyle name="orange" xfId="7" xr:uid="{00000000-0005-0000-0000-000009000000}"/>
    <cellStyle name="text" xfId="1" xr:uid="{00000000-0005-0000-0000-000001000000}"/>
    <cellStyle name="text_bold" xfId="2" xr:uid="{00000000-0005-0000-0000-000002000000}"/>
    <cellStyle name="underline" xfId="8" xr:uid="{00000000-0005-0000-0000-00000A000000}"/>
    <cellStyle name="versions_white" xfId="13" xr:uid="{00000000-0005-0000-0000-00000F000000}"/>
  </cellStyles>
  <dxfs count="60">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38761D"/>
      </font>
      <fill>
        <patternFill>
          <bgColor rgb="FFB6D7A8"/>
        </patternFill>
      </fill>
      <alignment horizontal="center" vertical="center" wrapText="1" shrinkToFit="1"/>
    </dxf>
    <dxf>
      <font>
        <color rgb="FF666666"/>
      </font>
      <fill>
        <patternFill>
          <bgColor rgb="FFCCCCCC"/>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1571625" cy="1571625"/>
    <xdr:pic>
      <xdr:nvPicPr>
        <xdr:cNvPr id="2" name="Image 1" descr="Picture">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1</xdr:row>
      <xdr:rowOff>0</xdr:rowOff>
    </xdr:from>
    <xdr:ext cx="1971675" cy="664368"/>
    <xdr:pic>
      <xdr:nvPicPr>
        <xdr:cNvPr id="3" name="Image 2" descr="Picture">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showGridLines="0" tabSelected="1" topLeftCell="A22" workbookViewId="0">
      <selection activeCell="I12" sqref="I12:I15"/>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
      <c r="B1" s="1"/>
      <c r="C1" s="1"/>
      <c r="D1" s="1"/>
      <c r="E1" s="1"/>
      <c r="F1" s="1"/>
      <c r="G1" s="1"/>
      <c r="H1" s="1"/>
      <c r="I1" s="1"/>
      <c r="J1" s="1"/>
    </row>
    <row r="2" spans="1:10" ht="65.099999999999994" customHeight="1">
      <c r="A2" s="1"/>
      <c r="B2" s="16"/>
      <c r="C2" s="17" t="s">
        <v>0</v>
      </c>
      <c r="D2" s="16"/>
      <c r="E2" s="16"/>
      <c r="F2" s="16"/>
      <c r="G2" s="16"/>
      <c r="H2" s="1"/>
      <c r="I2" s="1"/>
      <c r="J2" s="1"/>
    </row>
    <row r="3" spans="1:10">
      <c r="A3" s="1"/>
      <c r="B3" s="16"/>
      <c r="C3" s="19" t="s">
        <v>1</v>
      </c>
      <c r="D3" s="16"/>
      <c r="E3" s="1"/>
      <c r="F3" s="1"/>
      <c r="G3" s="1"/>
      <c r="H3" s="1"/>
      <c r="I3" s="1"/>
      <c r="J3" s="1"/>
    </row>
    <row r="4" spans="1:10">
      <c r="A4" s="1"/>
      <c r="B4" s="16"/>
      <c r="C4" s="1"/>
      <c r="D4" s="1"/>
      <c r="E4" s="1"/>
      <c r="F4" s="1"/>
      <c r="G4" s="1"/>
      <c r="H4" s="1"/>
      <c r="I4" s="1"/>
      <c r="J4" s="1"/>
    </row>
    <row r="5" spans="1:10">
      <c r="A5" s="1"/>
      <c r="B5" s="1"/>
      <c r="C5" s="18" t="s">
        <v>2</v>
      </c>
      <c r="D5" s="16"/>
      <c r="E5" s="1"/>
      <c r="F5" s="1"/>
      <c r="G5" s="1"/>
      <c r="H5" s="1"/>
      <c r="I5" s="1"/>
      <c r="J5" s="1"/>
    </row>
    <row r="6" spans="1:10">
      <c r="A6" s="1"/>
      <c r="B6" s="1"/>
      <c r="C6" s="1"/>
      <c r="D6" s="1"/>
      <c r="E6" s="1"/>
      <c r="F6" s="1"/>
      <c r="G6" s="1"/>
      <c r="H6" s="1"/>
      <c r="I6" s="1"/>
      <c r="J6" s="1"/>
    </row>
    <row r="8" spans="1:10" ht="19.5">
      <c r="A8" s="2"/>
      <c r="B8" s="2" t="s">
        <v>3</v>
      </c>
      <c r="C8" s="2" t="s">
        <v>4</v>
      </c>
      <c r="D8" s="2" t="s">
        <v>5</v>
      </c>
      <c r="E8" s="2" t="s">
        <v>6</v>
      </c>
      <c r="F8" s="2" t="s">
        <v>7</v>
      </c>
      <c r="G8" s="2" t="s">
        <v>8</v>
      </c>
      <c r="H8" s="2"/>
      <c r="I8" s="2" t="s">
        <v>9</v>
      </c>
      <c r="J8" s="2"/>
    </row>
    <row r="11" spans="1:10">
      <c r="B11" s="3" t="str">
        <f>HYPERLINK("https://mas.owasp.org//MASVS/controls/MASVS-STORAGE-1", "MASVS-STORAGE-1")</f>
        <v>MASVS-STORAGE-1</v>
      </c>
      <c r="D11" s="3" t="s">
        <v>10</v>
      </c>
    </row>
    <row r="13" spans="1:10" ht="54.95" customHeight="1">
      <c r="C13" s="4" t="s">
        <v>11</v>
      </c>
      <c r="D13" s="5" t="str">
        <f>HYPERLINK("https://mas.owasp.org//MASTG/tests/android/MASVS-STORAGE/MASTG-TEST-0001", "Testing Local Storage for Sensitive Data")</f>
        <v>Testing Local Storage for Sensitive Data</v>
      </c>
      <c r="E13" s="6"/>
      <c r="F13" s="7"/>
    </row>
    <row r="14" spans="1:10" ht="54.95" customHeight="1">
      <c r="C14" s="4" t="s">
        <v>11</v>
      </c>
      <c r="D14" s="5" t="str">
        <f>HYPERLINK("https://mas.owasp.org//MASTG/tests/android/MASVS-STORAGE/MASTG-TEST-0012", "Testing the Device-Access-Security Policy")</f>
        <v>Testing the Device-Access-Security Policy</v>
      </c>
      <c r="F14" s="7"/>
    </row>
    <row r="15" spans="1:10" ht="54.95" customHeight="1">
      <c r="C15" s="4" t="s">
        <v>12</v>
      </c>
      <c r="D15" s="5" t="str">
        <f>HYPERLINK("https://mas.owasp.org//MASTG/tests/ios/MASVS-STORAGE/MASTG-TEST-0052", "Testing Local Data Storage")</f>
        <v>Testing Local Data Storage</v>
      </c>
      <c r="E15" s="6"/>
      <c r="F15" s="7"/>
    </row>
    <row r="17" spans="2:6">
      <c r="B17" s="3" t="str">
        <f>HYPERLINK("https://mas.owasp.org//MASVS/controls/MASVS-STORAGE-2", "MASVS-STORAGE-2")</f>
        <v>MASVS-STORAGE-2</v>
      </c>
      <c r="D17" s="3" t="s">
        <v>13</v>
      </c>
    </row>
    <row r="19" spans="2:6" ht="54.95" customHeight="1">
      <c r="C19" s="4" t="s">
        <v>11</v>
      </c>
      <c r="D19" s="5" t="str">
        <f>HYPERLINK("https://mas.owasp.org//MASTG/tests/android/MASVS-STORAGE/MASTG-TEST-0011", "Testing Memory for Sensitive Data")</f>
        <v>Testing Memory for Sensitive Data</v>
      </c>
      <c r="F19" s="7"/>
    </row>
    <row r="20" spans="2:6" ht="54.95" customHeight="1">
      <c r="C20" s="4" t="s">
        <v>11</v>
      </c>
      <c r="D20" s="5" t="str">
        <f>HYPERLINK("https://mas.owasp.org//MASTG/tests/android/MASVS-STORAGE/MASTG-TEST-0009", "Testing Backups for Sensitive Data")</f>
        <v>Testing Backups for Sensitive Data</v>
      </c>
      <c r="F20" s="7"/>
    </row>
    <row r="21" spans="2:6" ht="54.95" customHeight="1">
      <c r="C21" s="4" t="s">
        <v>11</v>
      </c>
      <c r="D21" s="5" t="str">
        <f>HYPERLINK("https://mas.owasp.org//MASTG/tests/android/MASVS-STORAGE/MASTG-TEST-0003", "Testing Logs for Sensitive Data")</f>
        <v>Testing Logs for Sensitive Data</v>
      </c>
      <c r="E21" s="6"/>
      <c r="F21" s="7"/>
    </row>
    <row r="22" spans="2:6" ht="54.95" customHeight="1">
      <c r="C22" s="4" t="s">
        <v>11</v>
      </c>
      <c r="D22" s="5" t="str">
        <f>HYPERLINK("https://mas.owasp.org//MASTG/tests/android/MASVS-STORAGE/MASTG-TEST-0005", "Determining Whether Sensitive Data Is Shared with Third Parties via Notifications")</f>
        <v>Determining Whether Sensitive Data Is Shared with Third Parties via Notifications</v>
      </c>
      <c r="E22" s="6"/>
      <c r="F22" s="7"/>
    </row>
    <row r="23" spans="2:6" ht="54.95" customHeight="1">
      <c r="C23" s="4" t="s">
        <v>11</v>
      </c>
      <c r="D23" s="5" t="str">
        <f>HYPERLINK("https://mas.owasp.org//MASTG/tests/android/MASVS-STORAGE/MASTG-TEST-0006", "Determining Whether the Keyboard Cache Is Disabled for Text Input Fields")</f>
        <v>Determining Whether the Keyboard Cache Is Disabled for Text Input Fields</v>
      </c>
      <c r="E23" s="6"/>
      <c r="F23" s="7"/>
    </row>
    <row r="24" spans="2:6" ht="54.95" customHeight="1">
      <c r="C24" s="4" t="s">
        <v>11</v>
      </c>
      <c r="D24" s="5" t="str">
        <f>HYPERLINK("https://mas.owasp.org//MASTG/tests/android/MASVS-STORAGE/MASTG-TEST-0004", "Determining Whether Sensitive Data Is Shared with Third Parties via Embedded Services")</f>
        <v>Determining Whether Sensitive Data Is Shared with Third Parties via Embedded Services</v>
      </c>
      <c r="E24" s="6"/>
      <c r="F24" s="7"/>
    </row>
    <row r="25" spans="2:6" ht="54.95" customHeight="1">
      <c r="C25" s="4" t="s">
        <v>12</v>
      </c>
      <c r="D25" s="5" t="str">
        <f>HYPERLINK("https://mas.owasp.org//MASTG/tests/ios/MASVS-STORAGE/MASTG-TEST-0055", "Finding Sensitive Data in the Keyboard Cache")</f>
        <v>Finding Sensitive Data in the Keyboard Cache</v>
      </c>
      <c r="E25" s="6"/>
      <c r="F25" s="7"/>
    </row>
    <row r="26" spans="2:6" ht="54.95" customHeight="1">
      <c r="C26" s="4" t="s">
        <v>12</v>
      </c>
      <c r="D26" s="5" t="str">
        <f>HYPERLINK("https://mas.owasp.org//MASTG/tests/ios/MASVS-STORAGE/MASTG-TEST-0058", "Testing Backups for Sensitive Data")</f>
        <v>Testing Backups for Sensitive Data</v>
      </c>
      <c r="F26" s="7"/>
    </row>
    <row r="27" spans="2:6" ht="54.95" customHeight="1">
      <c r="C27" s="4" t="s">
        <v>12</v>
      </c>
      <c r="D27" s="5" t="str">
        <f>HYPERLINK("https://mas.owasp.org//MASTG/tests/ios/MASVS-STORAGE/MASTG-TEST-0053", "Checking Logs for Sensitive Data")</f>
        <v>Checking Logs for Sensitive Data</v>
      </c>
      <c r="E27" s="6"/>
      <c r="F27" s="7"/>
    </row>
    <row r="28" spans="2:6" ht="54.95" customHeight="1">
      <c r="C28" s="4" t="s">
        <v>12</v>
      </c>
      <c r="D28" s="5" t="str">
        <f>HYPERLINK("https://mas.owasp.org//MASTG/tests/ios/MASVS-STORAGE/MASTG-TEST-0054", "Determining Whether Sensitive Data Is Shared with Third Parties")</f>
        <v>Determining Whether Sensitive Data Is Shared with Third Parties</v>
      </c>
      <c r="E28" s="6"/>
      <c r="F28" s="7"/>
    </row>
    <row r="29" spans="2:6" ht="54.95" customHeight="1">
      <c r="C29" s="4" t="s">
        <v>12</v>
      </c>
      <c r="D29" s="5" t="str">
        <f>HYPERLINK("https://mas.owasp.org//MASTG/tests/ios/MASVS-STORAGE/MASTG-TEST-0060", "Testing Memory for Sensitive Data")</f>
        <v>Testing Memory for Sensitive Data</v>
      </c>
      <c r="F29" s="7"/>
    </row>
  </sheetData>
  <mergeCells count="5">
    <mergeCell ref="E2:G2"/>
    <mergeCell ref="C2:D2"/>
    <mergeCell ref="C5:D5"/>
    <mergeCell ref="B2:B4"/>
    <mergeCell ref="C3:D3"/>
  </mergeCells>
  <conditionalFormatting sqref="I12:I29">
    <cfRule type="containsText" dxfId="44" priority="1" operator="containsText" text="Fail">
      <formula>NOT(ISERROR(SEARCH("Fail",I12)))</formula>
    </cfRule>
    <cfRule type="containsText" dxfId="42" priority="3" operator="containsText" text="N/A">
      <formula>NOT(ISERROR(SEARCH("N/A",I12)))</formula>
    </cfRule>
  </conditionalFormatting>
  <conditionalFormatting sqref="H13:I29 I12">
    <cfRule type="containsText" dxfId="43" priority="2" operator="containsText" text="Pass">
      <formula>NOT(ISERROR(SEARCH("Pass",H12)))</formula>
    </cfRule>
  </conditionalFormatting>
  <dataValidations count="1">
    <dataValidation type="list" allowBlank="1" sqref="I11:I35 I37:I43"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
  <sheetViews>
    <sheetView showGridLines="0" topLeftCell="A11" workbookViewId="0">
      <selection activeCell="I17" sqref="I17"/>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8"/>
      <c r="B1" s="8"/>
      <c r="C1" s="8"/>
      <c r="D1" s="8"/>
      <c r="E1" s="8"/>
      <c r="F1" s="8"/>
      <c r="G1" s="8"/>
      <c r="H1" s="8"/>
      <c r="I1" s="8"/>
      <c r="J1" s="8"/>
    </row>
    <row r="2" spans="1:10" ht="65.099999999999994" customHeight="1">
      <c r="A2" s="8"/>
      <c r="B2" s="20"/>
      <c r="C2" s="21" t="s">
        <v>0</v>
      </c>
      <c r="D2" s="20"/>
      <c r="E2" s="20"/>
      <c r="F2" s="20"/>
      <c r="G2" s="20"/>
      <c r="H2" s="8"/>
      <c r="I2" s="8"/>
      <c r="J2" s="8"/>
    </row>
    <row r="3" spans="1:10">
      <c r="A3" s="8"/>
      <c r="B3" s="20"/>
      <c r="C3" s="23" t="s">
        <v>14</v>
      </c>
      <c r="D3" s="20"/>
      <c r="E3" s="8"/>
      <c r="F3" s="8"/>
      <c r="G3" s="8"/>
      <c r="H3" s="8"/>
      <c r="I3" s="8"/>
      <c r="J3" s="8"/>
    </row>
    <row r="4" spans="1:10">
      <c r="A4" s="8"/>
      <c r="B4" s="20"/>
      <c r="C4" s="8"/>
      <c r="D4" s="8"/>
      <c r="E4" s="8"/>
      <c r="F4" s="8"/>
      <c r="G4" s="8"/>
      <c r="H4" s="8"/>
      <c r="I4" s="8"/>
      <c r="J4" s="8"/>
    </row>
    <row r="5" spans="1:10">
      <c r="A5" s="8"/>
      <c r="B5" s="8"/>
      <c r="C5" s="22" t="s">
        <v>2</v>
      </c>
      <c r="D5" s="20"/>
      <c r="E5" s="8"/>
      <c r="F5" s="8"/>
      <c r="G5" s="8"/>
      <c r="H5" s="8"/>
      <c r="I5" s="8"/>
      <c r="J5" s="8"/>
    </row>
    <row r="6" spans="1:10">
      <c r="A6" s="8"/>
      <c r="B6" s="8"/>
      <c r="C6" s="8"/>
      <c r="D6" s="8"/>
      <c r="E6" s="8"/>
      <c r="F6" s="8"/>
      <c r="G6" s="8"/>
      <c r="H6" s="8"/>
      <c r="I6" s="8"/>
      <c r="J6" s="8"/>
    </row>
    <row r="8" spans="1:10" ht="19.5">
      <c r="A8" s="2"/>
      <c r="B8" s="2" t="s">
        <v>3</v>
      </c>
      <c r="C8" s="2" t="s">
        <v>4</v>
      </c>
      <c r="D8" s="2" t="s">
        <v>5</v>
      </c>
      <c r="E8" s="2" t="s">
        <v>6</v>
      </c>
      <c r="F8" s="2" t="s">
        <v>7</v>
      </c>
      <c r="G8" s="2" t="s">
        <v>8</v>
      </c>
      <c r="H8" s="2"/>
      <c r="I8" s="2" t="s">
        <v>9</v>
      </c>
      <c r="J8" s="2"/>
    </row>
    <row r="11" spans="1:10" ht="30">
      <c r="B11" s="3" t="str">
        <f>HYPERLINK("https://mas.owasp.org//MASVS/controls/MASVS-CRYPTO-1", "MASVS-CRYPTO-1")</f>
        <v>MASVS-CRYPTO-1</v>
      </c>
      <c r="D11" s="3" t="s">
        <v>15</v>
      </c>
    </row>
    <row r="13" spans="1:10" ht="54.95" customHeight="1">
      <c r="C13" s="4" t="s">
        <v>11</v>
      </c>
      <c r="D13" s="5" t="str">
        <f>HYPERLINK("https://mas.owasp.org//MASTG/tests/android/MASVS-CRYPTO/MASTG-TEST-0013", "Testing Symmetric Cryptography")</f>
        <v>Testing Symmetric Cryptography</v>
      </c>
      <c r="E13" s="6"/>
      <c r="F13" s="7"/>
    </row>
    <row r="14" spans="1:10" ht="54.95" customHeight="1">
      <c r="C14" s="4" t="s">
        <v>11</v>
      </c>
      <c r="D14" s="5" t="str">
        <f>HYPERLINK("https://mas.owasp.org//MASTG/tests/android/MASVS-CRYPTO/MASTG-TEST-0016", "Testing Random Number Generation")</f>
        <v>Testing Random Number Generation</v>
      </c>
      <c r="E14" s="6"/>
      <c r="F14" s="7"/>
    </row>
    <row r="15" spans="1:10" ht="54.95" customHeight="1">
      <c r="C15" s="4" t="s">
        <v>11</v>
      </c>
      <c r="D15" s="5" t="str">
        <f>HYPERLINK("https://mas.owasp.org//MASTG/tests/android/MASVS-CRYPTO/MASTG-TEST-0014", "Testing the Configuration of Cryptographic Standard Algorithms")</f>
        <v>Testing the Configuration of Cryptographic Standard Algorithms</v>
      </c>
      <c r="E15" s="6"/>
      <c r="F15" s="7"/>
    </row>
    <row r="16" spans="1:10" ht="54.95" customHeight="1">
      <c r="C16" s="4" t="s">
        <v>12</v>
      </c>
      <c r="D16" s="5" t="str">
        <f>HYPERLINK("https://mas.owasp.org//MASTG/tests/ios/MASVS-CRYPTO/MASTG-TEST-0061", "Verifying the Configuration of Cryptographic Standard Algorithms")</f>
        <v>Verifying the Configuration of Cryptographic Standard Algorithms</v>
      </c>
      <c r="E16" s="6"/>
      <c r="F16" s="7"/>
    </row>
    <row r="17" spans="2:6" ht="54.95" customHeight="1">
      <c r="C17" s="4" t="s">
        <v>12</v>
      </c>
      <c r="D17" s="5" t="str">
        <f>HYPERLINK("https://mas.owasp.org//MASTG/tests/ios/MASVS-CRYPTO/MASTG-TEST-0063", "Testing Random Number Generation")</f>
        <v>Testing Random Number Generation</v>
      </c>
      <c r="E17" s="6"/>
      <c r="F17" s="7"/>
    </row>
    <row r="19" spans="2:6">
      <c r="B19" s="3" t="str">
        <f>HYPERLINK("https://mas.owasp.org//MASVS/controls/MASVS-CRYPTO-2", "MASVS-CRYPTO-2")</f>
        <v>MASVS-CRYPTO-2</v>
      </c>
      <c r="D19" s="3" t="s">
        <v>16</v>
      </c>
    </row>
    <row r="21" spans="2:6" ht="54.95" customHeight="1">
      <c r="C21" s="4" t="s">
        <v>11</v>
      </c>
      <c r="D21" s="5" t="str">
        <f>HYPERLINK("https://mas.owasp.org//MASTG/tests/android/MASVS-CRYPTO/MASTG-TEST-0015", "Testing the Purposes of Keys")</f>
        <v>Testing the Purposes of Keys</v>
      </c>
      <c r="E21" s="6"/>
      <c r="F21" s="7"/>
    </row>
    <row r="22" spans="2:6" ht="54.95" customHeight="1">
      <c r="C22" s="4" t="s">
        <v>12</v>
      </c>
      <c r="D22" s="5" t="str">
        <f>HYPERLINK("https://mas.owasp.org//MASTG/tests/ios/MASVS-CRYPTO/MASTG-TEST-0062", "Testing Key Management")</f>
        <v>Testing Key Management</v>
      </c>
      <c r="E22" s="6"/>
      <c r="F22" s="7"/>
    </row>
  </sheetData>
  <mergeCells count="5">
    <mergeCell ref="E2:G2"/>
    <mergeCell ref="C2:D2"/>
    <mergeCell ref="C5:D5"/>
    <mergeCell ref="B2:B4"/>
    <mergeCell ref="C3:D3"/>
  </mergeCells>
  <conditionalFormatting sqref="I13:I22">
    <cfRule type="containsText" dxfId="34" priority="1" operator="containsText" text="Fail">
      <formula>NOT(ISERROR(SEARCH("Fail",I13)))</formula>
    </cfRule>
    <cfRule type="containsText" dxfId="33" priority="2" operator="containsText" text="Pass">
      <formula>NOT(ISERROR(SEARCH("Pass",I13)))</formula>
    </cfRule>
    <cfRule type="containsText" dxfId="35" priority="3" operator="containsText" text="N/A">
      <formula>NOT(ISERROR(SEARCH("N/A",I13)))</formula>
    </cfRule>
  </conditionalFormatting>
  <dataValidations count="1">
    <dataValidation type="list" allowBlank="1" sqref="I11 I13 I14 I15 I16 I17 I18 I19 I20 I21 I22 I23 I24 I25 I26 I27 I28 I29 I30 I31 I32 I33 I34 I35 I37 I38 I39 I40 I41 I42 I43" xr:uid="{00000000-0002-0000-0100-000000000000}">
      <formula1>"Pass,Fail,N/A"</formula1>
    </dataValidation>
  </dataValidation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
  <sheetViews>
    <sheetView showGridLines="0" topLeftCell="A8" workbookViewId="0">
      <selection activeCell="I16" sqref="I16"/>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9"/>
      <c r="B1" s="9"/>
      <c r="C1" s="9"/>
      <c r="D1" s="9"/>
      <c r="E1" s="9"/>
      <c r="F1" s="9"/>
      <c r="G1" s="9"/>
      <c r="H1" s="9"/>
      <c r="I1" s="9"/>
      <c r="J1" s="9"/>
    </row>
    <row r="2" spans="1:10" ht="65.099999999999994" customHeight="1">
      <c r="A2" s="9"/>
      <c r="B2" s="24"/>
      <c r="C2" s="25" t="s">
        <v>0</v>
      </c>
      <c r="D2" s="24"/>
      <c r="E2" s="24"/>
      <c r="F2" s="24"/>
      <c r="G2" s="24"/>
      <c r="H2" s="9"/>
      <c r="I2" s="9"/>
      <c r="J2" s="9"/>
    </row>
    <row r="3" spans="1:10">
      <c r="A3" s="9"/>
      <c r="B3" s="24"/>
      <c r="C3" s="27" t="s">
        <v>17</v>
      </c>
      <c r="D3" s="24"/>
      <c r="E3" s="9"/>
      <c r="F3" s="9"/>
      <c r="G3" s="9"/>
      <c r="H3" s="9"/>
      <c r="I3" s="9"/>
      <c r="J3" s="9"/>
    </row>
    <row r="4" spans="1:10">
      <c r="A4" s="9"/>
      <c r="B4" s="24"/>
      <c r="C4" s="9"/>
      <c r="D4" s="9"/>
      <c r="E4" s="9"/>
      <c r="F4" s="9"/>
      <c r="G4" s="9"/>
      <c r="H4" s="9"/>
      <c r="I4" s="9"/>
      <c r="J4" s="9"/>
    </row>
    <row r="5" spans="1:10">
      <c r="A5" s="9"/>
      <c r="B5" s="9"/>
      <c r="C5" s="26" t="s">
        <v>2</v>
      </c>
      <c r="D5" s="24"/>
      <c r="E5" s="9"/>
      <c r="F5" s="9"/>
      <c r="G5" s="9"/>
      <c r="H5" s="9"/>
      <c r="I5" s="9"/>
      <c r="J5" s="9"/>
    </row>
    <row r="6" spans="1:10">
      <c r="A6" s="9"/>
      <c r="B6" s="9"/>
      <c r="C6" s="9"/>
      <c r="D6" s="9"/>
      <c r="E6" s="9"/>
      <c r="F6" s="9"/>
      <c r="G6" s="9"/>
      <c r="H6" s="9"/>
      <c r="I6" s="9"/>
      <c r="J6" s="9"/>
    </row>
    <row r="8" spans="1:10" ht="19.5">
      <c r="A8" s="2"/>
      <c r="B8" s="2" t="s">
        <v>3</v>
      </c>
      <c r="C8" s="2" t="s">
        <v>4</v>
      </c>
      <c r="D8" s="2" t="s">
        <v>5</v>
      </c>
      <c r="E8" s="2" t="s">
        <v>6</v>
      </c>
      <c r="F8" s="2" t="s">
        <v>7</v>
      </c>
      <c r="G8" s="2" t="s">
        <v>8</v>
      </c>
      <c r="H8" s="2"/>
      <c r="I8" s="2" t="s">
        <v>9</v>
      </c>
      <c r="J8" s="2"/>
    </row>
    <row r="11" spans="1:10" ht="30">
      <c r="B11" s="3" t="str">
        <f>HYPERLINK("https://mas.owasp.org//MASVS/controls/MASVS-AUTH-1", "MASVS-AUTH-1")</f>
        <v>MASVS-AUTH-1</v>
      </c>
      <c r="D11" s="3" t="s">
        <v>18</v>
      </c>
    </row>
    <row r="14" spans="1:10" ht="30">
      <c r="B14" s="3" t="str">
        <f>HYPERLINK("https://mas.owasp.org//MASVS/controls/MASVS-AUTH-2", "MASVS-AUTH-2")</f>
        <v>MASVS-AUTH-2</v>
      </c>
      <c r="D14" s="3" t="s">
        <v>19</v>
      </c>
    </row>
    <row r="16" spans="1:10" ht="54.95" customHeight="1">
      <c r="C16" s="4" t="s">
        <v>11</v>
      </c>
      <c r="D16" s="5" t="str">
        <f>HYPERLINK("https://mas.owasp.org//MASTG/tests/android/MASVS-AUTH/MASTG-TEST-0017", "Testing Confirm Credentials")</f>
        <v>Testing Confirm Credentials</v>
      </c>
      <c r="F16" s="7"/>
    </row>
    <row r="17" spans="2:6" ht="54.95" customHeight="1">
      <c r="C17" s="4" t="s">
        <v>11</v>
      </c>
      <c r="D17" s="5" t="str">
        <f>HYPERLINK("https://mas.owasp.org//MASTG/tests/android/MASVS-AUTH/MASTG-TEST-0018", "Testing Biometric Authentication")</f>
        <v>Testing Biometric Authentication</v>
      </c>
      <c r="F17" s="7"/>
    </row>
    <row r="18" spans="2:6" ht="54.95" customHeight="1">
      <c r="C18" s="4" t="s">
        <v>12</v>
      </c>
      <c r="D18" s="5" t="str">
        <f>HYPERLINK("https://mas.owasp.org//MASTG/tests/ios/MASVS-AUTH/MASTG-TEST-0064", "Testing Local Authentication")</f>
        <v>Testing Local Authentication</v>
      </c>
      <c r="F18" s="7"/>
    </row>
    <row r="20" spans="2:6">
      <c r="B20" s="3" t="str">
        <f>HYPERLINK("https://mas.owasp.org//MASVS/controls/MASVS-AUTH-3", "MASVS-AUTH-3")</f>
        <v>MASVS-AUTH-3</v>
      </c>
      <c r="D20" s="3" t="s">
        <v>20</v>
      </c>
    </row>
  </sheetData>
  <mergeCells count="5">
    <mergeCell ref="E2:G2"/>
    <mergeCell ref="C2:D2"/>
    <mergeCell ref="C5:D5"/>
    <mergeCell ref="B2:B4"/>
    <mergeCell ref="C3:D3"/>
  </mergeCells>
  <conditionalFormatting sqref="I11:I20">
    <cfRule type="containsText" dxfId="27" priority="1" operator="containsText" text="Fail">
      <formula>NOT(ISERROR(SEARCH("Fail",I11)))</formula>
    </cfRule>
    <cfRule type="containsText" dxfId="28" priority="2" operator="containsText" text="Pass">
      <formula>NOT(ISERROR(SEARCH("Pass",I11)))</formula>
    </cfRule>
    <cfRule type="containsText" dxfId="29" priority="3" operator="containsText" text="N/A">
      <formula>NOT(ISERROR(SEARCH("N/A",I11)))</formula>
    </cfRule>
  </conditionalFormatting>
  <dataValidations count="1">
    <dataValidation type="list" allowBlank="1" sqref="I11 I13 I14 I15 I16 I17 I18 I19 I20 I21 I22 I23 I24 I25 I26 I27 I28 I29 I30 I31 I32 I33 I34 I35 I37 I38 I39 I40 I41 I42 I43" xr:uid="{00000000-0002-0000-0200-000000000000}">
      <formula1>"Pass,Fail,N/A"</formula1>
    </dataValidation>
  </dataValidation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showGridLines="0" topLeftCell="A5" workbookViewId="0">
      <selection activeCell="J16" sqref="J16"/>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0"/>
      <c r="B1" s="10"/>
      <c r="C1" s="10"/>
      <c r="D1" s="10"/>
      <c r="E1" s="10"/>
      <c r="F1" s="10"/>
      <c r="G1" s="10"/>
      <c r="H1" s="10"/>
      <c r="I1" s="10"/>
      <c r="J1" s="10"/>
    </row>
    <row r="2" spans="1:10" ht="65.099999999999994" customHeight="1">
      <c r="A2" s="10"/>
      <c r="B2" s="28"/>
      <c r="C2" s="29" t="s">
        <v>0</v>
      </c>
      <c r="D2" s="28"/>
      <c r="E2" s="28"/>
      <c r="F2" s="28"/>
      <c r="G2" s="28"/>
      <c r="H2" s="10"/>
      <c r="I2" s="10"/>
      <c r="J2" s="10"/>
    </row>
    <row r="3" spans="1:10">
      <c r="A3" s="10"/>
      <c r="B3" s="28"/>
      <c r="C3" s="31" t="s">
        <v>21</v>
      </c>
      <c r="D3" s="28"/>
      <c r="E3" s="10"/>
      <c r="F3" s="10"/>
      <c r="G3" s="10"/>
      <c r="H3" s="10"/>
      <c r="I3" s="10"/>
      <c r="J3" s="10"/>
    </row>
    <row r="4" spans="1:10">
      <c r="A4" s="10"/>
      <c r="B4" s="28"/>
      <c r="C4" s="10"/>
      <c r="D4" s="10"/>
      <c r="E4" s="10"/>
      <c r="F4" s="10"/>
      <c r="G4" s="10"/>
      <c r="H4" s="10"/>
      <c r="I4" s="10"/>
      <c r="J4" s="10"/>
    </row>
    <row r="5" spans="1:10">
      <c r="A5" s="10"/>
      <c r="B5" s="10"/>
      <c r="C5" s="30" t="s">
        <v>2</v>
      </c>
      <c r="D5" s="28"/>
      <c r="E5" s="10"/>
      <c r="F5" s="10"/>
      <c r="G5" s="10"/>
      <c r="H5" s="10"/>
      <c r="I5" s="10"/>
      <c r="J5" s="10"/>
    </row>
    <row r="6" spans="1:10">
      <c r="A6" s="10"/>
      <c r="B6" s="10"/>
      <c r="C6" s="10"/>
      <c r="D6" s="10"/>
      <c r="E6" s="10"/>
      <c r="F6" s="10"/>
      <c r="G6" s="10"/>
      <c r="H6" s="10"/>
      <c r="I6" s="10"/>
      <c r="J6" s="10"/>
    </row>
    <row r="8" spans="1:10" ht="19.5">
      <c r="A8" s="2"/>
      <c r="B8" s="2" t="s">
        <v>3</v>
      </c>
      <c r="C8" s="2" t="s">
        <v>4</v>
      </c>
      <c r="D8" s="2" t="s">
        <v>5</v>
      </c>
      <c r="E8" s="2" t="s">
        <v>6</v>
      </c>
      <c r="F8" s="2" t="s">
        <v>7</v>
      </c>
      <c r="G8" s="2" t="s">
        <v>8</v>
      </c>
      <c r="H8" s="2"/>
      <c r="I8" s="2" t="s">
        <v>9</v>
      </c>
      <c r="J8" s="2"/>
    </row>
    <row r="11" spans="1:10">
      <c r="B11" s="3" t="str">
        <f>HYPERLINK("https://mas.owasp.org//MASVS/controls/MASVS-NETWORK-1", "MASVS-NETWORK-1")</f>
        <v>MASVS-NETWORK-1</v>
      </c>
      <c r="D11" s="3" t="s">
        <v>22</v>
      </c>
    </row>
    <row r="13" spans="1:10" ht="54.95" customHeight="1">
      <c r="C13" s="4" t="s">
        <v>11</v>
      </c>
      <c r="D13" s="5" t="str">
        <f>HYPERLINK("https://mas.owasp.org//MASTG/tests/android/MASVS-NETWORK/MASTG-TEST-0023", "Testing the Security Provider")</f>
        <v>Testing the Security Provider</v>
      </c>
      <c r="F13" s="7"/>
    </row>
    <row r="14" spans="1:10" ht="54.95" customHeight="1">
      <c r="C14" s="4" t="s">
        <v>11</v>
      </c>
      <c r="D14" s="5" t="str">
        <f>HYPERLINK("https://mas.owasp.org//MASTG/tests/android/MASVS-NETWORK/MASTG-TEST-0019", "Testing Data Encryption on the Network")</f>
        <v>Testing Data Encryption on the Network</v>
      </c>
      <c r="E14" s="6"/>
      <c r="F14" s="7"/>
    </row>
    <row r="15" spans="1:10" ht="54.95" customHeight="1">
      <c r="C15" s="4" t="s">
        <v>11</v>
      </c>
      <c r="D15" s="5" t="str">
        <f>HYPERLINK("https://mas.owasp.org//MASTG/tests/android/MASVS-NETWORK/MASTG-TEST-0020", "Testing the TLS Settings")</f>
        <v>Testing the TLS Settings</v>
      </c>
      <c r="E15" s="6"/>
      <c r="F15" s="7"/>
    </row>
    <row r="16" spans="1:10" ht="54.95" customHeight="1">
      <c r="C16" s="4" t="s">
        <v>11</v>
      </c>
      <c r="D16" s="5" t="str">
        <f>HYPERLINK("https://mas.owasp.org//MASTG/tests/android/MASVS-NETWORK/MASTG-TEST-0021", "Testing Endpoint Identify Verification")</f>
        <v>Testing Endpoint Identify Verification</v>
      </c>
      <c r="E16" s="6"/>
      <c r="F16" s="7"/>
    </row>
    <row r="17" spans="2:6" ht="54.95" customHeight="1">
      <c r="C17" s="4" t="s">
        <v>12</v>
      </c>
      <c r="D17" s="5" t="str">
        <f>HYPERLINK("https://mas.owasp.org//MASTG/tests/ios/MASVS-NETWORK/MASTG-TEST-0067", "Testing Endpoint Identity Verification")</f>
        <v>Testing Endpoint Identity Verification</v>
      </c>
      <c r="E17" s="6"/>
      <c r="F17" s="7"/>
    </row>
    <row r="18" spans="2:6" ht="54.95" customHeight="1">
      <c r="C18" s="4" t="s">
        <v>12</v>
      </c>
      <c r="D18" s="5" t="str">
        <f>HYPERLINK("https://mas.owasp.org//MASTG/tests/ios/MASVS-NETWORK/MASTG-TEST-0066", "Testing the TLS Settings")</f>
        <v>Testing the TLS Settings</v>
      </c>
      <c r="E18" s="6"/>
      <c r="F18" s="7"/>
    </row>
    <row r="19" spans="2:6" ht="54.95" customHeight="1">
      <c r="C19" s="4" t="s">
        <v>12</v>
      </c>
      <c r="D19" s="5" t="str">
        <f>HYPERLINK("https://mas.owasp.org//MASTG/tests/ios/MASVS-NETWORK/MASTG-TEST-0065", "Testing Data Encryption on the Network")</f>
        <v>Testing Data Encryption on the Network</v>
      </c>
      <c r="E19" s="6"/>
      <c r="F19" s="7"/>
    </row>
    <row r="21" spans="2:6" ht="30">
      <c r="B21" s="3" t="str">
        <f>HYPERLINK("https://mas.owasp.org//MASVS/controls/MASVS-NETWORK-2", "MASVS-NETWORK-2")</f>
        <v>MASVS-NETWORK-2</v>
      </c>
      <c r="D21" s="3" t="s">
        <v>23</v>
      </c>
    </row>
    <row r="23" spans="2:6" ht="54.95" customHeight="1">
      <c r="C23" s="4" t="s">
        <v>11</v>
      </c>
      <c r="D23" s="5" t="str">
        <f>HYPERLINK("https://mas.owasp.org//MASTG/tests/android/MASVS-NETWORK/MASTG-TEST-0022", "Testing Custom Certificate Stores and Certificate Pinning")</f>
        <v>Testing Custom Certificate Stores and Certificate Pinning</v>
      </c>
      <c r="F23" s="7"/>
    </row>
    <row r="24" spans="2:6" ht="54.95" customHeight="1">
      <c r="C24" s="4" t="s">
        <v>12</v>
      </c>
      <c r="D24" s="5" t="str">
        <f>HYPERLINK("https://mas.owasp.org//MASTG/tests/ios/MASVS-NETWORK/MASTG-TEST-0068", "Testing Custom Certificate Stores and Certificate Pinning")</f>
        <v>Testing Custom Certificate Stores and Certificate Pinning</v>
      </c>
      <c r="F24" s="7"/>
    </row>
  </sheetData>
  <mergeCells count="5">
    <mergeCell ref="E2:G2"/>
    <mergeCell ref="C2:D2"/>
    <mergeCell ref="C5:D5"/>
    <mergeCell ref="B2:B4"/>
    <mergeCell ref="C3:D3"/>
  </mergeCells>
  <conditionalFormatting sqref="I11:I24">
    <cfRule type="containsText" dxfId="21" priority="1" operator="containsText" text="Fail">
      <formula>NOT(ISERROR(SEARCH("Fail",I11)))</formula>
    </cfRule>
    <cfRule type="containsText" dxfId="22" priority="2" operator="containsText" text="Pass">
      <formula>NOT(ISERROR(SEARCH("Pass",I11)))</formula>
    </cfRule>
    <cfRule type="containsText" dxfId="23" priority="3" operator="containsText" text="N/A">
      <formula>NOT(ISERROR(SEARCH("N/A",I11)))</formula>
    </cfRule>
  </conditionalFormatting>
  <dataValidations count="1">
    <dataValidation type="list" allowBlank="1" sqref="I11 I13 I14 I15 I16 I17 I18 I19 I20 I21 I22 I23 I24 I25 I26 I27 I28 I29 I30 I31 I32 I33 I34 I35 I37 I38 I39 I40 I41 I42 I43" xr:uid="{00000000-0002-0000-0300-000000000000}">
      <formula1>"Pass,Fail,N/A"</formula1>
    </dataValidation>
  </dataValidation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3"/>
  <sheetViews>
    <sheetView showGridLines="0" topLeftCell="A11" workbookViewId="0">
      <selection activeCell="J18" sqref="J18"/>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1"/>
      <c r="B1" s="11"/>
      <c r="C1" s="11"/>
      <c r="D1" s="11"/>
      <c r="E1" s="11"/>
      <c r="F1" s="11"/>
      <c r="G1" s="11"/>
      <c r="H1" s="11"/>
      <c r="I1" s="11"/>
      <c r="J1" s="11"/>
    </row>
    <row r="2" spans="1:10" ht="65.099999999999994" customHeight="1">
      <c r="A2" s="11"/>
      <c r="B2" s="32"/>
      <c r="C2" s="33" t="s">
        <v>0</v>
      </c>
      <c r="D2" s="32"/>
      <c r="E2" s="32"/>
      <c r="F2" s="32"/>
      <c r="G2" s="32"/>
      <c r="H2" s="11"/>
      <c r="I2" s="11"/>
      <c r="J2" s="11"/>
    </row>
    <row r="3" spans="1:10">
      <c r="A3" s="11"/>
      <c r="B3" s="32"/>
      <c r="C3" s="35" t="s">
        <v>24</v>
      </c>
      <c r="D3" s="32"/>
      <c r="E3" s="11"/>
      <c r="F3" s="11"/>
      <c r="G3" s="11"/>
      <c r="H3" s="11"/>
      <c r="I3" s="11"/>
      <c r="J3" s="11"/>
    </row>
    <row r="4" spans="1:10">
      <c r="A4" s="11"/>
      <c r="B4" s="32"/>
      <c r="C4" s="11"/>
      <c r="D4" s="11"/>
      <c r="E4" s="11"/>
      <c r="F4" s="11"/>
      <c r="G4" s="11"/>
      <c r="H4" s="11"/>
      <c r="I4" s="11"/>
      <c r="J4" s="11"/>
    </row>
    <row r="5" spans="1:10">
      <c r="A5" s="11"/>
      <c r="B5" s="11"/>
      <c r="C5" s="34" t="s">
        <v>2</v>
      </c>
      <c r="D5" s="32"/>
      <c r="E5" s="11"/>
      <c r="F5" s="11"/>
      <c r="G5" s="11"/>
      <c r="H5" s="11"/>
      <c r="I5" s="11"/>
      <c r="J5" s="11"/>
    </row>
    <row r="6" spans="1:10">
      <c r="A6" s="11"/>
      <c r="B6" s="11"/>
      <c r="C6" s="11"/>
      <c r="D6" s="11"/>
      <c r="E6" s="11"/>
      <c r="F6" s="11"/>
      <c r="G6" s="11"/>
      <c r="H6" s="11"/>
      <c r="I6" s="11"/>
      <c r="J6" s="11"/>
    </row>
    <row r="8" spans="1:10" ht="19.5">
      <c r="A8" s="2"/>
      <c r="B8" s="2" t="s">
        <v>3</v>
      </c>
      <c r="C8" s="2" t="s">
        <v>4</v>
      </c>
      <c r="D8" s="2" t="s">
        <v>5</v>
      </c>
      <c r="E8" s="2" t="s">
        <v>6</v>
      </c>
      <c r="F8" s="2" t="s">
        <v>7</v>
      </c>
      <c r="G8" s="2" t="s">
        <v>8</v>
      </c>
      <c r="H8" s="2"/>
      <c r="I8" s="2" t="s">
        <v>9</v>
      </c>
      <c r="J8" s="2"/>
    </row>
    <row r="11" spans="1:10">
      <c r="B11" s="3" t="str">
        <f>HYPERLINK("https://mas.owasp.org//MASVS/controls/MASVS-PLATFORM-1", "MASVS-PLATFORM-1")</f>
        <v>MASVS-PLATFORM-1</v>
      </c>
      <c r="D11" s="3" t="s">
        <v>25</v>
      </c>
    </row>
    <row r="13" spans="1:10" ht="54.95" customHeight="1">
      <c r="C13" s="4" t="s">
        <v>11</v>
      </c>
      <c r="D13" s="5" t="str">
        <f>HYPERLINK("https://mas.owasp.org//MASTG/tests/android/MASVS-PLATFORM/MASTG-TEST-0024", "Testing for App Permissions")</f>
        <v>Testing for App Permissions</v>
      </c>
      <c r="E13" s="6"/>
      <c r="F13" s="7"/>
    </row>
    <row r="14" spans="1:10" ht="54.95" customHeight="1">
      <c r="C14" s="4" t="s">
        <v>11</v>
      </c>
      <c r="D14" s="5" t="str">
        <f>HYPERLINK("https://mas.owasp.org//MASTG/tests/android/MASVS-PLATFORM/MASTG-TEST-0029", "Testing for Sensitive Functionality Exposure Through IPC")</f>
        <v>Testing for Sensitive Functionality Exposure Through IPC</v>
      </c>
      <c r="E14" s="6"/>
      <c r="F14" s="7"/>
    </row>
    <row r="15" spans="1:10" ht="54.95" customHeight="1">
      <c r="C15" s="4" t="s">
        <v>11</v>
      </c>
      <c r="D15" s="5" t="str">
        <f>HYPERLINK("https://mas.owasp.org//MASTG/tests/android/MASVS-PLATFORM/MASTG-TEST-0028", "Testing Deep Links")</f>
        <v>Testing Deep Links</v>
      </c>
      <c r="E15" s="6"/>
      <c r="F15" s="7"/>
    </row>
    <row r="16" spans="1:10" ht="54.95" customHeight="1">
      <c r="C16" s="4" t="s">
        <v>11</v>
      </c>
      <c r="D16" s="5" t="str">
        <f>HYPERLINK("https://mas.owasp.org//MASTG/tests/android/MASVS-PLATFORM/MASTG-TEST-0030", "Testing for Vulnerable Implementation of PendingIntent")</f>
        <v>Testing for Vulnerable Implementation of PendingIntent</v>
      </c>
      <c r="E16" s="6"/>
      <c r="F16" s="7"/>
    </row>
    <row r="17" spans="2:6" ht="54.95" customHeight="1">
      <c r="C17" s="4" t="s">
        <v>11</v>
      </c>
      <c r="D17" s="5" t="str">
        <f>HYPERLINK("https://mas.owasp.org//MASTG/tests/android/MASVS-PLATFORM/MASTG-TEST-0007", "Determining Whether Sensitive Stored Data Has Been Exposed via IPC Mechanisms")</f>
        <v>Determining Whether Sensitive Stored Data Has Been Exposed via IPC Mechanisms</v>
      </c>
      <c r="E17" s="6"/>
      <c r="F17" s="7"/>
    </row>
    <row r="18" spans="2:6" ht="54.95" customHeight="1">
      <c r="C18" s="4" t="s">
        <v>12</v>
      </c>
      <c r="D18" s="5" t="str">
        <f>HYPERLINK("https://mas.owasp.org//MASTG/tests/ios/MASVS-PLATFORM/MASTG-TEST-0071", "Testing UIActivity Sharing")</f>
        <v>Testing UIActivity Sharing</v>
      </c>
      <c r="E18" s="6"/>
      <c r="F18" s="7"/>
    </row>
    <row r="19" spans="2:6" ht="54.95" customHeight="1">
      <c r="C19" s="4" t="s">
        <v>12</v>
      </c>
      <c r="D19" s="5" t="str">
        <f>HYPERLINK("https://mas.owasp.org//MASTG/tests/ios/MASVS-PLATFORM/MASTG-TEST-0069", "Testing App Permissions")</f>
        <v>Testing App Permissions</v>
      </c>
      <c r="E19" s="6"/>
      <c r="F19" s="7"/>
    </row>
    <row r="20" spans="2:6" ht="54.95" customHeight="1">
      <c r="C20" s="4" t="s">
        <v>12</v>
      </c>
      <c r="D20" s="5" t="str">
        <f>HYPERLINK("https://mas.owasp.org//MASTG/tests/ios/MASVS-PLATFORM/MASTG-TEST-0070", "Testing Universal Links")</f>
        <v>Testing Universal Links</v>
      </c>
      <c r="E20" s="6"/>
      <c r="F20" s="7"/>
    </row>
    <row r="21" spans="2:6" ht="54.95" customHeight="1">
      <c r="C21" s="4" t="s">
        <v>12</v>
      </c>
      <c r="D21" s="5" t="str">
        <f>HYPERLINK("https://mas.owasp.org//MASTG/tests/ios/MASVS-PLATFORM/MASTG-TEST-0056", "Determining Whether Sensitive Data Is Exposed via IPC Mechanisms")</f>
        <v>Determining Whether Sensitive Data Is Exposed via IPC Mechanisms</v>
      </c>
      <c r="E21" s="6"/>
      <c r="F21" s="7"/>
    </row>
    <row r="22" spans="2:6" ht="54.95" customHeight="1">
      <c r="C22" s="4" t="s">
        <v>12</v>
      </c>
      <c r="D22" s="5" t="str">
        <f>HYPERLINK("https://mas.owasp.org//MASTG/tests/ios/MASVS-PLATFORM/MASTG-TEST-0075", "Testing Custom URL Schemes")</f>
        <v>Testing Custom URL Schemes</v>
      </c>
      <c r="E22" s="6"/>
      <c r="F22" s="7"/>
    </row>
    <row r="23" spans="2:6" ht="54.95" customHeight="1">
      <c r="C23" s="4" t="s">
        <v>12</v>
      </c>
      <c r="D23" s="5" t="str">
        <f>HYPERLINK("https://mas.owasp.org//MASTG/tests/ios/MASVS-PLATFORM/MASTG-TEST-0074", "Testing for Sensitive Functionality Exposure Through IPC")</f>
        <v>Testing for Sensitive Functionality Exposure Through IPC</v>
      </c>
      <c r="E23" s="6"/>
      <c r="F23" s="7"/>
    </row>
    <row r="24" spans="2:6" ht="54.95" customHeight="1">
      <c r="C24" s="4" t="s">
        <v>12</v>
      </c>
      <c r="D24" s="5" t="str">
        <f>HYPERLINK("https://mas.owasp.org//MASTG/tests/ios/MASVS-PLATFORM/MASTG-TEST-0072", "Testing App Extensions")</f>
        <v>Testing App Extensions</v>
      </c>
      <c r="E24" s="6"/>
      <c r="F24" s="7"/>
    </row>
    <row r="25" spans="2:6" ht="54.95" customHeight="1">
      <c r="C25" s="4" t="s">
        <v>12</v>
      </c>
      <c r="D25" s="5" t="str">
        <f>HYPERLINK("https://mas.owasp.org//MASTG/tests/ios/MASVS-PLATFORM/MASTG-TEST-0073", "Testing UIPasteboard")</f>
        <v>Testing UIPasteboard</v>
      </c>
      <c r="E25" s="6"/>
      <c r="F25" s="7"/>
    </row>
    <row r="27" spans="2:6">
      <c r="B27" s="3" t="str">
        <f>HYPERLINK("https://mas.owasp.org//MASVS/controls/MASVS-PLATFORM-2", "MASVS-PLATFORM-2")</f>
        <v>MASVS-PLATFORM-2</v>
      </c>
      <c r="D27" s="3" t="s">
        <v>26</v>
      </c>
    </row>
    <row r="29" spans="2:6" ht="54.95" customHeight="1">
      <c r="C29" s="4" t="s">
        <v>11</v>
      </c>
      <c r="D29" s="5" t="str">
        <f>HYPERLINK("https://mas.owasp.org//MASTG/tests/android/MASVS-PLATFORM/MASTG-TEST-0032", "Testing WebView Protocol Handlers")</f>
        <v>Testing WebView Protocol Handlers</v>
      </c>
      <c r="E29" s="6"/>
      <c r="F29" s="7"/>
    </row>
    <row r="30" spans="2:6" ht="54.95" customHeight="1">
      <c r="C30" s="4" t="s">
        <v>11</v>
      </c>
      <c r="D30" s="5" t="str">
        <f>HYPERLINK("https://mas.owasp.org//MASTG/tests/android/MASVS-PLATFORM/MASTG-TEST-0031", "Testing JavaScript Execution in WebViews")</f>
        <v>Testing JavaScript Execution in WebViews</v>
      </c>
      <c r="E30" s="6"/>
      <c r="F30" s="7"/>
    </row>
    <row r="31" spans="2:6" ht="54.95" customHeight="1">
      <c r="C31" s="4" t="s">
        <v>11</v>
      </c>
      <c r="D31" s="5" t="str">
        <f>HYPERLINK("https://mas.owasp.org//MASTG/tests/android/MASVS-PLATFORM/MASTG-TEST-0037", "Testing WebViews Cleanup")</f>
        <v>Testing WebViews Cleanup</v>
      </c>
      <c r="F31" s="7"/>
    </row>
    <row r="32" spans="2:6" ht="54.95" customHeight="1">
      <c r="C32" s="4" t="s">
        <v>11</v>
      </c>
      <c r="D32" s="5" t="str">
        <f>HYPERLINK("https://mas.owasp.org//MASTG/tests/android/MASVS-PLATFORM/MASTG-TEST-0033", "Testing for Java Objects Exposed Through WebViews")</f>
        <v>Testing for Java Objects Exposed Through WebViews</v>
      </c>
      <c r="E32" s="6"/>
      <c r="F32" s="7"/>
    </row>
    <row r="33" spans="2:6" ht="54.95" customHeight="1">
      <c r="C33" s="4" t="s">
        <v>12</v>
      </c>
      <c r="D33" s="5" t="str">
        <f>HYPERLINK("https://mas.owasp.org//MASTG/tests/ios/MASVS-PLATFORM/MASTG-TEST-0076", "Testing iOS WebViews")</f>
        <v>Testing iOS WebViews</v>
      </c>
      <c r="E33" s="6"/>
      <c r="F33" s="7"/>
    </row>
    <row r="34" spans="2:6" ht="54.95" customHeight="1">
      <c r="C34" s="4" t="s">
        <v>12</v>
      </c>
      <c r="D34" s="5" t="str">
        <f>HYPERLINK("https://mas.owasp.org//MASTG/tests/ios/MASVS-PLATFORM/MASTG-TEST-0078", "Determining Whether Native Methods Are Exposed Through WebViews")</f>
        <v>Determining Whether Native Methods Are Exposed Through WebViews</v>
      </c>
      <c r="E34" s="6"/>
      <c r="F34" s="7"/>
    </row>
    <row r="35" spans="2:6" ht="54.95" customHeight="1">
      <c r="C35" s="4" t="s">
        <v>12</v>
      </c>
      <c r="D35" s="5" t="str">
        <f>HYPERLINK("https://mas.owasp.org//MASTG/tests/ios/MASVS-PLATFORM/MASTG-TEST-0077", "Testing WebView Protocol Handlers")</f>
        <v>Testing WebView Protocol Handlers</v>
      </c>
      <c r="E35" s="6"/>
      <c r="F35" s="7"/>
    </row>
    <row r="37" spans="2:6">
      <c r="B37" s="3" t="str">
        <f>HYPERLINK("https://mas.owasp.org//MASVS/controls/MASVS-PLATFORM-3", "MASVS-PLATFORM-3")</f>
        <v>MASVS-PLATFORM-3</v>
      </c>
      <c r="D37" s="3" t="s">
        <v>27</v>
      </c>
    </row>
    <row r="39" spans="2:6" ht="54.95" customHeight="1">
      <c r="C39" s="4" t="s">
        <v>11</v>
      </c>
      <c r="D39" s="5" t="str">
        <f>HYPERLINK("https://mas.owasp.org//MASTG/tests/android/MASVS-PLATFORM/MASTG-TEST-0008", "Checking for Sensitive Data Disclosure Through the User Interface")</f>
        <v>Checking for Sensitive Data Disclosure Through the User Interface</v>
      </c>
      <c r="E39" s="6"/>
      <c r="F39" s="7"/>
    </row>
    <row r="40" spans="2:6" ht="54.95" customHeight="1">
      <c r="C40" s="4" t="s">
        <v>11</v>
      </c>
      <c r="D40" s="5" t="str">
        <f>HYPERLINK("https://mas.owasp.org//MASTG/tests/android/MASVS-PLATFORM/MASTG-TEST-0010", "Finding Sensitive Information in Auto-Generated Screenshots")</f>
        <v>Finding Sensitive Information in Auto-Generated Screenshots</v>
      </c>
      <c r="F40" s="7"/>
    </row>
    <row r="41" spans="2:6" ht="54.95" customHeight="1">
      <c r="C41" s="4" t="s">
        <v>11</v>
      </c>
      <c r="D41" s="5" t="str">
        <f>HYPERLINK("https://mas.owasp.org//MASTG/tests/android/MASVS-PLATFORM/MASTG-TEST-0035", "Testing for Overlay Attacks")</f>
        <v>Testing for Overlay Attacks</v>
      </c>
      <c r="F41" s="7"/>
    </row>
    <row r="42" spans="2:6" ht="54.95" customHeight="1">
      <c r="C42" s="4" t="s">
        <v>12</v>
      </c>
      <c r="D42" s="5" t="str">
        <f>HYPERLINK("https://mas.owasp.org//MASTG/tests/ios/MASVS-PLATFORM/MASTG-TEST-0059", "Testing Auto-Generated Screenshots for Sensitive Information")</f>
        <v>Testing Auto-Generated Screenshots for Sensitive Information</v>
      </c>
      <c r="F42" s="7"/>
    </row>
    <row r="43" spans="2:6" ht="54.95" customHeight="1">
      <c r="C43" s="4" t="s">
        <v>12</v>
      </c>
      <c r="D43" s="5" t="str">
        <f>HYPERLINK("https://mas.owasp.org//MASTG/tests/ios/MASVS-PLATFORM/MASTG-TEST-0057", "Checking for Sensitive Data Disclosed Through the User Interface")</f>
        <v>Checking for Sensitive Data Disclosed Through the User Interface</v>
      </c>
      <c r="E43" s="6"/>
      <c r="F43" s="7"/>
    </row>
  </sheetData>
  <mergeCells count="5">
    <mergeCell ref="E2:G2"/>
    <mergeCell ref="C2:D2"/>
    <mergeCell ref="C5:D5"/>
    <mergeCell ref="B2:B4"/>
    <mergeCell ref="C3:D3"/>
  </mergeCells>
  <conditionalFormatting sqref="I11:I43">
    <cfRule type="containsText" dxfId="17" priority="1" operator="containsText" text="Fail">
      <formula>NOT(ISERROR(SEARCH("Fail",I11)))</formula>
    </cfRule>
    <cfRule type="containsText" dxfId="16" priority="2" operator="containsText" text="Pass">
      <formula>NOT(ISERROR(SEARCH("Pass",I11)))</formula>
    </cfRule>
    <cfRule type="containsText" dxfId="15" priority="3" operator="containsText" text="N/A">
      <formula>NOT(ISERROR(SEARCH("N/A",I11)))</formula>
    </cfRule>
  </conditionalFormatting>
  <dataValidations count="1">
    <dataValidation type="list" allowBlank="1" sqref="I11 I13 I14 I15 I16 I17 I18 I19 I20 I21 I22 I23 I24 I25 I26 I27 I28 I29 I30 I31 I32 I33 I34 I35 I37 I38 I39 I40 I41 I42 I43" xr:uid="{00000000-0002-0000-0400-000000000000}">
      <formula1>"Pass,Fail,N/A"</formula1>
    </dataValidation>
  </dataValidation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showGridLines="0" topLeftCell="A2" workbookViewId="0">
      <selection activeCell="I17" sqref="I17"/>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2"/>
      <c r="B1" s="12"/>
      <c r="C1" s="12"/>
      <c r="D1" s="12"/>
      <c r="E1" s="12"/>
      <c r="F1" s="12"/>
      <c r="G1" s="12"/>
      <c r="H1" s="12"/>
      <c r="I1" s="12"/>
      <c r="J1" s="12"/>
    </row>
    <row r="2" spans="1:10" ht="65.099999999999994" customHeight="1">
      <c r="A2" s="12"/>
      <c r="B2" s="36"/>
      <c r="C2" s="37" t="s">
        <v>0</v>
      </c>
      <c r="D2" s="36"/>
      <c r="E2" s="36"/>
      <c r="F2" s="36"/>
      <c r="G2" s="36"/>
      <c r="H2" s="12"/>
      <c r="I2" s="12"/>
      <c r="J2" s="12"/>
    </row>
    <row r="3" spans="1:10">
      <c r="A3" s="12"/>
      <c r="B3" s="36"/>
      <c r="C3" s="39" t="s">
        <v>28</v>
      </c>
      <c r="D3" s="36"/>
      <c r="E3" s="12"/>
      <c r="F3" s="12"/>
      <c r="G3" s="12"/>
      <c r="H3" s="12"/>
      <c r="I3" s="12"/>
      <c r="J3" s="12"/>
    </row>
    <row r="4" spans="1:10">
      <c r="A4" s="12"/>
      <c r="B4" s="36"/>
      <c r="C4" s="12"/>
      <c r="D4" s="12"/>
      <c r="E4" s="12"/>
      <c r="F4" s="12"/>
      <c r="G4" s="12"/>
      <c r="H4" s="12"/>
      <c r="I4" s="12"/>
      <c r="J4" s="12"/>
    </row>
    <row r="5" spans="1:10">
      <c r="A5" s="12"/>
      <c r="B5" s="12"/>
      <c r="C5" s="38" t="s">
        <v>2</v>
      </c>
      <c r="D5" s="36"/>
      <c r="E5" s="12"/>
      <c r="F5" s="12"/>
      <c r="G5" s="12"/>
      <c r="H5" s="12"/>
      <c r="I5" s="12"/>
      <c r="J5" s="12"/>
    </row>
    <row r="6" spans="1:10">
      <c r="A6" s="12"/>
      <c r="B6" s="12"/>
      <c r="C6" s="12"/>
      <c r="D6" s="12"/>
      <c r="E6" s="12"/>
      <c r="F6" s="12"/>
      <c r="G6" s="12"/>
      <c r="H6" s="12"/>
      <c r="I6" s="12"/>
      <c r="J6" s="12"/>
    </row>
    <row r="8" spans="1:10" ht="19.5">
      <c r="A8" s="2"/>
      <c r="B8" s="2" t="s">
        <v>3</v>
      </c>
      <c r="C8" s="2" t="s">
        <v>4</v>
      </c>
      <c r="D8" s="2" t="s">
        <v>5</v>
      </c>
      <c r="E8" s="2" t="s">
        <v>6</v>
      </c>
      <c r="F8" s="2" t="s">
        <v>7</v>
      </c>
      <c r="G8" s="2" t="s">
        <v>8</v>
      </c>
      <c r="H8" s="2"/>
      <c r="I8" s="2" t="s">
        <v>9</v>
      </c>
      <c r="J8" s="2"/>
    </row>
    <row r="11" spans="1:10">
      <c r="B11" s="3" t="str">
        <f>HYPERLINK("https://mas.owasp.org//MASVS/controls/MASVS-CODE-1", "MASVS-CODE-1")</f>
        <v>MASVS-CODE-1</v>
      </c>
      <c r="D11" s="3" t="s">
        <v>29</v>
      </c>
    </row>
    <row r="14" spans="1:10">
      <c r="B14" s="3" t="str">
        <f>HYPERLINK("https://mas.owasp.org//MASVS/controls/MASVS-CODE-2", "MASVS-CODE-2")</f>
        <v>MASVS-CODE-2</v>
      </c>
      <c r="D14" s="3" t="s">
        <v>30</v>
      </c>
    </row>
    <row r="16" spans="1:10" ht="54.95" customHeight="1">
      <c r="C16" s="4" t="s">
        <v>11</v>
      </c>
      <c r="D16" s="5" t="str">
        <f>HYPERLINK("https://mas.owasp.org//MASTG/tests/android/MASVS-CODE/MASTG-TEST-0036", "Testing Enforced Updating")</f>
        <v>Testing Enforced Updating</v>
      </c>
      <c r="F16" s="7"/>
    </row>
    <row r="17" spans="2:6" ht="54.95" customHeight="1">
      <c r="C17" s="4" t="s">
        <v>12</v>
      </c>
      <c r="D17" s="5" t="str">
        <f>HYPERLINK("https://mas.owasp.org//MASTG/tests/ios/MASVS-CODE/MASTG-TEST-0080", "Testing Enforced Updating")</f>
        <v>Testing Enforced Updating</v>
      </c>
      <c r="F17" s="7"/>
    </row>
    <row r="19" spans="2:6">
      <c r="B19" s="3" t="str">
        <f>HYPERLINK("https://mas.owasp.org//MASVS/controls/MASVS-CODE-3", "MASVS-CODE-3")</f>
        <v>MASVS-CODE-3</v>
      </c>
      <c r="D19" s="3" t="s">
        <v>31</v>
      </c>
    </row>
    <row r="21" spans="2:6" ht="54.95" customHeight="1">
      <c r="C21" s="4" t="s">
        <v>11</v>
      </c>
      <c r="D21" s="5" t="str">
        <f>HYPERLINK("https://mas.owasp.org//MASTG/tests/android/MASVS-CODE/MASTG-TEST-0042", "Checking for Weaknesses in Third Party Libraries")</f>
        <v>Checking for Weaknesses in Third Party Libraries</v>
      </c>
      <c r="E21" s="6"/>
      <c r="F21" s="7"/>
    </row>
    <row r="22" spans="2:6" ht="54.95" customHeight="1">
      <c r="C22" s="4" t="s">
        <v>12</v>
      </c>
      <c r="D22" s="5" t="str">
        <f>HYPERLINK("https://mas.owasp.org//MASTG/tests/ios/MASVS-CODE/MASTG-TEST-0085", "Checking for Weaknesses in Third Party Libraries")</f>
        <v>Checking for Weaknesses in Third Party Libraries</v>
      </c>
      <c r="E22" s="6"/>
      <c r="F22" s="7"/>
    </row>
    <row r="24" spans="2:6">
      <c r="B24" s="3" t="str">
        <f>HYPERLINK("https://mas.owasp.org//MASVS/controls/MASVS-CODE-4", "MASVS-CODE-4")</f>
        <v>MASVS-CODE-4</v>
      </c>
      <c r="D24" s="3" t="s">
        <v>32</v>
      </c>
    </row>
    <row r="26" spans="2:6" ht="54.95" customHeight="1">
      <c r="C26" s="4" t="s">
        <v>11</v>
      </c>
      <c r="D26" s="5" t="str">
        <f>HYPERLINK("https://mas.owasp.org//MASTG/tests/android/MASVS-CODE/MASTG-TEST-0034", "Testing Object Persistence")</f>
        <v>Testing Object Persistence</v>
      </c>
      <c r="E26" s="6"/>
      <c r="F26" s="7"/>
    </row>
    <row r="27" spans="2:6" ht="54.95" customHeight="1">
      <c r="C27" s="4" t="s">
        <v>11</v>
      </c>
      <c r="D27" s="5" t="str">
        <f>HYPERLINK("https://mas.owasp.org//MASTG/tests/android/MASVS-CODE/MASTG-TEST-0044", "Make Sure That Free Security Features Are Activated")</f>
        <v>Make Sure That Free Security Features Are Activated</v>
      </c>
      <c r="E27" s="6"/>
      <c r="F27" s="7"/>
    </row>
    <row r="28" spans="2:6" ht="54.95" customHeight="1">
      <c r="C28" s="4" t="s">
        <v>11</v>
      </c>
      <c r="D28" s="5" t="str">
        <f>HYPERLINK("https://mas.owasp.org//MASTG/tests/android/MASVS-CODE/MASTG-TEST-0002", "Testing Local Storage for Input Validation")</f>
        <v>Testing Local Storage for Input Validation</v>
      </c>
      <c r="E28" s="6"/>
      <c r="F28" s="7"/>
    </row>
    <row r="29" spans="2:6" ht="54.95" customHeight="1">
      <c r="C29" s="4" t="s">
        <v>11</v>
      </c>
      <c r="D29" s="5" t="str">
        <f>HYPERLINK("https://mas.owasp.org//MASTG/tests/android/MASVS-CODE/MASTG-TEST-0025", "Testing for Injection Flaws")</f>
        <v>Testing for Injection Flaws</v>
      </c>
      <c r="E29" s="6"/>
      <c r="F29" s="7"/>
    </row>
    <row r="30" spans="2:6" ht="54.95" customHeight="1">
      <c r="C30" s="4" t="s">
        <v>11</v>
      </c>
      <c r="D30" s="5" t="str">
        <f>HYPERLINK("https://mas.owasp.org//MASTG/tests/android/MASVS-CODE/MASTG-TEST-0027", "Testing for URL Loading in WebViews")</f>
        <v>Testing for URL Loading in WebViews</v>
      </c>
      <c r="E30" s="6"/>
      <c r="F30" s="7"/>
    </row>
    <row r="31" spans="2:6" ht="54.95" customHeight="1">
      <c r="C31" s="4" t="s">
        <v>11</v>
      </c>
      <c r="D31" s="5" t="str">
        <f>HYPERLINK("https://mas.owasp.org//MASTG/tests/android/MASVS-CODE/MASTG-TEST-0043", "Memory Corruption Bugs")</f>
        <v>Memory Corruption Bugs</v>
      </c>
      <c r="E31" s="6"/>
      <c r="F31" s="7"/>
    </row>
    <row r="32" spans="2:6" ht="54.95" customHeight="1">
      <c r="C32" s="4" t="s">
        <v>11</v>
      </c>
      <c r="D32" s="5" t="str">
        <f>HYPERLINK("https://mas.owasp.org//MASTG/tests/android/MASVS-CODE/MASTG-TEST-0026", "Testing Implicit Intents")</f>
        <v>Testing Implicit Intents</v>
      </c>
      <c r="E32" s="6"/>
      <c r="F32" s="7"/>
    </row>
    <row r="33" spans="3:6" ht="54.95" customHeight="1">
      <c r="C33" s="4" t="s">
        <v>12</v>
      </c>
      <c r="D33" s="5" t="str">
        <f>HYPERLINK("https://mas.owasp.org//MASTG/tests/ios/MASVS-CODE/MASTG-TEST-0079", "Testing Object Persistence")</f>
        <v>Testing Object Persistence</v>
      </c>
      <c r="E33" s="6"/>
      <c r="F33" s="7"/>
    </row>
    <row r="34" spans="3:6" ht="54.95" customHeight="1">
      <c r="C34" s="4" t="s">
        <v>12</v>
      </c>
      <c r="D34" s="5" t="str">
        <f>HYPERLINK("https://mas.owasp.org//MASTG/tests/ios/MASVS-CODE/MASTG-TEST-0087", "Make Sure That Free Security Features Are Activated")</f>
        <v>Make Sure That Free Security Features Are Activated</v>
      </c>
      <c r="E34" s="6"/>
      <c r="F34" s="7"/>
    </row>
    <row r="35" spans="3:6" ht="54.95" customHeight="1">
      <c r="C35" s="4" t="s">
        <v>12</v>
      </c>
      <c r="D35" s="5" t="str">
        <f>HYPERLINK("https://mas.owasp.org//MASTG/tests/ios/MASVS-CODE/MASTG-TEST-0086", "Memory Corruption Bugs")</f>
        <v>Memory Corruption Bugs</v>
      </c>
      <c r="E35" s="6"/>
      <c r="F35" s="7"/>
    </row>
  </sheetData>
  <mergeCells count="5">
    <mergeCell ref="E2:G2"/>
    <mergeCell ref="C2:D2"/>
    <mergeCell ref="C5:D5"/>
    <mergeCell ref="B2:B4"/>
    <mergeCell ref="C3:D3"/>
  </mergeCells>
  <conditionalFormatting sqref="I11:I35">
    <cfRule type="containsText" dxfId="11" priority="1" operator="containsText" text="Fail">
      <formula>NOT(ISERROR(SEARCH("Fail",I11)))</formula>
    </cfRule>
    <cfRule type="containsText" dxfId="10" priority="2" operator="containsText" text="Pass">
      <formula>NOT(ISERROR(SEARCH("Pass",I11)))</formula>
    </cfRule>
    <cfRule type="containsText" dxfId="9" priority="3" operator="containsText" text="N/A">
      <formula>NOT(ISERROR(SEARCH("N/A",I11)))</formula>
    </cfRule>
  </conditionalFormatting>
  <dataValidations count="1">
    <dataValidation type="list" allowBlank="1" sqref="I11 I13 I14 I15 I16 I17 I18 I19 I20 I21 I22 I23 I24 I25 I26 I27 I28 I29 I30 I31 I32 I33 I34 I35 I37 I38 I39 I40 I41 I42 I43" xr:uid="{00000000-0002-0000-0500-000000000000}">
      <formula1>"Pass,Fail,N/A"</formula1>
    </dataValidation>
  </dataValidation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showGridLines="0" topLeftCell="A5" workbookViewId="0">
      <selection activeCell="J15" sqref="J15"/>
    </sheetView>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3"/>
      <c r="B1" s="13"/>
      <c r="C1" s="13"/>
      <c r="D1" s="13"/>
      <c r="E1" s="13"/>
      <c r="F1" s="13"/>
      <c r="G1" s="13"/>
      <c r="H1" s="13"/>
      <c r="I1" s="13"/>
      <c r="J1" s="13"/>
    </row>
    <row r="2" spans="1:10" ht="65.099999999999994" customHeight="1">
      <c r="A2" s="13"/>
      <c r="B2" s="40"/>
      <c r="C2" s="41" t="s">
        <v>0</v>
      </c>
      <c r="D2" s="40"/>
      <c r="E2" s="40"/>
      <c r="F2" s="40"/>
      <c r="G2" s="40"/>
      <c r="H2" s="13"/>
      <c r="I2" s="13"/>
      <c r="J2" s="13"/>
    </row>
    <row r="3" spans="1:10">
      <c r="A3" s="13"/>
      <c r="B3" s="40"/>
      <c r="C3" s="43" t="s">
        <v>33</v>
      </c>
      <c r="D3" s="40"/>
      <c r="E3" s="13"/>
      <c r="F3" s="13"/>
      <c r="G3" s="13"/>
      <c r="H3" s="13"/>
      <c r="I3" s="13"/>
      <c r="J3" s="13"/>
    </row>
    <row r="4" spans="1:10">
      <c r="A4" s="13"/>
      <c r="B4" s="40"/>
      <c r="C4" s="13"/>
      <c r="D4" s="13"/>
      <c r="E4" s="13"/>
      <c r="F4" s="13"/>
      <c r="G4" s="13"/>
      <c r="H4" s="13"/>
      <c r="I4" s="13"/>
      <c r="J4" s="13"/>
    </row>
    <row r="5" spans="1:10">
      <c r="A5" s="13"/>
      <c r="B5" s="13"/>
      <c r="C5" s="42" t="s">
        <v>2</v>
      </c>
      <c r="D5" s="40"/>
      <c r="E5" s="13"/>
      <c r="F5" s="13"/>
      <c r="G5" s="13"/>
      <c r="H5" s="13"/>
      <c r="I5" s="13"/>
      <c r="J5" s="13"/>
    </row>
    <row r="6" spans="1:10">
      <c r="A6" s="13"/>
      <c r="B6" s="13"/>
      <c r="C6" s="13"/>
      <c r="D6" s="13"/>
      <c r="E6" s="13"/>
      <c r="F6" s="13"/>
      <c r="G6" s="13"/>
      <c r="H6" s="13"/>
      <c r="I6" s="13"/>
      <c r="J6" s="13"/>
    </row>
    <row r="8" spans="1:10" ht="19.5">
      <c r="A8" s="2"/>
      <c r="B8" s="2" t="s">
        <v>3</v>
      </c>
      <c r="C8" s="2" t="s">
        <v>4</v>
      </c>
      <c r="D8" s="2" t="s">
        <v>5</v>
      </c>
      <c r="E8" s="2" t="s">
        <v>6</v>
      </c>
      <c r="F8" s="2" t="s">
        <v>7</v>
      </c>
      <c r="G8" s="2" t="s">
        <v>8</v>
      </c>
      <c r="H8" s="2"/>
      <c r="I8" s="2" t="s">
        <v>9</v>
      </c>
      <c r="J8" s="2"/>
    </row>
    <row r="11" spans="1:10">
      <c r="B11" s="3" t="str">
        <f>HYPERLINK("https://mas.owasp.org//MASVS/controls/MASVS-RESILIENCE-1", "MASVS-RESILIENCE-1")</f>
        <v>MASVS-RESILIENCE-1</v>
      </c>
      <c r="D11" s="3" t="s">
        <v>34</v>
      </c>
    </row>
    <row r="13" spans="1:10" ht="54.95" customHeight="1">
      <c r="C13" s="4" t="s">
        <v>11</v>
      </c>
      <c r="D13" s="5" t="str">
        <f>HYPERLINK("https://mas.owasp.org//MASTG/tests/android/MASVS-RESILIENCE/MASTG-TEST-0049", "Testing Emulator Detection")</f>
        <v>Testing Emulator Detection</v>
      </c>
      <c r="G13" s="14"/>
    </row>
    <row r="14" spans="1:10" ht="54.95" customHeight="1">
      <c r="C14" s="4" t="s">
        <v>11</v>
      </c>
      <c r="D14" s="5" t="str">
        <f>HYPERLINK("https://mas.owasp.org//MASTG/tests/android/MASVS-RESILIENCE/MASTG-TEST-0045", "Testing Root Detection")</f>
        <v>Testing Root Detection</v>
      </c>
      <c r="G14" s="14"/>
    </row>
    <row r="15" spans="1:10" ht="54.95" customHeight="1">
      <c r="C15" s="4" t="s">
        <v>12</v>
      </c>
      <c r="D15" s="5" t="str">
        <f>HYPERLINK("https://mas.owasp.org//MASTG/tests/ios/MASVS-RESILIENCE/MASTG-TEST-0092", "Testing Emulator Detection")</f>
        <v>Testing Emulator Detection</v>
      </c>
      <c r="G15" s="14"/>
    </row>
    <row r="16" spans="1:10" ht="54.95" customHeight="1">
      <c r="C16" s="4" t="s">
        <v>12</v>
      </c>
      <c r="D16" s="5" t="str">
        <f>HYPERLINK("https://mas.owasp.org//MASTG/tests/ios/MASVS-RESILIENCE/MASTG-TEST-0088", "Testing Jailbreak Detection")</f>
        <v>Testing Jailbreak Detection</v>
      </c>
      <c r="G16" s="14"/>
    </row>
    <row r="18" spans="2:7">
      <c r="B18" s="3" t="str">
        <f>HYPERLINK("https://mas.owasp.org//MASVS/controls/MASVS-RESILIENCE-2", "MASVS-RESILIENCE-2")</f>
        <v>MASVS-RESILIENCE-2</v>
      </c>
      <c r="D18" s="3" t="s">
        <v>35</v>
      </c>
    </row>
    <row r="20" spans="2:7" ht="54.95" customHeight="1">
      <c r="C20" s="4" t="s">
        <v>11</v>
      </c>
      <c r="D20" s="5" t="str">
        <f>HYPERLINK("https://mas.owasp.org//MASTG/tests/android/MASVS-RESILIENCE/MASTG-TEST-0050", "Testing Runtime Integrity Checks")</f>
        <v>Testing Runtime Integrity Checks</v>
      </c>
      <c r="G20" s="14"/>
    </row>
    <row r="21" spans="2:7" ht="54.95" customHeight="1">
      <c r="C21" s="4" t="s">
        <v>11</v>
      </c>
      <c r="D21" s="5" t="str">
        <f>HYPERLINK("https://mas.owasp.org//MASTG/tests/android/MASVS-RESILIENCE/MASTG-TEST-0047", "Testing File Integrity Checks")</f>
        <v>Testing File Integrity Checks</v>
      </c>
      <c r="G21" s="14"/>
    </row>
    <row r="22" spans="2:7" ht="54.95" customHeight="1">
      <c r="C22" s="4" t="s">
        <v>11</v>
      </c>
      <c r="D22" s="5" t="str">
        <f>HYPERLINK("https://mas.owasp.org//MASTG/tests/android/MASVS-RESILIENCE/MASTG-TEST-0038", "Making Sure that the App is Properly Signed")</f>
        <v>Making Sure that the App is Properly Signed</v>
      </c>
      <c r="G22" s="14"/>
    </row>
    <row r="23" spans="2:7" ht="54.95" customHeight="1">
      <c r="C23" s="4" t="s">
        <v>12</v>
      </c>
      <c r="D23" s="5" t="str">
        <f>HYPERLINK("https://mas.owasp.org//MASTG/tests/ios/MASVS-RESILIENCE/MASTG-TEST-0081", "Making Sure that the App Is Properly Signed")</f>
        <v>Making Sure that the App Is Properly Signed</v>
      </c>
      <c r="G23" s="14"/>
    </row>
    <row r="24" spans="2:7" ht="54.95" customHeight="1">
      <c r="C24" s="4" t="s">
        <v>12</v>
      </c>
      <c r="D24" s="5" t="str">
        <f>HYPERLINK("https://mas.owasp.org//MASTG/tests/ios/MASVS-RESILIENCE/MASTG-TEST-0090", "Testing File Integrity Checks")</f>
        <v>Testing File Integrity Checks</v>
      </c>
      <c r="G24" s="14"/>
    </row>
    <row r="26" spans="2:7">
      <c r="B26" s="3" t="str">
        <f>HYPERLINK("https://mas.owasp.org//MASVS/controls/MASVS-RESILIENCE-3", "MASVS-RESILIENCE-3")</f>
        <v>MASVS-RESILIENCE-3</v>
      </c>
      <c r="D26" s="3" t="s">
        <v>36</v>
      </c>
    </row>
    <row r="28" spans="2:7" ht="54.95" customHeight="1">
      <c r="C28" s="4" t="s">
        <v>11</v>
      </c>
      <c r="D28" s="5" t="str">
        <f>HYPERLINK("https://mas.owasp.org//MASTG/tests/android/MASVS-RESILIENCE/MASTG-TEST-0040", "Testing for Debugging Symbols")</f>
        <v>Testing for Debugging Symbols</v>
      </c>
      <c r="G28" s="14"/>
    </row>
    <row r="29" spans="2:7" ht="54.95" customHeight="1">
      <c r="C29" s="4" t="s">
        <v>11</v>
      </c>
      <c r="D29" s="5" t="str">
        <f>HYPERLINK("https://mas.owasp.org//MASTG/tests/android/MASVS-RESILIENCE/MASTG-TEST-0051", "Testing Obfuscation")</f>
        <v>Testing Obfuscation</v>
      </c>
      <c r="G29" s="14"/>
    </row>
    <row r="30" spans="2:7" ht="54.95" customHeight="1">
      <c r="C30" s="4" t="s">
        <v>11</v>
      </c>
      <c r="D30" s="5" t="str">
        <f>HYPERLINK("https://mas.owasp.org//MASTG/tests/android/MASVS-RESILIENCE/MASTG-TEST-0041", "Testing for Debugging Code and Verbose Error Logging")</f>
        <v>Testing for Debugging Code and Verbose Error Logging</v>
      </c>
      <c r="G30" s="14"/>
    </row>
    <row r="31" spans="2:7" ht="54.95" customHeight="1">
      <c r="C31" s="4" t="s">
        <v>12</v>
      </c>
      <c r="D31" s="5" t="str">
        <f>HYPERLINK("https://mas.owasp.org//MASTG/tests/ios/MASVS-RESILIENCE/MASTG-TEST-0083", "Testing for Debugging Symbols")</f>
        <v>Testing for Debugging Symbols</v>
      </c>
      <c r="G31" s="14"/>
    </row>
    <row r="32" spans="2:7" ht="54.95" customHeight="1">
      <c r="C32" s="4" t="s">
        <v>12</v>
      </c>
      <c r="D32" s="5" t="str">
        <f>HYPERLINK("https://mas.owasp.org//MASTG/tests/ios/MASVS-RESILIENCE/MASTG-TEST-0093", "Testing Obfuscation")</f>
        <v>Testing Obfuscation</v>
      </c>
      <c r="G32" s="14"/>
    </row>
    <row r="33" spans="2:7" ht="54.95" customHeight="1">
      <c r="C33" s="4" t="s">
        <v>12</v>
      </c>
      <c r="D33" s="5" t="str">
        <f>HYPERLINK("https://mas.owasp.org//MASTG/tests/ios/MASVS-RESILIENCE/MASTG-TEST-0084", "Testing for Debugging Code and Verbose Error Logging")</f>
        <v>Testing for Debugging Code and Verbose Error Logging</v>
      </c>
      <c r="G33" s="14"/>
    </row>
    <row r="35" spans="2:7">
      <c r="B35" s="3" t="str">
        <f>HYPERLINK("https://mas.owasp.org//MASVS/controls/MASVS-RESILIENCE-4", "MASVS-RESILIENCE-4")</f>
        <v>MASVS-RESILIENCE-4</v>
      </c>
      <c r="D35" s="3" t="s">
        <v>37</v>
      </c>
    </row>
    <row r="37" spans="2:7" ht="54.95" customHeight="1">
      <c r="C37" s="4" t="s">
        <v>11</v>
      </c>
      <c r="D37" s="5" t="str">
        <f>HYPERLINK("https://mas.owasp.org//MASTG/tests/android/MASVS-RESILIENCE/MASTG-TEST-0046", "Testing Anti-Debugging Detection")</f>
        <v>Testing Anti-Debugging Detection</v>
      </c>
      <c r="G37" s="14"/>
    </row>
    <row r="38" spans="2:7" ht="54.95" customHeight="1">
      <c r="C38" s="4" t="s">
        <v>11</v>
      </c>
      <c r="D38" s="5" t="str">
        <f>HYPERLINK("https://mas.owasp.org//MASTG/tests/android/MASVS-RESILIENCE/MASTG-TEST-0039", "Testing whether the App is Debuggable")</f>
        <v>Testing whether the App is Debuggable</v>
      </c>
      <c r="G38" s="14"/>
    </row>
    <row r="39" spans="2:7" ht="54.95" customHeight="1">
      <c r="C39" s="4" t="s">
        <v>11</v>
      </c>
      <c r="D39" s="5" t="str">
        <f>HYPERLINK("https://mas.owasp.org//MASTG/tests/android/MASVS-RESILIENCE/MASTG-TEST-0048", "Testing Reverse Engineering Tools Detection")</f>
        <v>Testing Reverse Engineering Tools Detection</v>
      </c>
      <c r="G39" s="14"/>
    </row>
    <row r="40" spans="2:7" ht="54.95" customHeight="1">
      <c r="C40" s="4" t="s">
        <v>12</v>
      </c>
      <c r="D40" s="5" t="str">
        <f>HYPERLINK("https://mas.owasp.org//MASTG/tests/ios/MASVS-RESILIENCE/MASTG-TEST-0091", "Testing Reverse Engineering Tools Detection")</f>
        <v>Testing Reverse Engineering Tools Detection</v>
      </c>
      <c r="G40" s="14"/>
    </row>
    <row r="41" spans="2:7" ht="54.95" customHeight="1">
      <c r="C41" s="4" t="s">
        <v>12</v>
      </c>
      <c r="D41" s="5" t="str">
        <f>HYPERLINK("https://mas.owasp.org//MASTG/tests/ios/MASVS-RESILIENCE/MASTG-TEST-0082", "Testing whether the App is Debuggable")</f>
        <v>Testing whether the App is Debuggable</v>
      </c>
      <c r="G41" s="14"/>
    </row>
    <row r="42" spans="2:7" ht="54.95" customHeight="1">
      <c r="C42" s="4" t="s">
        <v>12</v>
      </c>
      <c r="D42" s="5" t="str">
        <f>HYPERLINK("https://mas.owasp.org//MASTG/tests/ios/MASVS-RESILIENCE/MASTG-TEST-0089", "Testing Anti-Debugging Detection")</f>
        <v>Testing Anti-Debugging Detection</v>
      </c>
      <c r="G42" s="14"/>
    </row>
  </sheetData>
  <mergeCells count="5">
    <mergeCell ref="E2:G2"/>
    <mergeCell ref="C2:D2"/>
    <mergeCell ref="C5:D5"/>
    <mergeCell ref="B2:B4"/>
    <mergeCell ref="C3:D3"/>
  </mergeCells>
  <conditionalFormatting sqref="I11:I42">
    <cfRule type="containsText" dxfId="0" priority="1" operator="containsText" text="Fail">
      <formula>NOT(ISERROR(SEARCH("Fail",I11)))</formula>
    </cfRule>
    <cfRule type="containsText" dxfId="1" priority="2" operator="containsText" text="Pass">
      <formula>NOT(ISERROR(SEARCH("Pass",I11)))</formula>
    </cfRule>
    <cfRule type="containsText" dxfId="2" priority="3" operator="containsText" text="N/A">
      <formula>NOT(ISERROR(SEARCH("N/A",I11)))</formula>
    </cfRule>
  </conditionalFormatting>
  <dataValidations count="1">
    <dataValidation type="list" allowBlank="1" sqref="I11 I13 I14 I15 I16 I17 I18 I19 I20 I21 I22 I23 I24 I25 I26 I27 I28 I29 I30 I31 I32 I33 I34 I35 I37 I38 I39 I40 I41 I42 I43" xr:uid="{00000000-0002-0000-0600-000000000000}">
      <formula1>"Pass,Fail,N/A"</formula1>
    </dataValidation>
  </dataValidations>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3"/>
  <sheetViews>
    <sheetView showGridLines="0" workbookViewId="0"/>
  </sheetViews>
  <sheetFormatPr defaultRowHeight="15"/>
  <cols>
    <col min="1" max="1" width="10" customWidth="1"/>
    <col min="2" max="2" width="25" customWidth="1"/>
    <col min="3" max="3" width="15" customWidth="1"/>
    <col min="4" max="4" width="80" customWidth="1"/>
    <col min="5" max="8" width="5" customWidth="1"/>
    <col min="9" max="9" width="10" customWidth="1"/>
    <col min="10" max="10" width="15" customWidth="1"/>
  </cols>
  <sheetData>
    <row r="1" spans="1:10">
      <c r="A1" s="15"/>
      <c r="B1" s="15"/>
      <c r="C1" s="15"/>
      <c r="D1" s="15"/>
      <c r="E1" s="15"/>
      <c r="F1" s="15"/>
      <c r="G1" s="15"/>
      <c r="H1" s="15"/>
      <c r="I1" s="15"/>
      <c r="J1" s="15"/>
    </row>
    <row r="2" spans="1:10" ht="65.099999999999994" customHeight="1">
      <c r="A2" s="15"/>
      <c r="B2" s="46"/>
      <c r="C2" s="47" t="s">
        <v>0</v>
      </c>
      <c r="D2" s="46"/>
      <c r="E2" s="46"/>
      <c r="F2" s="46"/>
      <c r="G2" s="46"/>
      <c r="H2" s="15"/>
      <c r="I2" s="15"/>
      <c r="J2" s="15"/>
    </row>
    <row r="3" spans="1:10">
      <c r="A3" s="15"/>
      <c r="B3" s="46"/>
      <c r="C3" s="51" t="s">
        <v>38</v>
      </c>
      <c r="D3" s="46"/>
      <c r="E3" s="15"/>
      <c r="F3" s="15"/>
      <c r="G3" s="15"/>
      <c r="H3" s="15"/>
      <c r="I3" s="15"/>
      <c r="J3" s="15"/>
    </row>
    <row r="4" spans="1:10">
      <c r="A4" s="15"/>
      <c r="B4" s="46"/>
      <c r="C4" s="15"/>
      <c r="D4" s="15"/>
      <c r="E4" s="15"/>
      <c r="F4" s="15"/>
      <c r="G4" s="15"/>
      <c r="H4" s="15"/>
      <c r="I4" s="15"/>
      <c r="J4" s="15"/>
    </row>
    <row r="5" spans="1:10">
      <c r="A5" s="15"/>
      <c r="B5" s="15"/>
      <c r="C5" s="50" t="s">
        <v>2</v>
      </c>
      <c r="D5" s="46"/>
      <c r="E5" s="15"/>
      <c r="F5" s="15"/>
      <c r="G5" s="15"/>
      <c r="H5" s="15"/>
      <c r="I5" s="15"/>
      <c r="J5" s="15"/>
    </row>
    <row r="6" spans="1:10">
      <c r="A6" s="15"/>
      <c r="B6" s="15"/>
      <c r="C6" s="15"/>
      <c r="D6" s="15"/>
      <c r="E6" s="15"/>
      <c r="F6" s="15"/>
      <c r="G6" s="15"/>
      <c r="H6" s="15"/>
      <c r="I6" s="15"/>
      <c r="J6" s="15"/>
    </row>
    <row r="9" spans="1:10" ht="24.95" customHeight="1">
      <c r="B9" s="44" t="s">
        <v>39</v>
      </c>
      <c r="C9" s="45"/>
      <c r="D9" s="45"/>
      <c r="E9" s="45"/>
      <c r="F9" s="45"/>
      <c r="G9" s="45"/>
      <c r="H9" s="45"/>
      <c r="I9" s="45"/>
    </row>
    <row r="11" spans="1:10">
      <c r="B11" s="48" t="s">
        <v>40</v>
      </c>
      <c r="C11" s="49"/>
      <c r="D11" s="49"/>
      <c r="E11" s="49"/>
      <c r="F11" s="49"/>
      <c r="G11" s="49"/>
      <c r="H11" s="49"/>
      <c r="I11" s="49"/>
    </row>
    <row r="13" spans="1:10">
      <c r="B13" t="str">
        <f>HYPERLINK("https://mas.owasp.org/", "https://mas.owasp.org/")</f>
        <v>https://mas.owasp.org/</v>
      </c>
    </row>
    <row r="15" spans="1:10">
      <c r="B15" s="48" t="s">
        <v>41</v>
      </c>
      <c r="C15" s="49"/>
      <c r="D15" s="49"/>
      <c r="E15" s="49"/>
      <c r="F15" s="49"/>
      <c r="G15" s="49"/>
      <c r="H15" s="49"/>
      <c r="I15" s="49"/>
    </row>
    <row r="17" spans="2:9">
      <c r="B17" t="str">
        <f>HYPERLINK("https://mas.owasp.org/MASVS/", "https://mas.owasp.org/MASVS/")</f>
        <v>https://mas.owasp.org/MASVS/</v>
      </c>
      <c r="D17" s="5" t="str">
        <f>HYPERLINK("https://github.com/OWASP/owasp-masvs/releases/tag/v2.0.0", "OWASP MASVS v2.0.0 (commit: f2e668b)")</f>
        <v>OWASP MASVS v2.0.0 (commit: f2e668b)</v>
      </c>
    </row>
    <row r="19" spans="2:9">
      <c r="B19" s="48" t="s">
        <v>42</v>
      </c>
      <c r="C19" s="49"/>
      <c r="D19" s="49"/>
      <c r="E19" s="49"/>
      <c r="F19" s="49"/>
      <c r="G19" s="49"/>
      <c r="H19" s="49"/>
      <c r="I19" s="49"/>
    </row>
    <row r="21" spans="2:9">
      <c r="B21" t="str">
        <f>HYPERLINK("https://mas.owasp.org/MASTG/", "https://mas.owasp.org/MASTG/")</f>
        <v>https://mas.owasp.org/MASTG/</v>
      </c>
      <c r="D21" s="5" t="str">
        <f>HYPERLINK("https://github.com/OWASP/owasp-mastg/releases/tag/v1.6.0-04f3310", "OWASP MASTG v1.6.0-04f3310 (commit: 04f3310)")</f>
        <v>OWASP MASTG v1.6.0-04f3310 (commit: 04f3310)</v>
      </c>
    </row>
    <row r="23" spans="2:9" ht="24.95" customHeight="1">
      <c r="B23" s="44" t="s">
        <v>43</v>
      </c>
      <c r="C23" s="45"/>
      <c r="D23" s="45"/>
      <c r="E23" s="45"/>
      <c r="F23" s="45"/>
      <c r="G23" s="45"/>
      <c r="H23" s="45"/>
      <c r="I23" s="45"/>
    </row>
    <row r="25" spans="2:9">
      <c r="B25" s="48" t="s">
        <v>44</v>
      </c>
      <c r="C25" s="49"/>
      <c r="D25" s="49"/>
      <c r="E25" s="49"/>
      <c r="F25" s="49"/>
      <c r="G25" s="49"/>
      <c r="H25" s="49"/>
      <c r="I25" s="49"/>
    </row>
    <row r="27" spans="2:9">
      <c r="B27" t="str">
        <f>HYPERLINK("https://github.com/OWASP/owasp-mastg/discussions/categories/ideas", "https://github.com/OWASP/owasp-mastg/discussions/categories/ideas")</f>
        <v>https://github.com/OWASP/owasp-mastg/discussions/categories/ideas</v>
      </c>
    </row>
    <row r="29" spans="2:9" ht="24.95" customHeight="1">
      <c r="B29" s="44" t="s">
        <v>45</v>
      </c>
      <c r="C29" s="45"/>
      <c r="D29" s="45"/>
      <c r="E29" s="45"/>
      <c r="F29" s="45"/>
      <c r="G29" s="45"/>
      <c r="H29" s="45"/>
      <c r="I29" s="45"/>
    </row>
    <row r="31" spans="2:9">
      <c r="B31" s="48" t="s">
        <v>46</v>
      </c>
      <c r="C31" s="49"/>
      <c r="D31" s="49"/>
      <c r="E31" s="49"/>
      <c r="F31" s="49"/>
      <c r="G31" s="49"/>
      <c r="H31" s="49"/>
      <c r="I31" s="49"/>
    </row>
    <row r="33" spans="2:2">
      <c r="B33" t="str">
        <f>HYPERLINK("https://github.com/OWASP/owasp-mastg/blob/master/License.md", "https://github.com/OWASP/owasp-mastg/blob/master/License.md")</f>
        <v>https://github.com/OWASP/owasp-mastg/blob/master/License.md</v>
      </c>
    </row>
  </sheetData>
  <mergeCells count="13">
    <mergeCell ref="B25:I25"/>
    <mergeCell ref="B29:I29"/>
    <mergeCell ref="B31:I31"/>
    <mergeCell ref="C5:D5"/>
    <mergeCell ref="B19:I19"/>
    <mergeCell ref="B23:I23"/>
    <mergeCell ref="B9:I9"/>
    <mergeCell ref="E2:G2"/>
    <mergeCell ref="C2:D2"/>
    <mergeCell ref="B15:I15"/>
    <mergeCell ref="B11:I11"/>
    <mergeCell ref="B2:B4"/>
    <mergeCell ref="C3:D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MASVS-STORAGE</vt:lpstr>
      <vt:lpstr>MASVS-CRYPTO</vt:lpstr>
      <vt:lpstr>MASVS-AUTH</vt:lpstr>
      <vt:lpstr>MASVS-NETWORK</vt:lpstr>
      <vt:lpstr>MASVS-PLATFORM</vt:lpstr>
      <vt:lpstr>MASVS-CODE</vt:lpstr>
      <vt:lpstr>MASVS-RESILIENCE</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Warren Vos</cp:lastModifiedBy>
  <dcterms:created xsi:type="dcterms:W3CDTF">2023-05-22T19:34:42Z</dcterms:created>
  <dcterms:modified xsi:type="dcterms:W3CDTF">2023-10-06T08:52:47Z</dcterms:modified>
</cp:coreProperties>
</file>