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11715" windowHeight="7680" activeTab="5"/>
  </bookViews>
  <sheets>
    <sheet name="v1" sheetId="1" r:id="rId1"/>
    <sheet name="compare_by_forcing_v1" sheetId="2" r:id="rId2"/>
    <sheet name="v2" sheetId="3" r:id="rId3"/>
    <sheet name="compare_by_forcing_v2" sheetId="4" r:id="rId4"/>
    <sheet name="v3" sheetId="5" r:id="rId5"/>
    <sheet name="compare_by_forcing_v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  <c r="K12" i="6"/>
  <c r="K14" i="6" s="1"/>
  <c r="J12" i="6"/>
  <c r="J14" i="6" s="1"/>
  <c r="H12" i="6"/>
  <c r="H14" i="6" s="1"/>
  <c r="G12" i="6"/>
  <c r="G14" i="6" s="1"/>
  <c r="E12" i="6"/>
  <c r="D12" i="6"/>
  <c r="D14" i="6" s="1"/>
  <c r="K8" i="6"/>
  <c r="K10" i="6" s="1"/>
  <c r="J8" i="6"/>
  <c r="K4" i="6"/>
  <c r="K6" i="6" s="1"/>
  <c r="J4" i="6"/>
  <c r="H8" i="6"/>
  <c r="H10" i="6" s="1"/>
  <c r="G8" i="6"/>
  <c r="G10" i="6" s="1"/>
  <c r="E8" i="6"/>
  <c r="D8" i="6"/>
  <c r="D10" i="6" s="1"/>
  <c r="H4" i="6"/>
  <c r="G4" i="6"/>
  <c r="E10" i="6"/>
  <c r="J10" i="6"/>
  <c r="G6" i="6"/>
  <c r="J6" i="6"/>
  <c r="H6" i="6"/>
  <c r="H24" i="5"/>
  <c r="I21" i="5"/>
  <c r="H21" i="5"/>
  <c r="I18" i="5"/>
  <c r="H18" i="5"/>
  <c r="N14" i="5"/>
  <c r="L24" i="5" s="1"/>
  <c r="L14" i="5"/>
  <c r="K24" i="5" s="1"/>
  <c r="D14" i="5"/>
  <c r="F14" i="5" s="1"/>
  <c r="G14" i="5" s="1"/>
  <c r="H14" i="5" s="1"/>
  <c r="L23" i="5" s="1"/>
  <c r="N13" i="5"/>
  <c r="I24" i="5" s="1"/>
  <c r="L13" i="5"/>
  <c r="D13" i="5"/>
  <c r="E13" i="5" s="1"/>
  <c r="H23" i="5" s="1"/>
  <c r="N12" i="5"/>
  <c r="F24" i="5" s="1"/>
  <c r="L12" i="5"/>
  <c r="E24" i="5" s="1"/>
  <c r="D12" i="5"/>
  <c r="F12" i="5" s="1"/>
  <c r="G12" i="5" s="1"/>
  <c r="H12" i="5" s="1"/>
  <c r="F23" i="5" s="1"/>
  <c r="N10" i="5"/>
  <c r="L21" i="5" s="1"/>
  <c r="L10" i="5"/>
  <c r="K21" i="5" s="1"/>
  <c r="D10" i="5"/>
  <c r="F10" i="5" s="1"/>
  <c r="G10" i="5" s="1"/>
  <c r="H10" i="5" s="1"/>
  <c r="L20" i="5" s="1"/>
  <c r="N9" i="5"/>
  <c r="L9" i="5"/>
  <c r="D9" i="5"/>
  <c r="F9" i="5" s="1"/>
  <c r="G9" i="5" s="1"/>
  <c r="H9" i="5" s="1"/>
  <c r="I20" i="5" s="1"/>
  <c r="N8" i="5"/>
  <c r="F21" i="5" s="1"/>
  <c r="L8" i="5"/>
  <c r="E21" i="5" s="1"/>
  <c r="F8" i="5"/>
  <c r="G8" i="5" s="1"/>
  <c r="H8" i="5" s="1"/>
  <c r="F20" i="5" s="1"/>
  <c r="D8" i="5"/>
  <c r="E8" i="5" s="1"/>
  <c r="E20" i="5" s="1"/>
  <c r="N6" i="5"/>
  <c r="L18" i="5" s="1"/>
  <c r="L6" i="5"/>
  <c r="K18" i="5" s="1"/>
  <c r="D6" i="5"/>
  <c r="F6" i="5" s="1"/>
  <c r="G6" i="5" s="1"/>
  <c r="H6" i="5" s="1"/>
  <c r="L17" i="5" s="1"/>
  <c r="N5" i="5"/>
  <c r="L5" i="5"/>
  <c r="D5" i="5"/>
  <c r="F5" i="5" s="1"/>
  <c r="G5" i="5" s="1"/>
  <c r="H5" i="5" s="1"/>
  <c r="I17" i="5" s="1"/>
  <c r="N4" i="5"/>
  <c r="F18" i="5" s="1"/>
  <c r="L4" i="5"/>
  <c r="E18" i="5" s="1"/>
  <c r="D4" i="5"/>
  <c r="E4" i="5" s="1"/>
  <c r="E17" i="5" s="1"/>
  <c r="E16" i="6" l="1"/>
  <c r="E17" i="6" s="1"/>
  <c r="G16" i="6"/>
  <c r="G17" i="6" s="1"/>
  <c r="M6" i="6"/>
  <c r="M7" i="6" s="1"/>
  <c r="F13" i="5"/>
  <c r="G13" i="5" s="1"/>
  <c r="H13" i="5" s="1"/>
  <c r="I23" i="5" s="1"/>
  <c r="E12" i="5"/>
  <c r="E23" i="5" s="1"/>
  <c r="F4" i="5"/>
  <c r="G4" i="5" s="1"/>
  <c r="H4" i="5" s="1"/>
  <c r="F17" i="5" s="1"/>
  <c r="N6" i="6"/>
  <c r="N7" i="6" s="1"/>
  <c r="M10" i="6"/>
  <c r="M11" i="6" s="1"/>
  <c r="N10" i="6"/>
  <c r="N11" i="6" s="1"/>
  <c r="H16" i="6"/>
  <c r="H17" i="6" s="1"/>
  <c r="D16" i="6"/>
  <c r="D17" i="6" s="1"/>
  <c r="J16" i="6"/>
  <c r="J17" i="6" s="1"/>
  <c r="M14" i="6"/>
  <c r="M15" i="6" s="1"/>
  <c r="K16" i="6"/>
  <c r="K17" i="6" s="1"/>
  <c r="N14" i="6"/>
  <c r="N15" i="6" s="1"/>
  <c r="E6" i="5"/>
  <c r="K17" i="5" s="1"/>
  <c r="E5" i="5"/>
  <c r="H17" i="5" s="1"/>
  <c r="E10" i="5"/>
  <c r="K20" i="5" s="1"/>
  <c r="E9" i="5"/>
  <c r="H20" i="5" s="1"/>
  <c r="E14" i="5"/>
  <c r="K23" i="5" s="1"/>
  <c r="E10" i="3"/>
  <c r="E14" i="3"/>
  <c r="K20" i="3"/>
  <c r="K23" i="3"/>
  <c r="E17" i="4" l="1"/>
  <c r="E16" i="4"/>
  <c r="D17" i="4"/>
  <c r="D16" i="4"/>
  <c r="D14" i="3"/>
  <c r="D13" i="3"/>
  <c r="D12" i="3"/>
  <c r="D10" i="3"/>
  <c r="D9" i="3"/>
  <c r="D8" i="3"/>
  <c r="D5" i="3"/>
  <c r="D4" i="3"/>
  <c r="E4" i="3" s="1"/>
  <c r="E17" i="3" s="1"/>
  <c r="J4" i="4" s="1"/>
  <c r="J6" i="4" s="1"/>
  <c r="E4" i="4"/>
  <c r="E6" i="4" s="1"/>
  <c r="D4" i="4"/>
  <c r="D6" i="4" s="1"/>
  <c r="F17" i="1"/>
  <c r="D6" i="3"/>
  <c r="E6" i="3" s="1"/>
  <c r="K17" i="3" s="1"/>
  <c r="N14" i="3"/>
  <c r="L24" i="3" s="1"/>
  <c r="L14" i="3"/>
  <c r="K24" i="3" s="1"/>
  <c r="F14" i="3"/>
  <c r="G14" i="3" s="1"/>
  <c r="H14" i="3" s="1"/>
  <c r="L23" i="3" s="1"/>
  <c r="E12" i="4" s="1"/>
  <c r="E14" i="4" s="1"/>
  <c r="D12" i="4"/>
  <c r="D14" i="4" s="1"/>
  <c r="N13" i="3"/>
  <c r="I24" i="3" s="1"/>
  <c r="L13" i="3"/>
  <c r="H24" i="3" s="1"/>
  <c r="F13" i="3"/>
  <c r="G13" i="3" s="1"/>
  <c r="H13" i="3" s="1"/>
  <c r="I23" i="3" s="1"/>
  <c r="H12" i="4" s="1"/>
  <c r="H14" i="4" s="1"/>
  <c r="E13" i="3"/>
  <c r="H23" i="3" s="1"/>
  <c r="G12" i="4" s="1"/>
  <c r="G14" i="4" s="1"/>
  <c r="N12" i="3"/>
  <c r="F24" i="3" s="1"/>
  <c r="L12" i="3"/>
  <c r="E24" i="3" s="1"/>
  <c r="F12" i="3"/>
  <c r="G12" i="3" s="1"/>
  <c r="H12" i="3" s="1"/>
  <c r="F23" i="3" s="1"/>
  <c r="K12" i="4" s="1"/>
  <c r="K14" i="4" s="1"/>
  <c r="E12" i="3"/>
  <c r="E23" i="3" s="1"/>
  <c r="J12" i="4" s="1"/>
  <c r="J14" i="4" s="1"/>
  <c r="N10" i="3"/>
  <c r="L21" i="3" s="1"/>
  <c r="L10" i="3"/>
  <c r="K21" i="3" s="1"/>
  <c r="G10" i="3"/>
  <c r="H10" i="3" s="1"/>
  <c r="L20" i="3" s="1"/>
  <c r="E8" i="4" s="1"/>
  <c r="E10" i="4" s="1"/>
  <c r="F10" i="3"/>
  <c r="D8" i="4"/>
  <c r="D10" i="4" s="1"/>
  <c r="N9" i="3"/>
  <c r="I21" i="3" s="1"/>
  <c r="L9" i="3"/>
  <c r="H21" i="3" s="1"/>
  <c r="F9" i="3"/>
  <c r="G9" i="3" s="1"/>
  <c r="H9" i="3" s="1"/>
  <c r="I20" i="3" s="1"/>
  <c r="H8" i="4" s="1"/>
  <c r="H10" i="4" s="1"/>
  <c r="E9" i="3"/>
  <c r="H20" i="3" s="1"/>
  <c r="G8" i="4" s="1"/>
  <c r="G10" i="4" s="1"/>
  <c r="N8" i="3"/>
  <c r="F21" i="3" s="1"/>
  <c r="L8" i="3"/>
  <c r="E21" i="3" s="1"/>
  <c r="F8" i="3"/>
  <c r="G8" i="3" s="1"/>
  <c r="H8" i="3" s="1"/>
  <c r="F20" i="3" s="1"/>
  <c r="K8" i="4" s="1"/>
  <c r="K10" i="4" s="1"/>
  <c r="E8" i="3"/>
  <c r="E20" i="3" s="1"/>
  <c r="J8" i="4" s="1"/>
  <c r="J10" i="4" s="1"/>
  <c r="N6" i="3"/>
  <c r="L18" i="3" s="1"/>
  <c r="L6" i="3"/>
  <c r="K18" i="3" s="1"/>
  <c r="N5" i="3"/>
  <c r="I18" i="3" s="1"/>
  <c r="L5" i="3"/>
  <c r="H18" i="3" s="1"/>
  <c r="F5" i="3"/>
  <c r="G5" i="3" s="1"/>
  <c r="H5" i="3" s="1"/>
  <c r="I17" i="3" s="1"/>
  <c r="H4" i="4" s="1"/>
  <c r="H6" i="4" s="1"/>
  <c r="E5" i="3"/>
  <c r="H17" i="3" s="1"/>
  <c r="G4" i="4" s="1"/>
  <c r="G6" i="4" s="1"/>
  <c r="N4" i="3"/>
  <c r="F18" i="3" s="1"/>
  <c r="L4" i="3"/>
  <c r="E18" i="3" s="1"/>
  <c r="F4" i="3"/>
  <c r="G4" i="3" s="1"/>
  <c r="H4" i="3" s="1"/>
  <c r="F17" i="3" s="1"/>
  <c r="K4" i="4" s="1"/>
  <c r="K6" i="4" s="1"/>
  <c r="M6" i="4" l="1"/>
  <c r="M7" i="4" s="1"/>
  <c r="N6" i="4"/>
  <c r="N7" i="4" s="1"/>
  <c r="N10" i="4"/>
  <c r="N11" i="4" s="1"/>
  <c r="M10" i="4"/>
  <c r="M11" i="4" s="1"/>
  <c r="H16" i="4"/>
  <c r="H17" i="4" s="1"/>
  <c r="G16" i="4"/>
  <c r="G17" i="4" s="1"/>
  <c r="J16" i="4"/>
  <c r="J17" i="4" s="1"/>
  <c r="N14" i="4"/>
  <c r="N15" i="4" s="1"/>
  <c r="M14" i="4"/>
  <c r="M15" i="4" s="1"/>
  <c r="K16" i="4"/>
  <c r="K17" i="4" s="1"/>
  <c r="F6" i="3"/>
  <c r="G6" i="3" s="1"/>
  <c r="H6" i="3" s="1"/>
  <c r="L17" i="3" s="1"/>
  <c r="E14" i="2"/>
  <c r="D14" i="2"/>
  <c r="E10" i="2"/>
  <c r="D10" i="2"/>
  <c r="H14" i="2"/>
  <c r="G14" i="2"/>
  <c r="H10" i="2"/>
  <c r="G10" i="2"/>
  <c r="E6" i="2"/>
  <c r="D6" i="2"/>
  <c r="H6" i="2"/>
  <c r="G6" i="2"/>
  <c r="K14" i="2"/>
  <c r="N14" i="2" s="1"/>
  <c r="N15" i="2" s="1"/>
  <c r="J14" i="2"/>
  <c r="M14" i="2" s="1"/>
  <c r="M15" i="2" s="1"/>
  <c r="K10" i="2"/>
  <c r="N10" i="2" s="1"/>
  <c r="N11" i="2" s="1"/>
  <c r="J10" i="2"/>
  <c r="M10" i="2" s="1"/>
  <c r="M11" i="2" s="1"/>
  <c r="K6" i="2"/>
  <c r="J6" i="2"/>
  <c r="L24" i="1"/>
  <c r="K24" i="1"/>
  <c r="I24" i="1"/>
  <c r="H24" i="1"/>
  <c r="F24" i="1"/>
  <c r="E24" i="1"/>
  <c r="L23" i="1"/>
  <c r="K23" i="1"/>
  <c r="I23" i="1"/>
  <c r="H23" i="1"/>
  <c r="F23" i="1"/>
  <c r="E23" i="1"/>
  <c r="L21" i="1"/>
  <c r="K21" i="1"/>
  <c r="I21" i="1"/>
  <c r="H21" i="1"/>
  <c r="F21" i="1"/>
  <c r="E21" i="1"/>
  <c r="L20" i="1"/>
  <c r="K20" i="1"/>
  <c r="I20" i="1"/>
  <c r="H20" i="1"/>
  <c r="F20" i="1"/>
  <c r="E20" i="1"/>
  <c r="N14" i="1"/>
  <c r="N13" i="1"/>
  <c r="N12" i="1"/>
  <c r="N10" i="1"/>
  <c r="N9" i="1"/>
  <c r="N8" i="1"/>
  <c r="N5" i="1"/>
  <c r="I18" i="1" s="1"/>
  <c r="N6" i="1"/>
  <c r="L18" i="1" s="1"/>
  <c r="N4" i="1"/>
  <c r="F18" i="1" s="1"/>
  <c r="L14" i="1"/>
  <c r="L13" i="1"/>
  <c r="L12" i="1"/>
  <c r="L10" i="1"/>
  <c r="L9" i="1"/>
  <c r="L8" i="1"/>
  <c r="L5" i="1"/>
  <c r="H18" i="1" s="1"/>
  <c r="L6" i="1"/>
  <c r="K18" i="1" s="1"/>
  <c r="L4" i="1"/>
  <c r="E18" i="1" s="1"/>
  <c r="G16" i="2" l="1"/>
  <c r="G17" i="2" s="1"/>
  <c r="M6" i="2"/>
  <c r="M7" i="2" s="1"/>
  <c r="D16" i="2"/>
  <c r="D17" i="2" s="1"/>
  <c r="H16" i="2"/>
  <c r="H17" i="2" s="1"/>
  <c r="E16" i="2"/>
  <c r="E17" i="2" s="1"/>
  <c r="J16" i="2"/>
  <c r="J17" i="2" s="1"/>
  <c r="K16" i="2"/>
  <c r="K17" i="2" s="1"/>
  <c r="N6" i="2"/>
  <c r="N7" i="2" s="1"/>
  <c r="F14" i="1"/>
  <c r="G14" i="1" s="1"/>
  <c r="H14" i="1" s="1"/>
  <c r="F13" i="1"/>
  <c r="G13" i="1" s="1"/>
  <c r="H13" i="1" s="1"/>
  <c r="F12" i="1"/>
  <c r="G12" i="1" s="1"/>
  <c r="H12" i="1" s="1"/>
  <c r="F10" i="1"/>
  <c r="G10" i="1" s="1"/>
  <c r="H10" i="1" s="1"/>
  <c r="F9" i="1"/>
  <c r="G9" i="1" s="1"/>
  <c r="H9" i="1" s="1"/>
  <c r="F8" i="1"/>
  <c r="G8" i="1" s="1"/>
  <c r="H8" i="1" s="1"/>
  <c r="F5" i="1"/>
  <c r="G5" i="1" s="1"/>
  <c r="H5" i="1" s="1"/>
  <c r="I17" i="1" s="1"/>
  <c r="F6" i="1"/>
  <c r="G6" i="1" s="1"/>
  <c r="H6" i="1" s="1"/>
  <c r="L17" i="1" s="1"/>
  <c r="F4" i="1"/>
  <c r="G4" i="1" s="1"/>
  <c r="H4" i="1" s="1"/>
  <c r="E4" i="1"/>
  <c r="E17" i="1" s="1"/>
  <c r="E5" i="1"/>
  <c r="H17" i="1" s="1"/>
  <c r="E6" i="1"/>
  <c r="K17" i="1" s="1"/>
  <c r="E8" i="1"/>
  <c r="E9" i="1"/>
  <c r="E10" i="1"/>
  <c r="E12" i="1"/>
  <c r="E13" i="1"/>
  <c r="E14" i="1"/>
</calcChain>
</file>

<file path=xl/sharedStrings.xml><?xml version="1.0" encoding="utf-8"?>
<sst xmlns="http://schemas.openxmlformats.org/spreadsheetml/2006/main" count="372" uniqueCount="35">
  <si>
    <t xml:space="preserve">U </t>
  </si>
  <si>
    <t>V</t>
  </si>
  <si>
    <t>m/s</t>
  </si>
  <si>
    <t>TIDE</t>
  </si>
  <si>
    <t>AS1</t>
  </si>
  <si>
    <t>AS2</t>
  </si>
  <si>
    <t>AS3</t>
  </si>
  <si>
    <t>WIND</t>
  </si>
  <si>
    <t>WAVE</t>
  </si>
  <si>
    <t>http://www.cactus2000.de/uk/unit/masswin.shtml</t>
  </si>
  <si>
    <t>cm/s</t>
  </si>
  <si>
    <t>Residence Time s</t>
  </si>
  <si>
    <t>Residence Time min</t>
  </si>
  <si>
    <t>Res Time h</t>
  </si>
  <si>
    <t>Drifter cell</t>
  </si>
  <si>
    <t>Res  time min</t>
  </si>
  <si>
    <t>h</t>
  </si>
  <si>
    <t>Drifter</t>
  </si>
  <si>
    <t>RMSE</t>
  </si>
  <si>
    <t>Drifters</t>
  </si>
  <si>
    <t>RSE</t>
  </si>
  <si>
    <t>SOUTH</t>
  </si>
  <si>
    <t>NORTH</t>
  </si>
  <si>
    <t>CENTRAL</t>
  </si>
  <si>
    <t>Speed cm/s</t>
  </si>
  <si>
    <t>Res. Time h</t>
  </si>
  <si>
    <t>% error</t>
  </si>
  <si>
    <t>Table 2. Mean flow speed and residence time computed from ADCP and corresponding spatially binned drifter data for different forcing conditions. Percent error = RMSE/mean.</t>
  </si>
  <si>
    <t>% error = RMSE/mean</t>
  </si>
  <si>
    <t>NaN</t>
  </si>
  <si>
    <t>End-member</t>
  </si>
  <si>
    <t>Error</t>
  </si>
  <si>
    <t>-</t>
  </si>
  <si>
    <r>
      <t>Speed cm s</t>
    </r>
    <r>
      <rPr>
        <vertAlign val="superscript"/>
        <sz val="11"/>
        <color theme="1"/>
        <rFont val="Calibri"/>
        <family val="2"/>
        <scheme val="minor"/>
      </rPr>
      <t>-1</t>
    </r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</si>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</sst>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2" fontId="0" fillId="0" borderId="0" xfId="0" applyNumberFormat="1"/>
    <xf numFmtId="0" fontId="1" fillId="0" borderId="0" xfId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5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2" fontId="0" fillId="0" borderId="8" xfId="0" applyNumberFormat="1" applyBorder="1"/>
    <xf numFmtId="165" fontId="0" fillId="0" borderId="0" xfId="0" applyNumberFormat="1"/>
    <xf numFmtId="165" fontId="0" fillId="0" borderId="0" xfId="0" applyNumberFormat="1" applyFill="1" applyBorder="1"/>
    <xf numFmtId="165" fontId="0" fillId="0" borderId="4" xfId="0" applyNumberFormat="1" applyFill="1" applyBorder="1"/>
    <xf numFmtId="2" fontId="0" fillId="0" borderId="5" xfId="0" applyNumberFormat="1" applyFill="1" applyBorder="1"/>
    <xf numFmtId="165" fontId="0" fillId="0" borderId="5" xfId="0" applyNumberFormat="1" applyFill="1" applyBorder="1"/>
    <xf numFmtId="1" fontId="0" fillId="0" borderId="6" xfId="0" applyNumberFormat="1" applyFill="1" applyBorder="1"/>
    <xf numFmtId="1" fontId="0" fillId="0" borderId="8" xfId="0" applyNumberFormat="1" applyFill="1" applyBorder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165" fontId="2" fillId="0" borderId="2" xfId="0" applyNumberFormat="1" applyFont="1" applyFill="1" applyBorder="1" applyAlignment="1">
      <alignment horizontal="right"/>
    </xf>
    <xf numFmtId="165" fontId="0" fillId="0" borderId="1" xfId="0" applyNumberFormat="1" applyFill="1" applyBorder="1"/>
    <xf numFmtId="2" fontId="0" fillId="0" borderId="3" xfId="0" applyNumberFormat="1" applyFill="1" applyBorder="1"/>
    <xf numFmtId="0" fontId="2" fillId="0" borderId="2" xfId="0" applyFont="1" applyFill="1" applyBorder="1" applyAlignment="1">
      <alignment horizontal="right"/>
    </xf>
    <xf numFmtId="0" fontId="0" fillId="0" borderId="2" xfId="0" applyFill="1" applyBorder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0" fillId="0" borderId="0" xfId="0" applyFill="1" applyBorder="1"/>
    <xf numFmtId="0" fontId="2" fillId="0" borderId="4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6" xfId="0" applyFont="1" applyFill="1" applyBorder="1"/>
    <xf numFmtId="0" fontId="3" fillId="0" borderId="7" xfId="0" applyFont="1" applyFill="1" applyBorder="1" applyAlignment="1">
      <alignment horizontal="right"/>
    </xf>
    <xf numFmtId="165" fontId="0" fillId="0" borderId="6" xfId="0" applyNumberFormat="1" applyFill="1" applyBorder="1"/>
    <xf numFmtId="2" fontId="0" fillId="0" borderId="8" xfId="0" applyNumberFormat="1" applyFill="1" applyBorder="1"/>
    <xf numFmtId="0" fontId="0" fillId="0" borderId="7" xfId="0" applyFill="1" applyBorder="1" applyAlignment="1">
      <alignment horizontal="right"/>
    </xf>
    <xf numFmtId="1" fontId="0" fillId="0" borderId="7" xfId="0" applyNumberFormat="1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0" fontId="2" fillId="0" borderId="0" xfId="0" applyFont="1" applyFill="1" applyBorder="1" applyAlignment="1"/>
    <xf numFmtId="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5" fillId="0" borderId="7" xfId="0" applyFont="1" applyBorder="1"/>
    <xf numFmtId="164" fontId="5" fillId="0" borderId="7" xfId="0" applyNumberFormat="1" applyFont="1" applyBorder="1"/>
    <xf numFmtId="165" fontId="5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Border="1"/>
    <xf numFmtId="165" fontId="5" fillId="0" borderId="7" xfId="0" applyNumberFormat="1" applyFont="1" applyBorder="1"/>
    <xf numFmtId="0" fontId="3" fillId="0" borderId="9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right"/>
    </xf>
    <xf numFmtId="0" fontId="3" fillId="0" borderId="12" xfId="0" applyFont="1" applyFill="1" applyBorder="1" applyAlignment="1">
      <alignment horizontal="right"/>
    </xf>
    <xf numFmtId="0" fontId="0" fillId="0" borderId="17" xfId="0" applyBorder="1"/>
    <xf numFmtId="0" fontId="3" fillId="0" borderId="11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0" fillId="0" borderId="15" xfId="0" applyFont="1" applyFill="1" applyBorder="1" applyAlignment="1">
      <alignment horizontal="center" wrapText="1"/>
    </xf>
    <xf numFmtId="0" fontId="0" fillId="0" borderId="16" xfId="0" applyFont="1" applyFill="1" applyBorder="1"/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 wrapText="1"/>
    </xf>
    <xf numFmtId="0" fontId="0" fillId="0" borderId="13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8" xfId="0" applyFont="1" applyFill="1" applyBorder="1" applyAlignment="1">
      <alignment horizontal="center"/>
    </xf>
    <xf numFmtId="0" fontId="0" fillId="0" borderId="24" xfId="0" applyFont="1" applyFill="1" applyBorder="1"/>
    <xf numFmtId="165" fontId="0" fillId="0" borderId="24" xfId="0" applyNumberFormat="1" applyFont="1" applyFill="1" applyBorder="1" applyAlignment="1">
      <alignment horizontal="right"/>
    </xf>
    <xf numFmtId="165" fontId="0" fillId="0" borderId="24" xfId="0" applyNumberFormat="1" applyFont="1" applyFill="1" applyBorder="1" applyAlignment="1">
      <alignment horizontal="center"/>
    </xf>
    <xf numFmtId="2" fontId="0" fillId="0" borderId="24" xfId="0" applyNumberFormat="1" applyFont="1" applyFill="1" applyBorder="1" applyAlignment="1">
      <alignment horizontal="center"/>
    </xf>
    <xf numFmtId="0" fontId="0" fillId="0" borderId="24" xfId="0" applyFont="1" applyFill="1" applyBorder="1" applyAlignment="1">
      <alignment horizontal="right"/>
    </xf>
    <xf numFmtId="0" fontId="0" fillId="0" borderId="24" xfId="0" applyFont="1" applyFill="1" applyBorder="1" applyAlignment="1"/>
    <xf numFmtId="0" fontId="0" fillId="0" borderId="9" xfId="0" applyFont="1" applyFill="1" applyBorder="1"/>
    <xf numFmtId="0" fontId="0" fillId="0" borderId="9" xfId="0" applyFont="1" applyFill="1" applyBorder="1" applyAlignment="1">
      <alignment horizontal="right"/>
    </xf>
    <xf numFmtId="165" fontId="0" fillId="0" borderId="9" xfId="0" applyNumberFormat="1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0" fontId="0" fillId="0" borderId="10" xfId="0" applyFont="1" applyFill="1" applyBorder="1"/>
    <xf numFmtId="0" fontId="0" fillId="0" borderId="9" xfId="0" applyFont="1" applyBorder="1"/>
    <xf numFmtId="0" fontId="0" fillId="0" borderId="11" xfId="0" applyFont="1" applyFill="1" applyBorder="1"/>
    <xf numFmtId="165" fontId="0" fillId="0" borderId="11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65" fontId="0" fillId="0" borderId="9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center"/>
    </xf>
    <xf numFmtId="165" fontId="0" fillId="0" borderId="13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165" fontId="0" fillId="0" borderId="12" xfId="0" applyNumberFormat="1" applyFont="1" applyFill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 vertical="center"/>
    </xf>
    <xf numFmtId="1" fontId="0" fillId="0" borderId="11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ctus2000.de/uk/unit/masswin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actus2000.de/uk/unit/masswin.s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actus2000.de/uk/unit/masswin.s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30" sqref="E30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-0.1406</v>
      </c>
      <c r="C4" s="8">
        <v>3.9800000000000002E-2</v>
      </c>
      <c r="D4" s="11">
        <v>0.14612</v>
      </c>
      <c r="E4" s="12">
        <f>D4*100</f>
        <v>14.612</v>
      </c>
      <c r="F4" s="12">
        <f>100/D4</f>
        <v>684.36901177114703</v>
      </c>
      <c r="G4" s="12">
        <f>F4/60</f>
        <v>11.406150196185784</v>
      </c>
      <c r="H4" s="13">
        <f>G4/60</f>
        <v>0.19010250326976308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-5.0200000000000002E-2</v>
      </c>
      <c r="C5" s="8">
        <v>-1.7000000000000001E-2</v>
      </c>
      <c r="D5" s="11">
        <v>5.2999999999999999E-2</v>
      </c>
      <c r="E5" s="12">
        <f t="shared" ref="E5:E14" si="0">D5*100</f>
        <v>5.3</v>
      </c>
      <c r="F5" s="12">
        <f t="shared" ref="F5:F6" si="1">100/D5</f>
        <v>1886.7924528301887</v>
      </c>
      <c r="G5" s="12">
        <f t="shared" ref="G5:H6" si="2">F5/60</f>
        <v>31.446540880503147</v>
      </c>
      <c r="H5" s="13">
        <f t="shared" si="2"/>
        <v>0.52410901467505244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>
        <v>-9.4000000000000004E-3</v>
      </c>
      <c r="C6" s="8">
        <v>6.9999999999999999E-4</v>
      </c>
      <c r="D6" s="11">
        <v>9.4260000000000004E-3</v>
      </c>
      <c r="E6" s="12">
        <f t="shared" si="0"/>
        <v>0.94259999999999999</v>
      </c>
      <c r="F6" s="12">
        <f t="shared" si="1"/>
        <v>10608.953957139825</v>
      </c>
      <c r="G6" s="12">
        <f t="shared" si="2"/>
        <v>176.81589928566376</v>
      </c>
      <c r="H6" s="13">
        <f t="shared" si="2"/>
        <v>2.9469316547610629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-0.1108</v>
      </c>
      <c r="C8" s="8">
        <v>3.2899999999999999E-2</v>
      </c>
      <c r="D8" s="11">
        <v>0.11558</v>
      </c>
      <c r="E8" s="12">
        <f t="shared" si="0"/>
        <v>11.558</v>
      </c>
      <c r="F8" s="12">
        <f>100/D8</f>
        <v>865.20159197092926</v>
      </c>
      <c r="G8" s="12">
        <f>F8/60</f>
        <v>14.420026532848821</v>
      </c>
      <c r="H8" s="13">
        <f>G8/60</f>
        <v>0.24033377554748034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-3.6799999999999999E-2</v>
      </c>
      <c r="C9" s="8">
        <v>-1.14E-2</v>
      </c>
      <c r="D9" s="11">
        <v>3.8524999999999997E-2</v>
      </c>
      <c r="E9" s="12">
        <f t="shared" si="0"/>
        <v>3.8524999999999996</v>
      </c>
      <c r="F9" s="12">
        <f t="shared" ref="F9:F10" si="5">100/D9</f>
        <v>2595.7170668397148</v>
      </c>
      <c r="G9" s="12">
        <f t="shared" ref="G9:H10" si="6">F9/60</f>
        <v>43.261951113995245</v>
      </c>
      <c r="H9" s="13">
        <f t="shared" si="6"/>
        <v>0.72103251856658745</v>
      </c>
      <c r="J9" s="7">
        <v>24</v>
      </c>
      <c r="K9" s="8">
        <v>0.14000000000000001</v>
      </c>
      <c r="L9" s="8">
        <f t="shared" ref="L9:L10" si="7">K9*100</f>
        <v>14.000000000000002</v>
      </c>
      <c r="M9" s="8">
        <v>12.11</v>
      </c>
      <c r="N9" s="13">
        <f t="shared" ref="N9:N10" si="8">M9/60</f>
        <v>0.20183333333333334</v>
      </c>
    </row>
    <row r="10" spans="1:14" x14ac:dyDescent="0.25">
      <c r="A10" s="7" t="s">
        <v>6</v>
      </c>
      <c r="B10" s="8">
        <v>-1.4500000000000001E-2</v>
      </c>
      <c r="C10" s="8">
        <v>3.3999999999999998E-3</v>
      </c>
      <c r="D10" s="11">
        <v>1.4893E-2</v>
      </c>
      <c r="E10" s="12">
        <f t="shared" si="0"/>
        <v>1.4893000000000001</v>
      </c>
      <c r="F10" s="12">
        <f t="shared" si="5"/>
        <v>6714.5638890754044</v>
      </c>
      <c r="G10" s="12">
        <f t="shared" si="6"/>
        <v>111.90939815125674</v>
      </c>
      <c r="H10" s="13">
        <f t="shared" si="6"/>
        <v>1.865156635854279</v>
      </c>
      <c r="J10" s="7">
        <v>18</v>
      </c>
      <c r="K10" s="8">
        <v>0.02</v>
      </c>
      <c r="L10" s="8">
        <f t="shared" si="7"/>
        <v>2</v>
      </c>
      <c r="M10" s="8">
        <v>76.08</v>
      </c>
      <c r="N10" s="13">
        <f t="shared" si="8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-0.1764</v>
      </c>
      <c r="C12" s="8">
        <v>4.1500000000000002E-2</v>
      </c>
      <c r="D12" s="11">
        <v>0.18121999999999999</v>
      </c>
      <c r="E12" s="12">
        <f t="shared" si="0"/>
        <v>18.122</v>
      </c>
      <c r="F12" s="12">
        <f>100/D12</f>
        <v>551.81547290586036</v>
      </c>
      <c r="G12" s="12">
        <f>F12/60</f>
        <v>9.1969245484310065</v>
      </c>
      <c r="H12" s="13">
        <f>G12/60</f>
        <v>0.15328207580718345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-0.1023</v>
      </c>
      <c r="C13" s="8">
        <v>-3.6200000000000003E-2</v>
      </c>
      <c r="D13" s="11">
        <v>0.10852000000000001</v>
      </c>
      <c r="E13" s="12">
        <f t="shared" si="0"/>
        <v>10.852</v>
      </c>
      <c r="F13" s="12">
        <f t="shared" ref="F13:F14" si="9">100/D13</f>
        <v>921.48912642830805</v>
      </c>
      <c r="G13" s="12">
        <f t="shared" ref="G13:H14" si="10">F13/60</f>
        <v>15.358152107138467</v>
      </c>
      <c r="H13" s="13">
        <f t="shared" si="10"/>
        <v>0.25596920178564114</v>
      </c>
      <c r="J13" s="7">
        <v>24</v>
      </c>
      <c r="K13" s="8">
        <v>0.2</v>
      </c>
      <c r="L13" s="8">
        <f t="shared" ref="L13:L14" si="11">K13*100</f>
        <v>20</v>
      </c>
      <c r="M13" s="8">
        <v>8.18</v>
      </c>
      <c r="N13" s="13">
        <f t="shared" ref="N13:N14" si="12">M13/60</f>
        <v>0.13633333333333333</v>
      </c>
    </row>
    <row r="14" spans="1:14" ht="15.75" thickBot="1" x14ac:dyDescent="0.3">
      <c r="A14" s="9" t="s">
        <v>6</v>
      </c>
      <c r="B14" s="10">
        <v>1.2E-2</v>
      </c>
      <c r="C14" s="10">
        <v>-2.7000000000000001E-3</v>
      </c>
      <c r="D14" s="14">
        <v>1.23E-2</v>
      </c>
      <c r="E14" s="15">
        <f t="shared" si="0"/>
        <v>1.23</v>
      </c>
      <c r="F14" s="15">
        <f t="shared" si="9"/>
        <v>8130.0813008130081</v>
      </c>
      <c r="G14" s="15">
        <f t="shared" si="10"/>
        <v>135.50135501355012</v>
      </c>
      <c r="H14" s="16">
        <f>G14/60</f>
        <v>2.2583559168925023</v>
      </c>
      <c r="J14" s="9">
        <v>18</v>
      </c>
      <c r="K14" s="10">
        <v>7.0000000000000007E-2</v>
      </c>
      <c r="L14" s="10">
        <f t="shared" si="11"/>
        <v>7.0000000000000009</v>
      </c>
      <c r="M14" s="10">
        <v>24.6</v>
      </c>
      <c r="N14" s="16">
        <f t="shared" si="12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3:12" x14ac:dyDescent="0.25">
      <c r="D17" t="s">
        <v>4</v>
      </c>
      <c r="E17" s="3">
        <f>E4</f>
        <v>14.612</v>
      </c>
      <c r="F17" s="1">
        <f>H4</f>
        <v>0.19010250326976308</v>
      </c>
      <c r="G17" t="s">
        <v>5</v>
      </c>
      <c r="H17" s="17">
        <f>E5</f>
        <v>5.3</v>
      </c>
      <c r="I17" s="1">
        <f>H5</f>
        <v>0.52410901467505244</v>
      </c>
      <c r="J17" t="s">
        <v>6</v>
      </c>
      <c r="K17" s="17">
        <f>E6</f>
        <v>0.94259999999999999</v>
      </c>
      <c r="L17" s="1">
        <f>H6</f>
        <v>2.9469316547610629</v>
      </c>
    </row>
    <row r="18" spans="3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3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3:12" x14ac:dyDescent="0.25">
      <c r="D20" t="s">
        <v>4</v>
      </c>
      <c r="E20" s="3">
        <f>E8</f>
        <v>11.558</v>
      </c>
      <c r="F20" s="1">
        <f>H8</f>
        <v>0.24033377554748034</v>
      </c>
      <c r="G20" t="s">
        <v>5</v>
      </c>
      <c r="H20" s="17">
        <f>E9</f>
        <v>3.8524999999999996</v>
      </c>
      <c r="I20" s="1">
        <f>H9</f>
        <v>0.72103251856658745</v>
      </c>
      <c r="J20" t="s">
        <v>6</v>
      </c>
      <c r="K20" s="17">
        <f>E10</f>
        <v>1.4893000000000001</v>
      </c>
      <c r="L20" s="1">
        <f>H10</f>
        <v>1.865156635854279</v>
      </c>
    </row>
    <row r="21" spans="3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3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3:12" x14ac:dyDescent="0.25">
      <c r="D23" t="s">
        <v>4</v>
      </c>
      <c r="E23" s="3">
        <f>E12</f>
        <v>18.122</v>
      </c>
      <c r="F23" s="1">
        <f>H12</f>
        <v>0.15328207580718345</v>
      </c>
      <c r="G23" t="s">
        <v>5</v>
      </c>
      <c r="H23" s="3">
        <f>E13</f>
        <v>10.852</v>
      </c>
      <c r="I23" s="1">
        <f>H13</f>
        <v>0.25596920178564114</v>
      </c>
      <c r="J23" t="s">
        <v>6</v>
      </c>
      <c r="K23" s="17">
        <f>E14</f>
        <v>1.23</v>
      </c>
      <c r="L23" s="1">
        <f>H14</f>
        <v>2.2583559168925023</v>
      </c>
    </row>
    <row r="24" spans="3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</sheetData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8"/>
  <sheetViews>
    <sheetView workbookViewId="0">
      <selection activeCell="E4" sqref="E4"/>
    </sheetView>
  </sheetViews>
  <sheetFormatPr defaultRowHeight="15" x14ac:dyDescent="0.25"/>
  <cols>
    <col min="2" max="2" width="6.5703125" customWidth="1"/>
    <col min="3" max="3" width="9.42578125" customWidth="1"/>
    <col min="4" max="5" width="12" customWidth="1"/>
    <col min="6" max="6" width="11.140625" customWidth="1"/>
    <col min="7" max="8" width="12.42578125" customWidth="1"/>
    <col min="9" max="9" width="11.42578125" customWidth="1"/>
    <col min="10" max="10" width="10.85546875" customWidth="1"/>
    <col min="11" max="11" width="12.85546875" customWidth="1"/>
    <col min="12" max="12" width="11.85546875" customWidth="1"/>
    <col min="13" max="13" width="11" customWidth="1"/>
    <col min="14" max="14" width="11.5703125" customWidth="1"/>
  </cols>
  <sheetData>
    <row r="1" spans="2:16" x14ac:dyDescent="0.25">
      <c r="B1" t="s">
        <v>27</v>
      </c>
    </row>
    <row r="2" spans="2:16" x14ac:dyDescent="0.25">
      <c r="B2" s="24"/>
      <c r="C2" s="24"/>
      <c r="D2" s="25" t="s">
        <v>22</v>
      </c>
      <c r="E2" s="25"/>
      <c r="F2" s="24"/>
      <c r="G2" s="25" t="s">
        <v>23</v>
      </c>
      <c r="H2" s="25"/>
      <c r="I2" s="24"/>
      <c r="J2" s="25" t="s">
        <v>21</v>
      </c>
      <c r="K2" s="25"/>
      <c r="L2" s="24"/>
      <c r="M2" s="24"/>
      <c r="N2" s="24"/>
      <c r="O2" s="24"/>
    </row>
    <row r="3" spans="2:16" ht="15.75" thickBot="1" x14ac:dyDescent="0.3">
      <c r="B3" s="26"/>
      <c r="C3" s="27"/>
      <c r="D3" s="27" t="s">
        <v>24</v>
      </c>
      <c r="E3" s="27" t="s">
        <v>25</v>
      </c>
      <c r="F3" s="27"/>
      <c r="G3" s="27" t="s">
        <v>24</v>
      </c>
      <c r="H3" s="27" t="s">
        <v>25</v>
      </c>
      <c r="I3" s="26"/>
      <c r="J3" s="27" t="s">
        <v>24</v>
      </c>
      <c r="K3" s="27" t="s">
        <v>25</v>
      </c>
      <c r="L3" s="51"/>
      <c r="M3" s="27" t="s">
        <v>28</v>
      </c>
      <c r="N3" s="24"/>
      <c r="O3" s="24"/>
    </row>
    <row r="4" spans="2:16" x14ac:dyDescent="0.25">
      <c r="B4" s="28"/>
      <c r="C4" s="29" t="s">
        <v>6</v>
      </c>
      <c r="D4" s="30">
        <v>0.94259999999999999</v>
      </c>
      <c r="E4" s="31">
        <v>2.9469316547610629</v>
      </c>
      <c r="F4" s="29" t="s">
        <v>5</v>
      </c>
      <c r="G4" s="30">
        <v>5.3</v>
      </c>
      <c r="H4" s="31">
        <v>0.52410901467505244</v>
      </c>
      <c r="I4" s="32" t="s">
        <v>4</v>
      </c>
      <c r="J4" s="30">
        <v>14.612</v>
      </c>
      <c r="K4" s="31">
        <v>0.19010250326976308</v>
      </c>
      <c r="L4" s="33"/>
      <c r="M4" s="34"/>
      <c r="N4" s="35"/>
      <c r="O4" s="36"/>
    </row>
    <row r="5" spans="2:16" x14ac:dyDescent="0.25">
      <c r="B5" s="37" t="s">
        <v>3</v>
      </c>
      <c r="C5" s="38" t="s">
        <v>19</v>
      </c>
      <c r="D5" s="19">
        <v>3</v>
      </c>
      <c r="E5" s="20">
        <v>1.0986666666666667</v>
      </c>
      <c r="F5" s="38" t="s">
        <v>19</v>
      </c>
      <c r="G5" s="19">
        <v>6</v>
      </c>
      <c r="H5" s="20">
        <v>0.47416666666666668</v>
      </c>
      <c r="I5" s="38" t="s">
        <v>19</v>
      </c>
      <c r="J5" s="19">
        <v>17</v>
      </c>
      <c r="K5" s="20">
        <v>0.16116666666666665</v>
      </c>
      <c r="L5" s="36"/>
      <c r="M5" s="38" t="s">
        <v>24</v>
      </c>
      <c r="N5" s="39" t="s">
        <v>25</v>
      </c>
      <c r="O5" s="36"/>
    </row>
    <row r="6" spans="2:16" ht="14.25" customHeight="1" x14ac:dyDescent="0.25">
      <c r="B6" s="37"/>
      <c r="C6" s="40" t="s">
        <v>20</v>
      </c>
      <c r="D6" s="19">
        <f>SQRT((D4-D5)^2)</f>
        <v>2.0573999999999999</v>
      </c>
      <c r="E6" s="20">
        <f>SQRT((E4-E5)^2)</f>
        <v>1.8482649880943962</v>
      </c>
      <c r="F6" s="40" t="s">
        <v>20</v>
      </c>
      <c r="G6" s="19">
        <f>SQRT((G4-G5)^2)</f>
        <v>0.70000000000000018</v>
      </c>
      <c r="H6" s="20">
        <f>SQRT((H4-H5)^2)</f>
        <v>4.9942348008385762E-2</v>
      </c>
      <c r="I6" s="40" t="s">
        <v>20</v>
      </c>
      <c r="J6" s="19">
        <f>SQRT((J4-J5)^2)</f>
        <v>2.3879999999999999</v>
      </c>
      <c r="K6" s="20">
        <f>SQRT((K4-K5)^2)</f>
        <v>2.8935836603096426E-2</v>
      </c>
      <c r="L6" s="41" t="s">
        <v>18</v>
      </c>
      <c r="M6" s="18">
        <f>SQRT(AVERAGE(J6,G6,D6)^2)</f>
        <v>1.7151333333333334</v>
      </c>
      <c r="N6" s="20">
        <f>AVERAGE(K6,H6,E6)</f>
        <v>0.64238105756862607</v>
      </c>
      <c r="O6" s="36"/>
      <c r="P6" s="17"/>
    </row>
    <row r="7" spans="2:16" ht="14.25" customHeight="1" thickBot="1" x14ac:dyDescent="0.3">
      <c r="B7" s="42"/>
      <c r="C7" s="43"/>
      <c r="D7" s="44"/>
      <c r="E7" s="45"/>
      <c r="F7" s="43"/>
      <c r="G7" s="44"/>
      <c r="H7" s="45"/>
      <c r="I7" s="43"/>
      <c r="J7" s="44"/>
      <c r="K7" s="45"/>
      <c r="L7" s="46" t="s">
        <v>26</v>
      </c>
      <c r="M7" s="47">
        <f>M6/AVERAGE(D4:D5,G4:G5,J4:J5)*100</f>
        <v>21.96326507962932</v>
      </c>
      <c r="N7" s="23">
        <f>N6/AVERAGE(E4:E5,H4:H5,K4:K5)*100</f>
        <v>71.439927023821298</v>
      </c>
      <c r="O7" s="36"/>
      <c r="P7" s="17"/>
    </row>
    <row r="8" spans="2:16" x14ac:dyDescent="0.25">
      <c r="B8" s="28"/>
      <c r="C8" s="29" t="s">
        <v>6</v>
      </c>
      <c r="D8" s="30">
        <v>1.4893000000000001</v>
      </c>
      <c r="E8" s="31">
        <v>1.865156635854279</v>
      </c>
      <c r="F8" s="29" t="s">
        <v>5</v>
      </c>
      <c r="G8" s="30">
        <v>3.8524999999999996</v>
      </c>
      <c r="H8" s="31">
        <v>0.72103251856658745</v>
      </c>
      <c r="I8" s="32" t="s">
        <v>4</v>
      </c>
      <c r="J8" s="30">
        <v>11.558</v>
      </c>
      <c r="K8" s="31">
        <v>0.24033377554748034</v>
      </c>
      <c r="L8" s="48"/>
      <c r="M8" s="34"/>
      <c r="N8" s="35"/>
      <c r="O8" s="36"/>
    </row>
    <row r="9" spans="2:16" x14ac:dyDescent="0.25">
      <c r="B9" s="37" t="s">
        <v>7</v>
      </c>
      <c r="C9" s="38" t="s">
        <v>19</v>
      </c>
      <c r="D9" s="19">
        <v>2</v>
      </c>
      <c r="E9" s="20">
        <v>1.268</v>
      </c>
      <c r="F9" s="38" t="s">
        <v>19</v>
      </c>
      <c r="G9" s="19">
        <v>14.000000000000002</v>
      </c>
      <c r="H9" s="20">
        <v>0.20183333333333334</v>
      </c>
      <c r="I9" s="38" t="s">
        <v>19</v>
      </c>
      <c r="J9" s="19">
        <v>8</v>
      </c>
      <c r="K9" s="20">
        <v>0.33516666666666667</v>
      </c>
      <c r="L9" s="41"/>
      <c r="M9" s="38" t="s">
        <v>24</v>
      </c>
      <c r="N9" s="39" t="s">
        <v>25</v>
      </c>
      <c r="O9" s="36"/>
    </row>
    <row r="10" spans="2:16" ht="15" customHeight="1" x14ac:dyDescent="0.25">
      <c r="B10" s="37"/>
      <c r="C10" s="40" t="s">
        <v>20</v>
      </c>
      <c r="D10" s="19">
        <f>SQRT((D8-D9)^2)</f>
        <v>0.51069999999999993</v>
      </c>
      <c r="E10" s="20">
        <f>SQRT((E8-E9)^2)</f>
        <v>0.59715663585427903</v>
      </c>
      <c r="F10" s="40" t="s">
        <v>20</v>
      </c>
      <c r="G10" s="19">
        <f>SQRT((G8-G9)^2)</f>
        <v>10.147500000000003</v>
      </c>
      <c r="H10" s="20">
        <f>SQRT((H8-H9)^2)</f>
        <v>0.51919918523325415</v>
      </c>
      <c r="I10" s="40" t="s">
        <v>20</v>
      </c>
      <c r="J10" s="19">
        <f>SQRT((J8-J9)^2)</f>
        <v>3.5579999999999998</v>
      </c>
      <c r="K10" s="20">
        <f>SQRT((K8-K9)^2)</f>
        <v>9.483289111918633E-2</v>
      </c>
      <c r="L10" s="41" t="s">
        <v>18</v>
      </c>
      <c r="M10" s="18">
        <f>SQRT(AVERAGE(J10,G10,D10)^2)</f>
        <v>4.7387333333333341</v>
      </c>
      <c r="N10" s="20">
        <f>AVERAGE(K10,H10,E10)</f>
        <v>0.4037295707355732</v>
      </c>
      <c r="O10" s="36"/>
    </row>
    <row r="11" spans="2:16" ht="15" customHeight="1" thickBot="1" x14ac:dyDescent="0.3">
      <c r="B11" s="42"/>
      <c r="C11" s="43"/>
      <c r="D11" s="44"/>
      <c r="E11" s="45"/>
      <c r="F11" s="43"/>
      <c r="G11" s="44"/>
      <c r="H11" s="45"/>
      <c r="I11" s="43"/>
      <c r="J11" s="44"/>
      <c r="K11" s="45"/>
      <c r="L11" s="46" t="s">
        <v>26</v>
      </c>
      <c r="M11" s="47">
        <f>M10/AVERAGE(D8:D9,G8:G9,J8:J9)*100</f>
        <v>69.517210353106876</v>
      </c>
      <c r="N11" s="23">
        <f>N10/AVERAGE(E8:E9,H8:H9,K8:K9)*100</f>
        <v>52.301963329154766</v>
      </c>
      <c r="O11" s="36"/>
    </row>
    <row r="12" spans="2:16" x14ac:dyDescent="0.25">
      <c r="B12" s="28"/>
      <c r="C12" s="29" t="s">
        <v>6</v>
      </c>
      <c r="D12" s="30">
        <v>1.23</v>
      </c>
      <c r="E12" s="31">
        <v>2.2583559168925023</v>
      </c>
      <c r="F12" s="29" t="s">
        <v>5</v>
      </c>
      <c r="G12" s="30">
        <v>10.852</v>
      </c>
      <c r="H12" s="31">
        <v>0.25596920178564114</v>
      </c>
      <c r="I12" s="32" t="s">
        <v>4</v>
      </c>
      <c r="J12" s="30">
        <v>18.122</v>
      </c>
      <c r="K12" s="31">
        <v>0.15328207580718345</v>
      </c>
      <c r="L12" s="48"/>
      <c r="M12" s="34"/>
      <c r="N12" s="35"/>
      <c r="O12" s="36"/>
    </row>
    <row r="13" spans="2:16" x14ac:dyDescent="0.25">
      <c r="B13" s="37" t="s">
        <v>8</v>
      </c>
      <c r="C13" s="38" t="s">
        <v>19</v>
      </c>
      <c r="D13" s="19">
        <v>7.0000000000000009</v>
      </c>
      <c r="E13" s="20">
        <v>0.41000000000000003</v>
      </c>
      <c r="F13" s="38" t="s">
        <v>19</v>
      </c>
      <c r="G13" s="19">
        <v>20</v>
      </c>
      <c r="H13" s="20">
        <v>0.13633333333333333</v>
      </c>
      <c r="I13" s="38" t="s">
        <v>19</v>
      </c>
      <c r="J13" s="19">
        <v>36</v>
      </c>
      <c r="K13" s="20">
        <v>7.8166666666666676E-2</v>
      </c>
      <c r="L13" s="41"/>
      <c r="M13" s="38" t="s">
        <v>24</v>
      </c>
      <c r="N13" s="39" t="s">
        <v>25</v>
      </c>
      <c r="O13" s="36"/>
    </row>
    <row r="14" spans="2:16" x14ac:dyDescent="0.25">
      <c r="B14" s="49"/>
      <c r="C14" s="40" t="s">
        <v>20</v>
      </c>
      <c r="D14" s="19">
        <f>SQRT((D12-D13)^2)</f>
        <v>5.7700000000000014</v>
      </c>
      <c r="E14" s="20">
        <f>SQRT((E12-E13)^2)</f>
        <v>1.8483559168925021</v>
      </c>
      <c r="F14" s="40" t="s">
        <v>20</v>
      </c>
      <c r="G14" s="19">
        <f>SQRT((G12-G13)^2)</f>
        <v>9.1479999999999997</v>
      </c>
      <c r="H14" s="20">
        <f>SQRT((H12-H13)^2)</f>
        <v>0.11963586845230781</v>
      </c>
      <c r="I14" s="40" t="s">
        <v>20</v>
      </c>
      <c r="J14" s="19">
        <f>SQRT((J12-J13)^2)</f>
        <v>17.878</v>
      </c>
      <c r="K14" s="20">
        <f>SQRT((K12-K13)^2)</f>
        <v>7.5115409140516773E-2</v>
      </c>
      <c r="L14" s="41" t="s">
        <v>18</v>
      </c>
      <c r="M14" s="18">
        <f>SQRT(AVERAGE(J14,G14,D14)^2)</f>
        <v>10.932</v>
      </c>
      <c r="N14" s="20">
        <f>AVERAGE(K14,H14,E14)</f>
        <v>0.68103573149510888</v>
      </c>
      <c r="O14" s="36"/>
    </row>
    <row r="15" spans="2:16" ht="15.75" thickBot="1" x14ac:dyDescent="0.3">
      <c r="B15" s="50"/>
      <c r="C15" s="43"/>
      <c r="D15" s="44"/>
      <c r="E15" s="45"/>
      <c r="F15" s="43"/>
      <c r="G15" s="44"/>
      <c r="H15" s="45"/>
      <c r="I15" s="43"/>
      <c r="J15" s="44"/>
      <c r="K15" s="45"/>
      <c r="L15" s="46" t="s">
        <v>26</v>
      </c>
      <c r="M15" s="47">
        <f>M14/AVERAGE(D12:D13,G12:G13,J12:J13)*100</f>
        <v>70.374662031672457</v>
      </c>
      <c r="N15" s="23">
        <f>N14/AVERAGE(E12:E13,H12:H13,K12:K13)*100</f>
        <v>124.12154731217593</v>
      </c>
      <c r="O15" s="36"/>
    </row>
    <row r="16" spans="2:16" x14ac:dyDescent="0.25">
      <c r="B16" s="36"/>
      <c r="C16" s="41" t="s">
        <v>18</v>
      </c>
      <c r="D16" s="19">
        <f>SQRT(AVERAGE(D14,D10,D6)^2)</f>
        <v>2.7793666666666668</v>
      </c>
      <c r="E16" s="21">
        <f>SQRT(AVERAGE(E14,E10,E6)^2)</f>
        <v>1.4312591802803925</v>
      </c>
      <c r="F16" s="41" t="s">
        <v>18</v>
      </c>
      <c r="G16" s="19">
        <f>SQRT(AVERAGE(G14,G10,G6)^2)</f>
        <v>6.6651666666666678</v>
      </c>
      <c r="H16" s="20">
        <f>SQRT(AVERAGE(H14,H10,H6)^2)</f>
        <v>0.22959246723131588</v>
      </c>
      <c r="I16" s="41" t="s">
        <v>18</v>
      </c>
      <c r="J16" s="19">
        <f>SQRT(AVERAGE(J14,J10,J6)^2)</f>
        <v>7.9413333333333327</v>
      </c>
      <c r="K16" s="20">
        <f>SQRT(AVERAGE(K14,K10,K6)^2)</f>
        <v>6.6294712287599838E-2</v>
      </c>
      <c r="L16" s="36"/>
      <c r="M16" s="36"/>
      <c r="N16" s="36"/>
      <c r="O16" s="36"/>
    </row>
    <row r="17" spans="2:15" ht="15.75" thickBot="1" x14ac:dyDescent="0.3">
      <c r="B17" s="24"/>
      <c r="C17" s="41" t="s">
        <v>26</v>
      </c>
      <c r="D17" s="22">
        <f>D16/AVERAGE(D4:D5,D8:D9,D12:D13,)*100</f>
        <v>124.22226336949325</v>
      </c>
      <c r="E17" s="23">
        <f>E16/AVERAGE(E4:E5,E8:E9,E12:E13,)*100</f>
        <v>101.74369304847124</v>
      </c>
      <c r="F17" s="41" t="s">
        <v>26</v>
      </c>
      <c r="G17" s="22">
        <f>G16/AVERAGE(G4:G5,G8:G9,G12:G13,)*100</f>
        <v>77.754446194313203</v>
      </c>
      <c r="H17" s="23">
        <f>H16/AVERAGE(H4:H5,H8:H9,H12:H13,)*100</f>
        <v>69.46989955793876</v>
      </c>
      <c r="I17" s="41" t="s">
        <v>26</v>
      </c>
      <c r="J17" s="22">
        <f>J16/AVERAGE(J4:J5,J8:J9,J12:J13,)*100</f>
        <v>52.795400726867491</v>
      </c>
      <c r="K17" s="23">
        <f>K16/AVERAGE(K4:K5,K8:K9,K12:K13,)*100</f>
        <v>40.066968733514813</v>
      </c>
      <c r="L17" s="24"/>
      <c r="M17" s="24"/>
      <c r="N17" s="24"/>
      <c r="O17" s="24"/>
    </row>
    <row r="18" spans="2:1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</sheetData>
  <pageMargins left="0.25" right="0.25" top="0.75" bottom="0.75" header="0.3" footer="0.3"/>
  <pageSetup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E11" sqref="E11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-7.6799999999999993E-2</v>
      </c>
      <c r="C4" s="8">
        <v>2.87E-2</v>
      </c>
      <c r="D4" s="11">
        <f>SQRT((B4^2)+(C4^2))</f>
        <v>8.1987377077206214E-2</v>
      </c>
      <c r="E4" s="12">
        <f>D4*100</f>
        <v>8.1987377077206212</v>
      </c>
      <c r="F4" s="12">
        <f>100/D4</f>
        <v>1219.6999533944302</v>
      </c>
      <c r="G4" s="12">
        <f>F4/60</f>
        <v>20.328332556573837</v>
      </c>
      <c r="H4" s="13">
        <f>G4/60</f>
        <v>0.33880554260956397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-3.8899999999999997E-2</v>
      </c>
      <c r="C5" s="8">
        <v>-2.5700000000000001E-2</v>
      </c>
      <c r="D5" s="11">
        <f>SQRT((B5^2)+(C5^2))</f>
        <v>4.6622955719259153E-2</v>
      </c>
      <c r="E5" s="12">
        <f t="shared" ref="E5:E13" si="0">D5*100</f>
        <v>4.6622955719259149</v>
      </c>
      <c r="F5" s="12">
        <f t="shared" ref="F5:F6" si="1">100/D5</f>
        <v>2144.8661599695984</v>
      </c>
      <c r="G5" s="12">
        <f t="shared" ref="G5:H6" si="2">F5/60</f>
        <v>35.747769332826643</v>
      </c>
      <c r="H5" s="13">
        <f t="shared" si="2"/>
        <v>0.59579615554711074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 t="s">
        <v>29</v>
      </c>
      <c r="C6" s="8" t="s">
        <v>29</v>
      </c>
      <c r="D6" s="11" t="e">
        <f>NA()</f>
        <v>#N/A</v>
      </c>
      <c r="E6" s="12" t="e">
        <f t="shared" si="0"/>
        <v>#N/A</v>
      </c>
      <c r="F6" s="12" t="e">
        <f t="shared" si="1"/>
        <v>#N/A</v>
      </c>
      <c r="G6" s="12" t="e">
        <f t="shared" si="2"/>
        <v>#N/A</v>
      </c>
      <c r="H6" s="13" t="e">
        <f t="shared" si="2"/>
        <v>#N/A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-0.1181</v>
      </c>
      <c r="C8" s="8">
        <v>2.7E-2</v>
      </c>
      <c r="D8" s="11">
        <f t="shared" ref="D8:D10" si="5">SQRT((B8^2)+(C8^2))</f>
        <v>0.12114705939477029</v>
      </c>
      <c r="E8" s="12">
        <f t="shared" si="0"/>
        <v>12.114705939477028</v>
      </c>
      <c r="F8" s="12">
        <f>100/D8</f>
        <v>825.44306481381113</v>
      </c>
      <c r="G8" s="12">
        <f>F8/60</f>
        <v>13.757384413563519</v>
      </c>
      <c r="H8" s="13">
        <f>G8/60</f>
        <v>0.22928974022605866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-5.1799999999999999E-2</v>
      </c>
      <c r="C9" s="8">
        <v>-1.0800000000000001E-2</v>
      </c>
      <c r="D9" s="11">
        <f t="shared" si="5"/>
        <v>5.2913892315723667E-2</v>
      </c>
      <c r="E9" s="12">
        <f t="shared" si="0"/>
        <v>5.2913892315723663</v>
      </c>
      <c r="F9" s="12">
        <f t="shared" ref="F9:F10" si="6">100/D9</f>
        <v>1889.8628625413826</v>
      </c>
      <c r="G9" s="12">
        <f t="shared" ref="G9:H10" si="7">F9/60</f>
        <v>31.497714375689711</v>
      </c>
      <c r="H9" s="13">
        <f t="shared" si="7"/>
        <v>0.52496190626149519</v>
      </c>
      <c r="J9" s="7">
        <v>24</v>
      </c>
      <c r="K9" s="8">
        <v>0.14000000000000001</v>
      </c>
      <c r="L9" s="8">
        <f t="shared" ref="L9:L10" si="8">K9*100</f>
        <v>14.000000000000002</v>
      </c>
      <c r="M9" s="8">
        <v>12.11</v>
      </c>
      <c r="N9" s="13">
        <f t="shared" ref="N9:N10" si="9">M9/60</f>
        <v>0.20183333333333334</v>
      </c>
    </row>
    <row r="10" spans="1:14" x14ac:dyDescent="0.25">
      <c r="A10" s="7" t="s">
        <v>6</v>
      </c>
      <c r="B10" s="60">
        <v>-1.9199999999999998E-2</v>
      </c>
      <c r="C10" s="60">
        <v>-2.0000000000000001E-4</v>
      </c>
      <c r="D10" s="61">
        <f t="shared" si="5"/>
        <v>1.920104163841118E-2</v>
      </c>
      <c r="E10" s="66">
        <f>D10*100</f>
        <v>1.920104163841118</v>
      </c>
      <c r="F10" s="12">
        <f t="shared" si="6"/>
        <v>5208.0507861590504</v>
      </c>
      <c r="G10" s="12">
        <f t="shared" si="7"/>
        <v>86.80084643598417</v>
      </c>
      <c r="H10" s="13">
        <f t="shared" si="7"/>
        <v>1.4466807739330696</v>
      </c>
      <c r="J10" s="7">
        <v>18</v>
      </c>
      <c r="K10" s="8">
        <v>0.02</v>
      </c>
      <c r="L10" s="8">
        <f t="shared" si="8"/>
        <v>2</v>
      </c>
      <c r="M10" s="8">
        <v>76.08</v>
      </c>
      <c r="N10" s="13">
        <f t="shared" si="9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-0.16289999999999999</v>
      </c>
      <c r="C12" s="8">
        <v>4.3900000000000002E-2</v>
      </c>
      <c r="D12" s="11">
        <f t="shared" ref="D12:D14" si="10">SQRT((B12^2)+(C12^2))</f>
        <v>0.16871164749358591</v>
      </c>
      <c r="E12" s="12">
        <f t="shared" si="0"/>
        <v>16.871164749358591</v>
      </c>
      <c r="F12" s="12">
        <f>100/D12</f>
        <v>592.72730416435422</v>
      </c>
      <c r="G12" s="12">
        <f>F12/60</f>
        <v>9.8787884027392376</v>
      </c>
      <c r="H12" s="13">
        <f>G12/60</f>
        <v>0.1646464733789873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-9.11E-2</v>
      </c>
      <c r="C13" s="8">
        <v>-3.6900000000000002E-2</v>
      </c>
      <c r="D13" s="11">
        <f t="shared" si="10"/>
        <v>9.8289470443176166E-2</v>
      </c>
      <c r="E13" s="12">
        <f t="shared" si="0"/>
        <v>9.8289470443176175</v>
      </c>
      <c r="F13" s="12">
        <f t="shared" ref="F13:F14" si="11">100/D13</f>
        <v>1017.4029786620199</v>
      </c>
      <c r="G13" s="12">
        <f t="shared" ref="G13:H14" si="12">F13/60</f>
        <v>16.956716311033666</v>
      </c>
      <c r="H13" s="13">
        <f t="shared" si="12"/>
        <v>0.28261193851722777</v>
      </c>
      <c r="J13" s="7">
        <v>24</v>
      </c>
      <c r="K13" s="8">
        <v>0.2</v>
      </c>
      <c r="L13" s="8">
        <f t="shared" ref="L13:L14" si="13">K13*100</f>
        <v>20</v>
      </c>
      <c r="M13" s="8">
        <v>8.18</v>
      </c>
      <c r="N13" s="13">
        <f t="shared" ref="N13:N14" si="14">M13/60</f>
        <v>0.13633333333333333</v>
      </c>
    </row>
    <row r="14" spans="1:14" ht="15.75" thickBot="1" x14ac:dyDescent="0.3">
      <c r="A14" s="9" t="s">
        <v>6</v>
      </c>
      <c r="B14" s="62">
        <v>3.5000000000000001E-3</v>
      </c>
      <c r="C14" s="62">
        <v>-9.5999999999999992E-3</v>
      </c>
      <c r="D14" s="63">
        <f t="shared" si="10"/>
        <v>1.0218121158021174E-2</v>
      </c>
      <c r="E14" s="67">
        <f>D14*100</f>
        <v>1.0218121158021174</v>
      </c>
      <c r="F14" s="15">
        <f t="shared" si="11"/>
        <v>9786.5349660197062</v>
      </c>
      <c r="G14" s="15">
        <f t="shared" si="12"/>
        <v>163.10891610032843</v>
      </c>
      <c r="H14" s="16">
        <f>G14/60</f>
        <v>2.7184819350054736</v>
      </c>
      <c r="J14" s="9">
        <v>18</v>
      </c>
      <c r="K14" s="10">
        <v>7.0000000000000007E-2</v>
      </c>
      <c r="L14" s="10">
        <f t="shared" si="13"/>
        <v>7.0000000000000009</v>
      </c>
      <c r="M14" s="10">
        <v>24.6</v>
      </c>
      <c r="N14" s="16">
        <f t="shared" si="14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2:12" x14ac:dyDescent="0.25">
      <c r="D17" t="s">
        <v>4</v>
      </c>
      <c r="E17" s="3">
        <f>E4</f>
        <v>8.1987377077206212</v>
      </c>
      <c r="F17" s="1">
        <f>H4</f>
        <v>0.33880554260956397</v>
      </c>
      <c r="G17" t="s">
        <v>5</v>
      </c>
      <c r="H17" s="17">
        <f>E5</f>
        <v>4.6622955719259149</v>
      </c>
      <c r="I17" s="1">
        <f>H5</f>
        <v>0.59579615554711074</v>
      </c>
      <c r="J17" t="s">
        <v>6</v>
      </c>
      <c r="K17" s="17" t="e">
        <f>E6</f>
        <v>#N/A</v>
      </c>
      <c r="L17" s="1" t="e">
        <f>H6</f>
        <v>#N/A</v>
      </c>
    </row>
    <row r="18" spans="2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2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2:12" x14ac:dyDescent="0.25">
      <c r="D20" t="s">
        <v>4</v>
      </c>
      <c r="E20" s="3">
        <f>E8</f>
        <v>12.114705939477028</v>
      </c>
      <c r="F20" s="1">
        <f>H8</f>
        <v>0.22928974022605866</v>
      </c>
      <c r="G20" t="s">
        <v>5</v>
      </c>
      <c r="H20" s="17">
        <f>E9</f>
        <v>5.2913892315723663</v>
      </c>
      <c r="I20" s="1">
        <f>H9</f>
        <v>0.52496190626149519</v>
      </c>
      <c r="J20" t="s">
        <v>6</v>
      </c>
      <c r="K20" s="65">
        <f>E10</f>
        <v>1.920104163841118</v>
      </c>
      <c r="L20" s="1">
        <f>H10</f>
        <v>1.4466807739330696</v>
      </c>
    </row>
    <row r="21" spans="2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2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2:12" x14ac:dyDescent="0.25">
      <c r="D23" t="s">
        <v>4</v>
      </c>
      <c r="E23" s="3">
        <f>E12</f>
        <v>16.871164749358591</v>
      </c>
      <c r="F23" s="1">
        <f>H12</f>
        <v>0.1646464733789873</v>
      </c>
      <c r="G23" t="s">
        <v>5</v>
      </c>
      <c r="H23" s="3">
        <f>E13</f>
        <v>9.8289470443176175</v>
      </c>
      <c r="I23" s="1">
        <f>H13</f>
        <v>0.28261193851722777</v>
      </c>
      <c r="J23" t="s">
        <v>6</v>
      </c>
      <c r="K23" s="64">
        <f>E14</f>
        <v>1.0218121158021174</v>
      </c>
      <c r="L23" s="1">
        <f>H14</f>
        <v>2.7184819350054736</v>
      </c>
    </row>
    <row r="24" spans="2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  <row r="29" spans="2:12" x14ac:dyDescent="0.25">
      <c r="B29" s="8"/>
      <c r="C29" s="8"/>
      <c r="D29" s="11"/>
    </row>
    <row r="30" spans="2:12" x14ac:dyDescent="0.25">
      <c r="B30" s="8"/>
      <c r="C30" s="8"/>
      <c r="D30" s="11"/>
    </row>
  </sheetData>
  <hyperlinks>
    <hyperlink ref="D1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8"/>
  <sheetViews>
    <sheetView workbookViewId="0">
      <selection activeCell="G35" sqref="G35"/>
    </sheetView>
  </sheetViews>
  <sheetFormatPr defaultRowHeight="15" x14ac:dyDescent="0.25"/>
  <cols>
    <col min="1" max="1" width="5.28515625" customWidth="1"/>
    <col min="2" max="2" width="6.5703125" customWidth="1"/>
    <col min="3" max="3" width="9.7109375" customWidth="1"/>
    <col min="4" max="5" width="12" customWidth="1"/>
    <col min="6" max="6" width="9.5703125" customWidth="1"/>
    <col min="7" max="8" width="12.42578125" customWidth="1"/>
    <col min="9" max="9" width="9.42578125" customWidth="1"/>
    <col min="10" max="10" width="10.85546875" customWidth="1"/>
    <col min="11" max="11" width="11.7109375" customWidth="1"/>
    <col min="12" max="12" width="11.140625" customWidth="1"/>
    <col min="13" max="13" width="11" customWidth="1"/>
    <col min="14" max="14" width="11.5703125" customWidth="1"/>
  </cols>
  <sheetData>
    <row r="2" spans="2:16" x14ac:dyDescent="0.25">
      <c r="B2" s="36"/>
      <c r="C2" s="36"/>
      <c r="D2" s="55" t="s">
        <v>22</v>
      </c>
      <c r="E2" s="55"/>
      <c r="F2" s="36"/>
      <c r="G2" s="55" t="s">
        <v>23</v>
      </c>
      <c r="H2" s="55"/>
      <c r="I2" s="36"/>
      <c r="J2" s="55" t="s">
        <v>21</v>
      </c>
      <c r="K2" s="55"/>
      <c r="L2" s="36"/>
      <c r="M2" s="36"/>
      <c r="N2" s="36"/>
      <c r="O2" s="24"/>
    </row>
    <row r="3" spans="2:16" ht="15.75" thickBot="1" x14ac:dyDescent="0.3">
      <c r="B3" s="52"/>
      <c r="C3" s="38"/>
      <c r="D3" s="59" t="s">
        <v>24</v>
      </c>
      <c r="E3" s="59" t="s">
        <v>25</v>
      </c>
      <c r="F3" s="38"/>
      <c r="G3" s="59" t="s">
        <v>24</v>
      </c>
      <c r="H3" s="59" t="s">
        <v>25</v>
      </c>
      <c r="I3" s="52"/>
      <c r="J3" s="59" t="s">
        <v>24</v>
      </c>
      <c r="K3" s="59" t="s">
        <v>25</v>
      </c>
      <c r="L3" s="57"/>
      <c r="M3" s="58"/>
      <c r="N3" s="36"/>
      <c r="O3" s="24"/>
    </row>
    <row r="4" spans="2:16" x14ac:dyDescent="0.25">
      <c r="B4" s="52"/>
      <c r="C4" s="53" t="s">
        <v>6</v>
      </c>
      <c r="D4" s="18" t="e">
        <f>'v2'!K17</f>
        <v>#N/A</v>
      </c>
      <c r="E4" s="54" t="e">
        <f>'v2'!L17</f>
        <v>#N/A</v>
      </c>
      <c r="F4" s="53" t="s">
        <v>5</v>
      </c>
      <c r="G4" s="18">
        <f>'v2'!H17</f>
        <v>4.6622955719259149</v>
      </c>
      <c r="H4" s="54">
        <f>'v2'!I17</f>
        <v>0.59579615554711074</v>
      </c>
      <c r="I4" s="38" t="s">
        <v>4</v>
      </c>
      <c r="J4" s="18">
        <f>'v2'!E17</f>
        <v>8.1987377077206212</v>
      </c>
      <c r="K4" s="54">
        <f>'v2'!F17</f>
        <v>0.33880554260956397</v>
      </c>
      <c r="L4" s="36"/>
      <c r="M4" s="55"/>
      <c r="N4" s="55"/>
      <c r="O4" s="36"/>
    </row>
    <row r="5" spans="2:16" ht="15.75" thickBot="1" x14ac:dyDescent="0.3">
      <c r="B5" s="52" t="s">
        <v>3</v>
      </c>
      <c r="C5" s="38" t="s">
        <v>19</v>
      </c>
      <c r="D5" s="18">
        <v>3</v>
      </c>
      <c r="E5" s="54">
        <v>1.0986666666666667</v>
      </c>
      <c r="F5" s="38" t="s">
        <v>19</v>
      </c>
      <c r="G5" s="18">
        <v>6</v>
      </c>
      <c r="H5" s="54">
        <v>0.47416666666666668</v>
      </c>
      <c r="I5" s="38" t="s">
        <v>19</v>
      </c>
      <c r="J5" s="18">
        <v>17</v>
      </c>
      <c r="K5" s="54">
        <v>0.16116666666666665</v>
      </c>
      <c r="L5" s="36"/>
      <c r="M5" s="59" t="s">
        <v>24</v>
      </c>
      <c r="N5" s="59" t="s">
        <v>25</v>
      </c>
      <c r="O5" s="36"/>
    </row>
    <row r="6" spans="2:16" ht="14.25" customHeight="1" x14ac:dyDescent="0.25">
      <c r="B6" s="52"/>
      <c r="C6" s="40" t="s">
        <v>20</v>
      </c>
      <c r="D6" s="18" t="e">
        <f>SQRT((D4-D5)^2)</f>
        <v>#N/A</v>
      </c>
      <c r="E6" s="54" t="e">
        <f>SQRT((E4-E5)^2)</f>
        <v>#N/A</v>
      </c>
      <c r="F6" s="40" t="s">
        <v>20</v>
      </c>
      <c r="G6" s="18">
        <f>SQRT((G4-G5)^2)</f>
        <v>1.3377044280740851</v>
      </c>
      <c r="H6" s="54">
        <f>SQRT((H4-H5)^2)</f>
        <v>0.12162948888044406</v>
      </c>
      <c r="I6" s="40" t="s">
        <v>20</v>
      </c>
      <c r="J6" s="18">
        <f>SQRT((J4-J5)^2)</f>
        <v>8.8012622922793788</v>
      </c>
      <c r="K6" s="54">
        <f>SQRT((K4-K5)^2)</f>
        <v>0.17763887594289732</v>
      </c>
      <c r="L6" s="40" t="s">
        <v>18</v>
      </c>
      <c r="M6" s="18">
        <f>SQRT(AVERAGE(J6,G6)^2)</f>
        <v>5.069483360176732</v>
      </c>
      <c r="N6" s="54">
        <f>AVERAGE(K6,H6)</f>
        <v>0.1496341824116707</v>
      </c>
      <c r="O6" s="36"/>
      <c r="P6" s="17"/>
    </row>
    <row r="7" spans="2:16" ht="14.25" customHeight="1" x14ac:dyDescent="0.25">
      <c r="B7" s="52"/>
      <c r="C7" s="40"/>
      <c r="D7" s="18"/>
      <c r="E7" s="54"/>
      <c r="F7" s="40"/>
      <c r="G7" s="18"/>
      <c r="H7" s="54"/>
      <c r="I7" s="40"/>
      <c r="J7" s="18"/>
      <c r="K7" s="54"/>
      <c r="L7" s="40" t="s">
        <v>26</v>
      </c>
      <c r="M7" s="56">
        <f>M6/AVERAGE(G4:G5,J4:J5)*100</f>
        <v>56.54587050679315</v>
      </c>
      <c r="N7" s="56">
        <f>N6/AVERAGE(H4:H5,K4:K5)*100</f>
        <v>38.124936232464229</v>
      </c>
      <c r="O7" s="36"/>
      <c r="P7" s="17"/>
    </row>
    <row r="8" spans="2:16" x14ac:dyDescent="0.25">
      <c r="B8" s="52"/>
      <c r="C8" s="53" t="s">
        <v>6</v>
      </c>
      <c r="D8" s="18">
        <f>'v2'!K20</f>
        <v>1.920104163841118</v>
      </c>
      <c r="E8" s="54">
        <f>'v2'!L20</f>
        <v>1.4466807739330696</v>
      </c>
      <c r="F8" s="53" t="s">
        <v>5</v>
      </c>
      <c r="G8" s="18">
        <f>'v2'!H20</f>
        <v>5.2913892315723663</v>
      </c>
      <c r="H8" s="54">
        <f>'v2'!I20</f>
        <v>0.52496190626149519</v>
      </c>
      <c r="I8" s="38" t="s">
        <v>4</v>
      </c>
      <c r="J8" s="18">
        <f>'v2'!E20</f>
        <v>12.114705939477028</v>
      </c>
      <c r="K8" s="54">
        <f>'v2'!F20</f>
        <v>0.22928974022605866</v>
      </c>
      <c r="L8" s="41"/>
      <c r="M8" s="55"/>
      <c r="N8" s="55"/>
      <c r="O8" s="36"/>
    </row>
    <row r="9" spans="2:16" ht="15.75" thickBot="1" x14ac:dyDescent="0.3">
      <c r="B9" s="52" t="s">
        <v>7</v>
      </c>
      <c r="C9" s="38" t="s">
        <v>19</v>
      </c>
      <c r="D9" s="18">
        <v>2</v>
      </c>
      <c r="E9" s="54">
        <v>1.268</v>
      </c>
      <c r="F9" s="38" t="s">
        <v>19</v>
      </c>
      <c r="G9" s="18">
        <v>14.000000000000002</v>
      </c>
      <c r="H9" s="54">
        <v>0.20183333333333334</v>
      </c>
      <c r="I9" s="38" t="s">
        <v>19</v>
      </c>
      <c r="J9" s="18">
        <v>8</v>
      </c>
      <c r="K9" s="54">
        <v>0.33516666666666667</v>
      </c>
      <c r="L9" s="41"/>
      <c r="M9" s="59" t="s">
        <v>24</v>
      </c>
      <c r="N9" s="59" t="s">
        <v>25</v>
      </c>
      <c r="O9" s="36"/>
    </row>
    <row r="10" spans="2:16" ht="15" customHeight="1" x14ac:dyDescent="0.25">
      <c r="B10" s="52"/>
      <c r="C10" s="40" t="s">
        <v>20</v>
      </c>
      <c r="D10" s="18">
        <f>SQRT((D8-D9)^2)</f>
        <v>7.9895836158881961E-2</v>
      </c>
      <c r="E10" s="54">
        <f>SQRT((E8-E9)^2)</f>
        <v>0.17868077393306958</v>
      </c>
      <c r="F10" s="40" t="s">
        <v>20</v>
      </c>
      <c r="G10" s="18">
        <f>SQRT((G8-G9)^2)</f>
        <v>8.7086107684276364</v>
      </c>
      <c r="H10" s="54">
        <f>SQRT((H8-H9)^2)</f>
        <v>0.32312857292816188</v>
      </c>
      <c r="I10" s="40" t="s">
        <v>20</v>
      </c>
      <c r="J10" s="18">
        <f>SQRT((J8-J9)^2)</f>
        <v>4.1147059394770285</v>
      </c>
      <c r="K10" s="54">
        <f>SQRT((K8-K9)^2)</f>
        <v>0.105876926440608</v>
      </c>
      <c r="L10" s="40" t="s">
        <v>18</v>
      </c>
      <c r="M10" s="18">
        <f>SQRT(AVERAGE(J10,G10,D10)^2)</f>
        <v>4.3010708480211823</v>
      </c>
      <c r="N10" s="54">
        <f>AVERAGE(K10,H10,E10)</f>
        <v>0.20256209110061316</v>
      </c>
      <c r="O10" s="36"/>
    </row>
    <row r="11" spans="2:16" ht="15" customHeight="1" x14ac:dyDescent="0.25">
      <c r="B11" s="52"/>
      <c r="C11" s="40"/>
      <c r="D11" s="18"/>
      <c r="E11" s="54"/>
      <c r="F11" s="40"/>
      <c r="G11" s="18"/>
      <c r="H11" s="54"/>
      <c r="I11" s="40"/>
      <c r="J11" s="18"/>
      <c r="K11" s="54"/>
      <c r="L11" s="40" t="s">
        <v>26</v>
      </c>
      <c r="M11" s="56">
        <f>M10/AVERAGE(D8:D9,G8:G9,J8:J9)*100</f>
        <v>59.563094580846901</v>
      </c>
      <c r="N11" s="56">
        <f>N10/AVERAGE(E8:E9,H8:H9,K8:K9)*100</f>
        <v>30.339317268763725</v>
      </c>
      <c r="O11" s="36"/>
    </row>
    <row r="12" spans="2:16" x14ac:dyDescent="0.25">
      <c r="B12" s="52"/>
      <c r="C12" s="53" t="s">
        <v>6</v>
      </c>
      <c r="D12" s="18">
        <f>'v2'!K23</f>
        <v>1.0218121158021174</v>
      </c>
      <c r="E12" s="54">
        <f>'v2'!L23</f>
        <v>2.7184819350054736</v>
      </c>
      <c r="F12" s="53" t="s">
        <v>5</v>
      </c>
      <c r="G12" s="18">
        <f>'v2'!H23</f>
        <v>9.8289470443176175</v>
      </c>
      <c r="H12" s="54">
        <f>'v2'!I23</f>
        <v>0.28261193851722777</v>
      </c>
      <c r="I12" s="38" t="s">
        <v>4</v>
      </c>
      <c r="J12" s="18">
        <f>'v2'!E23</f>
        <v>16.871164749358591</v>
      </c>
      <c r="K12" s="54">
        <f>'v2'!F23</f>
        <v>0.1646464733789873</v>
      </c>
      <c r="L12" s="41"/>
      <c r="M12" s="55"/>
      <c r="N12" s="55"/>
      <c r="O12" s="36"/>
    </row>
    <row r="13" spans="2:16" ht="15.75" thickBot="1" x14ac:dyDescent="0.3">
      <c r="B13" s="52" t="s">
        <v>8</v>
      </c>
      <c r="C13" s="38" t="s">
        <v>19</v>
      </c>
      <c r="D13" s="18">
        <v>7.0000000000000009</v>
      </c>
      <c r="E13" s="54">
        <v>0.41000000000000003</v>
      </c>
      <c r="F13" s="38" t="s">
        <v>19</v>
      </c>
      <c r="G13" s="18">
        <v>20</v>
      </c>
      <c r="H13" s="54">
        <v>0.13633333333333333</v>
      </c>
      <c r="I13" s="38" t="s">
        <v>19</v>
      </c>
      <c r="J13" s="18">
        <v>36</v>
      </c>
      <c r="K13" s="54">
        <v>7.8166666666666676E-2</v>
      </c>
      <c r="L13" s="41"/>
      <c r="M13" s="59" t="s">
        <v>24</v>
      </c>
      <c r="N13" s="59" t="s">
        <v>25</v>
      </c>
      <c r="O13" s="36"/>
    </row>
    <row r="14" spans="2:16" x14ac:dyDescent="0.25">
      <c r="B14" s="36"/>
      <c r="C14" s="40" t="s">
        <v>20</v>
      </c>
      <c r="D14" s="18">
        <f>SQRT((D12-D13)^2)</f>
        <v>5.9781878841978831</v>
      </c>
      <c r="E14" s="54">
        <f>SQRT((E12-E13)^2)</f>
        <v>2.3084819350054735</v>
      </c>
      <c r="F14" s="40" t="s">
        <v>20</v>
      </c>
      <c r="G14" s="18">
        <f>SQRT((G12-G13)^2)</f>
        <v>10.171052955682383</v>
      </c>
      <c r="H14" s="54">
        <f>SQRT((H12-H13)^2)</f>
        <v>0.14627860518389443</v>
      </c>
      <c r="I14" s="40" t="s">
        <v>20</v>
      </c>
      <c r="J14" s="18">
        <f>SQRT((J12-J13)^2)</f>
        <v>19.128835250641409</v>
      </c>
      <c r="K14" s="54">
        <f>SQRT((K12-K13)^2)</f>
        <v>8.6479806712320625E-2</v>
      </c>
      <c r="L14" s="40" t="s">
        <v>18</v>
      </c>
      <c r="M14" s="18">
        <f>SQRT(AVERAGE(J14,G14,D14)^2)</f>
        <v>11.759358696840559</v>
      </c>
      <c r="N14" s="54">
        <f>AVERAGE(K14,H14,E14)</f>
        <v>0.84708011563389618</v>
      </c>
      <c r="O14" s="36"/>
    </row>
    <row r="15" spans="2:16" x14ac:dyDescent="0.25">
      <c r="B15" s="36"/>
      <c r="C15" s="40"/>
      <c r="D15" s="18"/>
      <c r="E15" s="54"/>
      <c r="F15" s="40"/>
      <c r="G15" s="18"/>
      <c r="H15" s="54"/>
      <c r="I15" s="40"/>
      <c r="J15" s="18"/>
      <c r="K15" s="54"/>
      <c r="L15" s="40" t="s">
        <v>26</v>
      </c>
      <c r="M15" s="56">
        <f>M14/AVERAGE(D12:D13,G12:G13,J12:J13)*100</f>
        <v>77.771887037408689</v>
      </c>
      <c r="N15" s="56">
        <f>N14/AVERAGE(E12:E13,H12:H13,K12:K13)*100</f>
        <v>134.09388926900169</v>
      </c>
      <c r="O15" s="36"/>
    </row>
    <row r="16" spans="2:16" x14ac:dyDescent="0.25">
      <c r="B16" s="36"/>
      <c r="C16" s="40" t="s">
        <v>18</v>
      </c>
      <c r="D16" s="18">
        <f>SQRT(AVERAGE(D14,D10)^2)</f>
        <v>3.0290418601783826</v>
      </c>
      <c r="E16" s="18">
        <f>SQRT(AVERAGE(E14,E10)^2)</f>
        <v>1.2435813544692715</v>
      </c>
      <c r="F16" s="40" t="s">
        <v>18</v>
      </c>
      <c r="G16" s="18">
        <f>SQRT(AVERAGE(G14,G10,G6)^2)</f>
        <v>6.7391227173947001</v>
      </c>
      <c r="H16" s="54">
        <f>SQRT(AVERAGE(H14,H10,H6)^2)</f>
        <v>0.19701222233083349</v>
      </c>
      <c r="I16" s="40" t="s">
        <v>18</v>
      </c>
      <c r="J16" s="18">
        <f>SQRT(AVERAGE(J14,J10,J6)^2)</f>
        <v>10.68160116079927</v>
      </c>
      <c r="K16" s="54">
        <f>SQRT(AVERAGE(K14,K10,K6)^2)</f>
        <v>0.12333186969860865</v>
      </c>
      <c r="L16" s="36"/>
      <c r="M16" s="36"/>
      <c r="N16" s="36"/>
      <c r="O16" s="36"/>
    </row>
    <row r="17" spans="2:15" x14ac:dyDescent="0.25">
      <c r="B17" s="36"/>
      <c r="C17" s="40" t="s">
        <v>26</v>
      </c>
      <c r="D17" s="56">
        <f>D16/AVERAGE(D8:D9,D12:D13,)*100</f>
        <v>126.82394471906626</v>
      </c>
      <c r="E17" s="56">
        <f>E16/AVERAGE(E8:E9,E12:E13,)*100</f>
        <v>106.4133771738814</v>
      </c>
      <c r="F17" s="40" t="s">
        <v>26</v>
      </c>
      <c r="G17" s="56">
        <f>G16/AVERAGE(G4:G5,G8:G9,G12:G13,)*100</f>
        <v>78.908969986215737</v>
      </c>
      <c r="H17" s="56">
        <f>H16/AVERAGE(H4:H5,H8:H9,H12:H13,)*100</f>
        <v>62.241435275466969</v>
      </c>
      <c r="I17" s="40" t="s">
        <v>26</v>
      </c>
      <c r="J17" s="56">
        <f>J16/AVERAGE(J4:J5,J8:J9,J12:J13,)*100</f>
        <v>76.153695927168812</v>
      </c>
      <c r="K17" s="56">
        <f>K16/AVERAGE(K4:K5,K8:K9,K12:K13,)*100</f>
        <v>66.041578291546614</v>
      </c>
      <c r="L17" s="36"/>
      <c r="M17" s="36"/>
      <c r="N17" s="36"/>
      <c r="O17" s="24"/>
    </row>
    <row r="18" spans="2:1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</sheetData>
  <pageMargins left="0.25" right="0.25" top="0.75" bottom="0.75" header="0.3" footer="0.3"/>
  <pageSetup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M30" sqref="M30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-9.2799999999999994E-2</v>
      </c>
      <c r="C4" s="8">
        <v>3.4000000000000002E-2</v>
      </c>
      <c r="D4" s="11">
        <f>SQRT((B4^2)+(C4^2))</f>
        <v>9.8832383356873471E-2</v>
      </c>
      <c r="E4" s="12">
        <f>D4*100</f>
        <v>9.8832383356873468</v>
      </c>
      <c r="F4" s="12">
        <f>100/D4</f>
        <v>1011.814109945223</v>
      </c>
      <c r="G4" s="12">
        <f>F4/60</f>
        <v>16.863568499087048</v>
      </c>
      <c r="H4" s="13">
        <f>G4/60</f>
        <v>0.28105947498478412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-4.1200000000000001E-2</v>
      </c>
      <c r="C5" s="8">
        <v>-2.9000000000000001E-2</v>
      </c>
      <c r="D5" s="11">
        <f>SQRT((B5^2)+(C5^2))</f>
        <v>5.0382933618438701E-2</v>
      </c>
      <c r="E5" s="12">
        <f t="shared" ref="E5:E13" si="0">D5*100</f>
        <v>5.0382933618438699</v>
      </c>
      <c r="F5" s="12">
        <f t="shared" ref="F5:F6" si="1">100/D5</f>
        <v>1984.7990741730625</v>
      </c>
      <c r="G5" s="12">
        <f t="shared" ref="G5:H6" si="2">F5/60</f>
        <v>33.079984569551044</v>
      </c>
      <c r="H5" s="13">
        <f t="shared" si="2"/>
        <v>0.55133307615918403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 t="s">
        <v>29</v>
      </c>
      <c r="C6" s="8" t="s">
        <v>29</v>
      </c>
      <c r="D6" s="11" t="e">
        <f>NA()</f>
        <v>#N/A</v>
      </c>
      <c r="E6" s="12" t="e">
        <f t="shared" si="0"/>
        <v>#N/A</v>
      </c>
      <c r="F6" s="12" t="e">
        <f t="shared" si="1"/>
        <v>#N/A</v>
      </c>
      <c r="G6" s="12" t="e">
        <f t="shared" si="2"/>
        <v>#N/A</v>
      </c>
      <c r="H6" s="13" t="e">
        <f t="shared" si="2"/>
        <v>#N/A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-0.1181</v>
      </c>
      <c r="C8" s="8">
        <v>2.7E-2</v>
      </c>
      <c r="D8" s="11">
        <f t="shared" ref="D8:D10" si="5">SQRT((B8^2)+(C8^2))</f>
        <v>0.12114705939477029</v>
      </c>
      <c r="E8" s="12">
        <f t="shared" si="0"/>
        <v>12.114705939477028</v>
      </c>
      <c r="F8" s="12">
        <f>100/D8</f>
        <v>825.44306481381113</v>
      </c>
      <c r="G8" s="12">
        <f>F8/60</f>
        <v>13.757384413563519</v>
      </c>
      <c r="H8" s="13">
        <f>G8/60</f>
        <v>0.22928974022605866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-5.1799999999999999E-2</v>
      </c>
      <c r="C9" s="8">
        <v>-1.0800000000000001E-2</v>
      </c>
      <c r="D9" s="11">
        <f t="shared" si="5"/>
        <v>5.2913892315723667E-2</v>
      </c>
      <c r="E9" s="12">
        <f t="shared" si="0"/>
        <v>5.2913892315723663</v>
      </c>
      <c r="F9" s="12">
        <f t="shared" ref="F9:F10" si="6">100/D9</f>
        <v>1889.8628625413826</v>
      </c>
      <c r="G9" s="12">
        <f t="shared" ref="G9:H10" si="7">F9/60</f>
        <v>31.497714375689711</v>
      </c>
      <c r="H9" s="13">
        <f t="shared" si="7"/>
        <v>0.52496190626149519</v>
      </c>
      <c r="J9" s="7">
        <v>24</v>
      </c>
      <c r="K9" s="8">
        <v>0.14000000000000001</v>
      </c>
      <c r="L9" s="8">
        <f t="shared" ref="L9:L10" si="8">K9*100</f>
        <v>14.000000000000002</v>
      </c>
      <c r="M9" s="8">
        <v>12.11</v>
      </c>
      <c r="N9" s="13">
        <f t="shared" ref="N9:N10" si="9">M9/60</f>
        <v>0.20183333333333334</v>
      </c>
    </row>
    <row r="10" spans="1:14" x14ac:dyDescent="0.25">
      <c r="A10" s="7" t="s">
        <v>6</v>
      </c>
      <c r="B10" s="60">
        <v>-1.9199999999999998E-2</v>
      </c>
      <c r="C10" s="60">
        <v>-2.0000000000000001E-4</v>
      </c>
      <c r="D10" s="61">
        <f t="shared" si="5"/>
        <v>1.920104163841118E-2</v>
      </c>
      <c r="E10" s="66">
        <f>D10*100</f>
        <v>1.920104163841118</v>
      </c>
      <c r="F10" s="12">
        <f t="shared" si="6"/>
        <v>5208.0507861590504</v>
      </c>
      <c r="G10" s="12">
        <f t="shared" si="7"/>
        <v>86.80084643598417</v>
      </c>
      <c r="H10" s="13">
        <f t="shared" si="7"/>
        <v>1.4466807739330696</v>
      </c>
      <c r="J10" s="7">
        <v>18</v>
      </c>
      <c r="K10" s="8">
        <v>0.02</v>
      </c>
      <c r="L10" s="8">
        <f t="shared" si="8"/>
        <v>2</v>
      </c>
      <c r="M10" s="8">
        <v>76.08</v>
      </c>
      <c r="N10" s="13">
        <f t="shared" si="9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-0.1673</v>
      </c>
      <c r="C12" s="8">
        <v>4.0599999999999997E-2</v>
      </c>
      <c r="D12" s="11">
        <f t="shared" ref="D12:D14" si="10">SQRT((B12^2)+(C12^2))</f>
        <v>0.17215588865908713</v>
      </c>
      <c r="E12" s="12">
        <f t="shared" si="0"/>
        <v>17.215588865908714</v>
      </c>
      <c r="F12" s="12">
        <f>100/D12</f>
        <v>580.86889027668224</v>
      </c>
      <c r="G12" s="12">
        <f>F12/60</f>
        <v>9.6811481712780374</v>
      </c>
      <c r="H12" s="13">
        <f>G12/60</f>
        <v>0.16135246952130061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-8.7099999999999997E-2</v>
      </c>
      <c r="C13" s="8">
        <v>-3.3700000000000001E-2</v>
      </c>
      <c r="D13" s="11">
        <f t="shared" si="10"/>
        <v>9.3392183827127634E-2</v>
      </c>
      <c r="E13" s="12">
        <f t="shared" si="0"/>
        <v>9.3392183827127635</v>
      </c>
      <c r="F13" s="12">
        <f t="shared" ref="F13:F14" si="11">100/D13</f>
        <v>1070.7534174926639</v>
      </c>
      <c r="G13" s="12">
        <f t="shared" ref="G13:H14" si="12">F13/60</f>
        <v>17.845890291544396</v>
      </c>
      <c r="H13" s="13">
        <f t="shared" si="12"/>
        <v>0.29743150485907327</v>
      </c>
      <c r="J13" s="7">
        <v>24</v>
      </c>
      <c r="K13" s="8">
        <v>0.2</v>
      </c>
      <c r="L13" s="8">
        <f t="shared" ref="L13:L14" si="13">K13*100</f>
        <v>20</v>
      </c>
      <c r="M13" s="8">
        <v>8.18</v>
      </c>
      <c r="N13" s="13">
        <f t="shared" ref="N13:N14" si="14">M13/60</f>
        <v>0.13633333333333333</v>
      </c>
    </row>
    <row r="14" spans="1:14" ht="15.75" thickBot="1" x14ac:dyDescent="0.3">
      <c r="A14" s="9" t="s">
        <v>6</v>
      </c>
      <c r="B14" s="62">
        <v>5.0000000000000001E-4</v>
      </c>
      <c r="C14" s="62">
        <v>-6.4999999999999997E-3</v>
      </c>
      <c r="D14" s="63">
        <f t="shared" si="10"/>
        <v>6.5192024052026483E-3</v>
      </c>
      <c r="E14" s="67">
        <f>D14*100</f>
        <v>0.65192024052026487</v>
      </c>
      <c r="F14" s="15">
        <f t="shared" si="11"/>
        <v>15339.29977694741</v>
      </c>
      <c r="G14" s="15">
        <f t="shared" si="12"/>
        <v>255.65499628245684</v>
      </c>
      <c r="H14" s="16">
        <f>G14/60</f>
        <v>4.2609166047076137</v>
      </c>
      <c r="J14" s="9">
        <v>18</v>
      </c>
      <c r="K14" s="10">
        <v>7.0000000000000007E-2</v>
      </c>
      <c r="L14" s="10">
        <f t="shared" si="13"/>
        <v>7.0000000000000009</v>
      </c>
      <c r="M14" s="10">
        <v>24.6</v>
      </c>
      <c r="N14" s="16">
        <f t="shared" si="14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2:12" x14ac:dyDescent="0.25">
      <c r="D17" t="s">
        <v>4</v>
      </c>
      <c r="E17" s="3">
        <f>E4</f>
        <v>9.8832383356873468</v>
      </c>
      <c r="F17" s="1">
        <f>H4</f>
        <v>0.28105947498478412</v>
      </c>
      <c r="G17" t="s">
        <v>5</v>
      </c>
      <c r="H17" s="17">
        <f>E5</f>
        <v>5.0382933618438699</v>
      </c>
      <c r="I17" s="1">
        <f>H5</f>
        <v>0.55133307615918403</v>
      </c>
      <c r="J17" t="s">
        <v>6</v>
      </c>
      <c r="K17" s="17" t="e">
        <f>E6</f>
        <v>#N/A</v>
      </c>
      <c r="L17" s="1" t="e">
        <f>H6</f>
        <v>#N/A</v>
      </c>
    </row>
    <row r="18" spans="2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2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2:12" x14ac:dyDescent="0.25">
      <c r="D20" t="s">
        <v>4</v>
      </c>
      <c r="E20" s="3">
        <f>E8</f>
        <v>12.114705939477028</v>
      </c>
      <c r="F20" s="1">
        <f>H8</f>
        <v>0.22928974022605866</v>
      </c>
      <c r="G20" t="s">
        <v>5</v>
      </c>
      <c r="H20" s="17">
        <f>E9</f>
        <v>5.2913892315723663</v>
      </c>
      <c r="I20" s="1">
        <f>H9</f>
        <v>0.52496190626149519</v>
      </c>
      <c r="J20" t="s">
        <v>6</v>
      </c>
      <c r="K20" s="65">
        <f>E10</f>
        <v>1.920104163841118</v>
      </c>
      <c r="L20" s="1">
        <f>H10</f>
        <v>1.4466807739330696</v>
      </c>
    </row>
    <row r="21" spans="2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2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2:12" x14ac:dyDescent="0.25">
      <c r="D23" t="s">
        <v>4</v>
      </c>
      <c r="E23" s="3">
        <f>E12</f>
        <v>17.215588865908714</v>
      </c>
      <c r="F23" s="1">
        <f>H12</f>
        <v>0.16135246952130061</v>
      </c>
      <c r="G23" t="s">
        <v>5</v>
      </c>
      <c r="H23" s="3">
        <f>E13</f>
        <v>9.3392183827127635</v>
      </c>
      <c r="I23" s="1">
        <f>H13</f>
        <v>0.29743150485907327</v>
      </c>
      <c r="J23" t="s">
        <v>6</v>
      </c>
      <c r="K23" s="64">
        <f>E14</f>
        <v>0.65192024052026487</v>
      </c>
      <c r="L23" s="1">
        <f>H14</f>
        <v>4.2609166047076137</v>
      </c>
    </row>
    <row r="24" spans="2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  <row r="29" spans="2:12" x14ac:dyDescent="0.25">
      <c r="B29" s="8"/>
      <c r="C29" s="8"/>
      <c r="D29" s="11"/>
    </row>
    <row r="30" spans="2:12" x14ac:dyDescent="0.25">
      <c r="B30" s="8"/>
      <c r="C30" s="8"/>
      <c r="D30" s="11"/>
    </row>
  </sheetData>
  <hyperlinks>
    <hyperlink ref="D1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tabSelected="1" workbookViewId="0">
      <selection activeCell="B2" sqref="B2:N17"/>
    </sheetView>
  </sheetViews>
  <sheetFormatPr defaultRowHeight="15" x14ac:dyDescent="0.25"/>
  <cols>
    <col min="1" max="1" width="5.28515625" customWidth="1"/>
    <col min="2" max="2" width="8.28515625" customWidth="1"/>
    <col min="3" max="3" width="9.7109375" customWidth="1"/>
    <col min="4" max="5" width="12" customWidth="1"/>
    <col min="6" max="6" width="9.5703125" customWidth="1"/>
    <col min="7" max="8" width="12.42578125" customWidth="1"/>
    <col min="9" max="9" width="9.42578125" customWidth="1"/>
    <col min="10" max="10" width="10.85546875" customWidth="1"/>
    <col min="11" max="11" width="11.7109375" customWidth="1"/>
    <col min="12" max="12" width="11.140625" customWidth="1"/>
    <col min="13" max="13" width="11" customWidth="1"/>
    <col min="14" max="14" width="11.5703125" customWidth="1"/>
  </cols>
  <sheetData>
    <row r="1" spans="1:17" ht="15.75" thickBot="1" x14ac:dyDescent="0.3"/>
    <row r="2" spans="1:17" ht="15.75" thickBot="1" x14ac:dyDescent="0.3">
      <c r="A2" s="8"/>
      <c r="B2" s="75" t="s">
        <v>30</v>
      </c>
      <c r="C2" s="76"/>
      <c r="D2" s="77" t="s">
        <v>22</v>
      </c>
      <c r="E2" s="78"/>
      <c r="F2" s="79"/>
      <c r="G2" s="77" t="s">
        <v>23</v>
      </c>
      <c r="H2" s="78"/>
      <c r="I2" s="79"/>
      <c r="J2" s="77" t="s">
        <v>21</v>
      </c>
      <c r="K2" s="78"/>
      <c r="L2" s="76"/>
      <c r="M2" s="80" t="s">
        <v>34</v>
      </c>
      <c r="N2" s="81"/>
      <c r="O2" s="24"/>
    </row>
    <row r="3" spans="1:17" ht="17.25" x14ac:dyDescent="0.25">
      <c r="B3" s="82"/>
      <c r="C3" s="83"/>
      <c r="D3" s="84" t="s">
        <v>33</v>
      </c>
      <c r="E3" s="84" t="s">
        <v>25</v>
      </c>
      <c r="F3" s="83"/>
      <c r="G3" s="84" t="s">
        <v>33</v>
      </c>
      <c r="H3" s="84" t="s">
        <v>25</v>
      </c>
      <c r="I3" s="85"/>
      <c r="J3" s="84" t="s">
        <v>33</v>
      </c>
      <c r="K3" s="84" t="s">
        <v>25</v>
      </c>
      <c r="L3" s="84"/>
      <c r="M3" s="84" t="s">
        <v>33</v>
      </c>
      <c r="N3" s="86" t="s">
        <v>25</v>
      </c>
      <c r="O3" s="24"/>
    </row>
    <row r="4" spans="1:17" x14ac:dyDescent="0.25">
      <c r="B4" s="87"/>
      <c r="C4" s="88" t="s">
        <v>6</v>
      </c>
      <c r="D4" s="89" t="s">
        <v>32</v>
      </c>
      <c r="E4" s="90" t="s">
        <v>32</v>
      </c>
      <c r="F4" s="88" t="s">
        <v>5</v>
      </c>
      <c r="G4" s="89">
        <f>'v3'!H17</f>
        <v>5.0382933618438699</v>
      </c>
      <c r="H4" s="90">
        <f>'v3'!I17</f>
        <v>0.55133307615918403</v>
      </c>
      <c r="I4" s="91" t="s">
        <v>4</v>
      </c>
      <c r="J4" s="89">
        <f>'v3'!E17</f>
        <v>9.8832383356873468</v>
      </c>
      <c r="K4" s="90">
        <f>'v3'!F17</f>
        <v>0.28105947498478412</v>
      </c>
      <c r="L4" s="87"/>
      <c r="M4" s="92"/>
      <c r="N4" s="92"/>
      <c r="O4" s="36"/>
    </row>
    <row r="5" spans="1:17" x14ac:dyDescent="0.25">
      <c r="B5" s="93" t="s">
        <v>3</v>
      </c>
      <c r="C5" s="94" t="s">
        <v>19</v>
      </c>
      <c r="D5" s="95">
        <v>3</v>
      </c>
      <c r="E5" s="96">
        <v>1.0986666666666667</v>
      </c>
      <c r="F5" s="94" t="s">
        <v>19</v>
      </c>
      <c r="G5" s="95">
        <v>6</v>
      </c>
      <c r="H5" s="96">
        <v>0.47416666666666668</v>
      </c>
      <c r="I5" s="94" t="s">
        <v>19</v>
      </c>
      <c r="J5" s="95">
        <v>17</v>
      </c>
      <c r="K5" s="96">
        <v>0.16116666666666665</v>
      </c>
      <c r="L5" s="97"/>
      <c r="M5" s="98"/>
      <c r="N5" s="98"/>
      <c r="O5" s="36"/>
    </row>
    <row r="6" spans="1:17" ht="14.25" customHeight="1" x14ac:dyDescent="0.25">
      <c r="B6" s="93"/>
      <c r="C6" s="68" t="s">
        <v>20</v>
      </c>
      <c r="D6" s="95" t="s">
        <v>32</v>
      </c>
      <c r="E6" s="96" t="s">
        <v>32</v>
      </c>
      <c r="F6" s="68" t="s">
        <v>20</v>
      </c>
      <c r="G6" s="95">
        <f>SQRT((G4-G5)^2)</f>
        <v>0.96170663815613011</v>
      </c>
      <c r="H6" s="96">
        <f>SQRT((H4-H5)^2)</f>
        <v>7.7166409492517352E-2</v>
      </c>
      <c r="I6" s="68" t="s">
        <v>20</v>
      </c>
      <c r="J6" s="95">
        <f>SQRT((J4-J5)^2)</f>
        <v>7.1167616643126532</v>
      </c>
      <c r="K6" s="96">
        <f>SQRT((K4-K5)^2)</f>
        <v>0.11989280831811747</v>
      </c>
      <c r="L6" s="73" t="s">
        <v>18</v>
      </c>
      <c r="M6" s="95">
        <f>SQRT(AVERAGE(J6,G6)^2)</f>
        <v>4.0392341512343917</v>
      </c>
      <c r="N6" s="96">
        <f>AVERAGE(K6,H6)</f>
        <v>9.8529608905317409E-2</v>
      </c>
      <c r="O6" s="36"/>
      <c r="P6" s="17"/>
    </row>
    <row r="7" spans="1:17" ht="14.25" customHeight="1" thickBot="1" x14ac:dyDescent="0.3">
      <c r="B7" s="99"/>
      <c r="C7" s="72"/>
      <c r="D7" s="100"/>
      <c r="E7" s="101"/>
      <c r="F7" s="72"/>
      <c r="G7" s="100"/>
      <c r="H7" s="101"/>
      <c r="I7" s="72"/>
      <c r="J7" s="100"/>
      <c r="K7" s="101"/>
      <c r="L7" s="74" t="s">
        <v>26</v>
      </c>
      <c r="M7" s="102">
        <f>M6/AVERAGE(G4:G5,J4:J5)*100</f>
        <v>42.606234193829842</v>
      </c>
      <c r="N7" s="102">
        <f>N6/AVERAGE(H4:H5,K4:K5)*100</f>
        <v>26.852318937035456</v>
      </c>
      <c r="O7" s="36"/>
      <c r="P7" s="17"/>
      <c r="Q7" s="71"/>
    </row>
    <row r="8" spans="1:17" x14ac:dyDescent="0.25">
      <c r="B8" s="93"/>
      <c r="C8" s="103" t="s">
        <v>6</v>
      </c>
      <c r="D8" s="95">
        <f>'v3'!K20</f>
        <v>1.920104163841118</v>
      </c>
      <c r="E8" s="96">
        <f>'v3'!L20</f>
        <v>1.4466807739330696</v>
      </c>
      <c r="F8" s="103" t="s">
        <v>5</v>
      </c>
      <c r="G8" s="95">
        <f>'v3'!H20</f>
        <v>5.2913892315723663</v>
      </c>
      <c r="H8" s="96">
        <f>'v3'!I20</f>
        <v>0.52496190626149519</v>
      </c>
      <c r="I8" s="94" t="s">
        <v>4</v>
      </c>
      <c r="J8" s="95">
        <f>'v3'!E20</f>
        <v>12.114705939477028</v>
      </c>
      <c r="K8" s="96">
        <f>'v3'!F20</f>
        <v>0.22928974022605866</v>
      </c>
      <c r="L8" s="104"/>
      <c r="M8" s="105"/>
      <c r="N8" s="105"/>
      <c r="O8" s="36"/>
    </row>
    <row r="9" spans="1:17" x14ac:dyDescent="0.25">
      <c r="B9" s="93" t="s">
        <v>7</v>
      </c>
      <c r="C9" s="94" t="s">
        <v>19</v>
      </c>
      <c r="D9" s="95">
        <v>2</v>
      </c>
      <c r="E9" s="96">
        <v>1.268</v>
      </c>
      <c r="F9" s="94" t="s">
        <v>19</v>
      </c>
      <c r="G9" s="95">
        <v>14.000000000000002</v>
      </c>
      <c r="H9" s="96">
        <v>0.20183333333333334</v>
      </c>
      <c r="I9" s="94" t="s">
        <v>19</v>
      </c>
      <c r="J9" s="95">
        <v>8</v>
      </c>
      <c r="K9" s="96">
        <v>0.33516666666666667</v>
      </c>
      <c r="L9" s="104"/>
      <c r="M9" s="105"/>
      <c r="N9" s="105"/>
      <c r="O9" s="36"/>
    </row>
    <row r="10" spans="1:17" ht="15" customHeight="1" x14ac:dyDescent="0.25">
      <c r="B10" s="93"/>
      <c r="C10" s="68" t="s">
        <v>20</v>
      </c>
      <c r="D10" s="95">
        <f>SQRT((D8-D9)^2)</f>
        <v>7.9895836158881961E-2</v>
      </c>
      <c r="E10" s="96">
        <f>SQRT((E8-E9)^2)</f>
        <v>0.17868077393306958</v>
      </c>
      <c r="F10" s="68" t="s">
        <v>20</v>
      </c>
      <c r="G10" s="95">
        <f>SQRT((G8-G9)^2)</f>
        <v>8.7086107684276364</v>
      </c>
      <c r="H10" s="96">
        <f>SQRT((H8-H9)^2)</f>
        <v>0.32312857292816188</v>
      </c>
      <c r="I10" s="68" t="s">
        <v>20</v>
      </c>
      <c r="J10" s="95">
        <f>SQRT((J8-J9)^2)</f>
        <v>4.1147059394770285</v>
      </c>
      <c r="K10" s="96">
        <f>SQRT((K8-K9)^2)</f>
        <v>0.105876926440608</v>
      </c>
      <c r="L10" s="73" t="s">
        <v>18</v>
      </c>
      <c r="M10" s="95">
        <f>SQRT(AVERAGE(J10,G10,D10)^2)</f>
        <v>4.3010708480211823</v>
      </c>
      <c r="N10" s="96">
        <f>AVERAGE(K10,H10,E10)</f>
        <v>0.20256209110061316</v>
      </c>
      <c r="O10" s="36"/>
    </row>
    <row r="11" spans="1:17" ht="15" customHeight="1" x14ac:dyDescent="0.25">
      <c r="B11" s="99"/>
      <c r="C11" s="72"/>
      <c r="D11" s="100"/>
      <c r="E11" s="101"/>
      <c r="F11" s="72"/>
      <c r="G11" s="100"/>
      <c r="H11" s="101"/>
      <c r="I11" s="72"/>
      <c r="J11" s="100"/>
      <c r="K11" s="101"/>
      <c r="L11" s="74" t="s">
        <v>26</v>
      </c>
      <c r="M11" s="102">
        <f>M10/AVERAGE(D8:D9,G8:G9,J8:J9)*100</f>
        <v>59.563094580846901</v>
      </c>
      <c r="N11" s="102">
        <f>N10/AVERAGE(E8:E9,H8:H9,K8:K9)*100</f>
        <v>30.339317268763725</v>
      </c>
      <c r="O11" s="36"/>
    </row>
    <row r="12" spans="1:17" x14ac:dyDescent="0.25">
      <c r="B12" s="93"/>
      <c r="C12" s="103" t="s">
        <v>6</v>
      </c>
      <c r="D12" s="95">
        <f>'v3'!K23</f>
        <v>0.65192024052026487</v>
      </c>
      <c r="E12" s="96">
        <f>'v3'!L23</f>
        <v>4.2609166047076137</v>
      </c>
      <c r="F12" s="103" t="s">
        <v>5</v>
      </c>
      <c r="G12" s="95">
        <f>'v3'!H23</f>
        <v>9.3392183827127635</v>
      </c>
      <c r="H12" s="96">
        <f>'v3'!I23</f>
        <v>0.29743150485907327</v>
      </c>
      <c r="I12" s="94" t="s">
        <v>4</v>
      </c>
      <c r="J12" s="95">
        <f>'v3'!E23</f>
        <v>17.215588865908714</v>
      </c>
      <c r="K12" s="96">
        <f>'v3'!F23</f>
        <v>0.16135246952130061</v>
      </c>
      <c r="L12" s="104"/>
      <c r="M12" s="105"/>
      <c r="N12" s="105"/>
      <c r="O12" s="36"/>
    </row>
    <row r="13" spans="1:17" x14ac:dyDescent="0.25">
      <c r="B13" s="93" t="s">
        <v>8</v>
      </c>
      <c r="C13" s="94" t="s">
        <v>19</v>
      </c>
      <c r="D13" s="95">
        <v>7.0000000000000009</v>
      </c>
      <c r="E13" s="96">
        <v>0.41000000000000003</v>
      </c>
      <c r="F13" s="94" t="s">
        <v>19</v>
      </c>
      <c r="G13" s="95">
        <v>20</v>
      </c>
      <c r="H13" s="96">
        <v>0.13633333333333333</v>
      </c>
      <c r="I13" s="94" t="s">
        <v>19</v>
      </c>
      <c r="J13" s="95">
        <v>36</v>
      </c>
      <c r="K13" s="96">
        <v>7.8166666666666676E-2</v>
      </c>
      <c r="L13" s="104"/>
      <c r="M13" s="105"/>
      <c r="N13" s="105"/>
      <c r="O13" s="36"/>
    </row>
    <row r="14" spans="1:17" x14ac:dyDescent="0.25">
      <c r="B14" s="93"/>
      <c r="C14" s="68" t="s">
        <v>20</v>
      </c>
      <c r="D14" s="95">
        <f>SQRT((D12-D13)^2)</f>
        <v>6.3480797594797362</v>
      </c>
      <c r="E14" s="96">
        <f>SQRT((E12-E13)^2)</f>
        <v>3.8509166047076135</v>
      </c>
      <c r="F14" s="68" t="s">
        <v>20</v>
      </c>
      <c r="G14" s="95">
        <f>SQRT((G12-G13)^2)</f>
        <v>10.660781617287237</v>
      </c>
      <c r="H14" s="96">
        <f>SQRT((H12-H13)^2)</f>
        <v>0.16109817152573994</v>
      </c>
      <c r="I14" s="68" t="s">
        <v>20</v>
      </c>
      <c r="J14" s="95">
        <f>SQRT((J12-J13)^2)</f>
        <v>18.784411134091286</v>
      </c>
      <c r="K14" s="96">
        <f>SQRT((K12-K13)^2)</f>
        <v>8.3185802854633936E-2</v>
      </c>
      <c r="L14" s="73" t="s">
        <v>18</v>
      </c>
      <c r="M14" s="95">
        <f>SQRT(AVERAGE(J14,G14,D14)^2)</f>
        <v>11.931090836952754</v>
      </c>
      <c r="N14" s="96">
        <f>AVERAGE(K14,H14,E14)</f>
        <v>1.3650668596959958</v>
      </c>
      <c r="O14" s="36"/>
    </row>
    <row r="15" spans="1:17" x14ac:dyDescent="0.25">
      <c r="B15" s="99"/>
      <c r="C15" s="69"/>
      <c r="D15" s="106"/>
      <c r="E15" s="107"/>
      <c r="F15" s="69"/>
      <c r="G15" s="106"/>
      <c r="H15" s="107"/>
      <c r="I15" s="69"/>
      <c r="J15" s="106"/>
      <c r="K15" s="107"/>
      <c r="L15" s="74" t="s">
        <v>26</v>
      </c>
      <c r="M15" s="102">
        <f>M14/AVERAGE(D12:D13,G12:G13,J12:J13)*100</f>
        <v>79.358321728646516</v>
      </c>
      <c r="N15" s="102">
        <f>N14/AVERAGE(E12:E13,H12:H13,K12:K13)*100</f>
        <v>153.25774242503647</v>
      </c>
      <c r="O15" s="36"/>
    </row>
    <row r="16" spans="1:17" x14ac:dyDescent="0.25">
      <c r="B16" s="108" t="s">
        <v>31</v>
      </c>
      <c r="C16" s="70" t="s">
        <v>18</v>
      </c>
      <c r="D16" s="109">
        <f>SQRT(AVERAGE(D14,D10)^2)</f>
        <v>3.2139877978193092</v>
      </c>
      <c r="E16" s="109">
        <f>SQRT(AVERAGE(E14,E10)^2)</f>
        <v>2.0147986893203416</v>
      </c>
      <c r="F16" s="70" t="s">
        <v>18</v>
      </c>
      <c r="G16" s="109">
        <f>SQRT(AVERAGE(G14,G10,G6)^2)</f>
        <v>6.7770330079570016</v>
      </c>
      <c r="H16" s="110">
        <f>SQRT(AVERAGE(H14,H10,H6)^2)</f>
        <v>0.18713105131547306</v>
      </c>
      <c r="I16" s="70" t="s">
        <v>18</v>
      </c>
      <c r="J16" s="109">
        <f>SQRT(AVERAGE(J14,J10,J6)^2)</f>
        <v>10.00529291262699</v>
      </c>
      <c r="K16" s="110">
        <f>SQRT(AVERAGE(K14,K10,K6)^2)</f>
        <v>0.10298517920445312</v>
      </c>
      <c r="L16" s="93"/>
      <c r="M16" s="105"/>
      <c r="N16" s="105"/>
      <c r="O16" s="36"/>
    </row>
    <row r="17" spans="2:15" ht="15.75" thickBot="1" x14ac:dyDescent="0.3">
      <c r="B17" s="111"/>
      <c r="C17" s="72" t="s">
        <v>26</v>
      </c>
      <c r="D17" s="112">
        <f>D16/AVERAGE(D8:D9,D12:D13,)*100</f>
        <v>138.86886535634977</v>
      </c>
      <c r="E17" s="112">
        <f>E16/AVERAGE(E8:E9,E12:E13,)*100</f>
        <v>136.40052293854964</v>
      </c>
      <c r="F17" s="72" t="s">
        <v>26</v>
      </c>
      <c r="G17" s="112">
        <f>G16/AVERAGE(G4:G5,G8:G9,G12:G13,)*100</f>
        <v>79.504114001827247</v>
      </c>
      <c r="H17" s="112">
        <f>H16/AVERAGE(H4:H5,H8:H9,H12:H13,)*100</f>
        <v>59.921386727694482</v>
      </c>
      <c r="I17" s="72" t="s">
        <v>26</v>
      </c>
      <c r="J17" s="112">
        <f>J16/AVERAGE(J4:J5,J8:J9,J12:J13,)*100</f>
        <v>69.887816738080701</v>
      </c>
      <c r="K17" s="112">
        <f>K16/AVERAGE(K4:K5,K8:K9,K12:K13,)*100</f>
        <v>57.847478723808663</v>
      </c>
      <c r="L17" s="99"/>
      <c r="M17" s="113"/>
      <c r="N17" s="113"/>
      <c r="O17" s="24"/>
    </row>
    <row r="18" spans="2:15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24"/>
    </row>
  </sheetData>
  <mergeCells count="6">
    <mergeCell ref="B16:B17"/>
    <mergeCell ref="J2:K2"/>
    <mergeCell ref="G2:H2"/>
    <mergeCell ref="D2:E2"/>
    <mergeCell ref="B2:B3"/>
    <mergeCell ref="M2:N2"/>
  </mergeCells>
  <pageMargins left="0.25" right="0.25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v1</vt:lpstr>
      <vt:lpstr>compare_by_forcing_v1</vt:lpstr>
      <vt:lpstr>v2</vt:lpstr>
      <vt:lpstr>compare_by_forcing_v2</vt:lpstr>
      <vt:lpstr>v3</vt:lpstr>
      <vt:lpstr>compare_by_forcing_v3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cp:lastPrinted>2015-09-28T19:52:57Z</cp:lastPrinted>
  <dcterms:created xsi:type="dcterms:W3CDTF">2015-05-01T22:47:30Z</dcterms:created>
  <dcterms:modified xsi:type="dcterms:W3CDTF">2015-09-29T16:32:45Z</dcterms:modified>
</cp:coreProperties>
</file>