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5.xml" ContentType="application/vnd.openxmlformats-officedocument.drawing+xml"/>
  <Override PartName="/xl/charts/chart50.xml" ContentType="application/vnd.openxmlformats-officedocument.drawingml.chart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drawings/drawing7.xml" ContentType="application/vnd.openxmlformats-officedocument.drawing+xml"/>
  <Override PartName="/xl/charts/chart52.xml" ContentType="application/vnd.openxmlformats-officedocument.drawingml.chart+xml"/>
  <Override PartName="/xl/drawings/drawing8.xml" ContentType="application/vnd.openxmlformats-officedocument.drawing+xml"/>
  <Override PartName="/xl/charts/chart53.xml" ContentType="application/vnd.openxmlformats-officedocument.drawingml.chart+xml"/>
  <Override PartName="/xl/drawings/drawing9.xml" ContentType="application/vnd.openxmlformats-officedocument.drawing+xml"/>
  <Override PartName="/xl/charts/chart54.xml" ContentType="application/vnd.openxmlformats-officedocument.drawingml.chart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drawings/drawing11.xml" ContentType="application/vnd.openxmlformats-officedocument.drawing+xml"/>
  <Override PartName="/xl/charts/chart56.xml" ContentType="application/vnd.openxmlformats-officedocument.drawingml.chart+xml"/>
  <Override PartName="/xl/drawings/drawing12.xml" ContentType="application/vnd.openxmlformats-officedocument.drawing+xml"/>
  <Override PartName="/xl/charts/chart57.xml" ContentType="application/vnd.openxmlformats-officedocument.drawingml.chart+xml"/>
  <Override PartName="/xl/drawings/drawing13.xml" ContentType="application/vnd.openxmlformats-officedocument.drawing+xml"/>
  <Override PartName="/xl/charts/chart5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4.xml" ContentType="application/vnd.openxmlformats-officedocument.drawing+xml"/>
  <Override PartName="/xl/charts/chart59.xml" ContentType="application/vnd.openxmlformats-officedocument.drawingml.chart+xml"/>
  <Override PartName="/xl/drawings/drawing15.xml" ContentType="application/vnd.openxmlformats-officedocument.drawing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405" windowWidth="19875" windowHeight="7695" tabRatio="762" firstSheet="11" activeTab="14"/>
  </bookViews>
  <sheets>
    <sheet name="Summary" sheetId="5" r:id="rId1"/>
    <sheet name="LBJ" sheetId="1" r:id="rId2"/>
    <sheet name="DT" sheetId="2" r:id="rId3"/>
    <sheet name="Dam" sheetId="3" r:id="rId4"/>
    <sheet name="Sheet1" sheetId="19" r:id="rId5"/>
    <sheet name="Float" sheetId="13" r:id="rId6"/>
    <sheet name="LBJ-1_19a" sheetId="8" r:id="rId7"/>
    <sheet name="LBJ-1_19b" sheetId="9" r:id="rId8"/>
    <sheet name="LBJ-1_19c" sheetId="4" r:id="rId9"/>
    <sheet name="DT-1_13" sheetId="6" r:id="rId10"/>
    <sheet name="DT-1_19a" sheetId="7" r:id="rId11"/>
    <sheet name="DT-1_19b" sheetId="11" r:id="rId12"/>
    <sheet name="DT-1_19c" sheetId="12" r:id="rId13"/>
    <sheet name="Dam-1_19" sheetId="10" r:id="rId14"/>
    <sheet name="OrangePeel" sheetId="14" r:id="rId15"/>
    <sheet name="FieldFormFloat" sheetId="18" r:id="rId16"/>
    <sheet name="FieldFormAV" sheetId="17" r:id="rId17"/>
    <sheet name="Rectangular binsLBJ" sheetId="15" r:id="rId18"/>
    <sheet name="Rectangular binsDAM" sheetId="16" r:id="rId19"/>
  </sheets>
  <calcPr calcId="152511"/>
</workbook>
</file>

<file path=xl/calcChain.xml><?xml version="1.0" encoding="utf-8"?>
<calcChain xmlns="http://schemas.openxmlformats.org/spreadsheetml/2006/main">
  <c r="L3" i="14" l="1"/>
  <c r="H3" i="14"/>
  <c r="C275" i="3" l="1"/>
  <c r="P37" i="14" l="1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P12" i="14"/>
  <c r="O12" i="14"/>
  <c r="N12" i="14"/>
  <c r="M12" i="14"/>
  <c r="L12" i="14"/>
  <c r="H12" i="14"/>
  <c r="G12" i="14"/>
  <c r="F12" i="14"/>
  <c r="K12" i="14"/>
  <c r="J12" i="14"/>
  <c r="I12" i="14"/>
  <c r="E12" i="14"/>
  <c r="D12" i="14"/>
  <c r="C12" i="14"/>
  <c r="B12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K5" i="14"/>
  <c r="Q38" i="14" l="1"/>
  <c r="R38" i="14" s="1"/>
  <c r="L38" i="14"/>
  <c r="M38" i="14" s="1"/>
  <c r="J38" i="14"/>
  <c r="K38" i="14" s="1"/>
  <c r="O38" i="14" s="1"/>
  <c r="P38" i="14" s="1"/>
  <c r="H38" i="14"/>
  <c r="R37" i="14"/>
  <c r="Q37" i="14"/>
  <c r="M36" i="14"/>
  <c r="L36" i="14"/>
  <c r="J36" i="14"/>
  <c r="K36" i="14" s="1"/>
  <c r="O36" i="14" s="1"/>
  <c r="P36" i="14" s="1"/>
  <c r="L35" i="14"/>
  <c r="O35" i="14" s="1"/>
  <c r="P35" i="14" s="1"/>
  <c r="K35" i="14"/>
  <c r="J35" i="14"/>
  <c r="H36" i="14"/>
  <c r="H35" i="14"/>
  <c r="Q34" i="14"/>
  <c r="R34" i="14" s="1"/>
  <c r="J33" i="14"/>
  <c r="K33" i="14" s="1"/>
  <c r="J32" i="14"/>
  <c r="K32" i="14" s="1"/>
  <c r="J31" i="14"/>
  <c r="K31" i="14" s="1"/>
  <c r="H33" i="14"/>
  <c r="H32" i="14"/>
  <c r="H31" i="14"/>
  <c r="L33" i="14"/>
  <c r="M33" i="14" s="1"/>
  <c r="L32" i="14"/>
  <c r="M32" i="14" s="1"/>
  <c r="L31" i="14"/>
  <c r="M31" i="14" s="1"/>
  <c r="M35" i="14" l="1"/>
  <c r="O33" i="14"/>
  <c r="P33" i="14" s="1"/>
  <c r="O31" i="14"/>
  <c r="P31" i="14" s="1"/>
  <c r="O32" i="14"/>
  <c r="P32" i="14" s="1"/>
  <c r="K421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05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81" i="1"/>
  <c r="K366" i="1"/>
  <c r="K367" i="1"/>
  <c r="K368" i="1"/>
  <c r="K369" i="1"/>
  <c r="K370" i="1"/>
  <c r="K371" i="1"/>
  <c r="K372" i="1"/>
  <c r="K373" i="1"/>
  <c r="K365" i="1"/>
  <c r="K350" i="1"/>
  <c r="K351" i="1"/>
  <c r="K352" i="1"/>
  <c r="K353" i="1"/>
  <c r="K354" i="1"/>
  <c r="K355" i="1"/>
  <c r="K356" i="1"/>
  <c r="K357" i="1"/>
  <c r="K349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2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96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68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40" i="1"/>
  <c r="K215" i="1"/>
  <c r="K216" i="1"/>
  <c r="K217" i="1"/>
  <c r="K218" i="1"/>
  <c r="K219" i="1"/>
  <c r="K220" i="1"/>
  <c r="K221" i="1"/>
  <c r="K222" i="1"/>
  <c r="K223" i="1"/>
  <c r="K224" i="1"/>
  <c r="K214" i="1"/>
  <c r="K189" i="1"/>
  <c r="K190" i="1"/>
  <c r="K191" i="1"/>
  <c r="K192" i="1"/>
  <c r="K193" i="1"/>
  <c r="K194" i="1"/>
  <c r="K195" i="1"/>
  <c r="K196" i="1"/>
  <c r="K197" i="1"/>
  <c r="K198" i="1"/>
  <c r="K188" i="1"/>
  <c r="K164" i="1"/>
  <c r="K165" i="1"/>
  <c r="K166" i="1"/>
  <c r="K167" i="1"/>
  <c r="K168" i="1"/>
  <c r="K169" i="1"/>
  <c r="K170" i="1"/>
  <c r="K171" i="1"/>
  <c r="K172" i="1"/>
  <c r="K173" i="1"/>
  <c r="K163" i="1"/>
  <c r="K139" i="1"/>
  <c r="K140" i="1"/>
  <c r="K141" i="1"/>
  <c r="K142" i="1"/>
  <c r="K143" i="1"/>
  <c r="K144" i="1"/>
  <c r="K145" i="1"/>
  <c r="K146" i="1"/>
  <c r="K147" i="1"/>
  <c r="K148" i="1"/>
  <c r="K138" i="1"/>
  <c r="K114" i="1"/>
  <c r="K115" i="1"/>
  <c r="K116" i="1"/>
  <c r="K117" i="1"/>
  <c r="K118" i="1"/>
  <c r="K119" i="1"/>
  <c r="K120" i="1"/>
  <c r="K121" i="1"/>
  <c r="K122" i="1"/>
  <c r="K123" i="1"/>
  <c r="K113" i="1"/>
  <c r="K89" i="1"/>
  <c r="K90" i="1"/>
  <c r="K91" i="1"/>
  <c r="K92" i="1"/>
  <c r="K93" i="1"/>
  <c r="K94" i="1"/>
  <c r="K95" i="1"/>
  <c r="K96" i="1"/>
  <c r="K97" i="1"/>
  <c r="K98" i="1"/>
  <c r="K88" i="1"/>
  <c r="K73" i="1"/>
  <c r="K63" i="1"/>
  <c r="K64" i="1"/>
  <c r="K65" i="1"/>
  <c r="K66" i="1"/>
  <c r="K67" i="1"/>
  <c r="K68" i="1"/>
  <c r="K69" i="1"/>
  <c r="K70" i="1"/>
  <c r="K71" i="1"/>
  <c r="K72" i="1"/>
  <c r="K62" i="1"/>
  <c r="K38" i="1"/>
  <c r="K39" i="1"/>
  <c r="K40" i="1"/>
  <c r="K41" i="1"/>
  <c r="K42" i="1"/>
  <c r="K43" i="1"/>
  <c r="K44" i="1"/>
  <c r="K45" i="1"/>
  <c r="K46" i="1"/>
  <c r="K47" i="1"/>
  <c r="K37" i="1"/>
  <c r="G25" i="17"/>
  <c r="G5" i="17"/>
  <c r="H4" i="14" l="1"/>
  <c r="M3" i="14"/>
  <c r="O7" i="18"/>
  <c r="P7" i="18" s="1"/>
  <c r="O6" i="18"/>
  <c r="P6" i="18" s="1"/>
  <c r="O5" i="18"/>
  <c r="P5" i="18" s="1"/>
  <c r="Q8" i="18" l="1"/>
  <c r="R8" i="18" s="1"/>
  <c r="X20" i="14"/>
  <c r="X18" i="14"/>
  <c r="J13" i="14"/>
  <c r="K13" i="14" s="1"/>
  <c r="J14" i="14"/>
  <c r="K14" i="14" s="1"/>
  <c r="J15" i="14"/>
  <c r="K15" i="14" s="1"/>
  <c r="J16" i="14"/>
  <c r="K16" i="14" s="1"/>
  <c r="J19" i="14"/>
  <c r="K19" i="14" s="1"/>
  <c r="J20" i="14"/>
  <c r="K20" i="14" s="1"/>
  <c r="J21" i="14"/>
  <c r="K21" i="14" s="1"/>
  <c r="J22" i="14"/>
  <c r="K22" i="14" s="1"/>
  <c r="J25" i="14"/>
  <c r="K25" i="14" s="1"/>
  <c r="J26" i="14"/>
  <c r="K26" i="14" s="1"/>
  <c r="J30" i="14"/>
  <c r="K30" i="14" s="1"/>
  <c r="J27" i="14"/>
  <c r="K27" i="14" s="1"/>
  <c r="J29" i="14"/>
  <c r="K29" i="14" s="1"/>
  <c r="J23" i="14"/>
  <c r="K23" i="14" s="1"/>
  <c r="J17" i="14"/>
  <c r="K17" i="14" s="1"/>
  <c r="J7" i="14"/>
  <c r="K7" i="14" s="1"/>
  <c r="J8" i="14"/>
  <c r="K8" i="14" s="1"/>
  <c r="J9" i="14"/>
  <c r="K9" i="14" s="1"/>
  <c r="J10" i="14"/>
  <c r="K10" i="14" s="1"/>
  <c r="J11" i="14"/>
  <c r="K11" i="14" s="1"/>
  <c r="J4" i="14"/>
  <c r="K4" i="14" s="1"/>
  <c r="J5" i="14"/>
  <c r="J3" i="14"/>
  <c r="K3" i="14" s="1"/>
  <c r="L30" i="14" l="1"/>
  <c r="M30" i="14" s="1"/>
  <c r="H30" i="14"/>
  <c r="L29" i="14"/>
  <c r="H29" i="14"/>
  <c r="N11" i="13"/>
  <c r="O30" i="14" l="1"/>
  <c r="P30" i="14" s="1"/>
  <c r="Q30" i="14" s="1"/>
  <c r="R30" i="14" s="1"/>
  <c r="O29" i="14"/>
  <c r="P29" i="14" s="1"/>
  <c r="Q29" i="14" s="1"/>
  <c r="R29" i="14" s="1"/>
  <c r="M29" i="14"/>
  <c r="C422" i="1"/>
  <c r="H421" i="1"/>
  <c r="I421" i="1" s="1"/>
  <c r="J421" i="1" s="1"/>
  <c r="G421" i="1"/>
  <c r="F421" i="1"/>
  <c r="E421" i="1"/>
  <c r="F420" i="1"/>
  <c r="G420" i="1" s="1"/>
  <c r="H420" i="1" s="1"/>
  <c r="I420" i="1" s="1"/>
  <c r="J420" i="1" s="1"/>
  <c r="E420" i="1"/>
  <c r="H419" i="1"/>
  <c r="I419" i="1" s="1"/>
  <c r="J419" i="1" s="1"/>
  <c r="G419" i="1"/>
  <c r="F419" i="1"/>
  <c r="E419" i="1"/>
  <c r="F418" i="1"/>
  <c r="G418" i="1" s="1"/>
  <c r="H418" i="1" s="1"/>
  <c r="I418" i="1" s="1"/>
  <c r="J418" i="1" s="1"/>
  <c r="E418" i="1"/>
  <c r="H417" i="1"/>
  <c r="I417" i="1" s="1"/>
  <c r="J417" i="1" s="1"/>
  <c r="G417" i="1"/>
  <c r="F417" i="1"/>
  <c r="E417" i="1"/>
  <c r="F416" i="1"/>
  <c r="G416" i="1" s="1"/>
  <c r="H416" i="1" s="1"/>
  <c r="I416" i="1" s="1"/>
  <c r="J416" i="1" s="1"/>
  <c r="E416" i="1"/>
  <c r="H415" i="1"/>
  <c r="I415" i="1" s="1"/>
  <c r="J415" i="1" s="1"/>
  <c r="G415" i="1"/>
  <c r="F415" i="1"/>
  <c r="E415" i="1"/>
  <c r="F414" i="1"/>
  <c r="G414" i="1" s="1"/>
  <c r="H414" i="1" s="1"/>
  <c r="I414" i="1" s="1"/>
  <c r="J414" i="1" s="1"/>
  <c r="E414" i="1"/>
  <c r="H413" i="1"/>
  <c r="I413" i="1" s="1"/>
  <c r="J413" i="1" s="1"/>
  <c r="G413" i="1"/>
  <c r="F413" i="1"/>
  <c r="E413" i="1"/>
  <c r="F412" i="1"/>
  <c r="G412" i="1" s="1"/>
  <c r="H412" i="1" s="1"/>
  <c r="I412" i="1" s="1"/>
  <c r="J412" i="1" s="1"/>
  <c r="E412" i="1"/>
  <c r="H411" i="1"/>
  <c r="I411" i="1" s="1"/>
  <c r="J411" i="1" s="1"/>
  <c r="G411" i="1"/>
  <c r="F411" i="1"/>
  <c r="E411" i="1"/>
  <c r="F410" i="1"/>
  <c r="G410" i="1" s="1"/>
  <c r="H410" i="1" s="1"/>
  <c r="I410" i="1" s="1"/>
  <c r="J410" i="1" s="1"/>
  <c r="E410" i="1"/>
  <c r="H409" i="1"/>
  <c r="I409" i="1" s="1"/>
  <c r="J409" i="1" s="1"/>
  <c r="G409" i="1"/>
  <c r="F409" i="1"/>
  <c r="E409" i="1"/>
  <c r="F408" i="1"/>
  <c r="G408" i="1" s="1"/>
  <c r="H408" i="1" s="1"/>
  <c r="I408" i="1" s="1"/>
  <c r="J408" i="1" s="1"/>
  <c r="E408" i="1"/>
  <c r="H407" i="1"/>
  <c r="I407" i="1" s="1"/>
  <c r="J407" i="1" s="1"/>
  <c r="G407" i="1"/>
  <c r="F407" i="1"/>
  <c r="E407" i="1"/>
  <c r="F406" i="1"/>
  <c r="G406" i="1" s="1"/>
  <c r="H406" i="1" s="1"/>
  <c r="I406" i="1" s="1"/>
  <c r="J406" i="1" s="1"/>
  <c r="E406" i="1"/>
  <c r="I405" i="1"/>
  <c r="J405" i="1" s="1"/>
  <c r="E405" i="1"/>
  <c r="K24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5" i="15"/>
  <c r="K26" i="15"/>
  <c r="K11" i="15"/>
  <c r="L24" i="15" s="1"/>
  <c r="G10" i="16"/>
  <c r="H10" i="16" s="1"/>
  <c r="M12" i="16"/>
  <c r="O12" i="16"/>
  <c r="Q13" i="16" s="1"/>
  <c r="R13" i="16" s="1"/>
  <c r="S13" i="16" s="1"/>
  <c r="M13" i="16"/>
  <c r="O13" i="16"/>
  <c r="Q14" i="16" s="1"/>
  <c r="R14" i="16" s="1"/>
  <c r="S14" i="16" s="1"/>
  <c r="M14" i="16"/>
  <c r="O14" i="16"/>
  <c r="Q15" i="16" s="1"/>
  <c r="R15" i="16" s="1"/>
  <c r="S15" i="16" s="1"/>
  <c r="M15" i="16"/>
  <c r="O15" i="16"/>
  <c r="Q16" i="16" s="1"/>
  <c r="R16" i="16" s="1"/>
  <c r="S16" i="16" s="1"/>
  <c r="M16" i="16"/>
  <c r="O16" i="16"/>
  <c r="Q17" i="16" s="1"/>
  <c r="R17" i="16" s="1"/>
  <c r="S17" i="16" s="1"/>
  <c r="M17" i="16"/>
  <c r="O17" i="16"/>
  <c r="Q18" i="16" s="1"/>
  <c r="R18" i="16" s="1"/>
  <c r="S18" i="16" s="1"/>
  <c r="M18" i="16"/>
  <c r="O18" i="16"/>
  <c r="Q19" i="16" s="1"/>
  <c r="R19" i="16" s="1"/>
  <c r="S19" i="16" s="1"/>
  <c r="M19" i="16"/>
  <c r="O19" i="16"/>
  <c r="Q20" i="16" s="1"/>
  <c r="R20" i="16" s="1"/>
  <c r="S20" i="16" s="1"/>
  <c r="M20" i="16"/>
  <c r="O20" i="16"/>
  <c r="O11" i="16"/>
  <c r="Q12" i="16" s="1"/>
  <c r="M11" i="16"/>
  <c r="R10" i="16"/>
  <c r="O10" i="16"/>
  <c r="Q11" i="16" s="1"/>
  <c r="R11" i="16" s="1"/>
  <c r="S11" i="16" s="1"/>
  <c r="N10" i="16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M10" i="16"/>
  <c r="E12" i="16"/>
  <c r="F12" i="16"/>
  <c r="G12" i="16" s="1"/>
  <c r="H12" i="16" s="1"/>
  <c r="I12" i="16" s="1"/>
  <c r="J12" i="16" s="1"/>
  <c r="E13" i="16"/>
  <c r="F13" i="16"/>
  <c r="G13" i="16" s="1"/>
  <c r="H13" i="16" s="1"/>
  <c r="I13" i="16" s="1"/>
  <c r="J13" i="16" s="1"/>
  <c r="E14" i="16"/>
  <c r="F14" i="16"/>
  <c r="G14" i="16" s="1"/>
  <c r="H14" i="16" s="1"/>
  <c r="I14" i="16" s="1"/>
  <c r="J14" i="16" s="1"/>
  <c r="E15" i="16"/>
  <c r="F15" i="16"/>
  <c r="G15" i="16" s="1"/>
  <c r="H15" i="16" s="1"/>
  <c r="I15" i="16" s="1"/>
  <c r="J15" i="16" s="1"/>
  <c r="E16" i="16"/>
  <c r="F16" i="16"/>
  <c r="G16" i="16" s="1"/>
  <c r="H16" i="16" s="1"/>
  <c r="I16" i="16" s="1"/>
  <c r="J16" i="16" s="1"/>
  <c r="E17" i="16"/>
  <c r="F17" i="16"/>
  <c r="G17" i="16" s="1"/>
  <c r="H17" i="16" s="1"/>
  <c r="I17" i="16" s="1"/>
  <c r="J17" i="16" s="1"/>
  <c r="E18" i="16"/>
  <c r="F18" i="16"/>
  <c r="G18" i="16" s="1"/>
  <c r="H18" i="16" s="1"/>
  <c r="I18" i="16" s="1"/>
  <c r="J18" i="16" s="1"/>
  <c r="E19" i="16"/>
  <c r="F19" i="16"/>
  <c r="G19" i="16" s="1"/>
  <c r="H19" i="16" s="1"/>
  <c r="I19" i="16" s="1"/>
  <c r="J19" i="16" s="1"/>
  <c r="E20" i="16"/>
  <c r="F20" i="16"/>
  <c r="G20" i="16" s="1"/>
  <c r="H20" i="16" s="1"/>
  <c r="I20" i="16" s="1"/>
  <c r="J20" i="16" s="1"/>
  <c r="F11" i="16"/>
  <c r="G11" i="16" s="1"/>
  <c r="H11" i="16" s="1"/>
  <c r="I11" i="16" s="1"/>
  <c r="J11" i="16" s="1"/>
  <c r="E11" i="16"/>
  <c r="E10" i="16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63" i="15" s="1"/>
  <c r="M47" i="15"/>
  <c r="O10" i="15"/>
  <c r="O11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47" i="15"/>
  <c r="H298" i="1"/>
  <c r="R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10" i="15"/>
  <c r="N10" i="15"/>
  <c r="O12" i="15"/>
  <c r="Q13" i="15" s="1"/>
  <c r="R13" i="15" s="1"/>
  <c r="S13" i="15" s="1"/>
  <c r="O13" i="15"/>
  <c r="O14" i="15"/>
  <c r="Q15" i="15" s="1"/>
  <c r="R15" i="15" s="1"/>
  <c r="S15" i="15" s="1"/>
  <c r="O15" i="15"/>
  <c r="O16" i="15"/>
  <c r="Q17" i="15" s="1"/>
  <c r="R17" i="15" s="1"/>
  <c r="S17" i="15" s="1"/>
  <c r="O17" i="15"/>
  <c r="O18" i="15"/>
  <c r="Q19" i="15" s="1"/>
  <c r="R19" i="15" s="1"/>
  <c r="S19" i="15" s="1"/>
  <c r="O19" i="15"/>
  <c r="O20" i="15"/>
  <c r="Q21" i="15" s="1"/>
  <c r="R21" i="15" s="1"/>
  <c r="S21" i="15" s="1"/>
  <c r="O21" i="15"/>
  <c r="O22" i="15"/>
  <c r="Q23" i="15" s="1"/>
  <c r="R23" i="15" s="1"/>
  <c r="S23" i="15" s="1"/>
  <c r="O23" i="15"/>
  <c r="O24" i="15"/>
  <c r="Q25" i="15" s="1"/>
  <c r="R25" i="15" s="1"/>
  <c r="S25" i="15" s="1"/>
  <c r="O25" i="15"/>
  <c r="Q26" i="15" s="1"/>
  <c r="R26" i="15" s="1"/>
  <c r="S26" i="15" s="1"/>
  <c r="N11" i="15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F26" i="15"/>
  <c r="G26" i="15" s="1"/>
  <c r="H26" i="15" s="1"/>
  <c r="I26" i="15" s="1"/>
  <c r="J26" i="15" s="1"/>
  <c r="E26" i="15"/>
  <c r="F25" i="15"/>
  <c r="G25" i="15" s="1"/>
  <c r="H25" i="15" s="1"/>
  <c r="I25" i="15" s="1"/>
  <c r="J25" i="15" s="1"/>
  <c r="E25" i="15"/>
  <c r="F24" i="15"/>
  <c r="G24" i="15" s="1"/>
  <c r="H24" i="15" s="1"/>
  <c r="I24" i="15" s="1"/>
  <c r="J24" i="15" s="1"/>
  <c r="E24" i="15"/>
  <c r="F23" i="15"/>
  <c r="G23" i="15" s="1"/>
  <c r="H23" i="15" s="1"/>
  <c r="I23" i="15" s="1"/>
  <c r="J23" i="15" s="1"/>
  <c r="E23" i="15"/>
  <c r="F22" i="15"/>
  <c r="G22" i="15" s="1"/>
  <c r="H22" i="15" s="1"/>
  <c r="I22" i="15" s="1"/>
  <c r="J22" i="15" s="1"/>
  <c r="E22" i="15"/>
  <c r="F21" i="15"/>
  <c r="G21" i="15" s="1"/>
  <c r="H21" i="15" s="1"/>
  <c r="I21" i="15" s="1"/>
  <c r="J21" i="15" s="1"/>
  <c r="E21" i="15"/>
  <c r="F20" i="15"/>
  <c r="G20" i="15" s="1"/>
  <c r="H20" i="15" s="1"/>
  <c r="I20" i="15" s="1"/>
  <c r="J20" i="15" s="1"/>
  <c r="E20" i="15"/>
  <c r="F19" i="15"/>
  <c r="G19" i="15" s="1"/>
  <c r="H19" i="15" s="1"/>
  <c r="I19" i="15" s="1"/>
  <c r="J19" i="15" s="1"/>
  <c r="E19" i="15"/>
  <c r="F18" i="15"/>
  <c r="G18" i="15" s="1"/>
  <c r="H18" i="15" s="1"/>
  <c r="I18" i="15" s="1"/>
  <c r="J18" i="15" s="1"/>
  <c r="E18" i="15"/>
  <c r="F17" i="15"/>
  <c r="G17" i="15" s="1"/>
  <c r="H17" i="15" s="1"/>
  <c r="I17" i="15" s="1"/>
  <c r="J17" i="15" s="1"/>
  <c r="E17" i="15"/>
  <c r="F16" i="15"/>
  <c r="G16" i="15" s="1"/>
  <c r="H16" i="15" s="1"/>
  <c r="I16" i="15" s="1"/>
  <c r="J16" i="15" s="1"/>
  <c r="E16" i="15"/>
  <c r="F15" i="15"/>
  <c r="G15" i="15" s="1"/>
  <c r="H15" i="15" s="1"/>
  <c r="I15" i="15" s="1"/>
  <c r="J15" i="15" s="1"/>
  <c r="E15" i="15"/>
  <c r="F14" i="15"/>
  <c r="G14" i="15" s="1"/>
  <c r="H14" i="15" s="1"/>
  <c r="I14" i="15" s="1"/>
  <c r="J14" i="15" s="1"/>
  <c r="E14" i="15"/>
  <c r="F13" i="15"/>
  <c r="G13" i="15" s="1"/>
  <c r="H13" i="15" s="1"/>
  <c r="I13" i="15" s="1"/>
  <c r="J13" i="15" s="1"/>
  <c r="E13" i="15"/>
  <c r="F12" i="15"/>
  <c r="G12" i="15" s="1"/>
  <c r="H12" i="15" s="1"/>
  <c r="I12" i="15" s="1"/>
  <c r="J12" i="15" s="1"/>
  <c r="E12" i="15"/>
  <c r="C27" i="15"/>
  <c r="F11" i="15"/>
  <c r="G11" i="15" s="1"/>
  <c r="H11" i="15" s="1"/>
  <c r="E11" i="15"/>
  <c r="I10" i="15"/>
  <c r="J10" i="15" s="1"/>
  <c r="E10" i="15"/>
  <c r="E329" i="3"/>
  <c r="E328" i="3"/>
  <c r="E327" i="3"/>
  <c r="E326" i="3"/>
  <c r="E325" i="3"/>
  <c r="E324" i="3"/>
  <c r="E323" i="3"/>
  <c r="E322" i="3"/>
  <c r="E321" i="3"/>
  <c r="E320" i="3"/>
  <c r="F329" i="3"/>
  <c r="G329" i="3" s="1"/>
  <c r="H329" i="3" s="1"/>
  <c r="I329" i="3" s="1"/>
  <c r="J329" i="3" s="1"/>
  <c r="L330" i="3"/>
  <c r="K330" i="3"/>
  <c r="F328" i="3"/>
  <c r="G328" i="3" s="1"/>
  <c r="H328" i="3" s="1"/>
  <c r="I328" i="3" s="1"/>
  <c r="J328" i="3" s="1"/>
  <c r="F327" i="3"/>
  <c r="G327" i="3" s="1"/>
  <c r="H327" i="3" s="1"/>
  <c r="I327" i="3" s="1"/>
  <c r="J327" i="3" s="1"/>
  <c r="F326" i="3"/>
  <c r="G326" i="3" s="1"/>
  <c r="H326" i="3" s="1"/>
  <c r="I326" i="3" s="1"/>
  <c r="J326" i="3" s="1"/>
  <c r="G325" i="3"/>
  <c r="H325" i="3" s="1"/>
  <c r="I325" i="3" s="1"/>
  <c r="J325" i="3" s="1"/>
  <c r="F325" i="3"/>
  <c r="F324" i="3"/>
  <c r="G324" i="3" s="1"/>
  <c r="H324" i="3" s="1"/>
  <c r="I324" i="3" s="1"/>
  <c r="J324" i="3" s="1"/>
  <c r="F323" i="3"/>
  <c r="G323" i="3" s="1"/>
  <c r="H323" i="3" s="1"/>
  <c r="I323" i="3" s="1"/>
  <c r="J323" i="3" s="1"/>
  <c r="F322" i="3"/>
  <c r="G322" i="3" s="1"/>
  <c r="H322" i="3" s="1"/>
  <c r="I322" i="3" s="1"/>
  <c r="J322" i="3" s="1"/>
  <c r="F321" i="3"/>
  <c r="G321" i="3" s="1"/>
  <c r="H321" i="3" s="1"/>
  <c r="I321" i="3" s="1"/>
  <c r="J321" i="3" s="1"/>
  <c r="F320" i="3"/>
  <c r="G320" i="3" s="1"/>
  <c r="H320" i="3" s="1"/>
  <c r="I320" i="3" s="1"/>
  <c r="J320" i="3" s="1"/>
  <c r="I319" i="3"/>
  <c r="J319" i="3" s="1"/>
  <c r="E319" i="3"/>
  <c r="D26" i="14"/>
  <c r="L27" i="14"/>
  <c r="L26" i="14"/>
  <c r="E26" i="14"/>
  <c r="E27" i="14" s="1"/>
  <c r="D27" i="14"/>
  <c r="L25" i="14"/>
  <c r="H25" i="14"/>
  <c r="E20" i="14"/>
  <c r="E21" i="14" s="1"/>
  <c r="D20" i="14"/>
  <c r="D21" i="14" s="1"/>
  <c r="D22" i="14" s="1"/>
  <c r="D23" i="14" s="1"/>
  <c r="L23" i="14"/>
  <c r="M23" i="14" s="1"/>
  <c r="L22" i="14"/>
  <c r="M22" i="14" s="1"/>
  <c r="L21" i="14"/>
  <c r="M21" i="14" s="1"/>
  <c r="L20" i="14"/>
  <c r="M20" i="14" s="1"/>
  <c r="L19" i="14"/>
  <c r="M19" i="14" s="1"/>
  <c r="H19" i="14"/>
  <c r="L17" i="14"/>
  <c r="H17" i="14"/>
  <c r="L16" i="14"/>
  <c r="H16" i="14"/>
  <c r="L15" i="14"/>
  <c r="H15" i="14"/>
  <c r="L14" i="14"/>
  <c r="H14" i="14"/>
  <c r="L13" i="14"/>
  <c r="H13" i="14"/>
  <c r="L11" i="14"/>
  <c r="H11" i="14"/>
  <c r="L10" i="14"/>
  <c r="H10" i="14"/>
  <c r="L9" i="14"/>
  <c r="M9" i="14" s="1"/>
  <c r="H9" i="14"/>
  <c r="L8" i="14"/>
  <c r="H8" i="14"/>
  <c r="L7" i="14"/>
  <c r="H7" i="14"/>
  <c r="H5" i="14"/>
  <c r="C398" i="1"/>
  <c r="G397" i="1"/>
  <c r="H397" i="1" s="1"/>
  <c r="I397" i="1" s="1"/>
  <c r="J397" i="1" s="1"/>
  <c r="F397" i="1"/>
  <c r="E397" i="1"/>
  <c r="F396" i="1"/>
  <c r="G396" i="1" s="1"/>
  <c r="H396" i="1" s="1"/>
  <c r="I396" i="1" s="1"/>
  <c r="J396" i="1" s="1"/>
  <c r="E396" i="1"/>
  <c r="G395" i="1"/>
  <c r="H395" i="1" s="1"/>
  <c r="I395" i="1" s="1"/>
  <c r="J395" i="1" s="1"/>
  <c r="F395" i="1"/>
  <c r="E395" i="1"/>
  <c r="F394" i="1"/>
  <c r="G394" i="1" s="1"/>
  <c r="H394" i="1" s="1"/>
  <c r="I394" i="1" s="1"/>
  <c r="J394" i="1" s="1"/>
  <c r="E394" i="1"/>
  <c r="G393" i="1"/>
  <c r="H393" i="1" s="1"/>
  <c r="I393" i="1" s="1"/>
  <c r="J393" i="1" s="1"/>
  <c r="F393" i="1"/>
  <c r="E393" i="1"/>
  <c r="F392" i="1"/>
  <c r="G392" i="1" s="1"/>
  <c r="H392" i="1" s="1"/>
  <c r="I392" i="1" s="1"/>
  <c r="J392" i="1" s="1"/>
  <c r="E392" i="1"/>
  <c r="G391" i="1"/>
  <c r="H391" i="1" s="1"/>
  <c r="I391" i="1" s="1"/>
  <c r="J391" i="1" s="1"/>
  <c r="F391" i="1"/>
  <c r="E391" i="1"/>
  <c r="F390" i="1"/>
  <c r="G390" i="1" s="1"/>
  <c r="H390" i="1" s="1"/>
  <c r="I390" i="1" s="1"/>
  <c r="J390" i="1" s="1"/>
  <c r="E390" i="1"/>
  <c r="G389" i="1"/>
  <c r="H389" i="1" s="1"/>
  <c r="I389" i="1" s="1"/>
  <c r="J389" i="1" s="1"/>
  <c r="F389" i="1"/>
  <c r="E389" i="1"/>
  <c r="F388" i="1"/>
  <c r="G388" i="1" s="1"/>
  <c r="H388" i="1" s="1"/>
  <c r="I388" i="1" s="1"/>
  <c r="J388" i="1" s="1"/>
  <c r="E388" i="1"/>
  <c r="G387" i="1"/>
  <c r="H387" i="1" s="1"/>
  <c r="I387" i="1" s="1"/>
  <c r="J387" i="1" s="1"/>
  <c r="F387" i="1"/>
  <c r="E387" i="1"/>
  <c r="F386" i="1"/>
  <c r="G386" i="1" s="1"/>
  <c r="H386" i="1" s="1"/>
  <c r="I386" i="1" s="1"/>
  <c r="J386" i="1" s="1"/>
  <c r="E386" i="1"/>
  <c r="G385" i="1"/>
  <c r="H385" i="1" s="1"/>
  <c r="I385" i="1" s="1"/>
  <c r="J385" i="1" s="1"/>
  <c r="F385" i="1"/>
  <c r="E385" i="1"/>
  <c r="F384" i="1"/>
  <c r="G384" i="1" s="1"/>
  <c r="H384" i="1" s="1"/>
  <c r="I384" i="1" s="1"/>
  <c r="J384" i="1" s="1"/>
  <c r="E384" i="1"/>
  <c r="G383" i="1"/>
  <c r="H383" i="1" s="1"/>
  <c r="I383" i="1" s="1"/>
  <c r="J383" i="1" s="1"/>
  <c r="F383" i="1"/>
  <c r="E383" i="1"/>
  <c r="F382" i="1"/>
  <c r="G382" i="1" s="1"/>
  <c r="H382" i="1" s="1"/>
  <c r="I382" i="1" s="1"/>
  <c r="J382" i="1" s="1"/>
  <c r="E382" i="1"/>
  <c r="I381" i="1"/>
  <c r="J381" i="1" s="1"/>
  <c r="E381" i="1"/>
  <c r="L5" i="14"/>
  <c r="L4" i="14"/>
  <c r="O4" i="14" s="1"/>
  <c r="O3" i="14"/>
  <c r="P3" i="14" s="1"/>
  <c r="C374" i="1"/>
  <c r="F373" i="1"/>
  <c r="G373" i="1" s="1"/>
  <c r="H373" i="1" s="1"/>
  <c r="I373" i="1" s="1"/>
  <c r="J373" i="1" s="1"/>
  <c r="E373" i="1"/>
  <c r="F372" i="1"/>
  <c r="G372" i="1" s="1"/>
  <c r="H372" i="1" s="1"/>
  <c r="I372" i="1" s="1"/>
  <c r="J372" i="1" s="1"/>
  <c r="E372" i="1"/>
  <c r="F371" i="1"/>
  <c r="G371" i="1" s="1"/>
  <c r="H371" i="1" s="1"/>
  <c r="I371" i="1" s="1"/>
  <c r="J371" i="1" s="1"/>
  <c r="E371" i="1"/>
  <c r="F370" i="1"/>
  <c r="G370" i="1" s="1"/>
  <c r="H370" i="1" s="1"/>
  <c r="I370" i="1" s="1"/>
  <c r="J370" i="1" s="1"/>
  <c r="E370" i="1"/>
  <c r="F369" i="1"/>
  <c r="G369" i="1" s="1"/>
  <c r="H369" i="1" s="1"/>
  <c r="I369" i="1" s="1"/>
  <c r="J369" i="1" s="1"/>
  <c r="E369" i="1"/>
  <c r="F368" i="1"/>
  <c r="G368" i="1" s="1"/>
  <c r="H368" i="1" s="1"/>
  <c r="I368" i="1" s="1"/>
  <c r="J368" i="1" s="1"/>
  <c r="E368" i="1"/>
  <c r="F367" i="1"/>
  <c r="G367" i="1" s="1"/>
  <c r="H367" i="1" s="1"/>
  <c r="I367" i="1" s="1"/>
  <c r="J367" i="1" s="1"/>
  <c r="E367" i="1"/>
  <c r="F366" i="1"/>
  <c r="G366" i="1" s="1"/>
  <c r="H366" i="1" s="1"/>
  <c r="I366" i="1" s="1"/>
  <c r="J366" i="1" s="1"/>
  <c r="E366" i="1"/>
  <c r="I365" i="1"/>
  <c r="J365" i="1" s="1"/>
  <c r="E365" i="1"/>
  <c r="F357" i="1"/>
  <c r="G357" i="1" s="1"/>
  <c r="H357" i="1" s="1"/>
  <c r="I357" i="1" s="1"/>
  <c r="J357" i="1" s="1"/>
  <c r="F356" i="1"/>
  <c r="G356" i="1" s="1"/>
  <c r="H356" i="1" s="1"/>
  <c r="I356" i="1" s="1"/>
  <c r="J356" i="1" s="1"/>
  <c r="F355" i="1"/>
  <c r="G355" i="1" s="1"/>
  <c r="H355" i="1" s="1"/>
  <c r="I355" i="1" s="1"/>
  <c r="J355" i="1" s="1"/>
  <c r="F354" i="1"/>
  <c r="G354" i="1" s="1"/>
  <c r="H354" i="1" s="1"/>
  <c r="I354" i="1" s="1"/>
  <c r="J354" i="1" s="1"/>
  <c r="F353" i="1"/>
  <c r="G353" i="1" s="1"/>
  <c r="H353" i="1" s="1"/>
  <c r="I353" i="1" s="1"/>
  <c r="J353" i="1" s="1"/>
  <c r="F352" i="1"/>
  <c r="G352" i="1" s="1"/>
  <c r="H352" i="1" s="1"/>
  <c r="I352" i="1" s="1"/>
  <c r="J352" i="1" s="1"/>
  <c r="F351" i="1"/>
  <c r="G351" i="1" s="1"/>
  <c r="H351" i="1" s="1"/>
  <c r="I351" i="1" s="1"/>
  <c r="J351" i="1" s="1"/>
  <c r="F350" i="1"/>
  <c r="G350" i="1" s="1"/>
  <c r="H350" i="1" s="1"/>
  <c r="I350" i="1" s="1"/>
  <c r="J350" i="1" s="1"/>
  <c r="C358" i="1"/>
  <c r="E357" i="1"/>
  <c r="E356" i="1"/>
  <c r="E355" i="1"/>
  <c r="E354" i="1"/>
  <c r="E353" i="1"/>
  <c r="E352" i="1"/>
  <c r="E351" i="1"/>
  <c r="E350" i="1"/>
  <c r="I349" i="1"/>
  <c r="J349" i="1" s="1"/>
  <c r="E349" i="1"/>
  <c r="F326" i="1"/>
  <c r="F341" i="1"/>
  <c r="G341" i="1" s="1"/>
  <c r="H341" i="1" s="1"/>
  <c r="I341" i="1" s="1"/>
  <c r="J341" i="1" s="1"/>
  <c r="F340" i="1"/>
  <c r="G340" i="1" s="1"/>
  <c r="H340" i="1" s="1"/>
  <c r="I340" i="1" s="1"/>
  <c r="J340" i="1" s="1"/>
  <c r="F339" i="1"/>
  <c r="G339" i="1" s="1"/>
  <c r="H339" i="1" s="1"/>
  <c r="I339" i="1" s="1"/>
  <c r="J339" i="1" s="1"/>
  <c r="F338" i="1"/>
  <c r="G338" i="1" s="1"/>
  <c r="H338" i="1" s="1"/>
  <c r="I338" i="1" s="1"/>
  <c r="J338" i="1" s="1"/>
  <c r="E341" i="1"/>
  <c r="E340" i="1"/>
  <c r="E339" i="1"/>
  <c r="E338" i="1"/>
  <c r="C342" i="1"/>
  <c r="F337" i="1"/>
  <c r="G337" i="1" s="1"/>
  <c r="H337" i="1" s="1"/>
  <c r="I337" i="1" s="1"/>
  <c r="J337" i="1" s="1"/>
  <c r="E337" i="1"/>
  <c r="F336" i="1"/>
  <c r="G336" i="1" s="1"/>
  <c r="H336" i="1" s="1"/>
  <c r="I336" i="1" s="1"/>
  <c r="J336" i="1" s="1"/>
  <c r="E336" i="1"/>
  <c r="F335" i="1"/>
  <c r="G335" i="1" s="1"/>
  <c r="H335" i="1" s="1"/>
  <c r="I335" i="1" s="1"/>
  <c r="J335" i="1" s="1"/>
  <c r="E335" i="1"/>
  <c r="F334" i="1"/>
  <c r="G334" i="1" s="1"/>
  <c r="H334" i="1" s="1"/>
  <c r="I334" i="1" s="1"/>
  <c r="J334" i="1" s="1"/>
  <c r="E334" i="1"/>
  <c r="F333" i="1"/>
  <c r="G333" i="1" s="1"/>
  <c r="H333" i="1" s="1"/>
  <c r="I333" i="1" s="1"/>
  <c r="J333" i="1" s="1"/>
  <c r="E333" i="1"/>
  <c r="F332" i="1"/>
  <c r="G332" i="1" s="1"/>
  <c r="H332" i="1" s="1"/>
  <c r="I332" i="1" s="1"/>
  <c r="J332" i="1" s="1"/>
  <c r="E332" i="1"/>
  <c r="F331" i="1"/>
  <c r="G331" i="1" s="1"/>
  <c r="H331" i="1" s="1"/>
  <c r="I331" i="1" s="1"/>
  <c r="J331" i="1" s="1"/>
  <c r="E331" i="1"/>
  <c r="F330" i="1"/>
  <c r="G330" i="1" s="1"/>
  <c r="H330" i="1" s="1"/>
  <c r="I330" i="1" s="1"/>
  <c r="J330" i="1" s="1"/>
  <c r="E330" i="1"/>
  <c r="F329" i="1"/>
  <c r="G329" i="1" s="1"/>
  <c r="H329" i="1" s="1"/>
  <c r="I329" i="1" s="1"/>
  <c r="J329" i="1" s="1"/>
  <c r="E329" i="1"/>
  <c r="F328" i="1"/>
  <c r="G328" i="1" s="1"/>
  <c r="H328" i="1" s="1"/>
  <c r="I328" i="1" s="1"/>
  <c r="J328" i="1" s="1"/>
  <c r="E328" i="1"/>
  <c r="F327" i="1"/>
  <c r="G327" i="1" s="1"/>
  <c r="H327" i="1" s="1"/>
  <c r="I327" i="1" s="1"/>
  <c r="J327" i="1" s="1"/>
  <c r="E327" i="1"/>
  <c r="G326" i="1"/>
  <c r="E326" i="1"/>
  <c r="I325" i="1"/>
  <c r="J325" i="1" s="1"/>
  <c r="E325" i="1"/>
  <c r="B20" i="1"/>
  <c r="B19" i="1"/>
  <c r="B18" i="1"/>
  <c r="B9" i="1"/>
  <c r="B8" i="1"/>
  <c r="B7" i="1"/>
  <c r="B6" i="1"/>
  <c r="B23" i="2"/>
  <c r="B6" i="2"/>
  <c r="B5" i="2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P11" i="13"/>
  <c r="Q11" i="13" s="1"/>
  <c r="L11" i="13"/>
  <c r="H11" i="13"/>
  <c r="J11" i="13" s="1"/>
  <c r="E11" i="13"/>
  <c r="I11" i="13" s="1"/>
  <c r="F252" i="1"/>
  <c r="G252" i="1" s="1"/>
  <c r="H252" i="1" s="1"/>
  <c r="I252" i="1" s="1"/>
  <c r="J252" i="1" s="1"/>
  <c r="F251" i="1"/>
  <c r="F250" i="1"/>
  <c r="G250" i="1" s="1"/>
  <c r="H250" i="1" s="1"/>
  <c r="I250" i="1" s="1"/>
  <c r="J250" i="1" s="1"/>
  <c r="F249" i="1"/>
  <c r="G249" i="1" s="1"/>
  <c r="H249" i="1" s="1"/>
  <c r="I249" i="1" s="1"/>
  <c r="J249" i="1" s="1"/>
  <c r="F280" i="1"/>
  <c r="G280" i="1" s="1"/>
  <c r="H280" i="1" s="1"/>
  <c r="I280" i="1" s="1"/>
  <c r="J280" i="1" s="1"/>
  <c r="F279" i="1"/>
  <c r="G279" i="1" s="1"/>
  <c r="H279" i="1" s="1"/>
  <c r="I279" i="1" s="1"/>
  <c r="J279" i="1" s="1"/>
  <c r="F278" i="1"/>
  <c r="G278" i="1" s="1"/>
  <c r="H278" i="1" s="1"/>
  <c r="I278" i="1" s="1"/>
  <c r="J278" i="1" s="1"/>
  <c r="F277" i="1"/>
  <c r="G277" i="1" s="1"/>
  <c r="H277" i="1" s="1"/>
  <c r="I277" i="1" s="1"/>
  <c r="J277" i="1" s="1"/>
  <c r="F276" i="1"/>
  <c r="G276" i="1" s="1"/>
  <c r="H276" i="1" s="1"/>
  <c r="I276" i="1" s="1"/>
  <c r="J276" i="1" s="1"/>
  <c r="F275" i="1"/>
  <c r="G275" i="1" s="1"/>
  <c r="H275" i="1" s="1"/>
  <c r="I275" i="1" s="1"/>
  <c r="J275" i="1" s="1"/>
  <c r="F308" i="1"/>
  <c r="F307" i="1"/>
  <c r="G307" i="1" s="1"/>
  <c r="H307" i="1" s="1"/>
  <c r="I307" i="1" s="1"/>
  <c r="J307" i="1" s="1"/>
  <c r="F306" i="1"/>
  <c r="G306" i="1" s="1"/>
  <c r="H306" i="1" s="1"/>
  <c r="I306" i="1" s="1"/>
  <c r="J306" i="1" s="1"/>
  <c r="F305" i="1"/>
  <c r="G305" i="1" s="1"/>
  <c r="H305" i="1" s="1"/>
  <c r="I305" i="1" s="1"/>
  <c r="J305" i="1" s="1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F274" i="3"/>
  <c r="F273" i="3"/>
  <c r="F272" i="3"/>
  <c r="F271" i="3"/>
  <c r="F270" i="3"/>
  <c r="F269" i="3"/>
  <c r="F303" i="3"/>
  <c r="F302" i="3"/>
  <c r="G302" i="3" s="1"/>
  <c r="H302" i="3" s="1"/>
  <c r="I302" i="3" s="1"/>
  <c r="J302" i="3" s="1"/>
  <c r="F301" i="3"/>
  <c r="F300" i="3"/>
  <c r="F299" i="3"/>
  <c r="F298" i="3"/>
  <c r="G298" i="3" s="1"/>
  <c r="H298" i="3" s="1"/>
  <c r="I298" i="3" s="1"/>
  <c r="J298" i="3" s="1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C304" i="3"/>
  <c r="N5" i="13"/>
  <c r="P5" i="13" s="1"/>
  <c r="Q5" i="13" s="1"/>
  <c r="N3" i="13"/>
  <c r="P3" i="13" s="1"/>
  <c r="Q3" i="13" s="1"/>
  <c r="L5" i="13"/>
  <c r="H5" i="13"/>
  <c r="J5" i="13" s="1"/>
  <c r="E5" i="13"/>
  <c r="I5" i="13" s="1"/>
  <c r="L3" i="13"/>
  <c r="H3" i="13"/>
  <c r="J3" i="13" s="1"/>
  <c r="E3" i="13"/>
  <c r="I3" i="13" s="1"/>
  <c r="C309" i="1"/>
  <c r="C281" i="1"/>
  <c r="L304" i="3"/>
  <c r="K304" i="3"/>
  <c r="G303" i="3"/>
  <c r="G301" i="3"/>
  <c r="H301" i="3" s="1"/>
  <c r="I301" i="3" s="1"/>
  <c r="J301" i="3" s="1"/>
  <c r="G300" i="3"/>
  <c r="H300" i="3" s="1"/>
  <c r="I300" i="3" s="1"/>
  <c r="J300" i="3" s="1"/>
  <c r="G299" i="3"/>
  <c r="H299" i="3" s="1"/>
  <c r="I299" i="3" s="1"/>
  <c r="J299" i="3" s="1"/>
  <c r="F297" i="3"/>
  <c r="G297" i="3" s="1"/>
  <c r="H297" i="3" s="1"/>
  <c r="I297" i="3" s="1"/>
  <c r="J297" i="3" s="1"/>
  <c r="F296" i="3"/>
  <c r="G296" i="3" s="1"/>
  <c r="H296" i="3" s="1"/>
  <c r="I296" i="3" s="1"/>
  <c r="J296" i="3" s="1"/>
  <c r="F295" i="3"/>
  <c r="G295" i="3" s="1"/>
  <c r="H295" i="3" s="1"/>
  <c r="I295" i="3" s="1"/>
  <c r="J295" i="3" s="1"/>
  <c r="F294" i="3"/>
  <c r="G294" i="3" s="1"/>
  <c r="H294" i="3" s="1"/>
  <c r="I294" i="3" s="1"/>
  <c r="J294" i="3" s="1"/>
  <c r="F293" i="3"/>
  <c r="G293" i="3" s="1"/>
  <c r="H293" i="3" s="1"/>
  <c r="I293" i="3" s="1"/>
  <c r="J293" i="3" s="1"/>
  <c r="F292" i="3"/>
  <c r="G292" i="3" s="1"/>
  <c r="H292" i="3" s="1"/>
  <c r="I292" i="3" s="1"/>
  <c r="J292" i="3" s="1"/>
  <c r="F291" i="3"/>
  <c r="G291" i="3" s="1"/>
  <c r="H291" i="3" s="1"/>
  <c r="I291" i="3" s="1"/>
  <c r="J291" i="3" s="1"/>
  <c r="F290" i="3"/>
  <c r="G290" i="3" s="1"/>
  <c r="H290" i="3" s="1"/>
  <c r="I290" i="3" s="1"/>
  <c r="J290" i="3" s="1"/>
  <c r="I289" i="3"/>
  <c r="J289" i="3" s="1"/>
  <c r="E289" i="3"/>
  <c r="G308" i="1"/>
  <c r="H308" i="1" s="1"/>
  <c r="I308" i="1" s="1"/>
  <c r="J308" i="1" s="1"/>
  <c r="E308" i="1"/>
  <c r="E307" i="1"/>
  <c r="E306" i="1"/>
  <c r="E305" i="1"/>
  <c r="F304" i="1"/>
  <c r="G304" i="1" s="1"/>
  <c r="H304" i="1" s="1"/>
  <c r="I304" i="1" s="1"/>
  <c r="J304" i="1" s="1"/>
  <c r="E304" i="1"/>
  <c r="F303" i="1"/>
  <c r="G303" i="1" s="1"/>
  <c r="H303" i="1" s="1"/>
  <c r="I303" i="1" s="1"/>
  <c r="J303" i="1" s="1"/>
  <c r="E303" i="1"/>
  <c r="F302" i="1"/>
  <c r="G302" i="1" s="1"/>
  <c r="H302" i="1" s="1"/>
  <c r="I302" i="1" s="1"/>
  <c r="J302" i="1" s="1"/>
  <c r="E302" i="1"/>
  <c r="F301" i="1"/>
  <c r="G301" i="1" s="1"/>
  <c r="H301" i="1" s="1"/>
  <c r="I301" i="1" s="1"/>
  <c r="J301" i="1" s="1"/>
  <c r="E301" i="1"/>
  <c r="F300" i="1"/>
  <c r="G300" i="1" s="1"/>
  <c r="H300" i="1" s="1"/>
  <c r="I300" i="1" s="1"/>
  <c r="J300" i="1" s="1"/>
  <c r="E300" i="1"/>
  <c r="F299" i="1"/>
  <c r="G299" i="1" s="1"/>
  <c r="H299" i="1" s="1"/>
  <c r="I299" i="1" s="1"/>
  <c r="J299" i="1" s="1"/>
  <c r="E299" i="1"/>
  <c r="F298" i="1"/>
  <c r="G298" i="1" s="1"/>
  <c r="E298" i="1"/>
  <c r="F297" i="1"/>
  <c r="G297" i="1" s="1"/>
  <c r="H297" i="1" s="1"/>
  <c r="I297" i="1" s="1"/>
  <c r="J297" i="1" s="1"/>
  <c r="E297" i="1"/>
  <c r="I296" i="1"/>
  <c r="J296" i="1" s="1"/>
  <c r="E296" i="1"/>
  <c r="E280" i="1"/>
  <c r="E279" i="1"/>
  <c r="E278" i="1"/>
  <c r="E277" i="1"/>
  <c r="E276" i="1"/>
  <c r="E275" i="1"/>
  <c r="F274" i="1"/>
  <c r="G274" i="1" s="1"/>
  <c r="H274" i="1" s="1"/>
  <c r="I274" i="1" s="1"/>
  <c r="J274" i="1" s="1"/>
  <c r="E274" i="1"/>
  <c r="F273" i="1"/>
  <c r="G273" i="1" s="1"/>
  <c r="H273" i="1" s="1"/>
  <c r="I273" i="1" s="1"/>
  <c r="J273" i="1" s="1"/>
  <c r="E273" i="1"/>
  <c r="F272" i="1"/>
  <c r="G272" i="1" s="1"/>
  <c r="H272" i="1" s="1"/>
  <c r="I272" i="1" s="1"/>
  <c r="J272" i="1" s="1"/>
  <c r="E272" i="1"/>
  <c r="F271" i="1"/>
  <c r="G271" i="1" s="1"/>
  <c r="H271" i="1" s="1"/>
  <c r="I271" i="1" s="1"/>
  <c r="J271" i="1" s="1"/>
  <c r="E271" i="1"/>
  <c r="F270" i="1"/>
  <c r="G270" i="1" s="1"/>
  <c r="H270" i="1" s="1"/>
  <c r="I270" i="1" s="1"/>
  <c r="J270" i="1" s="1"/>
  <c r="E270" i="1"/>
  <c r="F269" i="1"/>
  <c r="G269" i="1" s="1"/>
  <c r="H269" i="1" s="1"/>
  <c r="I269" i="1" s="1"/>
  <c r="J269" i="1" s="1"/>
  <c r="E269" i="1"/>
  <c r="I268" i="1"/>
  <c r="J268" i="1" s="1"/>
  <c r="E268" i="1"/>
  <c r="E250" i="1"/>
  <c r="E249" i="1"/>
  <c r="E252" i="1"/>
  <c r="G251" i="1"/>
  <c r="H251" i="1" s="1"/>
  <c r="I251" i="1" s="1"/>
  <c r="J251" i="1" s="1"/>
  <c r="E251" i="1"/>
  <c r="F248" i="1"/>
  <c r="G248" i="1" s="1"/>
  <c r="H248" i="1" s="1"/>
  <c r="I248" i="1" s="1"/>
  <c r="J248" i="1" s="1"/>
  <c r="E248" i="1"/>
  <c r="F247" i="1"/>
  <c r="G247" i="1" s="1"/>
  <c r="H247" i="1" s="1"/>
  <c r="I247" i="1" s="1"/>
  <c r="J247" i="1" s="1"/>
  <c r="E247" i="1"/>
  <c r="F246" i="1"/>
  <c r="G246" i="1" s="1"/>
  <c r="H246" i="1" s="1"/>
  <c r="I246" i="1" s="1"/>
  <c r="J246" i="1" s="1"/>
  <c r="E246" i="1"/>
  <c r="F245" i="1"/>
  <c r="G245" i="1" s="1"/>
  <c r="H245" i="1" s="1"/>
  <c r="I245" i="1" s="1"/>
  <c r="J245" i="1" s="1"/>
  <c r="E245" i="1"/>
  <c r="F244" i="1"/>
  <c r="G244" i="1" s="1"/>
  <c r="H244" i="1" s="1"/>
  <c r="I244" i="1" s="1"/>
  <c r="J244" i="1" s="1"/>
  <c r="E244" i="1"/>
  <c r="F243" i="1"/>
  <c r="G243" i="1" s="1"/>
  <c r="H243" i="1" s="1"/>
  <c r="I243" i="1" s="1"/>
  <c r="J243" i="1" s="1"/>
  <c r="E243" i="1"/>
  <c r="F242" i="1"/>
  <c r="G242" i="1" s="1"/>
  <c r="H242" i="1" s="1"/>
  <c r="I242" i="1" s="1"/>
  <c r="J242" i="1" s="1"/>
  <c r="E242" i="1"/>
  <c r="F241" i="1"/>
  <c r="G241" i="1" s="1"/>
  <c r="H241" i="1" s="1"/>
  <c r="I241" i="1" s="1"/>
  <c r="J241" i="1" s="1"/>
  <c r="E241" i="1"/>
  <c r="I240" i="1"/>
  <c r="J240" i="1" s="1"/>
  <c r="E240" i="1"/>
  <c r="G272" i="3"/>
  <c r="H272" i="3" s="1"/>
  <c r="I272" i="3" s="1"/>
  <c r="J272" i="3" s="1"/>
  <c r="G271" i="3"/>
  <c r="H271" i="3" s="1"/>
  <c r="I271" i="3" s="1"/>
  <c r="J271" i="3" s="1"/>
  <c r="G270" i="3"/>
  <c r="H270" i="3" s="1"/>
  <c r="I270" i="3" s="1"/>
  <c r="J270" i="3" s="1"/>
  <c r="G269" i="3"/>
  <c r="H269" i="3" s="1"/>
  <c r="I269" i="3" s="1"/>
  <c r="J269" i="3" s="1"/>
  <c r="L275" i="3"/>
  <c r="K275" i="3"/>
  <c r="G274" i="3"/>
  <c r="H274" i="3" s="1"/>
  <c r="I274" i="3" s="1"/>
  <c r="J274" i="3" s="1"/>
  <c r="G273" i="3"/>
  <c r="H273" i="3" s="1"/>
  <c r="I273" i="3" s="1"/>
  <c r="J273" i="3" s="1"/>
  <c r="F268" i="3"/>
  <c r="G268" i="3" s="1"/>
  <c r="H268" i="3" s="1"/>
  <c r="I268" i="3" s="1"/>
  <c r="J268" i="3" s="1"/>
  <c r="F267" i="3"/>
  <c r="G267" i="3" s="1"/>
  <c r="H267" i="3" s="1"/>
  <c r="I267" i="3" s="1"/>
  <c r="J267" i="3" s="1"/>
  <c r="F266" i="3"/>
  <c r="G266" i="3" s="1"/>
  <c r="H266" i="3" s="1"/>
  <c r="I266" i="3" s="1"/>
  <c r="J266" i="3" s="1"/>
  <c r="F265" i="3"/>
  <c r="G265" i="3" s="1"/>
  <c r="H265" i="3" s="1"/>
  <c r="I265" i="3" s="1"/>
  <c r="J265" i="3" s="1"/>
  <c r="F264" i="3"/>
  <c r="G264" i="3" s="1"/>
  <c r="H264" i="3" s="1"/>
  <c r="I264" i="3" s="1"/>
  <c r="J264" i="3" s="1"/>
  <c r="F263" i="3"/>
  <c r="G263" i="3" s="1"/>
  <c r="H263" i="3" s="1"/>
  <c r="I263" i="3" s="1"/>
  <c r="J263" i="3" s="1"/>
  <c r="F262" i="3"/>
  <c r="G262" i="3" s="1"/>
  <c r="H262" i="3" s="1"/>
  <c r="I262" i="3" s="1"/>
  <c r="J262" i="3" s="1"/>
  <c r="F261" i="3"/>
  <c r="G261" i="3" s="1"/>
  <c r="H261" i="3" s="1"/>
  <c r="I261" i="3" s="1"/>
  <c r="J261" i="3" s="1"/>
  <c r="I260" i="3"/>
  <c r="J260" i="3" s="1"/>
  <c r="E260" i="3"/>
  <c r="G257" i="2"/>
  <c r="H257" i="2" s="1"/>
  <c r="I257" i="2" s="1"/>
  <c r="J257" i="2" s="1"/>
  <c r="E257" i="2"/>
  <c r="L258" i="2"/>
  <c r="K258" i="2"/>
  <c r="G256" i="2"/>
  <c r="H256" i="2" s="1"/>
  <c r="I256" i="2" s="1"/>
  <c r="J256" i="2" s="1"/>
  <c r="E256" i="2"/>
  <c r="F255" i="2"/>
  <c r="G255" i="2" s="1"/>
  <c r="H255" i="2" s="1"/>
  <c r="I255" i="2" s="1"/>
  <c r="J255" i="2" s="1"/>
  <c r="E255" i="2"/>
  <c r="F254" i="2"/>
  <c r="G254" i="2" s="1"/>
  <c r="H254" i="2" s="1"/>
  <c r="I254" i="2" s="1"/>
  <c r="J254" i="2" s="1"/>
  <c r="E254" i="2"/>
  <c r="F253" i="2"/>
  <c r="G253" i="2" s="1"/>
  <c r="H253" i="2" s="1"/>
  <c r="I253" i="2" s="1"/>
  <c r="J253" i="2" s="1"/>
  <c r="E253" i="2"/>
  <c r="F252" i="2"/>
  <c r="G252" i="2" s="1"/>
  <c r="H252" i="2" s="1"/>
  <c r="I252" i="2" s="1"/>
  <c r="J252" i="2" s="1"/>
  <c r="E252" i="2"/>
  <c r="F251" i="2"/>
  <c r="G251" i="2" s="1"/>
  <c r="H251" i="2" s="1"/>
  <c r="I251" i="2" s="1"/>
  <c r="J251" i="2" s="1"/>
  <c r="E251" i="2"/>
  <c r="F250" i="2"/>
  <c r="G250" i="2" s="1"/>
  <c r="H250" i="2" s="1"/>
  <c r="I250" i="2" s="1"/>
  <c r="J250" i="2" s="1"/>
  <c r="E250" i="2"/>
  <c r="I249" i="2"/>
  <c r="J249" i="2" s="1"/>
  <c r="J258" i="2" s="1"/>
  <c r="E249" i="2"/>
  <c r="F224" i="1"/>
  <c r="G224" i="1" s="1"/>
  <c r="H224" i="1" s="1"/>
  <c r="I224" i="1" s="1"/>
  <c r="J224" i="1" s="1"/>
  <c r="E224" i="1"/>
  <c r="F223" i="1"/>
  <c r="G223" i="1" s="1"/>
  <c r="H223" i="1" s="1"/>
  <c r="I223" i="1" s="1"/>
  <c r="J223" i="1" s="1"/>
  <c r="E223" i="1"/>
  <c r="F222" i="1"/>
  <c r="G222" i="1" s="1"/>
  <c r="H222" i="1" s="1"/>
  <c r="I222" i="1" s="1"/>
  <c r="J222" i="1" s="1"/>
  <c r="E222" i="1"/>
  <c r="F221" i="1"/>
  <c r="G221" i="1" s="1"/>
  <c r="H221" i="1" s="1"/>
  <c r="I221" i="1" s="1"/>
  <c r="J221" i="1" s="1"/>
  <c r="E221" i="1"/>
  <c r="F220" i="1"/>
  <c r="G220" i="1" s="1"/>
  <c r="H220" i="1" s="1"/>
  <c r="I220" i="1" s="1"/>
  <c r="J220" i="1" s="1"/>
  <c r="E220" i="1"/>
  <c r="F219" i="1"/>
  <c r="G219" i="1" s="1"/>
  <c r="H219" i="1" s="1"/>
  <c r="I219" i="1" s="1"/>
  <c r="J219" i="1" s="1"/>
  <c r="E219" i="1"/>
  <c r="F218" i="1"/>
  <c r="G218" i="1" s="1"/>
  <c r="H218" i="1" s="1"/>
  <c r="I218" i="1" s="1"/>
  <c r="J218" i="1" s="1"/>
  <c r="E218" i="1"/>
  <c r="F217" i="1"/>
  <c r="G217" i="1" s="1"/>
  <c r="H217" i="1" s="1"/>
  <c r="I217" i="1" s="1"/>
  <c r="J217" i="1" s="1"/>
  <c r="E217" i="1"/>
  <c r="F216" i="1"/>
  <c r="G216" i="1" s="1"/>
  <c r="H216" i="1" s="1"/>
  <c r="I216" i="1" s="1"/>
  <c r="J216" i="1" s="1"/>
  <c r="E216" i="1"/>
  <c r="F215" i="1"/>
  <c r="G215" i="1" s="1"/>
  <c r="H215" i="1" s="1"/>
  <c r="I215" i="1" s="1"/>
  <c r="J215" i="1" s="1"/>
  <c r="E215" i="1"/>
  <c r="I214" i="1"/>
  <c r="J214" i="1" s="1"/>
  <c r="E214" i="1"/>
  <c r="L234" i="2"/>
  <c r="K234" i="2"/>
  <c r="G233" i="2"/>
  <c r="H233" i="2" s="1"/>
  <c r="I233" i="2" s="1"/>
  <c r="J233" i="2" s="1"/>
  <c r="E233" i="2"/>
  <c r="F232" i="2"/>
  <c r="G232" i="2" s="1"/>
  <c r="H232" i="2" s="1"/>
  <c r="I232" i="2" s="1"/>
  <c r="J232" i="2" s="1"/>
  <c r="E232" i="2"/>
  <c r="F231" i="2"/>
  <c r="G231" i="2" s="1"/>
  <c r="H231" i="2" s="1"/>
  <c r="I231" i="2" s="1"/>
  <c r="J231" i="2" s="1"/>
  <c r="E231" i="2"/>
  <c r="F230" i="2"/>
  <c r="G230" i="2" s="1"/>
  <c r="H230" i="2" s="1"/>
  <c r="I230" i="2" s="1"/>
  <c r="J230" i="2" s="1"/>
  <c r="E230" i="2"/>
  <c r="F229" i="2"/>
  <c r="G229" i="2" s="1"/>
  <c r="H229" i="2" s="1"/>
  <c r="I229" i="2" s="1"/>
  <c r="J229" i="2" s="1"/>
  <c r="E229" i="2"/>
  <c r="F228" i="2"/>
  <c r="G228" i="2" s="1"/>
  <c r="H228" i="2" s="1"/>
  <c r="I228" i="2" s="1"/>
  <c r="J228" i="2" s="1"/>
  <c r="E228" i="2"/>
  <c r="F227" i="2"/>
  <c r="G227" i="2" s="1"/>
  <c r="H227" i="2" s="1"/>
  <c r="I227" i="2" s="1"/>
  <c r="J227" i="2" s="1"/>
  <c r="E227" i="2"/>
  <c r="J226" i="2"/>
  <c r="I226" i="2"/>
  <c r="E226" i="2"/>
  <c r="L246" i="3"/>
  <c r="K246" i="3"/>
  <c r="F245" i="3"/>
  <c r="G245" i="3" s="1"/>
  <c r="H245" i="3" s="1"/>
  <c r="I245" i="3" s="1"/>
  <c r="J245" i="3" s="1"/>
  <c r="E245" i="3"/>
  <c r="F244" i="3"/>
  <c r="G244" i="3" s="1"/>
  <c r="H244" i="3" s="1"/>
  <c r="I244" i="3" s="1"/>
  <c r="J244" i="3" s="1"/>
  <c r="E244" i="3"/>
  <c r="F243" i="3"/>
  <c r="G243" i="3" s="1"/>
  <c r="H243" i="3" s="1"/>
  <c r="I243" i="3" s="1"/>
  <c r="J243" i="3" s="1"/>
  <c r="E243" i="3"/>
  <c r="F242" i="3"/>
  <c r="G242" i="3" s="1"/>
  <c r="H242" i="3" s="1"/>
  <c r="I242" i="3" s="1"/>
  <c r="J242" i="3" s="1"/>
  <c r="E242" i="3"/>
  <c r="F241" i="3"/>
  <c r="G241" i="3" s="1"/>
  <c r="H241" i="3" s="1"/>
  <c r="I241" i="3" s="1"/>
  <c r="J241" i="3" s="1"/>
  <c r="E241" i="3"/>
  <c r="F240" i="3"/>
  <c r="G240" i="3" s="1"/>
  <c r="H240" i="3" s="1"/>
  <c r="I240" i="3" s="1"/>
  <c r="J240" i="3" s="1"/>
  <c r="E240" i="3"/>
  <c r="F239" i="3"/>
  <c r="G239" i="3" s="1"/>
  <c r="H239" i="3" s="1"/>
  <c r="I239" i="3" s="1"/>
  <c r="J239" i="3" s="1"/>
  <c r="E239" i="3"/>
  <c r="F238" i="3"/>
  <c r="G238" i="3" s="1"/>
  <c r="H238" i="3" s="1"/>
  <c r="I238" i="3" s="1"/>
  <c r="J238" i="3" s="1"/>
  <c r="E238" i="3"/>
  <c r="F237" i="3"/>
  <c r="G237" i="3" s="1"/>
  <c r="H237" i="3" s="1"/>
  <c r="I237" i="3" s="1"/>
  <c r="J237" i="3" s="1"/>
  <c r="E237" i="3"/>
  <c r="F236" i="3"/>
  <c r="G236" i="3" s="1"/>
  <c r="H236" i="3" s="1"/>
  <c r="I236" i="3" s="1"/>
  <c r="J236" i="3" s="1"/>
  <c r="E236" i="3"/>
  <c r="I235" i="3"/>
  <c r="J235" i="3" s="1"/>
  <c r="E235" i="3"/>
  <c r="L221" i="3"/>
  <c r="K221" i="3"/>
  <c r="F220" i="3"/>
  <c r="G220" i="3" s="1"/>
  <c r="H220" i="3" s="1"/>
  <c r="I220" i="3" s="1"/>
  <c r="J220" i="3" s="1"/>
  <c r="E220" i="3"/>
  <c r="F219" i="3"/>
  <c r="G219" i="3" s="1"/>
  <c r="H219" i="3" s="1"/>
  <c r="I219" i="3" s="1"/>
  <c r="J219" i="3" s="1"/>
  <c r="E219" i="3"/>
  <c r="F218" i="3"/>
  <c r="G218" i="3" s="1"/>
  <c r="H218" i="3" s="1"/>
  <c r="I218" i="3" s="1"/>
  <c r="J218" i="3" s="1"/>
  <c r="E218" i="3"/>
  <c r="F217" i="3"/>
  <c r="G217" i="3" s="1"/>
  <c r="H217" i="3" s="1"/>
  <c r="I217" i="3" s="1"/>
  <c r="J217" i="3" s="1"/>
  <c r="E217" i="3"/>
  <c r="F216" i="3"/>
  <c r="G216" i="3" s="1"/>
  <c r="H216" i="3" s="1"/>
  <c r="I216" i="3" s="1"/>
  <c r="J216" i="3" s="1"/>
  <c r="E216" i="3"/>
  <c r="F215" i="3"/>
  <c r="G215" i="3" s="1"/>
  <c r="H215" i="3" s="1"/>
  <c r="I215" i="3" s="1"/>
  <c r="J215" i="3" s="1"/>
  <c r="E215" i="3"/>
  <c r="F214" i="3"/>
  <c r="G214" i="3" s="1"/>
  <c r="H214" i="3" s="1"/>
  <c r="I214" i="3" s="1"/>
  <c r="J214" i="3" s="1"/>
  <c r="E214" i="3"/>
  <c r="F213" i="3"/>
  <c r="G213" i="3" s="1"/>
  <c r="H213" i="3" s="1"/>
  <c r="I213" i="3" s="1"/>
  <c r="J213" i="3" s="1"/>
  <c r="E213" i="3"/>
  <c r="F212" i="3"/>
  <c r="G212" i="3" s="1"/>
  <c r="H212" i="3" s="1"/>
  <c r="I212" i="3" s="1"/>
  <c r="J212" i="3" s="1"/>
  <c r="E212" i="3"/>
  <c r="F211" i="3"/>
  <c r="G211" i="3" s="1"/>
  <c r="H211" i="3" s="1"/>
  <c r="I211" i="3" s="1"/>
  <c r="J211" i="3" s="1"/>
  <c r="E211" i="3"/>
  <c r="I210" i="3"/>
  <c r="J210" i="3" s="1"/>
  <c r="E210" i="3"/>
  <c r="L196" i="3"/>
  <c r="K196" i="3"/>
  <c r="F195" i="3"/>
  <c r="G195" i="3" s="1"/>
  <c r="H195" i="3" s="1"/>
  <c r="I195" i="3" s="1"/>
  <c r="J195" i="3" s="1"/>
  <c r="E195" i="3"/>
  <c r="F194" i="3"/>
  <c r="G194" i="3" s="1"/>
  <c r="H194" i="3" s="1"/>
  <c r="I194" i="3" s="1"/>
  <c r="J194" i="3" s="1"/>
  <c r="E194" i="3"/>
  <c r="F193" i="3"/>
  <c r="G193" i="3" s="1"/>
  <c r="H193" i="3" s="1"/>
  <c r="I193" i="3" s="1"/>
  <c r="J193" i="3" s="1"/>
  <c r="E193" i="3"/>
  <c r="F192" i="3"/>
  <c r="G192" i="3" s="1"/>
  <c r="H192" i="3" s="1"/>
  <c r="I192" i="3" s="1"/>
  <c r="J192" i="3" s="1"/>
  <c r="E192" i="3"/>
  <c r="F191" i="3"/>
  <c r="G191" i="3" s="1"/>
  <c r="H191" i="3" s="1"/>
  <c r="I191" i="3" s="1"/>
  <c r="J191" i="3" s="1"/>
  <c r="E191" i="3"/>
  <c r="F190" i="3"/>
  <c r="G190" i="3" s="1"/>
  <c r="H190" i="3" s="1"/>
  <c r="I190" i="3" s="1"/>
  <c r="J190" i="3" s="1"/>
  <c r="E190" i="3"/>
  <c r="F189" i="3"/>
  <c r="G189" i="3" s="1"/>
  <c r="H189" i="3" s="1"/>
  <c r="I189" i="3" s="1"/>
  <c r="J189" i="3" s="1"/>
  <c r="E189" i="3"/>
  <c r="F188" i="3"/>
  <c r="G188" i="3" s="1"/>
  <c r="H188" i="3" s="1"/>
  <c r="I188" i="3" s="1"/>
  <c r="J188" i="3" s="1"/>
  <c r="E188" i="3"/>
  <c r="F187" i="3"/>
  <c r="G187" i="3" s="1"/>
  <c r="H187" i="3" s="1"/>
  <c r="I187" i="3" s="1"/>
  <c r="J187" i="3" s="1"/>
  <c r="E187" i="3"/>
  <c r="F186" i="3"/>
  <c r="G186" i="3" s="1"/>
  <c r="H186" i="3" s="1"/>
  <c r="I186" i="3" s="1"/>
  <c r="J186" i="3" s="1"/>
  <c r="E186" i="3"/>
  <c r="I185" i="3"/>
  <c r="J185" i="3" s="1"/>
  <c r="J196" i="3" s="1"/>
  <c r="E185" i="3"/>
  <c r="M124" i="1"/>
  <c r="L124" i="1"/>
  <c r="F123" i="1"/>
  <c r="G123" i="1" s="1"/>
  <c r="H123" i="1" s="1"/>
  <c r="I123" i="1" s="1"/>
  <c r="J123" i="1" s="1"/>
  <c r="E123" i="1"/>
  <c r="F122" i="1"/>
  <c r="G122" i="1" s="1"/>
  <c r="H122" i="1" s="1"/>
  <c r="I122" i="1" s="1"/>
  <c r="J122" i="1" s="1"/>
  <c r="E122" i="1"/>
  <c r="F121" i="1"/>
  <c r="G121" i="1" s="1"/>
  <c r="H121" i="1" s="1"/>
  <c r="I121" i="1" s="1"/>
  <c r="J121" i="1" s="1"/>
  <c r="E121" i="1"/>
  <c r="F120" i="1"/>
  <c r="G120" i="1" s="1"/>
  <c r="H120" i="1" s="1"/>
  <c r="I120" i="1" s="1"/>
  <c r="J120" i="1" s="1"/>
  <c r="E120" i="1"/>
  <c r="F119" i="1"/>
  <c r="G119" i="1" s="1"/>
  <c r="H119" i="1" s="1"/>
  <c r="I119" i="1" s="1"/>
  <c r="J119" i="1" s="1"/>
  <c r="E119" i="1"/>
  <c r="F118" i="1"/>
  <c r="G118" i="1" s="1"/>
  <c r="H118" i="1" s="1"/>
  <c r="I118" i="1" s="1"/>
  <c r="J118" i="1" s="1"/>
  <c r="E118" i="1"/>
  <c r="F117" i="1"/>
  <c r="G117" i="1" s="1"/>
  <c r="H117" i="1" s="1"/>
  <c r="I117" i="1" s="1"/>
  <c r="J117" i="1" s="1"/>
  <c r="E117" i="1"/>
  <c r="F116" i="1"/>
  <c r="G116" i="1" s="1"/>
  <c r="H116" i="1" s="1"/>
  <c r="I116" i="1" s="1"/>
  <c r="J116" i="1" s="1"/>
  <c r="E116" i="1"/>
  <c r="F115" i="1"/>
  <c r="G115" i="1" s="1"/>
  <c r="H115" i="1" s="1"/>
  <c r="I115" i="1" s="1"/>
  <c r="J115" i="1" s="1"/>
  <c r="E115" i="1"/>
  <c r="F114" i="1"/>
  <c r="G114" i="1" s="1"/>
  <c r="H114" i="1" s="1"/>
  <c r="I114" i="1" s="1"/>
  <c r="J114" i="1" s="1"/>
  <c r="E114" i="1"/>
  <c r="I113" i="1"/>
  <c r="J113" i="1" s="1"/>
  <c r="J124" i="1" s="1"/>
  <c r="E113" i="1"/>
  <c r="M21" i="1"/>
  <c r="L21" i="1"/>
  <c r="M99" i="1"/>
  <c r="L99" i="1"/>
  <c r="L170" i="3"/>
  <c r="K170" i="3"/>
  <c r="F169" i="3"/>
  <c r="G169" i="3" s="1"/>
  <c r="H169" i="3" s="1"/>
  <c r="I169" i="3" s="1"/>
  <c r="J169" i="3" s="1"/>
  <c r="E169" i="3"/>
  <c r="F168" i="3"/>
  <c r="G168" i="3" s="1"/>
  <c r="H168" i="3" s="1"/>
  <c r="I168" i="3" s="1"/>
  <c r="J168" i="3" s="1"/>
  <c r="E168" i="3"/>
  <c r="F167" i="3"/>
  <c r="G167" i="3" s="1"/>
  <c r="H167" i="3" s="1"/>
  <c r="I167" i="3" s="1"/>
  <c r="J167" i="3" s="1"/>
  <c r="E167" i="3"/>
  <c r="F166" i="3"/>
  <c r="G166" i="3" s="1"/>
  <c r="H166" i="3" s="1"/>
  <c r="I166" i="3" s="1"/>
  <c r="J166" i="3" s="1"/>
  <c r="E166" i="3"/>
  <c r="F165" i="3"/>
  <c r="G165" i="3" s="1"/>
  <c r="H165" i="3" s="1"/>
  <c r="I165" i="3" s="1"/>
  <c r="J165" i="3" s="1"/>
  <c r="E165" i="3"/>
  <c r="F164" i="3"/>
  <c r="G164" i="3" s="1"/>
  <c r="H164" i="3" s="1"/>
  <c r="I164" i="3" s="1"/>
  <c r="J164" i="3" s="1"/>
  <c r="E164" i="3"/>
  <c r="F163" i="3"/>
  <c r="G163" i="3" s="1"/>
  <c r="H163" i="3" s="1"/>
  <c r="I163" i="3" s="1"/>
  <c r="J163" i="3" s="1"/>
  <c r="E163" i="3"/>
  <c r="F162" i="3"/>
  <c r="G162" i="3" s="1"/>
  <c r="H162" i="3" s="1"/>
  <c r="I162" i="3" s="1"/>
  <c r="J162" i="3" s="1"/>
  <c r="E162" i="3"/>
  <c r="F161" i="3"/>
  <c r="G161" i="3" s="1"/>
  <c r="H161" i="3" s="1"/>
  <c r="I161" i="3" s="1"/>
  <c r="J161" i="3" s="1"/>
  <c r="E161" i="3"/>
  <c r="F160" i="3"/>
  <c r="G160" i="3" s="1"/>
  <c r="H160" i="3" s="1"/>
  <c r="I160" i="3" s="1"/>
  <c r="J160" i="3" s="1"/>
  <c r="E160" i="3"/>
  <c r="I159" i="3"/>
  <c r="J159" i="3" s="1"/>
  <c r="E159" i="3"/>
  <c r="L145" i="3"/>
  <c r="K145" i="3"/>
  <c r="F144" i="3"/>
  <c r="G144" i="3" s="1"/>
  <c r="H144" i="3" s="1"/>
  <c r="I144" i="3" s="1"/>
  <c r="J144" i="3" s="1"/>
  <c r="E144" i="3"/>
  <c r="F143" i="3"/>
  <c r="G143" i="3" s="1"/>
  <c r="H143" i="3" s="1"/>
  <c r="I143" i="3" s="1"/>
  <c r="J143" i="3" s="1"/>
  <c r="E143" i="3"/>
  <c r="F142" i="3"/>
  <c r="G142" i="3" s="1"/>
  <c r="H142" i="3" s="1"/>
  <c r="I142" i="3" s="1"/>
  <c r="J142" i="3" s="1"/>
  <c r="E142" i="3"/>
  <c r="F141" i="3"/>
  <c r="G141" i="3" s="1"/>
  <c r="H141" i="3" s="1"/>
  <c r="I141" i="3" s="1"/>
  <c r="J141" i="3" s="1"/>
  <c r="E141" i="3"/>
  <c r="F140" i="3"/>
  <c r="G140" i="3" s="1"/>
  <c r="H140" i="3" s="1"/>
  <c r="I140" i="3" s="1"/>
  <c r="J140" i="3" s="1"/>
  <c r="E140" i="3"/>
  <c r="F139" i="3"/>
  <c r="G139" i="3" s="1"/>
  <c r="H139" i="3" s="1"/>
  <c r="I139" i="3" s="1"/>
  <c r="J139" i="3" s="1"/>
  <c r="E139" i="3"/>
  <c r="F138" i="3"/>
  <c r="G138" i="3" s="1"/>
  <c r="H138" i="3" s="1"/>
  <c r="I138" i="3" s="1"/>
  <c r="J138" i="3" s="1"/>
  <c r="E138" i="3"/>
  <c r="F137" i="3"/>
  <c r="G137" i="3" s="1"/>
  <c r="H137" i="3" s="1"/>
  <c r="I137" i="3" s="1"/>
  <c r="J137" i="3" s="1"/>
  <c r="E137" i="3"/>
  <c r="F136" i="3"/>
  <c r="G136" i="3" s="1"/>
  <c r="H136" i="3" s="1"/>
  <c r="I136" i="3" s="1"/>
  <c r="J136" i="3" s="1"/>
  <c r="E136" i="3"/>
  <c r="F135" i="3"/>
  <c r="G135" i="3" s="1"/>
  <c r="H135" i="3" s="1"/>
  <c r="I135" i="3" s="1"/>
  <c r="J135" i="3" s="1"/>
  <c r="E135" i="3"/>
  <c r="I134" i="3"/>
  <c r="J134" i="3" s="1"/>
  <c r="E134" i="3"/>
  <c r="L120" i="3"/>
  <c r="K120" i="3"/>
  <c r="F119" i="3"/>
  <c r="G119" i="3" s="1"/>
  <c r="H119" i="3" s="1"/>
  <c r="I119" i="3" s="1"/>
  <c r="J119" i="3" s="1"/>
  <c r="E119" i="3"/>
  <c r="F118" i="3"/>
  <c r="G118" i="3" s="1"/>
  <c r="H118" i="3" s="1"/>
  <c r="I118" i="3" s="1"/>
  <c r="J118" i="3" s="1"/>
  <c r="E118" i="3"/>
  <c r="G117" i="3"/>
  <c r="H117" i="3" s="1"/>
  <c r="I117" i="3" s="1"/>
  <c r="J117" i="3" s="1"/>
  <c r="F117" i="3"/>
  <c r="E117" i="3"/>
  <c r="F116" i="3"/>
  <c r="G116" i="3" s="1"/>
  <c r="H116" i="3" s="1"/>
  <c r="I116" i="3" s="1"/>
  <c r="J116" i="3" s="1"/>
  <c r="E116" i="3"/>
  <c r="F115" i="3"/>
  <c r="G115" i="3" s="1"/>
  <c r="H115" i="3" s="1"/>
  <c r="I115" i="3" s="1"/>
  <c r="J115" i="3" s="1"/>
  <c r="E115" i="3"/>
  <c r="F114" i="3"/>
  <c r="G114" i="3" s="1"/>
  <c r="H114" i="3" s="1"/>
  <c r="I114" i="3" s="1"/>
  <c r="J114" i="3" s="1"/>
  <c r="E114" i="3"/>
  <c r="F113" i="3"/>
  <c r="G113" i="3" s="1"/>
  <c r="H113" i="3" s="1"/>
  <c r="I113" i="3" s="1"/>
  <c r="J113" i="3" s="1"/>
  <c r="E113" i="3"/>
  <c r="F112" i="3"/>
  <c r="G112" i="3" s="1"/>
  <c r="H112" i="3" s="1"/>
  <c r="I112" i="3" s="1"/>
  <c r="J112" i="3" s="1"/>
  <c r="E112" i="3"/>
  <c r="F111" i="3"/>
  <c r="G111" i="3" s="1"/>
  <c r="H111" i="3" s="1"/>
  <c r="I111" i="3" s="1"/>
  <c r="J111" i="3" s="1"/>
  <c r="E111" i="3"/>
  <c r="F110" i="3"/>
  <c r="G110" i="3" s="1"/>
  <c r="H110" i="3" s="1"/>
  <c r="I110" i="3" s="1"/>
  <c r="J110" i="3" s="1"/>
  <c r="E110" i="3"/>
  <c r="I109" i="3"/>
  <c r="J109" i="3" s="1"/>
  <c r="E109" i="3"/>
  <c r="E94" i="3"/>
  <c r="F94" i="3"/>
  <c r="G94" i="3" s="1"/>
  <c r="H94" i="3" s="1"/>
  <c r="I94" i="3" s="1"/>
  <c r="J94" i="3" s="1"/>
  <c r="F93" i="3"/>
  <c r="G93" i="3" s="1"/>
  <c r="H93" i="3" s="1"/>
  <c r="I93" i="3" s="1"/>
  <c r="J93" i="3" s="1"/>
  <c r="E93" i="3"/>
  <c r="F92" i="3"/>
  <c r="G92" i="3" s="1"/>
  <c r="H92" i="3" s="1"/>
  <c r="I92" i="3" s="1"/>
  <c r="J92" i="3" s="1"/>
  <c r="E92" i="3"/>
  <c r="F85" i="3"/>
  <c r="L95" i="3"/>
  <c r="K95" i="3"/>
  <c r="F91" i="3"/>
  <c r="G91" i="3" s="1"/>
  <c r="H91" i="3" s="1"/>
  <c r="I91" i="3" s="1"/>
  <c r="J91" i="3" s="1"/>
  <c r="E91" i="3"/>
  <c r="F90" i="3"/>
  <c r="G90" i="3" s="1"/>
  <c r="H90" i="3" s="1"/>
  <c r="I90" i="3" s="1"/>
  <c r="J90" i="3" s="1"/>
  <c r="E90" i="3"/>
  <c r="F89" i="3"/>
  <c r="G89" i="3" s="1"/>
  <c r="H89" i="3" s="1"/>
  <c r="I89" i="3" s="1"/>
  <c r="J89" i="3" s="1"/>
  <c r="E89" i="3"/>
  <c r="F88" i="3"/>
  <c r="G88" i="3" s="1"/>
  <c r="H88" i="3" s="1"/>
  <c r="I88" i="3" s="1"/>
  <c r="J88" i="3" s="1"/>
  <c r="E88" i="3"/>
  <c r="F87" i="3"/>
  <c r="G87" i="3" s="1"/>
  <c r="H87" i="3" s="1"/>
  <c r="E87" i="3"/>
  <c r="F86" i="3"/>
  <c r="G86" i="3" s="1"/>
  <c r="E86" i="3"/>
  <c r="G85" i="3"/>
  <c r="H85" i="3" s="1"/>
  <c r="I85" i="3" s="1"/>
  <c r="J85" i="3" s="1"/>
  <c r="E85" i="3"/>
  <c r="I84" i="3"/>
  <c r="J84" i="3" s="1"/>
  <c r="E84" i="3"/>
  <c r="F61" i="3"/>
  <c r="G61" i="3" s="1"/>
  <c r="H61" i="3" s="1"/>
  <c r="I61" i="3" s="1"/>
  <c r="J61" i="3" s="1"/>
  <c r="F60" i="3"/>
  <c r="G60" i="3" s="1"/>
  <c r="H60" i="3" s="1"/>
  <c r="I60" i="3" s="1"/>
  <c r="J60" i="3" s="1"/>
  <c r="E60" i="3"/>
  <c r="L70" i="3"/>
  <c r="K70" i="3"/>
  <c r="F69" i="3"/>
  <c r="G69" i="3" s="1"/>
  <c r="H69" i="3" s="1"/>
  <c r="I69" i="3" s="1"/>
  <c r="J69" i="3" s="1"/>
  <c r="E69" i="3"/>
  <c r="F68" i="3"/>
  <c r="G68" i="3" s="1"/>
  <c r="H68" i="3" s="1"/>
  <c r="I68" i="3" s="1"/>
  <c r="J68" i="3" s="1"/>
  <c r="E68" i="3"/>
  <c r="F67" i="3"/>
  <c r="G67" i="3" s="1"/>
  <c r="H67" i="3" s="1"/>
  <c r="I67" i="3" s="1"/>
  <c r="J67" i="3" s="1"/>
  <c r="E67" i="3"/>
  <c r="F66" i="3"/>
  <c r="G66" i="3" s="1"/>
  <c r="H66" i="3" s="1"/>
  <c r="I66" i="3" s="1"/>
  <c r="J66" i="3" s="1"/>
  <c r="E66" i="3"/>
  <c r="F65" i="3"/>
  <c r="G65" i="3" s="1"/>
  <c r="H65" i="3" s="1"/>
  <c r="I65" i="3" s="1"/>
  <c r="J65" i="3" s="1"/>
  <c r="E65" i="3"/>
  <c r="F64" i="3"/>
  <c r="G64" i="3" s="1"/>
  <c r="H64" i="3" s="1"/>
  <c r="I64" i="3" s="1"/>
  <c r="J64" i="3" s="1"/>
  <c r="E64" i="3"/>
  <c r="F63" i="3"/>
  <c r="G63" i="3" s="1"/>
  <c r="H63" i="3" s="1"/>
  <c r="I63" i="3" s="1"/>
  <c r="J63" i="3" s="1"/>
  <c r="E63" i="3"/>
  <c r="F62" i="3"/>
  <c r="G62" i="3" s="1"/>
  <c r="H62" i="3" s="1"/>
  <c r="I62" i="3" s="1"/>
  <c r="J62" i="3" s="1"/>
  <c r="E62" i="3"/>
  <c r="E61" i="3"/>
  <c r="F59" i="3"/>
  <c r="G59" i="3" s="1"/>
  <c r="H59" i="3" s="1"/>
  <c r="I59" i="3" s="1"/>
  <c r="J59" i="3" s="1"/>
  <c r="E59" i="3"/>
  <c r="I58" i="3"/>
  <c r="J58" i="3" s="1"/>
  <c r="E58" i="3"/>
  <c r="L212" i="2"/>
  <c r="K212" i="2"/>
  <c r="G211" i="2"/>
  <c r="H211" i="2" s="1"/>
  <c r="I211" i="2" s="1"/>
  <c r="J211" i="2" s="1"/>
  <c r="E211" i="2"/>
  <c r="F210" i="2"/>
  <c r="G210" i="2" s="1"/>
  <c r="H210" i="2" s="1"/>
  <c r="I210" i="2" s="1"/>
  <c r="J210" i="2" s="1"/>
  <c r="E210" i="2"/>
  <c r="F209" i="2"/>
  <c r="G209" i="2" s="1"/>
  <c r="H209" i="2" s="1"/>
  <c r="I209" i="2" s="1"/>
  <c r="J209" i="2" s="1"/>
  <c r="E209" i="2"/>
  <c r="F208" i="2"/>
  <c r="G208" i="2" s="1"/>
  <c r="H208" i="2" s="1"/>
  <c r="I208" i="2" s="1"/>
  <c r="J208" i="2" s="1"/>
  <c r="E208" i="2"/>
  <c r="F207" i="2"/>
  <c r="G207" i="2" s="1"/>
  <c r="H207" i="2" s="1"/>
  <c r="I207" i="2" s="1"/>
  <c r="J207" i="2" s="1"/>
  <c r="E207" i="2"/>
  <c r="F206" i="2"/>
  <c r="G206" i="2" s="1"/>
  <c r="H206" i="2" s="1"/>
  <c r="I206" i="2" s="1"/>
  <c r="J206" i="2" s="1"/>
  <c r="E206" i="2"/>
  <c r="F205" i="2"/>
  <c r="G205" i="2" s="1"/>
  <c r="H205" i="2" s="1"/>
  <c r="I205" i="2" s="1"/>
  <c r="J205" i="2" s="1"/>
  <c r="E205" i="2"/>
  <c r="I204" i="2"/>
  <c r="J204" i="2" s="1"/>
  <c r="E204" i="2"/>
  <c r="L190" i="2"/>
  <c r="K190" i="2"/>
  <c r="G189" i="2"/>
  <c r="H189" i="2" s="1"/>
  <c r="I189" i="2" s="1"/>
  <c r="J189" i="2" s="1"/>
  <c r="E189" i="2"/>
  <c r="F188" i="2"/>
  <c r="G188" i="2" s="1"/>
  <c r="H188" i="2" s="1"/>
  <c r="I188" i="2" s="1"/>
  <c r="J188" i="2" s="1"/>
  <c r="E188" i="2"/>
  <c r="F187" i="2"/>
  <c r="G187" i="2" s="1"/>
  <c r="H187" i="2" s="1"/>
  <c r="I187" i="2" s="1"/>
  <c r="J187" i="2" s="1"/>
  <c r="E187" i="2"/>
  <c r="F186" i="2"/>
  <c r="G186" i="2" s="1"/>
  <c r="H186" i="2" s="1"/>
  <c r="I186" i="2" s="1"/>
  <c r="J186" i="2" s="1"/>
  <c r="E186" i="2"/>
  <c r="F185" i="2"/>
  <c r="G185" i="2" s="1"/>
  <c r="H185" i="2" s="1"/>
  <c r="I185" i="2" s="1"/>
  <c r="J185" i="2" s="1"/>
  <c r="E185" i="2"/>
  <c r="F184" i="2"/>
  <c r="G184" i="2" s="1"/>
  <c r="H184" i="2" s="1"/>
  <c r="I184" i="2" s="1"/>
  <c r="J184" i="2" s="1"/>
  <c r="E184" i="2"/>
  <c r="F183" i="2"/>
  <c r="G183" i="2" s="1"/>
  <c r="H183" i="2" s="1"/>
  <c r="I183" i="2" s="1"/>
  <c r="J183" i="2" s="1"/>
  <c r="E183" i="2"/>
  <c r="I182" i="2"/>
  <c r="J182" i="2" s="1"/>
  <c r="E182" i="2"/>
  <c r="L168" i="2"/>
  <c r="K168" i="2"/>
  <c r="L146" i="2"/>
  <c r="K146" i="2"/>
  <c r="G167" i="2"/>
  <c r="H167" i="2" s="1"/>
  <c r="I167" i="2" s="1"/>
  <c r="J167" i="2" s="1"/>
  <c r="E167" i="2"/>
  <c r="G166" i="2"/>
  <c r="H166" i="2" s="1"/>
  <c r="I166" i="2" s="1"/>
  <c r="J166" i="2" s="1"/>
  <c r="F166" i="2"/>
  <c r="E166" i="2"/>
  <c r="F165" i="2"/>
  <c r="G165" i="2" s="1"/>
  <c r="H165" i="2" s="1"/>
  <c r="I165" i="2" s="1"/>
  <c r="J165" i="2" s="1"/>
  <c r="E165" i="2"/>
  <c r="F164" i="2"/>
  <c r="G164" i="2" s="1"/>
  <c r="H164" i="2" s="1"/>
  <c r="I164" i="2" s="1"/>
  <c r="J164" i="2" s="1"/>
  <c r="E164" i="2"/>
  <c r="F163" i="2"/>
  <c r="G163" i="2" s="1"/>
  <c r="H163" i="2" s="1"/>
  <c r="I163" i="2" s="1"/>
  <c r="J163" i="2" s="1"/>
  <c r="E163" i="2"/>
  <c r="F162" i="2"/>
  <c r="G162" i="2" s="1"/>
  <c r="H162" i="2" s="1"/>
  <c r="I162" i="2" s="1"/>
  <c r="J162" i="2" s="1"/>
  <c r="E162" i="2"/>
  <c r="F161" i="2"/>
  <c r="G161" i="2" s="1"/>
  <c r="H161" i="2" s="1"/>
  <c r="I161" i="2" s="1"/>
  <c r="J161" i="2" s="1"/>
  <c r="E161" i="2"/>
  <c r="I160" i="2"/>
  <c r="J160" i="2" s="1"/>
  <c r="E160" i="2"/>
  <c r="G145" i="2"/>
  <c r="H145" i="2" s="1"/>
  <c r="I145" i="2" s="1"/>
  <c r="J145" i="2" s="1"/>
  <c r="E145" i="2"/>
  <c r="F144" i="2"/>
  <c r="G144" i="2" s="1"/>
  <c r="H144" i="2" s="1"/>
  <c r="I144" i="2" s="1"/>
  <c r="J144" i="2" s="1"/>
  <c r="E144" i="2"/>
  <c r="F143" i="2"/>
  <c r="G143" i="2" s="1"/>
  <c r="H143" i="2" s="1"/>
  <c r="I143" i="2" s="1"/>
  <c r="J143" i="2" s="1"/>
  <c r="E143" i="2"/>
  <c r="F142" i="2"/>
  <c r="G142" i="2" s="1"/>
  <c r="H142" i="2" s="1"/>
  <c r="I142" i="2" s="1"/>
  <c r="J142" i="2" s="1"/>
  <c r="E142" i="2"/>
  <c r="F141" i="2"/>
  <c r="G141" i="2" s="1"/>
  <c r="H141" i="2" s="1"/>
  <c r="I141" i="2" s="1"/>
  <c r="J141" i="2" s="1"/>
  <c r="E141" i="2"/>
  <c r="F140" i="2"/>
  <c r="G140" i="2" s="1"/>
  <c r="H140" i="2" s="1"/>
  <c r="I140" i="2" s="1"/>
  <c r="J140" i="2" s="1"/>
  <c r="E140" i="2"/>
  <c r="F139" i="2"/>
  <c r="G139" i="2" s="1"/>
  <c r="H139" i="2" s="1"/>
  <c r="I139" i="2" s="1"/>
  <c r="J139" i="2" s="1"/>
  <c r="E139" i="2"/>
  <c r="I138" i="2"/>
  <c r="J138" i="2" s="1"/>
  <c r="E138" i="2"/>
  <c r="M199" i="1"/>
  <c r="L199" i="1"/>
  <c r="F198" i="1"/>
  <c r="G198" i="1" s="1"/>
  <c r="H198" i="1" s="1"/>
  <c r="I198" i="1" s="1"/>
  <c r="J198" i="1" s="1"/>
  <c r="E198" i="1"/>
  <c r="F197" i="1"/>
  <c r="G197" i="1" s="1"/>
  <c r="H197" i="1" s="1"/>
  <c r="I197" i="1" s="1"/>
  <c r="J197" i="1" s="1"/>
  <c r="E197" i="1"/>
  <c r="F196" i="1"/>
  <c r="G196" i="1" s="1"/>
  <c r="H196" i="1" s="1"/>
  <c r="I196" i="1" s="1"/>
  <c r="J196" i="1" s="1"/>
  <c r="E196" i="1"/>
  <c r="F195" i="1"/>
  <c r="G195" i="1" s="1"/>
  <c r="H195" i="1" s="1"/>
  <c r="I195" i="1" s="1"/>
  <c r="J195" i="1" s="1"/>
  <c r="E195" i="1"/>
  <c r="F194" i="1"/>
  <c r="G194" i="1" s="1"/>
  <c r="H194" i="1" s="1"/>
  <c r="I194" i="1" s="1"/>
  <c r="J194" i="1" s="1"/>
  <c r="E194" i="1"/>
  <c r="F193" i="1"/>
  <c r="G193" i="1" s="1"/>
  <c r="H193" i="1" s="1"/>
  <c r="I193" i="1" s="1"/>
  <c r="J193" i="1" s="1"/>
  <c r="E193" i="1"/>
  <c r="F192" i="1"/>
  <c r="G192" i="1" s="1"/>
  <c r="H192" i="1" s="1"/>
  <c r="I192" i="1" s="1"/>
  <c r="J192" i="1" s="1"/>
  <c r="E192" i="1"/>
  <c r="F191" i="1"/>
  <c r="G191" i="1" s="1"/>
  <c r="H191" i="1" s="1"/>
  <c r="I191" i="1" s="1"/>
  <c r="J191" i="1" s="1"/>
  <c r="E191" i="1"/>
  <c r="F190" i="1"/>
  <c r="G190" i="1" s="1"/>
  <c r="H190" i="1" s="1"/>
  <c r="I190" i="1" s="1"/>
  <c r="J190" i="1" s="1"/>
  <c r="E190" i="1"/>
  <c r="F189" i="1"/>
  <c r="G189" i="1" s="1"/>
  <c r="H189" i="1" s="1"/>
  <c r="I189" i="1" s="1"/>
  <c r="J189" i="1" s="1"/>
  <c r="E189" i="1"/>
  <c r="I188" i="1"/>
  <c r="J188" i="1" s="1"/>
  <c r="E188" i="1"/>
  <c r="M174" i="1"/>
  <c r="L174" i="1"/>
  <c r="F173" i="1"/>
  <c r="G173" i="1" s="1"/>
  <c r="H173" i="1" s="1"/>
  <c r="I173" i="1" s="1"/>
  <c r="J173" i="1" s="1"/>
  <c r="E173" i="1"/>
  <c r="F172" i="1"/>
  <c r="G172" i="1" s="1"/>
  <c r="H172" i="1" s="1"/>
  <c r="I172" i="1" s="1"/>
  <c r="J172" i="1" s="1"/>
  <c r="E172" i="1"/>
  <c r="F171" i="1"/>
  <c r="G171" i="1" s="1"/>
  <c r="H171" i="1" s="1"/>
  <c r="I171" i="1" s="1"/>
  <c r="J171" i="1" s="1"/>
  <c r="E171" i="1"/>
  <c r="F170" i="1"/>
  <c r="G170" i="1" s="1"/>
  <c r="H170" i="1" s="1"/>
  <c r="I170" i="1" s="1"/>
  <c r="J170" i="1" s="1"/>
  <c r="E170" i="1"/>
  <c r="F169" i="1"/>
  <c r="G169" i="1" s="1"/>
  <c r="H169" i="1" s="1"/>
  <c r="I169" i="1" s="1"/>
  <c r="J169" i="1" s="1"/>
  <c r="E169" i="1"/>
  <c r="F168" i="1"/>
  <c r="G168" i="1" s="1"/>
  <c r="H168" i="1" s="1"/>
  <c r="I168" i="1" s="1"/>
  <c r="J168" i="1" s="1"/>
  <c r="E168" i="1"/>
  <c r="F167" i="1"/>
  <c r="G167" i="1" s="1"/>
  <c r="H167" i="1" s="1"/>
  <c r="I167" i="1" s="1"/>
  <c r="J167" i="1" s="1"/>
  <c r="E167" i="1"/>
  <c r="F166" i="1"/>
  <c r="G166" i="1" s="1"/>
  <c r="H166" i="1" s="1"/>
  <c r="I166" i="1" s="1"/>
  <c r="J166" i="1" s="1"/>
  <c r="E166" i="1"/>
  <c r="F165" i="1"/>
  <c r="G165" i="1" s="1"/>
  <c r="H165" i="1" s="1"/>
  <c r="I165" i="1" s="1"/>
  <c r="J165" i="1" s="1"/>
  <c r="E165" i="1"/>
  <c r="F164" i="1"/>
  <c r="G164" i="1" s="1"/>
  <c r="H164" i="1" s="1"/>
  <c r="I164" i="1" s="1"/>
  <c r="J164" i="1" s="1"/>
  <c r="E164" i="1"/>
  <c r="I163" i="1"/>
  <c r="J163" i="1" s="1"/>
  <c r="E163" i="1"/>
  <c r="M149" i="1"/>
  <c r="L149" i="1"/>
  <c r="F148" i="1"/>
  <c r="G148" i="1" s="1"/>
  <c r="H148" i="1" s="1"/>
  <c r="I148" i="1" s="1"/>
  <c r="J148" i="1" s="1"/>
  <c r="E148" i="1"/>
  <c r="F147" i="1"/>
  <c r="G147" i="1" s="1"/>
  <c r="H147" i="1" s="1"/>
  <c r="I147" i="1" s="1"/>
  <c r="J147" i="1" s="1"/>
  <c r="E147" i="1"/>
  <c r="F146" i="1"/>
  <c r="G146" i="1" s="1"/>
  <c r="H146" i="1" s="1"/>
  <c r="I146" i="1" s="1"/>
  <c r="J146" i="1" s="1"/>
  <c r="E146" i="1"/>
  <c r="F145" i="1"/>
  <c r="G145" i="1" s="1"/>
  <c r="H145" i="1" s="1"/>
  <c r="I145" i="1" s="1"/>
  <c r="J145" i="1" s="1"/>
  <c r="E145" i="1"/>
  <c r="F144" i="1"/>
  <c r="G144" i="1" s="1"/>
  <c r="H144" i="1" s="1"/>
  <c r="I144" i="1" s="1"/>
  <c r="J144" i="1" s="1"/>
  <c r="E144" i="1"/>
  <c r="F143" i="1"/>
  <c r="G143" i="1" s="1"/>
  <c r="H143" i="1" s="1"/>
  <c r="I143" i="1" s="1"/>
  <c r="J143" i="1" s="1"/>
  <c r="E143" i="1"/>
  <c r="F142" i="1"/>
  <c r="G142" i="1" s="1"/>
  <c r="H142" i="1" s="1"/>
  <c r="I142" i="1" s="1"/>
  <c r="J142" i="1" s="1"/>
  <c r="E142" i="1"/>
  <c r="F141" i="1"/>
  <c r="G141" i="1" s="1"/>
  <c r="H141" i="1" s="1"/>
  <c r="I141" i="1" s="1"/>
  <c r="J141" i="1" s="1"/>
  <c r="E141" i="1"/>
  <c r="F140" i="1"/>
  <c r="G140" i="1" s="1"/>
  <c r="H140" i="1" s="1"/>
  <c r="I140" i="1" s="1"/>
  <c r="J140" i="1" s="1"/>
  <c r="E140" i="1"/>
  <c r="F139" i="1"/>
  <c r="G139" i="1" s="1"/>
  <c r="H139" i="1" s="1"/>
  <c r="I139" i="1" s="1"/>
  <c r="J139" i="1" s="1"/>
  <c r="E139" i="1"/>
  <c r="I138" i="1"/>
  <c r="J138" i="1" s="1"/>
  <c r="E138" i="1"/>
  <c r="F43" i="3"/>
  <c r="G43" i="3" s="1"/>
  <c r="H43" i="3" s="1"/>
  <c r="I43" i="3" s="1"/>
  <c r="J43" i="3" s="1"/>
  <c r="E43" i="3"/>
  <c r="F42" i="3"/>
  <c r="G42" i="3" s="1"/>
  <c r="H42" i="3" s="1"/>
  <c r="I42" i="3" s="1"/>
  <c r="J42" i="3" s="1"/>
  <c r="E42" i="3"/>
  <c r="F41" i="3"/>
  <c r="G41" i="3" s="1"/>
  <c r="H41" i="3" s="1"/>
  <c r="I41" i="3" s="1"/>
  <c r="J41" i="3" s="1"/>
  <c r="E41" i="3"/>
  <c r="F40" i="3"/>
  <c r="G40" i="3" s="1"/>
  <c r="H40" i="3" s="1"/>
  <c r="I40" i="3" s="1"/>
  <c r="J40" i="3" s="1"/>
  <c r="E40" i="3"/>
  <c r="F39" i="3"/>
  <c r="G39" i="3" s="1"/>
  <c r="H39" i="3" s="1"/>
  <c r="I39" i="3" s="1"/>
  <c r="J39" i="3" s="1"/>
  <c r="E39" i="3"/>
  <c r="F38" i="3"/>
  <c r="G38" i="3" s="1"/>
  <c r="H38" i="3" s="1"/>
  <c r="I38" i="3" s="1"/>
  <c r="J38" i="3" s="1"/>
  <c r="E38" i="3"/>
  <c r="F37" i="3"/>
  <c r="G37" i="3" s="1"/>
  <c r="H37" i="3" s="1"/>
  <c r="I37" i="3" s="1"/>
  <c r="J37" i="3" s="1"/>
  <c r="E37" i="3"/>
  <c r="F36" i="3"/>
  <c r="G36" i="3" s="1"/>
  <c r="H36" i="3" s="1"/>
  <c r="I36" i="3" s="1"/>
  <c r="J36" i="3" s="1"/>
  <c r="E36" i="3"/>
  <c r="F35" i="3"/>
  <c r="G35" i="3" s="1"/>
  <c r="H35" i="3" s="1"/>
  <c r="I35" i="3" s="1"/>
  <c r="J35" i="3" s="1"/>
  <c r="E35" i="3"/>
  <c r="F34" i="3"/>
  <c r="G34" i="3" s="1"/>
  <c r="H34" i="3" s="1"/>
  <c r="I34" i="3" s="1"/>
  <c r="J34" i="3" s="1"/>
  <c r="E34" i="3"/>
  <c r="I33" i="3"/>
  <c r="J33" i="3" s="1"/>
  <c r="E33" i="3"/>
  <c r="F123" i="2"/>
  <c r="G123" i="2" s="1"/>
  <c r="H123" i="2" s="1"/>
  <c r="I123" i="2" s="1"/>
  <c r="J123" i="2" s="1"/>
  <c r="E123" i="2"/>
  <c r="F122" i="2"/>
  <c r="G122" i="2" s="1"/>
  <c r="H122" i="2" s="1"/>
  <c r="I122" i="2" s="1"/>
  <c r="J122" i="2" s="1"/>
  <c r="E122" i="2"/>
  <c r="F121" i="2"/>
  <c r="G121" i="2" s="1"/>
  <c r="H121" i="2" s="1"/>
  <c r="I121" i="2" s="1"/>
  <c r="J121" i="2" s="1"/>
  <c r="E121" i="2"/>
  <c r="F120" i="2"/>
  <c r="G120" i="2" s="1"/>
  <c r="H120" i="2" s="1"/>
  <c r="I120" i="2" s="1"/>
  <c r="J120" i="2" s="1"/>
  <c r="E120" i="2"/>
  <c r="F119" i="2"/>
  <c r="G119" i="2" s="1"/>
  <c r="H119" i="2" s="1"/>
  <c r="I119" i="2" s="1"/>
  <c r="J119" i="2" s="1"/>
  <c r="E119" i="2"/>
  <c r="G118" i="2"/>
  <c r="H118" i="2" s="1"/>
  <c r="I118" i="2" s="1"/>
  <c r="J118" i="2" s="1"/>
  <c r="F118" i="2"/>
  <c r="E118" i="2"/>
  <c r="F117" i="2"/>
  <c r="G117" i="2" s="1"/>
  <c r="H117" i="2" s="1"/>
  <c r="I117" i="2" s="1"/>
  <c r="J117" i="2" s="1"/>
  <c r="E117" i="2"/>
  <c r="F116" i="2"/>
  <c r="G116" i="2" s="1"/>
  <c r="H116" i="2" s="1"/>
  <c r="I116" i="2" s="1"/>
  <c r="J116" i="2" s="1"/>
  <c r="E116" i="2"/>
  <c r="I115" i="2"/>
  <c r="J115" i="2" s="1"/>
  <c r="E115" i="2"/>
  <c r="F100" i="2"/>
  <c r="G100" i="2" s="1"/>
  <c r="H100" i="2" s="1"/>
  <c r="I100" i="2" s="1"/>
  <c r="J100" i="2" s="1"/>
  <c r="E100" i="2"/>
  <c r="F99" i="2"/>
  <c r="G99" i="2" s="1"/>
  <c r="H99" i="2" s="1"/>
  <c r="I99" i="2" s="1"/>
  <c r="J99" i="2" s="1"/>
  <c r="E99" i="2"/>
  <c r="F98" i="2"/>
  <c r="G98" i="2" s="1"/>
  <c r="H98" i="2" s="1"/>
  <c r="I98" i="2" s="1"/>
  <c r="J98" i="2" s="1"/>
  <c r="E98" i="2"/>
  <c r="F97" i="2"/>
  <c r="G97" i="2" s="1"/>
  <c r="H97" i="2" s="1"/>
  <c r="I97" i="2" s="1"/>
  <c r="J97" i="2" s="1"/>
  <c r="E97" i="2"/>
  <c r="F96" i="2"/>
  <c r="G96" i="2" s="1"/>
  <c r="H96" i="2" s="1"/>
  <c r="I96" i="2" s="1"/>
  <c r="J96" i="2" s="1"/>
  <c r="E96" i="2"/>
  <c r="F95" i="2"/>
  <c r="G95" i="2" s="1"/>
  <c r="H95" i="2" s="1"/>
  <c r="I95" i="2" s="1"/>
  <c r="J95" i="2" s="1"/>
  <c r="E95" i="2"/>
  <c r="F94" i="2"/>
  <c r="G94" i="2" s="1"/>
  <c r="H94" i="2" s="1"/>
  <c r="I94" i="2" s="1"/>
  <c r="J94" i="2" s="1"/>
  <c r="E94" i="2"/>
  <c r="I93" i="2"/>
  <c r="J93" i="2" s="1"/>
  <c r="E93" i="2"/>
  <c r="F78" i="2"/>
  <c r="G78" i="2" s="1"/>
  <c r="H78" i="2" s="1"/>
  <c r="I78" i="2" s="1"/>
  <c r="J78" i="2" s="1"/>
  <c r="E78" i="2"/>
  <c r="F77" i="2"/>
  <c r="G77" i="2" s="1"/>
  <c r="H77" i="2" s="1"/>
  <c r="I77" i="2" s="1"/>
  <c r="J77" i="2" s="1"/>
  <c r="E77" i="2"/>
  <c r="F76" i="2"/>
  <c r="G76" i="2" s="1"/>
  <c r="H76" i="2" s="1"/>
  <c r="I76" i="2" s="1"/>
  <c r="J76" i="2" s="1"/>
  <c r="E76" i="2"/>
  <c r="F75" i="2"/>
  <c r="G75" i="2" s="1"/>
  <c r="H75" i="2" s="1"/>
  <c r="I75" i="2" s="1"/>
  <c r="J75" i="2" s="1"/>
  <c r="E75" i="2"/>
  <c r="F74" i="2"/>
  <c r="G74" i="2" s="1"/>
  <c r="H74" i="2" s="1"/>
  <c r="I74" i="2" s="1"/>
  <c r="J74" i="2" s="1"/>
  <c r="E74" i="2"/>
  <c r="F73" i="2"/>
  <c r="G73" i="2" s="1"/>
  <c r="H73" i="2" s="1"/>
  <c r="I73" i="2" s="1"/>
  <c r="J73" i="2" s="1"/>
  <c r="E73" i="2"/>
  <c r="F72" i="2"/>
  <c r="G72" i="2" s="1"/>
  <c r="H72" i="2" s="1"/>
  <c r="I72" i="2" s="1"/>
  <c r="J72" i="2" s="1"/>
  <c r="E72" i="2"/>
  <c r="F71" i="2"/>
  <c r="G71" i="2" s="1"/>
  <c r="H71" i="2" s="1"/>
  <c r="I71" i="2" s="1"/>
  <c r="J71" i="2" s="1"/>
  <c r="E71" i="2"/>
  <c r="F70" i="2"/>
  <c r="G70" i="2" s="1"/>
  <c r="H70" i="2" s="1"/>
  <c r="I70" i="2" s="1"/>
  <c r="J70" i="2" s="1"/>
  <c r="E70" i="2"/>
  <c r="I69" i="2"/>
  <c r="J69" i="2" s="1"/>
  <c r="E69" i="2"/>
  <c r="F54" i="2"/>
  <c r="G54" i="2" s="1"/>
  <c r="H54" i="2" s="1"/>
  <c r="I54" i="2" s="1"/>
  <c r="J54" i="2" s="1"/>
  <c r="E54" i="2"/>
  <c r="F53" i="2"/>
  <c r="G53" i="2" s="1"/>
  <c r="H53" i="2" s="1"/>
  <c r="I53" i="2" s="1"/>
  <c r="J53" i="2" s="1"/>
  <c r="E53" i="2"/>
  <c r="F52" i="2"/>
  <c r="G52" i="2" s="1"/>
  <c r="H52" i="2" s="1"/>
  <c r="I52" i="2" s="1"/>
  <c r="J52" i="2" s="1"/>
  <c r="E52" i="2"/>
  <c r="F51" i="2"/>
  <c r="G51" i="2" s="1"/>
  <c r="H51" i="2" s="1"/>
  <c r="I51" i="2" s="1"/>
  <c r="J51" i="2" s="1"/>
  <c r="E51" i="2"/>
  <c r="F50" i="2"/>
  <c r="G50" i="2" s="1"/>
  <c r="H50" i="2" s="1"/>
  <c r="I50" i="2" s="1"/>
  <c r="J50" i="2" s="1"/>
  <c r="E50" i="2"/>
  <c r="F49" i="2"/>
  <c r="G49" i="2" s="1"/>
  <c r="H49" i="2" s="1"/>
  <c r="I49" i="2" s="1"/>
  <c r="J49" i="2" s="1"/>
  <c r="E49" i="2"/>
  <c r="F48" i="2"/>
  <c r="G48" i="2" s="1"/>
  <c r="H48" i="2" s="1"/>
  <c r="I48" i="2" s="1"/>
  <c r="J48" i="2" s="1"/>
  <c r="E48" i="2"/>
  <c r="F47" i="2"/>
  <c r="G47" i="2" s="1"/>
  <c r="H47" i="2" s="1"/>
  <c r="I47" i="2" s="1"/>
  <c r="J47" i="2" s="1"/>
  <c r="E47" i="2"/>
  <c r="F46" i="2"/>
  <c r="G46" i="2" s="1"/>
  <c r="H46" i="2" s="1"/>
  <c r="I46" i="2" s="1"/>
  <c r="J46" i="2" s="1"/>
  <c r="E46" i="2"/>
  <c r="F45" i="2"/>
  <c r="G45" i="2" s="1"/>
  <c r="H45" i="2" s="1"/>
  <c r="I45" i="2" s="1"/>
  <c r="J45" i="2" s="1"/>
  <c r="E45" i="2"/>
  <c r="F44" i="2"/>
  <c r="G44" i="2" s="1"/>
  <c r="H44" i="2" s="1"/>
  <c r="I44" i="2" s="1"/>
  <c r="J44" i="2" s="1"/>
  <c r="E44" i="2"/>
  <c r="F43" i="2"/>
  <c r="G43" i="2" s="1"/>
  <c r="H43" i="2" s="1"/>
  <c r="I43" i="2" s="1"/>
  <c r="J43" i="2" s="1"/>
  <c r="E43" i="2"/>
  <c r="F42" i="2"/>
  <c r="G42" i="2" s="1"/>
  <c r="H42" i="2" s="1"/>
  <c r="I42" i="2" s="1"/>
  <c r="J42" i="2" s="1"/>
  <c r="E42" i="2"/>
  <c r="F41" i="2"/>
  <c r="G41" i="2" s="1"/>
  <c r="H41" i="2" s="1"/>
  <c r="I41" i="2" s="1"/>
  <c r="J41" i="2" s="1"/>
  <c r="E41" i="2"/>
  <c r="F40" i="2"/>
  <c r="G40" i="2" s="1"/>
  <c r="H40" i="2" s="1"/>
  <c r="I40" i="2" s="1"/>
  <c r="J40" i="2" s="1"/>
  <c r="E40" i="2"/>
  <c r="I39" i="2"/>
  <c r="J39" i="2" s="1"/>
  <c r="E39" i="2"/>
  <c r="F98" i="1"/>
  <c r="G98" i="1" s="1"/>
  <c r="H98" i="1" s="1"/>
  <c r="I98" i="1" s="1"/>
  <c r="J98" i="1" s="1"/>
  <c r="E98" i="1"/>
  <c r="F97" i="1"/>
  <c r="G97" i="1" s="1"/>
  <c r="H97" i="1" s="1"/>
  <c r="I97" i="1" s="1"/>
  <c r="J97" i="1" s="1"/>
  <c r="E97" i="1"/>
  <c r="F96" i="1"/>
  <c r="G96" i="1" s="1"/>
  <c r="H96" i="1" s="1"/>
  <c r="I96" i="1" s="1"/>
  <c r="J96" i="1" s="1"/>
  <c r="E96" i="1"/>
  <c r="F95" i="1"/>
  <c r="G95" i="1" s="1"/>
  <c r="H95" i="1" s="1"/>
  <c r="I95" i="1" s="1"/>
  <c r="J95" i="1" s="1"/>
  <c r="E95" i="1"/>
  <c r="F94" i="1"/>
  <c r="G94" i="1" s="1"/>
  <c r="H94" i="1" s="1"/>
  <c r="I94" i="1" s="1"/>
  <c r="J94" i="1" s="1"/>
  <c r="E94" i="1"/>
  <c r="F93" i="1"/>
  <c r="G93" i="1" s="1"/>
  <c r="H93" i="1" s="1"/>
  <c r="I93" i="1" s="1"/>
  <c r="J93" i="1" s="1"/>
  <c r="E93" i="1"/>
  <c r="F92" i="1"/>
  <c r="G92" i="1" s="1"/>
  <c r="H92" i="1" s="1"/>
  <c r="I92" i="1" s="1"/>
  <c r="J92" i="1" s="1"/>
  <c r="E92" i="1"/>
  <c r="F91" i="1"/>
  <c r="G91" i="1" s="1"/>
  <c r="H91" i="1" s="1"/>
  <c r="I91" i="1" s="1"/>
  <c r="J91" i="1" s="1"/>
  <c r="E91" i="1"/>
  <c r="F90" i="1"/>
  <c r="G90" i="1" s="1"/>
  <c r="H90" i="1" s="1"/>
  <c r="I90" i="1" s="1"/>
  <c r="J90" i="1" s="1"/>
  <c r="E90" i="1"/>
  <c r="F89" i="1"/>
  <c r="G89" i="1" s="1"/>
  <c r="H89" i="1" s="1"/>
  <c r="I89" i="1" s="1"/>
  <c r="J89" i="1" s="1"/>
  <c r="E89" i="1"/>
  <c r="I88" i="1"/>
  <c r="J88" i="1" s="1"/>
  <c r="E88" i="1"/>
  <c r="F73" i="1"/>
  <c r="G73" i="1" s="1"/>
  <c r="H73" i="1" s="1"/>
  <c r="I73" i="1" s="1"/>
  <c r="J73" i="1" s="1"/>
  <c r="E73" i="1"/>
  <c r="F72" i="1"/>
  <c r="G72" i="1" s="1"/>
  <c r="H72" i="1" s="1"/>
  <c r="I72" i="1" s="1"/>
  <c r="J72" i="1" s="1"/>
  <c r="E72" i="1"/>
  <c r="F71" i="1"/>
  <c r="G71" i="1" s="1"/>
  <c r="H71" i="1" s="1"/>
  <c r="I71" i="1" s="1"/>
  <c r="J71" i="1" s="1"/>
  <c r="E71" i="1"/>
  <c r="F70" i="1"/>
  <c r="G70" i="1" s="1"/>
  <c r="H70" i="1" s="1"/>
  <c r="I70" i="1" s="1"/>
  <c r="J70" i="1" s="1"/>
  <c r="E70" i="1"/>
  <c r="F69" i="1"/>
  <c r="G69" i="1" s="1"/>
  <c r="H69" i="1" s="1"/>
  <c r="I69" i="1" s="1"/>
  <c r="J69" i="1" s="1"/>
  <c r="E69" i="1"/>
  <c r="F68" i="1"/>
  <c r="G68" i="1" s="1"/>
  <c r="H68" i="1" s="1"/>
  <c r="I68" i="1" s="1"/>
  <c r="J68" i="1" s="1"/>
  <c r="E68" i="1"/>
  <c r="F67" i="1"/>
  <c r="G67" i="1" s="1"/>
  <c r="H67" i="1" s="1"/>
  <c r="I67" i="1" s="1"/>
  <c r="J67" i="1" s="1"/>
  <c r="E67" i="1"/>
  <c r="F66" i="1"/>
  <c r="G66" i="1" s="1"/>
  <c r="H66" i="1" s="1"/>
  <c r="I66" i="1" s="1"/>
  <c r="J66" i="1" s="1"/>
  <c r="E66" i="1"/>
  <c r="F65" i="1"/>
  <c r="G65" i="1" s="1"/>
  <c r="H65" i="1" s="1"/>
  <c r="I65" i="1" s="1"/>
  <c r="J65" i="1" s="1"/>
  <c r="E65" i="1"/>
  <c r="F64" i="1"/>
  <c r="G64" i="1" s="1"/>
  <c r="H64" i="1" s="1"/>
  <c r="I64" i="1" s="1"/>
  <c r="J64" i="1" s="1"/>
  <c r="E64" i="1"/>
  <c r="F63" i="1"/>
  <c r="G63" i="1" s="1"/>
  <c r="H63" i="1" s="1"/>
  <c r="I63" i="1" s="1"/>
  <c r="J63" i="1" s="1"/>
  <c r="E63" i="1"/>
  <c r="I62" i="1"/>
  <c r="J62" i="1" s="1"/>
  <c r="E62" i="1"/>
  <c r="F47" i="1"/>
  <c r="G47" i="1" s="1"/>
  <c r="H47" i="1" s="1"/>
  <c r="I47" i="1" s="1"/>
  <c r="J47" i="1" s="1"/>
  <c r="E47" i="1"/>
  <c r="F46" i="1"/>
  <c r="G46" i="1" s="1"/>
  <c r="H46" i="1" s="1"/>
  <c r="I46" i="1" s="1"/>
  <c r="J46" i="1" s="1"/>
  <c r="E46" i="1"/>
  <c r="F45" i="1"/>
  <c r="G45" i="1" s="1"/>
  <c r="H45" i="1" s="1"/>
  <c r="I45" i="1" s="1"/>
  <c r="J45" i="1" s="1"/>
  <c r="E45" i="1"/>
  <c r="F44" i="1"/>
  <c r="G44" i="1" s="1"/>
  <c r="H44" i="1" s="1"/>
  <c r="I44" i="1" s="1"/>
  <c r="J44" i="1" s="1"/>
  <c r="E44" i="1"/>
  <c r="F43" i="1"/>
  <c r="G43" i="1" s="1"/>
  <c r="H43" i="1" s="1"/>
  <c r="I43" i="1" s="1"/>
  <c r="J43" i="1" s="1"/>
  <c r="E43" i="1"/>
  <c r="F42" i="1"/>
  <c r="G42" i="1" s="1"/>
  <c r="H42" i="1" s="1"/>
  <c r="I42" i="1" s="1"/>
  <c r="J42" i="1" s="1"/>
  <c r="E42" i="1"/>
  <c r="F41" i="1"/>
  <c r="G41" i="1" s="1"/>
  <c r="H41" i="1" s="1"/>
  <c r="I41" i="1" s="1"/>
  <c r="J41" i="1" s="1"/>
  <c r="E41" i="1"/>
  <c r="F40" i="1"/>
  <c r="G40" i="1" s="1"/>
  <c r="H40" i="1" s="1"/>
  <c r="I40" i="1" s="1"/>
  <c r="J40" i="1" s="1"/>
  <c r="E40" i="1"/>
  <c r="F39" i="1"/>
  <c r="G39" i="1" s="1"/>
  <c r="H39" i="1" s="1"/>
  <c r="I39" i="1" s="1"/>
  <c r="J39" i="1" s="1"/>
  <c r="E39" i="1"/>
  <c r="F38" i="1"/>
  <c r="G38" i="1" s="1"/>
  <c r="H38" i="1" s="1"/>
  <c r="I38" i="1" s="1"/>
  <c r="J38" i="1" s="1"/>
  <c r="E38" i="1"/>
  <c r="I37" i="1"/>
  <c r="J37" i="1" s="1"/>
  <c r="E37" i="1"/>
  <c r="F12" i="12"/>
  <c r="G12" i="12" s="1"/>
  <c r="H12" i="12" s="1"/>
  <c r="I12" i="12" s="1"/>
  <c r="J12" i="12" s="1"/>
  <c r="E12" i="12"/>
  <c r="F13" i="12"/>
  <c r="G13" i="12" s="1"/>
  <c r="H13" i="12" s="1"/>
  <c r="I13" i="12" s="1"/>
  <c r="J13" i="12" s="1"/>
  <c r="E13" i="12"/>
  <c r="F11" i="12"/>
  <c r="G11" i="12" s="1"/>
  <c r="H11" i="12" s="1"/>
  <c r="I11" i="12" s="1"/>
  <c r="J11" i="12" s="1"/>
  <c r="E11" i="12"/>
  <c r="F10" i="12"/>
  <c r="G10" i="12" s="1"/>
  <c r="H10" i="12" s="1"/>
  <c r="I10" i="12" s="1"/>
  <c r="J10" i="12" s="1"/>
  <c r="E10" i="12"/>
  <c r="F9" i="12"/>
  <c r="G9" i="12" s="1"/>
  <c r="H9" i="12" s="1"/>
  <c r="I9" i="12" s="1"/>
  <c r="J9" i="12" s="1"/>
  <c r="E9" i="12"/>
  <c r="F8" i="12"/>
  <c r="G8" i="12" s="1"/>
  <c r="H8" i="12" s="1"/>
  <c r="I8" i="12" s="1"/>
  <c r="J8" i="12" s="1"/>
  <c r="E8" i="12"/>
  <c r="F7" i="12"/>
  <c r="G7" i="12" s="1"/>
  <c r="H7" i="12" s="1"/>
  <c r="I7" i="12" s="1"/>
  <c r="J7" i="12" s="1"/>
  <c r="E7" i="12"/>
  <c r="F6" i="12"/>
  <c r="G6" i="12" s="1"/>
  <c r="H6" i="12" s="1"/>
  <c r="I6" i="12" s="1"/>
  <c r="J6" i="12" s="1"/>
  <c r="E6" i="12"/>
  <c r="J5" i="12"/>
  <c r="I5" i="12"/>
  <c r="E5" i="12"/>
  <c r="F12" i="11"/>
  <c r="G12" i="11" s="1"/>
  <c r="H12" i="11" s="1"/>
  <c r="I12" i="11" s="1"/>
  <c r="J12" i="11" s="1"/>
  <c r="E12" i="11"/>
  <c r="F11" i="11"/>
  <c r="G11" i="11" s="1"/>
  <c r="H11" i="11" s="1"/>
  <c r="I11" i="11" s="1"/>
  <c r="J11" i="11" s="1"/>
  <c r="E11" i="11"/>
  <c r="F10" i="11"/>
  <c r="G10" i="11" s="1"/>
  <c r="H10" i="11" s="1"/>
  <c r="I10" i="11" s="1"/>
  <c r="J10" i="11" s="1"/>
  <c r="E10" i="11"/>
  <c r="F9" i="11"/>
  <c r="G9" i="11" s="1"/>
  <c r="H9" i="11" s="1"/>
  <c r="I9" i="11" s="1"/>
  <c r="J9" i="11" s="1"/>
  <c r="E9" i="11"/>
  <c r="F8" i="11"/>
  <c r="G8" i="11" s="1"/>
  <c r="H8" i="11" s="1"/>
  <c r="I8" i="11" s="1"/>
  <c r="J8" i="11" s="1"/>
  <c r="E8" i="11"/>
  <c r="F7" i="11"/>
  <c r="G7" i="11" s="1"/>
  <c r="H7" i="11" s="1"/>
  <c r="I7" i="11" s="1"/>
  <c r="J7" i="11" s="1"/>
  <c r="E7" i="11"/>
  <c r="F6" i="11"/>
  <c r="G6" i="11" s="1"/>
  <c r="H6" i="11" s="1"/>
  <c r="I6" i="11" s="1"/>
  <c r="J6" i="11" s="1"/>
  <c r="E6" i="11"/>
  <c r="I5" i="11"/>
  <c r="J5" i="11" s="1"/>
  <c r="E5" i="11"/>
  <c r="F15" i="10"/>
  <c r="G15" i="10" s="1"/>
  <c r="H15" i="10" s="1"/>
  <c r="I15" i="10" s="1"/>
  <c r="J15" i="10" s="1"/>
  <c r="E15" i="10"/>
  <c r="F14" i="10"/>
  <c r="G14" i="10" s="1"/>
  <c r="H14" i="10" s="1"/>
  <c r="I14" i="10" s="1"/>
  <c r="J14" i="10" s="1"/>
  <c r="E14" i="10"/>
  <c r="F13" i="10"/>
  <c r="G13" i="10" s="1"/>
  <c r="H13" i="10" s="1"/>
  <c r="I13" i="10" s="1"/>
  <c r="J13" i="10" s="1"/>
  <c r="E13" i="10"/>
  <c r="F12" i="10"/>
  <c r="G12" i="10" s="1"/>
  <c r="H12" i="10" s="1"/>
  <c r="I12" i="10" s="1"/>
  <c r="J12" i="10" s="1"/>
  <c r="E12" i="10"/>
  <c r="F11" i="10"/>
  <c r="G11" i="10" s="1"/>
  <c r="H11" i="10" s="1"/>
  <c r="I11" i="10" s="1"/>
  <c r="J11" i="10" s="1"/>
  <c r="E11" i="10"/>
  <c r="F10" i="10"/>
  <c r="G10" i="10" s="1"/>
  <c r="H10" i="10" s="1"/>
  <c r="I10" i="10" s="1"/>
  <c r="J10" i="10" s="1"/>
  <c r="E10" i="10"/>
  <c r="F9" i="10"/>
  <c r="G9" i="10" s="1"/>
  <c r="H9" i="10" s="1"/>
  <c r="I9" i="10" s="1"/>
  <c r="J9" i="10" s="1"/>
  <c r="E9" i="10"/>
  <c r="F8" i="10"/>
  <c r="G8" i="10" s="1"/>
  <c r="H8" i="10" s="1"/>
  <c r="I8" i="10" s="1"/>
  <c r="J8" i="10" s="1"/>
  <c r="E8" i="10"/>
  <c r="F7" i="10"/>
  <c r="G7" i="10" s="1"/>
  <c r="H7" i="10" s="1"/>
  <c r="I7" i="10" s="1"/>
  <c r="J7" i="10" s="1"/>
  <c r="E7" i="10"/>
  <c r="F6" i="10"/>
  <c r="G6" i="10" s="1"/>
  <c r="H6" i="10" s="1"/>
  <c r="I6" i="10" s="1"/>
  <c r="J6" i="10" s="1"/>
  <c r="E6" i="10"/>
  <c r="I5" i="10"/>
  <c r="J5" i="10" s="1"/>
  <c r="E5" i="10"/>
  <c r="G16" i="9"/>
  <c r="H16" i="9" s="1"/>
  <c r="I16" i="9" s="1"/>
  <c r="J16" i="9" s="1"/>
  <c r="F16" i="9"/>
  <c r="E16" i="9"/>
  <c r="F15" i="9"/>
  <c r="G15" i="9" s="1"/>
  <c r="H15" i="9" s="1"/>
  <c r="I15" i="9" s="1"/>
  <c r="J15" i="9" s="1"/>
  <c r="E15" i="9"/>
  <c r="F14" i="9"/>
  <c r="G14" i="9" s="1"/>
  <c r="H14" i="9" s="1"/>
  <c r="I14" i="9" s="1"/>
  <c r="J14" i="9" s="1"/>
  <c r="E14" i="9"/>
  <c r="F13" i="9"/>
  <c r="G13" i="9" s="1"/>
  <c r="H13" i="9" s="1"/>
  <c r="I13" i="9" s="1"/>
  <c r="J13" i="9" s="1"/>
  <c r="E13" i="9"/>
  <c r="F12" i="9"/>
  <c r="G12" i="9" s="1"/>
  <c r="H12" i="9" s="1"/>
  <c r="I12" i="9" s="1"/>
  <c r="J12" i="9" s="1"/>
  <c r="E12" i="9"/>
  <c r="F11" i="9"/>
  <c r="G11" i="9" s="1"/>
  <c r="H11" i="9" s="1"/>
  <c r="I11" i="9" s="1"/>
  <c r="J11" i="9" s="1"/>
  <c r="E11" i="9"/>
  <c r="F10" i="9"/>
  <c r="G10" i="9" s="1"/>
  <c r="H10" i="9" s="1"/>
  <c r="I10" i="9" s="1"/>
  <c r="J10" i="9" s="1"/>
  <c r="E10" i="9"/>
  <c r="F9" i="9"/>
  <c r="G9" i="9" s="1"/>
  <c r="H9" i="9" s="1"/>
  <c r="I9" i="9" s="1"/>
  <c r="J9" i="9" s="1"/>
  <c r="E9" i="9"/>
  <c r="F8" i="9"/>
  <c r="G8" i="9" s="1"/>
  <c r="H8" i="9" s="1"/>
  <c r="I8" i="9" s="1"/>
  <c r="J8" i="9" s="1"/>
  <c r="E8" i="9"/>
  <c r="F7" i="9"/>
  <c r="G7" i="9" s="1"/>
  <c r="H7" i="9" s="1"/>
  <c r="I7" i="9" s="1"/>
  <c r="J7" i="9" s="1"/>
  <c r="E7" i="9"/>
  <c r="F6" i="9"/>
  <c r="G6" i="9" s="1"/>
  <c r="H6" i="9" s="1"/>
  <c r="I6" i="9" s="1"/>
  <c r="J6" i="9" s="1"/>
  <c r="E6" i="9"/>
  <c r="I5" i="9"/>
  <c r="J5" i="9" s="1"/>
  <c r="E5" i="9"/>
  <c r="G15" i="8"/>
  <c r="H15" i="8" s="1"/>
  <c r="I15" i="8" s="1"/>
  <c r="J15" i="8" s="1"/>
  <c r="F15" i="8"/>
  <c r="E15" i="8"/>
  <c r="F14" i="8"/>
  <c r="G14" i="8" s="1"/>
  <c r="H14" i="8" s="1"/>
  <c r="I14" i="8" s="1"/>
  <c r="J14" i="8" s="1"/>
  <c r="E14" i="8"/>
  <c r="F13" i="8"/>
  <c r="G13" i="8" s="1"/>
  <c r="H13" i="8" s="1"/>
  <c r="I13" i="8" s="1"/>
  <c r="J13" i="8" s="1"/>
  <c r="E13" i="8"/>
  <c r="F12" i="8"/>
  <c r="G12" i="8" s="1"/>
  <c r="H12" i="8" s="1"/>
  <c r="I12" i="8" s="1"/>
  <c r="J12" i="8" s="1"/>
  <c r="E12" i="8"/>
  <c r="F11" i="8"/>
  <c r="G11" i="8" s="1"/>
  <c r="H11" i="8" s="1"/>
  <c r="I11" i="8" s="1"/>
  <c r="J11" i="8" s="1"/>
  <c r="E11" i="8"/>
  <c r="F10" i="8"/>
  <c r="G10" i="8" s="1"/>
  <c r="H10" i="8" s="1"/>
  <c r="I10" i="8" s="1"/>
  <c r="J10" i="8" s="1"/>
  <c r="E10" i="8"/>
  <c r="F9" i="8"/>
  <c r="G9" i="8" s="1"/>
  <c r="H9" i="8" s="1"/>
  <c r="I9" i="8" s="1"/>
  <c r="J9" i="8" s="1"/>
  <c r="E9" i="8"/>
  <c r="F8" i="8"/>
  <c r="G8" i="8" s="1"/>
  <c r="H8" i="8" s="1"/>
  <c r="I8" i="8" s="1"/>
  <c r="J8" i="8" s="1"/>
  <c r="E8" i="8"/>
  <c r="F7" i="8"/>
  <c r="G7" i="8" s="1"/>
  <c r="H7" i="8" s="1"/>
  <c r="I7" i="8" s="1"/>
  <c r="J7" i="8" s="1"/>
  <c r="E7" i="8"/>
  <c r="F6" i="8"/>
  <c r="G6" i="8" s="1"/>
  <c r="H6" i="8" s="1"/>
  <c r="I6" i="8" s="1"/>
  <c r="J6" i="8" s="1"/>
  <c r="E6" i="8"/>
  <c r="I5" i="8"/>
  <c r="J5" i="8" s="1"/>
  <c r="E5" i="8"/>
  <c r="F14" i="7"/>
  <c r="G14" i="7" s="1"/>
  <c r="H14" i="7" s="1"/>
  <c r="I14" i="7" s="1"/>
  <c r="J14" i="7" s="1"/>
  <c r="E14" i="7"/>
  <c r="F13" i="7"/>
  <c r="G13" i="7" s="1"/>
  <c r="H13" i="7" s="1"/>
  <c r="I13" i="7" s="1"/>
  <c r="J13" i="7" s="1"/>
  <c r="E13" i="7"/>
  <c r="F12" i="7"/>
  <c r="G12" i="7" s="1"/>
  <c r="H12" i="7" s="1"/>
  <c r="I12" i="7" s="1"/>
  <c r="J12" i="7" s="1"/>
  <c r="E12" i="7"/>
  <c r="F11" i="7"/>
  <c r="G11" i="7" s="1"/>
  <c r="H11" i="7" s="1"/>
  <c r="I11" i="7" s="1"/>
  <c r="J11" i="7" s="1"/>
  <c r="E11" i="7"/>
  <c r="F10" i="7"/>
  <c r="G10" i="7" s="1"/>
  <c r="H10" i="7" s="1"/>
  <c r="I10" i="7" s="1"/>
  <c r="J10" i="7" s="1"/>
  <c r="E10" i="7"/>
  <c r="F9" i="7"/>
  <c r="G9" i="7" s="1"/>
  <c r="H9" i="7" s="1"/>
  <c r="I9" i="7" s="1"/>
  <c r="J9" i="7" s="1"/>
  <c r="E9" i="7"/>
  <c r="F8" i="7"/>
  <c r="G8" i="7" s="1"/>
  <c r="H8" i="7" s="1"/>
  <c r="I8" i="7" s="1"/>
  <c r="J8" i="7" s="1"/>
  <c r="E8" i="7"/>
  <c r="F7" i="7"/>
  <c r="G7" i="7" s="1"/>
  <c r="H7" i="7" s="1"/>
  <c r="I7" i="7" s="1"/>
  <c r="J7" i="7" s="1"/>
  <c r="E7" i="7"/>
  <c r="F6" i="7"/>
  <c r="G6" i="7" s="1"/>
  <c r="H6" i="7" s="1"/>
  <c r="I6" i="7" s="1"/>
  <c r="J6" i="7" s="1"/>
  <c r="E6" i="7"/>
  <c r="J5" i="7"/>
  <c r="I5" i="7"/>
  <c r="E5" i="7"/>
  <c r="F20" i="6"/>
  <c r="G20" i="6" s="1"/>
  <c r="H20" i="6" s="1"/>
  <c r="I20" i="6" s="1"/>
  <c r="J20" i="6" s="1"/>
  <c r="E20" i="6"/>
  <c r="F19" i="6"/>
  <c r="G19" i="6" s="1"/>
  <c r="H19" i="6" s="1"/>
  <c r="I19" i="6" s="1"/>
  <c r="J19" i="6" s="1"/>
  <c r="E19" i="6"/>
  <c r="G18" i="6"/>
  <c r="H18" i="6" s="1"/>
  <c r="I18" i="6" s="1"/>
  <c r="J18" i="6" s="1"/>
  <c r="F18" i="6"/>
  <c r="E18" i="6"/>
  <c r="F17" i="6"/>
  <c r="G17" i="6" s="1"/>
  <c r="H17" i="6" s="1"/>
  <c r="I17" i="6" s="1"/>
  <c r="J17" i="6" s="1"/>
  <c r="E17" i="6"/>
  <c r="F16" i="6"/>
  <c r="G16" i="6" s="1"/>
  <c r="H16" i="6" s="1"/>
  <c r="I16" i="6" s="1"/>
  <c r="J16" i="6" s="1"/>
  <c r="E16" i="6"/>
  <c r="F15" i="6"/>
  <c r="G15" i="6" s="1"/>
  <c r="H15" i="6" s="1"/>
  <c r="I15" i="6" s="1"/>
  <c r="J15" i="6" s="1"/>
  <c r="E15" i="6"/>
  <c r="F14" i="6"/>
  <c r="G14" i="6" s="1"/>
  <c r="H14" i="6" s="1"/>
  <c r="I14" i="6" s="1"/>
  <c r="J14" i="6" s="1"/>
  <c r="E14" i="6"/>
  <c r="F13" i="6"/>
  <c r="G13" i="6" s="1"/>
  <c r="H13" i="6" s="1"/>
  <c r="I13" i="6" s="1"/>
  <c r="J13" i="6" s="1"/>
  <c r="E13" i="6"/>
  <c r="F12" i="6"/>
  <c r="G12" i="6" s="1"/>
  <c r="H12" i="6" s="1"/>
  <c r="I12" i="6" s="1"/>
  <c r="J12" i="6" s="1"/>
  <c r="E12" i="6"/>
  <c r="F11" i="6"/>
  <c r="G11" i="6" s="1"/>
  <c r="H11" i="6" s="1"/>
  <c r="I11" i="6" s="1"/>
  <c r="J11" i="6" s="1"/>
  <c r="E11" i="6"/>
  <c r="F10" i="6"/>
  <c r="G10" i="6" s="1"/>
  <c r="H10" i="6" s="1"/>
  <c r="I10" i="6" s="1"/>
  <c r="J10" i="6" s="1"/>
  <c r="E10" i="6"/>
  <c r="F9" i="6"/>
  <c r="G9" i="6" s="1"/>
  <c r="H9" i="6" s="1"/>
  <c r="I9" i="6" s="1"/>
  <c r="J9" i="6" s="1"/>
  <c r="E9" i="6"/>
  <c r="F8" i="6"/>
  <c r="G8" i="6" s="1"/>
  <c r="H8" i="6" s="1"/>
  <c r="I8" i="6" s="1"/>
  <c r="J8" i="6" s="1"/>
  <c r="E8" i="6"/>
  <c r="F7" i="6"/>
  <c r="G7" i="6" s="1"/>
  <c r="H7" i="6" s="1"/>
  <c r="I7" i="6" s="1"/>
  <c r="J7" i="6" s="1"/>
  <c r="E7" i="6"/>
  <c r="F6" i="6"/>
  <c r="G6" i="6" s="1"/>
  <c r="H6" i="6" s="1"/>
  <c r="I6" i="6" s="1"/>
  <c r="J6" i="6" s="1"/>
  <c r="E6" i="6"/>
  <c r="I5" i="6"/>
  <c r="J5" i="6" s="1"/>
  <c r="E5" i="6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H8" i="4" s="1"/>
  <c r="I8" i="4" s="1"/>
  <c r="J8" i="4" s="1"/>
  <c r="F7" i="4"/>
  <c r="G7" i="4" s="1"/>
  <c r="H7" i="4" s="1"/>
  <c r="I7" i="4" s="1"/>
  <c r="J7" i="4" s="1"/>
  <c r="F6" i="4"/>
  <c r="G6" i="4" s="1"/>
  <c r="H6" i="4" s="1"/>
  <c r="I6" i="4" s="1"/>
  <c r="J6" i="4" s="1"/>
  <c r="E15" i="4"/>
  <c r="E14" i="4"/>
  <c r="E13" i="4"/>
  <c r="E12" i="4"/>
  <c r="E11" i="4"/>
  <c r="E10" i="4"/>
  <c r="E9" i="4"/>
  <c r="E8" i="4"/>
  <c r="E7" i="4"/>
  <c r="E6" i="4"/>
  <c r="I5" i="4"/>
  <c r="J5" i="4" s="1"/>
  <c r="E5" i="4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23" i="2"/>
  <c r="G5" i="2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F6" i="3" s="1"/>
  <c r="H6" i="3" s="1"/>
  <c r="I6" i="3" s="1"/>
  <c r="J6" i="3" s="1"/>
  <c r="C22" i="2"/>
  <c r="G22" i="2" s="1"/>
  <c r="C21" i="2"/>
  <c r="G21" i="2" s="1"/>
  <c r="C20" i="2"/>
  <c r="G20" i="2" s="1"/>
  <c r="C19" i="2"/>
  <c r="G19" i="2" s="1"/>
  <c r="C18" i="2"/>
  <c r="G18" i="2" s="1"/>
  <c r="C17" i="2"/>
  <c r="G17" i="2" s="1"/>
  <c r="C16" i="2"/>
  <c r="G16" i="2" s="1"/>
  <c r="C15" i="2"/>
  <c r="G15" i="2" s="1"/>
  <c r="C14" i="2"/>
  <c r="G14" i="2" s="1"/>
  <c r="C13" i="2"/>
  <c r="G13" i="2" s="1"/>
  <c r="C12" i="2"/>
  <c r="G12" i="2" s="1"/>
  <c r="C11" i="2"/>
  <c r="G11" i="2" s="1"/>
  <c r="C10" i="2"/>
  <c r="G10" i="2" s="1"/>
  <c r="C9" i="2"/>
  <c r="G9" i="2" s="1"/>
  <c r="C8" i="2"/>
  <c r="G8" i="2" s="1"/>
  <c r="C7" i="2"/>
  <c r="G7" i="2" s="1"/>
  <c r="C6" i="2"/>
  <c r="G6" i="2" s="1"/>
  <c r="E6" i="2"/>
  <c r="A7" i="2"/>
  <c r="E7" i="2" s="1"/>
  <c r="H6" i="1"/>
  <c r="I6" i="1" s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A10" i="1"/>
  <c r="A11" i="1" s="1"/>
  <c r="A12" i="1" s="1"/>
  <c r="A13" i="1" s="1"/>
  <c r="A14" i="1" s="1"/>
  <c r="A15" i="1" s="1"/>
  <c r="A16" i="1" s="1"/>
  <c r="A17" i="1" s="1"/>
  <c r="J422" i="1" l="1"/>
  <c r="J423" i="1" s="1"/>
  <c r="R12" i="16"/>
  <c r="S12" i="16" s="1"/>
  <c r="O24" i="16"/>
  <c r="I10" i="16"/>
  <c r="J10" i="16" s="1"/>
  <c r="J21" i="16" s="1"/>
  <c r="J22" i="16" s="1"/>
  <c r="Q23" i="16" s="1"/>
  <c r="O23" i="16"/>
  <c r="O25" i="16" s="1"/>
  <c r="J304" i="3"/>
  <c r="S11" i="13"/>
  <c r="T11" i="13" s="1"/>
  <c r="J15" i="7"/>
  <c r="J16" i="7" s="1"/>
  <c r="J146" i="2"/>
  <c r="J147" i="2" s="1"/>
  <c r="N146" i="2" s="1"/>
  <c r="I298" i="1"/>
  <c r="J298" i="1" s="1"/>
  <c r="G62" i="15"/>
  <c r="J21" i="6"/>
  <c r="J22" i="6" s="1"/>
  <c r="J234" i="2"/>
  <c r="J235" i="2" s="1"/>
  <c r="N234" i="2" s="1"/>
  <c r="H303" i="3"/>
  <c r="I303" i="3" s="1"/>
  <c r="J303" i="3" s="1"/>
  <c r="Q11" i="15"/>
  <c r="S10" i="16"/>
  <c r="S21" i="16" s="1"/>
  <c r="S22" i="16" s="1"/>
  <c r="Q24" i="16" s="1"/>
  <c r="Q25" i="16"/>
  <c r="Q24" i="15"/>
  <c r="R24" i="15" s="1"/>
  <c r="S24" i="15" s="1"/>
  <c r="Q22" i="15"/>
  <c r="R22" i="15" s="1"/>
  <c r="S22" i="15" s="1"/>
  <c r="Q20" i="15"/>
  <c r="R20" i="15" s="1"/>
  <c r="S20" i="15" s="1"/>
  <c r="Q18" i="15"/>
  <c r="R18" i="15" s="1"/>
  <c r="S18" i="15" s="1"/>
  <c r="Q16" i="15"/>
  <c r="R16" i="15" s="1"/>
  <c r="S16" i="15" s="1"/>
  <c r="Q14" i="15"/>
  <c r="R14" i="15" s="1"/>
  <c r="S14" i="15" s="1"/>
  <c r="S10" i="15"/>
  <c r="Q12" i="15"/>
  <c r="R12" i="15" s="1"/>
  <c r="S12" i="15" s="1"/>
  <c r="S27" i="15" s="1"/>
  <c r="S28" i="15" s="1"/>
  <c r="Q30" i="15" s="1"/>
  <c r="I11" i="15"/>
  <c r="J11" i="15" s="1"/>
  <c r="J27" i="15" s="1"/>
  <c r="J28" i="15" s="1"/>
  <c r="Q29" i="15" s="1"/>
  <c r="O29" i="15"/>
  <c r="R11" i="15"/>
  <c r="S11" i="15" s="1"/>
  <c r="J330" i="3"/>
  <c r="H26" i="14"/>
  <c r="E22" i="14"/>
  <c r="E23" i="14" s="1"/>
  <c r="H21" i="14"/>
  <c r="O21" i="14" s="1"/>
  <c r="P21" i="14" s="1"/>
  <c r="H20" i="14"/>
  <c r="H27" i="14"/>
  <c r="O27" i="14" s="1"/>
  <c r="P27" i="14" s="1"/>
  <c r="O25" i="14"/>
  <c r="P25" i="14" s="1"/>
  <c r="O26" i="14"/>
  <c r="P26" i="14" s="1"/>
  <c r="M25" i="14"/>
  <c r="M26" i="14"/>
  <c r="M27" i="14"/>
  <c r="O20" i="14"/>
  <c r="P20" i="14" s="1"/>
  <c r="O19" i="14"/>
  <c r="P19" i="14" s="1"/>
  <c r="O14" i="14"/>
  <c r="P14" i="14" s="1"/>
  <c r="O15" i="14"/>
  <c r="P15" i="14" s="1"/>
  <c r="O16" i="14"/>
  <c r="P16" i="14" s="1"/>
  <c r="O17" i="14"/>
  <c r="P17" i="14" s="1"/>
  <c r="M14" i="14"/>
  <c r="M15" i="14"/>
  <c r="M16" i="14"/>
  <c r="M17" i="14"/>
  <c r="O13" i="14"/>
  <c r="P13" i="14" s="1"/>
  <c r="M13" i="14"/>
  <c r="O9" i="14"/>
  <c r="P9" i="14" s="1"/>
  <c r="O10" i="14"/>
  <c r="P10" i="14" s="1"/>
  <c r="O11" i="14"/>
  <c r="P11" i="14" s="1"/>
  <c r="O8" i="14"/>
  <c r="P8" i="14" s="1"/>
  <c r="M8" i="14"/>
  <c r="M10" i="14"/>
  <c r="M11" i="14"/>
  <c r="O7" i="14"/>
  <c r="P7" i="14" s="1"/>
  <c r="M7" i="14"/>
  <c r="O5" i="14"/>
  <c r="P5" i="14" s="1"/>
  <c r="J398" i="1"/>
  <c r="J399" i="1" s="1"/>
  <c r="P4" i="14"/>
  <c r="M4" i="14"/>
  <c r="M5" i="14"/>
  <c r="J374" i="1"/>
  <c r="J375" i="1" s="1"/>
  <c r="J281" i="1"/>
  <c r="J282" i="1" s="1"/>
  <c r="J358" i="1"/>
  <c r="J359" i="1" s="1"/>
  <c r="J225" i="1"/>
  <c r="J226" i="1" s="1"/>
  <c r="J309" i="1"/>
  <c r="J310" i="1" s="1"/>
  <c r="H326" i="1"/>
  <c r="I326" i="1" s="1"/>
  <c r="J326" i="1" s="1"/>
  <c r="J342" i="1" s="1"/>
  <c r="J343" i="1" s="1"/>
  <c r="F8" i="1"/>
  <c r="G8" i="1" s="1"/>
  <c r="H8" i="1" s="1"/>
  <c r="I8" i="1" s="1"/>
  <c r="F20" i="1"/>
  <c r="G20" i="1" s="1"/>
  <c r="H20" i="1" s="1"/>
  <c r="I20" i="1" s="1"/>
  <c r="D19" i="5"/>
  <c r="E19" i="5" s="1"/>
  <c r="D20" i="5"/>
  <c r="E20" i="5" s="1"/>
  <c r="B10" i="1"/>
  <c r="F10" i="1" s="1"/>
  <c r="G10" i="1" s="1"/>
  <c r="H10" i="1" s="1"/>
  <c r="I10" i="1" s="1"/>
  <c r="B12" i="1"/>
  <c r="B14" i="1"/>
  <c r="B16" i="1"/>
  <c r="B7" i="2"/>
  <c r="F7" i="1"/>
  <c r="F9" i="1"/>
  <c r="G9" i="1" s="1"/>
  <c r="H9" i="1" s="1"/>
  <c r="I9" i="1" s="1"/>
  <c r="B11" i="1"/>
  <c r="B13" i="1"/>
  <c r="B15" i="1"/>
  <c r="B17" i="1"/>
  <c r="F19" i="1"/>
  <c r="G19" i="1" s="1"/>
  <c r="H19" i="1" s="1"/>
  <c r="I19" i="1" s="1"/>
  <c r="R11" i="13"/>
  <c r="R3" i="13"/>
  <c r="R5" i="13"/>
  <c r="S5" i="13"/>
  <c r="T5" i="13" s="1"/>
  <c r="S3" i="13"/>
  <c r="T3" i="13" s="1"/>
  <c r="J305" i="3"/>
  <c r="N304" i="3" s="1"/>
  <c r="M304" i="3"/>
  <c r="J149" i="1"/>
  <c r="N149" i="1" s="1"/>
  <c r="J253" i="1"/>
  <c r="J254" i="1" s="1"/>
  <c r="J275" i="3"/>
  <c r="J276" i="3" s="1"/>
  <c r="N275" i="3" s="1"/>
  <c r="J259" i="2"/>
  <c r="N258" i="2" s="1"/>
  <c r="M258" i="2"/>
  <c r="J168" i="2"/>
  <c r="J169" i="2" s="1"/>
  <c r="N168" i="2" s="1"/>
  <c r="J246" i="3"/>
  <c r="J247" i="3" s="1"/>
  <c r="N246" i="3" s="1"/>
  <c r="J221" i="3"/>
  <c r="J197" i="3"/>
  <c r="N196" i="3" s="1"/>
  <c r="M196" i="3"/>
  <c r="J125" i="1"/>
  <c r="O124" i="1" s="1"/>
  <c r="N124" i="1"/>
  <c r="J99" i="1"/>
  <c r="J74" i="1"/>
  <c r="J170" i="3"/>
  <c r="J145" i="3"/>
  <c r="J120" i="3"/>
  <c r="H86" i="3"/>
  <c r="I86" i="3" s="1"/>
  <c r="J86" i="3" s="1"/>
  <c r="I87" i="3"/>
  <c r="J87" i="3" s="1"/>
  <c r="F8" i="3"/>
  <c r="H8" i="3" s="1"/>
  <c r="I8" i="3" s="1"/>
  <c r="J8" i="3" s="1"/>
  <c r="F10" i="3"/>
  <c r="H10" i="3" s="1"/>
  <c r="I10" i="3" s="1"/>
  <c r="J10" i="3" s="1"/>
  <c r="F12" i="3"/>
  <c r="H12" i="3" s="1"/>
  <c r="I12" i="3" s="1"/>
  <c r="J12" i="3" s="1"/>
  <c r="F14" i="3"/>
  <c r="H14" i="3" s="1"/>
  <c r="I14" i="3" s="1"/>
  <c r="J14" i="3" s="1"/>
  <c r="F16" i="3"/>
  <c r="H16" i="3" s="1"/>
  <c r="I16" i="3" s="1"/>
  <c r="J16" i="3" s="1"/>
  <c r="F18" i="3"/>
  <c r="H18" i="3" s="1"/>
  <c r="I18" i="3" s="1"/>
  <c r="J18" i="3" s="1"/>
  <c r="J70" i="3"/>
  <c r="J212" i="2"/>
  <c r="J213" i="2" s="1"/>
  <c r="N212" i="2" s="1"/>
  <c r="J190" i="2"/>
  <c r="J101" i="2"/>
  <c r="J79" i="2"/>
  <c r="J199" i="1"/>
  <c r="J174" i="1"/>
  <c r="J44" i="3"/>
  <c r="J124" i="2"/>
  <c r="J55" i="2"/>
  <c r="J48" i="1"/>
  <c r="J14" i="12"/>
  <c r="J13" i="11"/>
  <c r="J16" i="10"/>
  <c r="J17" i="9"/>
  <c r="J16" i="8"/>
  <c r="F7" i="3"/>
  <c r="H7" i="3" s="1"/>
  <c r="I7" i="3" s="1"/>
  <c r="J7" i="3" s="1"/>
  <c r="F9" i="3"/>
  <c r="H9" i="3" s="1"/>
  <c r="I9" i="3" s="1"/>
  <c r="J9" i="3" s="1"/>
  <c r="F11" i="3"/>
  <c r="H11" i="3" s="1"/>
  <c r="I11" i="3" s="1"/>
  <c r="J11" i="3" s="1"/>
  <c r="F13" i="3"/>
  <c r="H13" i="3" s="1"/>
  <c r="I13" i="3" s="1"/>
  <c r="J13" i="3" s="1"/>
  <c r="F15" i="3"/>
  <c r="H15" i="3" s="1"/>
  <c r="I15" i="3" s="1"/>
  <c r="J15" i="3" s="1"/>
  <c r="F17" i="3"/>
  <c r="H17" i="3" s="1"/>
  <c r="I17" i="3" s="1"/>
  <c r="J17" i="3" s="1"/>
  <c r="A8" i="2"/>
  <c r="H6" i="2"/>
  <c r="I6" i="2" s="1"/>
  <c r="J6" i="2" s="1"/>
  <c r="H7" i="2"/>
  <c r="I7" i="2" s="1"/>
  <c r="J7" i="2" s="1"/>
  <c r="H9" i="4"/>
  <c r="I9" i="4" s="1"/>
  <c r="J9" i="4" s="1"/>
  <c r="H10" i="4"/>
  <c r="I10" i="4" s="1"/>
  <c r="J10" i="4" s="1"/>
  <c r="H23" i="14" l="1"/>
  <c r="O23" i="14" s="1"/>
  <c r="P23" i="14" s="1"/>
  <c r="H22" i="14"/>
  <c r="O22" i="14" s="1"/>
  <c r="P22" i="14" s="1"/>
  <c r="Q24" i="14" s="1"/>
  <c r="R24" i="14" s="1"/>
  <c r="Q18" i="14"/>
  <c r="R18" i="14" s="1"/>
  <c r="M146" i="2"/>
  <c r="M168" i="2"/>
  <c r="M234" i="2"/>
  <c r="J150" i="1"/>
  <c r="O149" i="1" s="1"/>
  <c r="G7" i="1"/>
  <c r="H7" i="1" s="1"/>
  <c r="I7" i="1" s="1"/>
  <c r="O30" i="15"/>
  <c r="O31" i="15" s="1"/>
  <c r="Q31" i="15"/>
  <c r="J331" i="3"/>
  <c r="N330" i="3" s="1"/>
  <c r="M330" i="3"/>
  <c r="Q28" i="14"/>
  <c r="R28" i="14" s="1"/>
  <c r="Q12" i="14"/>
  <c r="R12" i="14" s="1"/>
  <c r="Q6" i="14"/>
  <c r="R6" i="14" s="1"/>
  <c r="F15" i="1"/>
  <c r="G15" i="1" s="1"/>
  <c r="H15" i="1" s="1"/>
  <c r="I15" i="1" s="1"/>
  <c r="F11" i="1"/>
  <c r="G11" i="1" s="1"/>
  <c r="H11" i="1" s="1"/>
  <c r="I11" i="1" s="1"/>
  <c r="F17" i="1"/>
  <c r="G17" i="1" s="1"/>
  <c r="H17" i="1" s="1"/>
  <c r="I17" i="1" s="1"/>
  <c r="F13" i="1"/>
  <c r="G13" i="1" s="1"/>
  <c r="H13" i="1" s="1"/>
  <c r="I13" i="1" s="1"/>
  <c r="J17" i="8"/>
  <c r="D4" i="5"/>
  <c r="E4" i="5" s="1"/>
  <c r="J17" i="10"/>
  <c r="D37" i="5"/>
  <c r="E37" i="5" s="1"/>
  <c r="J15" i="12"/>
  <c r="D22" i="5"/>
  <c r="E22" i="5" s="1"/>
  <c r="E8" i="2"/>
  <c r="H8" i="2" s="1"/>
  <c r="I8" i="2" s="1"/>
  <c r="J8" i="2" s="1"/>
  <c r="B8" i="2"/>
  <c r="J18" i="9"/>
  <c r="D5" i="5"/>
  <c r="E5" i="5" s="1"/>
  <c r="J14" i="11"/>
  <c r="D21" i="5"/>
  <c r="E21" i="5" s="1"/>
  <c r="F16" i="1"/>
  <c r="G16" i="1" s="1"/>
  <c r="H16" i="1" s="1"/>
  <c r="I16" i="1" s="1"/>
  <c r="F12" i="1"/>
  <c r="G12" i="1" s="1"/>
  <c r="H12" i="1" s="1"/>
  <c r="I12" i="1" s="1"/>
  <c r="F18" i="1"/>
  <c r="G18" i="1" s="1"/>
  <c r="H18" i="1" s="1"/>
  <c r="I18" i="1" s="1"/>
  <c r="F14" i="1"/>
  <c r="G14" i="1" s="1"/>
  <c r="H14" i="1" s="1"/>
  <c r="I14" i="1" s="1"/>
  <c r="M275" i="3"/>
  <c r="M246" i="3"/>
  <c r="M212" i="2"/>
  <c r="J222" i="3"/>
  <c r="N221" i="3" s="1"/>
  <c r="M221" i="3"/>
  <c r="J49" i="1"/>
  <c r="O48" i="1" s="1"/>
  <c r="N48" i="1"/>
  <c r="J100" i="1"/>
  <c r="O99" i="1" s="1"/>
  <c r="N99" i="1"/>
  <c r="J75" i="1"/>
  <c r="O74" i="1" s="1"/>
  <c r="N74" i="1"/>
  <c r="J171" i="3"/>
  <c r="N170" i="3" s="1"/>
  <c r="M170" i="3"/>
  <c r="J146" i="3"/>
  <c r="N145" i="3" s="1"/>
  <c r="M145" i="3"/>
  <c r="J121" i="3"/>
  <c r="N120" i="3" s="1"/>
  <c r="M120" i="3"/>
  <c r="J95" i="3"/>
  <c r="M95" i="3" s="1"/>
  <c r="J45" i="3"/>
  <c r="N44" i="3" s="1"/>
  <c r="M44" i="3"/>
  <c r="J71" i="3"/>
  <c r="N70" i="3" s="1"/>
  <c r="M70" i="3"/>
  <c r="J191" i="2"/>
  <c r="N190" i="2" s="1"/>
  <c r="M190" i="2"/>
  <c r="J125" i="2"/>
  <c r="N124" i="2" s="1"/>
  <c r="M124" i="2"/>
  <c r="J80" i="2"/>
  <c r="N79" i="2" s="1"/>
  <c r="M79" i="2"/>
  <c r="J102" i="2"/>
  <c r="N101" i="2" s="1"/>
  <c r="M101" i="2"/>
  <c r="J200" i="1"/>
  <c r="O199" i="1" s="1"/>
  <c r="N199" i="1"/>
  <c r="J175" i="1"/>
  <c r="O174" i="1" s="1"/>
  <c r="N174" i="1"/>
  <c r="J56" i="2"/>
  <c r="N55" i="2" s="1"/>
  <c r="M55" i="2"/>
  <c r="A9" i="2"/>
  <c r="J19" i="3"/>
  <c r="H11" i="4"/>
  <c r="I11" i="4" s="1"/>
  <c r="J11" i="4" s="1"/>
  <c r="I21" i="1" l="1"/>
  <c r="N21" i="1" s="1"/>
  <c r="E9" i="2"/>
  <c r="H9" i="2" s="1"/>
  <c r="I9" i="2" s="1"/>
  <c r="J9" i="2" s="1"/>
  <c r="B9" i="2"/>
  <c r="J96" i="3"/>
  <c r="N95" i="3" s="1"/>
  <c r="A10" i="2"/>
  <c r="J20" i="3"/>
  <c r="N19" i="3" s="1"/>
  <c r="M19" i="3"/>
  <c r="D36" i="5"/>
  <c r="E36" i="5" s="1"/>
  <c r="D3" i="5"/>
  <c r="E3" i="5" s="1"/>
  <c r="A11" i="2"/>
  <c r="B11" i="2" s="1"/>
  <c r="H12" i="4"/>
  <c r="I12" i="4" s="1"/>
  <c r="J12" i="4" s="1"/>
  <c r="I22" i="1" l="1"/>
  <c r="O21" i="1" s="1"/>
  <c r="E10" i="2"/>
  <c r="H10" i="2" s="1"/>
  <c r="I10" i="2" s="1"/>
  <c r="J10" i="2" s="1"/>
  <c r="B10" i="2"/>
  <c r="A12" i="2"/>
  <c r="B12" i="2" s="1"/>
  <c r="E11" i="2"/>
  <c r="H11" i="2" s="1"/>
  <c r="I11" i="2" s="1"/>
  <c r="J11" i="2" s="1"/>
  <c r="H13" i="4"/>
  <c r="I13" i="4" s="1"/>
  <c r="J13" i="4" s="1"/>
  <c r="A13" i="2" l="1"/>
  <c r="B13" i="2" s="1"/>
  <c r="E12" i="2"/>
  <c r="H12" i="2" s="1"/>
  <c r="I12" i="2" s="1"/>
  <c r="J12" i="2" s="1"/>
  <c r="H14" i="4"/>
  <c r="I14" i="4" s="1"/>
  <c r="J14" i="4" s="1"/>
  <c r="A14" i="2" l="1"/>
  <c r="B14" i="2" s="1"/>
  <c r="E13" i="2"/>
  <c r="H13" i="2" s="1"/>
  <c r="I13" i="2" s="1"/>
  <c r="J13" i="2" s="1"/>
  <c r="H15" i="4"/>
  <c r="I15" i="4" s="1"/>
  <c r="J15" i="4" s="1"/>
  <c r="A15" i="2" l="1"/>
  <c r="B15" i="2" s="1"/>
  <c r="E14" i="2"/>
  <c r="H14" i="2" s="1"/>
  <c r="I14" i="2" s="1"/>
  <c r="J14" i="2" s="1"/>
  <c r="J16" i="4" l="1"/>
  <c r="A16" i="2"/>
  <c r="B16" i="2" s="1"/>
  <c r="E15" i="2"/>
  <c r="H15" i="2" s="1"/>
  <c r="I15" i="2" s="1"/>
  <c r="J15" i="2" s="1"/>
  <c r="J17" i="4" l="1"/>
  <c r="D6" i="5"/>
  <c r="E6" i="5" s="1"/>
  <c r="A17" i="2"/>
  <c r="B17" i="2" s="1"/>
  <c r="E16" i="2"/>
  <c r="H16" i="2" s="1"/>
  <c r="I16" i="2" s="1"/>
  <c r="J16" i="2" s="1"/>
  <c r="A18" i="2" l="1"/>
  <c r="B18" i="2" s="1"/>
  <c r="E17" i="2"/>
  <c r="H17" i="2" s="1"/>
  <c r="I17" i="2" s="1"/>
  <c r="J17" i="2" s="1"/>
  <c r="A19" i="2" l="1"/>
  <c r="B19" i="2" s="1"/>
  <c r="E18" i="2"/>
  <c r="H18" i="2" s="1"/>
  <c r="I18" i="2" s="1"/>
  <c r="J18" i="2" s="1"/>
  <c r="A20" i="2" l="1"/>
  <c r="B20" i="2" s="1"/>
  <c r="E19" i="2"/>
  <c r="H19" i="2" s="1"/>
  <c r="I19" i="2" s="1"/>
  <c r="J19" i="2" s="1"/>
  <c r="A21" i="2" l="1"/>
  <c r="B21" i="2" s="1"/>
  <c r="E20" i="2"/>
  <c r="H20" i="2" s="1"/>
  <c r="I20" i="2" s="1"/>
  <c r="J20" i="2" s="1"/>
  <c r="A22" i="2" l="1"/>
  <c r="B22" i="2" s="1"/>
  <c r="E21" i="2"/>
  <c r="H21" i="2" s="1"/>
  <c r="I21" i="2" s="1"/>
  <c r="J21" i="2" s="1"/>
  <c r="E22" i="2" l="1"/>
  <c r="H22" i="2" s="1"/>
  <c r="I22" i="2" s="1"/>
  <c r="J22" i="2" s="1"/>
  <c r="E23" i="2"/>
  <c r="H23" i="2" s="1"/>
  <c r="I23" i="2" s="1"/>
  <c r="J23" i="2" s="1"/>
  <c r="J24" i="2" l="1"/>
  <c r="J25" i="2" s="1"/>
  <c r="N24" i="2" s="1"/>
  <c r="M24" i="2" l="1"/>
  <c r="D18" i="5"/>
  <c r="E18" i="5" s="1"/>
</calcChain>
</file>

<file path=xl/sharedStrings.xml><?xml version="1.0" encoding="utf-8"?>
<sst xmlns="http://schemas.openxmlformats.org/spreadsheetml/2006/main" count="1222" uniqueCount="155">
  <si>
    <t>Dist(N to S)(cm)</t>
  </si>
  <si>
    <t>Depth(cm)</t>
  </si>
  <si>
    <t>Flow(m/s)</t>
  </si>
  <si>
    <t>Area(cm2)</t>
  </si>
  <si>
    <t>Width</t>
  </si>
  <si>
    <t>Flow*Area</t>
  </si>
  <si>
    <t>Area(m2)</t>
  </si>
  <si>
    <t>Discharge(m3/sec):</t>
  </si>
  <si>
    <t>Discharge(L/sec):</t>
  </si>
  <si>
    <t>Measured Depth(cm)</t>
  </si>
  <si>
    <t>Dist(in)</t>
  </si>
  <si>
    <t>Width(cm)</t>
  </si>
  <si>
    <t>Profile(cm)</t>
  </si>
  <si>
    <t>LBJ</t>
  </si>
  <si>
    <t>Field Measurements</t>
  </si>
  <si>
    <t>Calculated Parameters</t>
  </si>
  <si>
    <t>Location</t>
  </si>
  <si>
    <t>Date</t>
  </si>
  <si>
    <t xml:space="preserve">Time </t>
  </si>
  <si>
    <t>Stage</t>
  </si>
  <si>
    <t>26cm</t>
  </si>
  <si>
    <t>DT</t>
  </si>
  <si>
    <t>Dam</t>
  </si>
  <si>
    <t>Dist(S to N)(ft)</t>
  </si>
  <si>
    <t>Width (cm)</t>
  </si>
  <si>
    <t>Width (in)</t>
  </si>
  <si>
    <t>Time</t>
  </si>
  <si>
    <t>Discharge (m3/sec)</t>
  </si>
  <si>
    <t>Discharge (L/sec)</t>
  </si>
  <si>
    <t>PT</t>
  </si>
  <si>
    <t>DT (DriveThru</t>
  </si>
  <si>
    <t>no field notes</t>
  </si>
  <si>
    <t>Stage (staff gage)</t>
  </si>
  <si>
    <t>Stage (Pt)</t>
  </si>
  <si>
    <t>FlowMeter</t>
  </si>
  <si>
    <t>Var</t>
  </si>
  <si>
    <t xml:space="preserve">avg depth = </t>
  </si>
  <si>
    <t>channel width=</t>
  </si>
  <si>
    <t xml:space="preserve">velocity = </t>
  </si>
  <si>
    <t>in</t>
  </si>
  <si>
    <t>ft</t>
  </si>
  <si>
    <t>m</t>
  </si>
  <si>
    <t>ft/sec</t>
  </si>
  <si>
    <t>m/sec</t>
  </si>
  <si>
    <t>channel area=</t>
  </si>
  <si>
    <t>ft2</t>
  </si>
  <si>
    <t>m2</t>
  </si>
  <si>
    <t xml:space="preserve">Discharge = </t>
  </si>
  <si>
    <t>cfs</t>
  </si>
  <si>
    <t>m3/sec</t>
  </si>
  <si>
    <t>L/sec</t>
  </si>
  <si>
    <t xml:space="preserve">distance = </t>
  </si>
  <si>
    <t xml:space="preserve">time = </t>
  </si>
  <si>
    <t>seconds</t>
  </si>
  <si>
    <t>coeff</t>
  </si>
  <si>
    <t>Dist(N to S)(ft)</t>
  </si>
  <si>
    <t>Width cm</t>
  </si>
  <si>
    <t>Flow(m/sec)*Area(m2)</t>
  </si>
  <si>
    <t>Dist(ft)</t>
  </si>
  <si>
    <t>width ft</t>
  </si>
  <si>
    <t>depth ft</t>
  </si>
  <si>
    <t>A ft</t>
  </si>
  <si>
    <t>fps</t>
  </si>
  <si>
    <t>stage cm</t>
  </si>
  <si>
    <t>m/s</t>
  </si>
  <si>
    <t>SECONDS</t>
  </si>
  <si>
    <t>Factor</t>
  </si>
  <si>
    <t>AVG L/sec</t>
  </si>
  <si>
    <t>AVG m^3/sec</t>
  </si>
  <si>
    <t>#</t>
  </si>
  <si>
    <t>VAR</t>
  </si>
  <si>
    <t>(Dist1+Dist2)/2</t>
  </si>
  <si>
    <t>(Depth1+Depth2)/2</t>
  </si>
  <si>
    <t>Trapezoidal Area</t>
  </si>
  <si>
    <t>h</t>
  </si>
  <si>
    <t>A= 1/2 * (b1+b2) * h</t>
  </si>
  <si>
    <t>Nominal Dist (cm)</t>
  </si>
  <si>
    <t>h (cm)</t>
  </si>
  <si>
    <t>base length (cm)</t>
  </si>
  <si>
    <t>RectangularArea(cm2)</t>
  </si>
  <si>
    <t xml:space="preserve">Rectangular bin area: </t>
  </si>
  <si>
    <t>Trapezoidal bin area:</t>
  </si>
  <si>
    <t>%diff</t>
  </si>
  <si>
    <t>Area Difference</t>
  </si>
  <si>
    <t>Discharge Difference</t>
  </si>
  <si>
    <t>stage</t>
  </si>
  <si>
    <t>NaN</t>
  </si>
  <si>
    <t>Q Rectuangular bins</t>
  </si>
  <si>
    <t>Q Trapezoidal bins</t>
  </si>
  <si>
    <t>Abs Error</t>
  </si>
  <si>
    <t>Avg Abs Error:</t>
  </si>
  <si>
    <t>old code</t>
  </si>
  <si>
    <t>new</t>
  </si>
  <si>
    <t>AbsError</t>
  </si>
  <si>
    <t>WP</t>
  </si>
  <si>
    <t>PT cm</t>
  </si>
  <si>
    <t>PT reading(cm)</t>
  </si>
  <si>
    <t>PT reading(ft)</t>
  </si>
  <si>
    <t>a</t>
  </si>
  <si>
    <t>b</t>
  </si>
  <si>
    <t>Q</t>
  </si>
  <si>
    <t>PT Stage(cm)</t>
  </si>
  <si>
    <t>PT Stage(ft)</t>
  </si>
  <si>
    <t>cm/25.4 = ft</t>
  </si>
  <si>
    <r>
      <t>width ft x PT Stage ft = A ft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</si>
  <si>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100ft/sec</t>
  </si>
  <si>
    <t>fps * 0.3048</t>
  </si>
  <si>
    <r>
      <t>A 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* fps</t>
    </r>
  </si>
  <si>
    <t>fps*28.316846593</t>
  </si>
  <si>
    <t>Avg(1-5)</t>
  </si>
  <si>
    <t>AVG L/sec / 1000</t>
  </si>
  <si>
    <t>Staff Gage</t>
  </si>
  <si>
    <t>UTM-11h</t>
  </si>
  <si>
    <t>fps*0.8</t>
  </si>
  <si>
    <t>Corrected fps</t>
  </si>
  <si>
    <t>stage cm*0.0328</t>
  </si>
  <si>
    <t>Initial Point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</si>
  <si>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</si>
  <si>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</si>
  <si>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</si>
  <si>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</si>
  <si>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</si>
  <si>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</si>
  <si>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</si>
  <si>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</si>
  <si>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</si>
  <si>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</si>
  <si>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</si>
  <si>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</si>
  <si>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</si>
  <si>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</si>
  <si>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</si>
  <si>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</si>
  <si>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</si>
  <si>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</si>
  <si>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b1 = water edge</t>
  </si>
  <si>
    <t>b2=2 ft</t>
  </si>
  <si>
    <t>Depth cm</t>
  </si>
  <si>
    <t>≠</t>
  </si>
  <si>
    <t>Width ft</t>
  </si>
  <si>
    <t>ft x 77.4192</t>
  </si>
  <si>
    <t>end</t>
  </si>
  <si>
    <t>bn</t>
  </si>
  <si>
    <t>D x W/0.0001</t>
  </si>
  <si>
    <t xml:space="preserve">Velocity </t>
  </si>
  <si>
    <t>A x V</t>
  </si>
  <si>
    <t>q m3/s</t>
  </si>
  <si>
    <t>Date:</t>
  </si>
  <si>
    <t>start</t>
  </si>
  <si>
    <t>n</t>
  </si>
  <si>
    <t>*1,000= L/sec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</si>
  <si>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</si>
  <si>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</si>
  <si>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%</t>
  </si>
  <si>
    <t>Campaign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</si>
</sst>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/dd/yy;@"/>
    <numFmt numFmtId="166" formatCode="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8">
    <xf numFmtId="0" fontId="0" fillId="0" borderId="0" xfId="0"/>
    <xf numFmtId="0" fontId="1" fillId="2" borderId="0" xfId="0" applyFont="1" applyFill="1"/>
    <xf numFmtId="0" fontId="0" fillId="0" borderId="0" xfId="0" applyBorder="1"/>
    <xf numFmtId="14" fontId="0" fillId="0" borderId="0" xfId="0" applyNumberForma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0" borderId="0" xfId="0" applyFont="1"/>
    <xf numFmtId="0" fontId="1" fillId="3" borderId="0" xfId="0" applyFont="1" applyFill="1" applyBorder="1"/>
    <xf numFmtId="0" fontId="1" fillId="2" borderId="0" xfId="0" applyFont="1" applyFill="1" applyBorder="1"/>
    <xf numFmtId="0" fontId="0" fillId="0" borderId="0" xfId="0" applyNumberFormat="1"/>
    <xf numFmtId="0" fontId="0" fillId="0" borderId="0" xfId="0" applyNumberFormat="1" applyBorder="1"/>
    <xf numFmtId="0" fontId="1" fillId="5" borderId="0" xfId="0" applyFont="1" applyFill="1"/>
    <xf numFmtId="0" fontId="1" fillId="5" borderId="0" xfId="0" applyNumberFormat="1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15" xfId="0" applyFill="1" applyBorder="1"/>
    <xf numFmtId="0" fontId="0" fillId="0" borderId="16" xfId="0" applyFill="1" applyBorder="1"/>
    <xf numFmtId="0" fontId="0" fillId="5" borderId="0" xfId="0" applyNumberFormat="1" applyFill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1" fillId="0" borderId="0" xfId="0" applyFont="1" applyFill="1" applyBorder="1"/>
    <xf numFmtId="165" fontId="0" fillId="0" borderId="0" xfId="0" applyNumberFormat="1"/>
    <xf numFmtId="166" fontId="0" fillId="0" borderId="0" xfId="0" applyNumberFormat="1"/>
    <xf numFmtId="164" fontId="0" fillId="0" borderId="20" xfId="0" applyNumberFormat="1" applyBorder="1"/>
    <xf numFmtId="165" fontId="0" fillId="0" borderId="11" xfId="0" applyNumberFormat="1" applyBorder="1"/>
    <xf numFmtId="166" fontId="0" fillId="0" borderId="11" xfId="0" applyNumberFormat="1" applyBorder="1"/>
    <xf numFmtId="164" fontId="0" fillId="0" borderId="11" xfId="0" applyNumberFormat="1" applyBorder="1"/>
    <xf numFmtId="2" fontId="0" fillId="0" borderId="11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164" fontId="0" fillId="0" borderId="19" xfId="0" applyNumberFormat="1" applyBorder="1"/>
    <xf numFmtId="2" fontId="0" fillId="0" borderId="18" xfId="0" applyNumberFormat="1" applyBorder="1"/>
    <xf numFmtId="0" fontId="0" fillId="0" borderId="0" xfId="0" applyAlignment="1">
      <alignment horizontal="right"/>
    </xf>
    <xf numFmtId="21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 applyFill="1"/>
    <xf numFmtId="0" fontId="0" fillId="0" borderId="23" xfId="0" applyFill="1" applyBorder="1"/>
    <xf numFmtId="0" fontId="0" fillId="0" borderId="24" xfId="0" applyFill="1" applyBorder="1"/>
    <xf numFmtId="165" fontId="0" fillId="0" borderId="24" xfId="0" applyNumberFormat="1" applyBorder="1"/>
    <xf numFmtId="166" fontId="0" fillId="0" borderId="24" xfId="0" applyNumberFormat="1" applyBorder="1"/>
    <xf numFmtId="0" fontId="0" fillId="0" borderId="24" xfId="0" applyBorder="1"/>
    <xf numFmtId="164" fontId="0" fillId="0" borderId="24" xfId="0" applyNumberFormat="1" applyBorder="1"/>
    <xf numFmtId="2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0" fontId="1" fillId="0" borderId="23" xfId="0" applyFont="1" applyBorder="1"/>
    <xf numFmtId="165" fontId="1" fillId="0" borderId="24" xfId="0" applyNumberFormat="1" applyFont="1" applyBorder="1"/>
    <xf numFmtId="166" fontId="1" fillId="0" borderId="24" xfId="0" applyNumberFormat="1" applyFont="1" applyBorder="1"/>
    <xf numFmtId="0" fontId="1" fillId="0" borderId="24" xfId="0" applyFont="1" applyBorder="1"/>
    <xf numFmtId="0" fontId="0" fillId="7" borderId="0" xfId="0" applyFill="1"/>
    <xf numFmtId="0" fontId="0" fillId="8" borderId="0" xfId="0" applyFill="1"/>
    <xf numFmtId="0" fontId="1" fillId="0" borderId="27" xfId="0" applyFont="1" applyBorder="1"/>
    <xf numFmtId="0" fontId="0" fillId="0" borderId="27" xfId="0" applyBorder="1"/>
    <xf numFmtId="165" fontId="0" fillId="0" borderId="27" xfId="0" applyNumberFormat="1" applyBorder="1"/>
    <xf numFmtId="166" fontId="0" fillId="0" borderId="27" xfId="0" applyNumberFormat="1" applyBorder="1"/>
    <xf numFmtId="164" fontId="0" fillId="0" borderId="27" xfId="0" applyNumberFormat="1" applyBorder="1"/>
    <xf numFmtId="2" fontId="0" fillId="0" borderId="27" xfId="0" applyNumberFormat="1" applyBorder="1"/>
    <xf numFmtId="0" fontId="1" fillId="0" borderId="28" xfId="0" applyFont="1" applyBorder="1"/>
    <xf numFmtId="165" fontId="1" fillId="0" borderId="29" xfId="0" applyNumberFormat="1" applyFont="1" applyBorder="1"/>
    <xf numFmtId="166" fontId="1" fillId="0" borderId="29" xfId="0" applyNumberFormat="1" applyFont="1" applyBorder="1"/>
    <xf numFmtId="0" fontId="1" fillId="0" borderId="29" xfId="0" applyFont="1" applyBorder="1"/>
    <xf numFmtId="0" fontId="1" fillId="0" borderId="29" xfId="0" applyFont="1" applyFill="1" applyBorder="1"/>
    <xf numFmtId="0" fontId="1" fillId="0" borderId="30" xfId="0" applyFont="1" applyFill="1" applyBorder="1"/>
    <xf numFmtId="0" fontId="1" fillId="0" borderId="31" xfId="0" applyFont="1" applyBorder="1"/>
    <xf numFmtId="165" fontId="1" fillId="0" borderId="32" xfId="0" applyNumberFormat="1" applyFont="1" applyBorder="1"/>
    <xf numFmtId="166" fontId="1" fillId="0" borderId="32" xfId="0" applyNumberFormat="1" applyFont="1" applyBorder="1"/>
    <xf numFmtId="0" fontId="1" fillId="0" borderId="32" xfId="0" applyFont="1" applyBorder="1"/>
    <xf numFmtId="0" fontId="1" fillId="0" borderId="32" xfId="0" applyFont="1" applyFill="1" applyBorder="1"/>
    <xf numFmtId="0" fontId="1" fillId="0" borderId="33" xfId="0" applyFont="1" applyFill="1" applyBorder="1"/>
    <xf numFmtId="0" fontId="0" fillId="0" borderId="29" xfId="0" applyBorder="1"/>
    <xf numFmtId="165" fontId="0" fillId="0" borderId="29" xfId="0" applyNumberFormat="1" applyBorder="1"/>
    <xf numFmtId="166" fontId="0" fillId="0" borderId="29" xfId="0" applyNumberFormat="1" applyBorder="1"/>
    <xf numFmtId="164" fontId="0" fillId="0" borderId="29" xfId="0" applyNumberFormat="1" applyBorder="1"/>
    <xf numFmtId="2" fontId="0" fillId="0" borderId="29" xfId="0" applyNumberFormat="1" applyBorder="1"/>
    <xf numFmtId="0" fontId="0" fillId="0" borderId="30" xfId="0" applyBorder="1"/>
    <xf numFmtId="0" fontId="0" fillId="0" borderId="34" xfId="0" applyBorder="1"/>
    <xf numFmtId="164" fontId="0" fillId="0" borderId="34" xfId="0" applyNumberFormat="1" applyBorder="1"/>
    <xf numFmtId="0" fontId="0" fillId="0" borderId="32" xfId="0" applyBorder="1"/>
    <xf numFmtId="0" fontId="0" fillId="0" borderId="33" xfId="0" applyBorder="1"/>
    <xf numFmtId="0" fontId="1" fillId="0" borderId="35" xfId="0" applyFont="1" applyBorder="1"/>
    <xf numFmtId="0" fontId="1" fillId="0" borderId="36" xfId="0" applyFont="1" applyBorder="1"/>
    <xf numFmtId="0" fontId="0" fillId="0" borderId="35" xfId="0" applyBorder="1"/>
    <xf numFmtId="0" fontId="0" fillId="0" borderId="9" xfId="0" applyBorder="1"/>
    <xf numFmtId="0" fontId="0" fillId="0" borderId="36" xfId="0" applyBorder="1"/>
    <xf numFmtId="0" fontId="0" fillId="0" borderId="28" xfId="0" applyBorder="1"/>
    <xf numFmtId="0" fontId="0" fillId="0" borderId="30" xfId="0" applyFill="1" applyBorder="1"/>
    <xf numFmtId="0" fontId="0" fillId="0" borderId="37" xfId="0" applyBorder="1"/>
    <xf numFmtId="0" fontId="0" fillId="0" borderId="34" xfId="0" applyFill="1" applyBorder="1"/>
    <xf numFmtId="0" fontId="0" fillId="0" borderId="31" xfId="0" applyBorder="1"/>
    <xf numFmtId="0" fontId="0" fillId="0" borderId="33" xfId="0" applyFill="1" applyBorder="1"/>
    <xf numFmtId="0" fontId="1" fillId="0" borderId="30" xfId="0" applyFont="1" applyBorder="1"/>
    <xf numFmtId="0" fontId="1" fillId="0" borderId="37" xfId="0" applyFont="1" applyBorder="1"/>
    <xf numFmtId="0" fontId="1" fillId="0" borderId="34" xfId="0" applyFont="1" applyBorder="1"/>
    <xf numFmtId="0" fontId="0" fillId="0" borderId="26" xfId="0" applyBorder="1"/>
    <xf numFmtId="0" fontId="0" fillId="0" borderId="38" xfId="0" applyBorder="1"/>
    <xf numFmtId="0" fontId="0" fillId="0" borderId="39" xfId="0" applyBorder="1"/>
    <xf numFmtId="0" fontId="0" fillId="0" borderId="41" xfId="0" applyBorder="1"/>
    <xf numFmtId="0" fontId="1" fillId="0" borderId="40" xfId="0" applyFont="1" applyBorder="1"/>
    <xf numFmtId="0" fontId="5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9" fontId="0" fillId="0" borderId="0" xfId="1" applyFont="1"/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42" xfId="0" applyBorder="1"/>
    <xf numFmtId="0" fontId="0" fillId="0" borderId="43" xfId="0" applyBorder="1"/>
    <xf numFmtId="164" fontId="0" fillId="0" borderId="44" xfId="0" applyNumberFormat="1" applyBorder="1"/>
    <xf numFmtId="0" fontId="0" fillId="0" borderId="10" xfId="0" applyFill="1" applyBorder="1"/>
    <xf numFmtId="0" fontId="0" fillId="0" borderId="11" xfId="0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64" fontId="0" fillId="0" borderId="12" xfId="0" applyNumberFormat="1" applyBorder="1"/>
    <xf numFmtId="164" fontId="0" fillId="0" borderId="16" xfId="0" applyNumberFormat="1" applyBorder="1"/>
    <xf numFmtId="165" fontId="0" fillId="0" borderId="18" xfId="0" applyNumberFormat="1" applyBorder="1"/>
    <xf numFmtId="166" fontId="0" fillId="0" borderId="18" xfId="0" applyNumberFormat="1" applyBorder="1"/>
    <xf numFmtId="164" fontId="0" fillId="0" borderId="18" xfId="0" applyNumberFormat="1" applyBorder="1"/>
    <xf numFmtId="164" fontId="0" fillId="0" borderId="24" xfId="0" applyNumberFormat="1" applyFill="1" applyBorder="1"/>
    <xf numFmtId="2" fontId="0" fillId="0" borderId="24" xfId="0" applyNumberFormat="1" applyFill="1" applyBorder="1"/>
    <xf numFmtId="2" fontId="0" fillId="0" borderId="20" xfId="0" applyNumberFormat="1" applyFill="1" applyBorder="1"/>
    <xf numFmtId="2" fontId="1" fillId="6" borderId="25" xfId="0" applyNumberFormat="1" applyFont="1" applyFill="1" applyBorder="1"/>
    <xf numFmtId="2" fontId="0" fillId="6" borderId="21" xfId="0" applyNumberFormat="1" applyFill="1" applyBorder="1"/>
    <xf numFmtId="2" fontId="0" fillId="6" borderId="20" xfId="0" applyNumberFormat="1" applyFill="1" applyBorder="1"/>
    <xf numFmtId="2" fontId="0" fillId="6" borderId="22" xfId="0" applyNumberFormat="1" applyFill="1" applyBorder="1"/>
    <xf numFmtId="2" fontId="0" fillId="6" borderId="25" xfId="0" applyNumberFormat="1" applyFill="1" applyBorder="1"/>
    <xf numFmtId="2" fontId="0" fillId="6" borderId="0" xfId="0" applyNumberFormat="1" applyFill="1" applyBorder="1"/>
    <xf numFmtId="164" fontId="1" fillId="0" borderId="24" xfId="0" applyNumberFormat="1" applyFont="1" applyBorder="1"/>
    <xf numFmtId="2" fontId="1" fillId="0" borderId="24" xfId="0" applyNumberFormat="1" applyFont="1" applyFill="1" applyBorder="1"/>
    <xf numFmtId="2" fontId="1" fillId="0" borderId="24" xfId="0" applyNumberFormat="1" applyFont="1" applyBorder="1"/>
    <xf numFmtId="164" fontId="1" fillId="0" borderId="26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LBJ Stage/Discharge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0553618297712881"/>
          <c:y val="0.2428796400449944"/>
          <c:w val="0.52164191976003005"/>
          <c:h val="0.627394481095268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52556317960254728"/>
                  <c:y val="9.97331583552057E-2"/>
                </c:manualLayout>
              </c:layout>
              <c:numFmt formatCode="General" sourceLinked="0"/>
            </c:trendlineLbl>
          </c:trendline>
          <c:xVal>
            <c:numRef>
              <c:f>Summary!$C$3:$C$10</c:f>
              <c:numCache>
                <c:formatCode>General</c:formatCode>
                <c:ptCount val="8"/>
                <c:pt idx="0">
                  <c:v>10</c:v>
                </c:pt>
                <c:pt idx="1">
                  <c:v>18.5</c:v>
                </c:pt>
                <c:pt idx="2">
                  <c:v>21</c:v>
                </c:pt>
                <c:pt idx="3">
                  <c:v>26</c:v>
                </c:pt>
              </c:numCache>
            </c:numRef>
          </c:xVal>
          <c:yVal>
            <c:numRef>
              <c:f>Summary!$D$3:$D$10</c:f>
              <c:numCache>
                <c:formatCode>General</c:formatCode>
                <c:ptCount val="8"/>
                <c:pt idx="0">
                  <c:v>3.5583750000000004E-2</c:v>
                </c:pt>
                <c:pt idx="1">
                  <c:v>0.12039599999999999</c:v>
                </c:pt>
                <c:pt idx="2">
                  <c:v>0.15069311999999999</c:v>
                </c:pt>
                <c:pt idx="3">
                  <c:v>0.39328343999999998</c:v>
                </c:pt>
                <c:pt idx="4">
                  <c:v>6.5455800000000008E-2</c:v>
                </c:pt>
                <c:pt idx="5">
                  <c:v>0.31347155999999998</c:v>
                </c:pt>
                <c:pt idx="6">
                  <c:v>0.38092380000000003</c:v>
                </c:pt>
                <c:pt idx="7">
                  <c:v>0.15875507999999999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90952"/>
        <c:axId val="319698400"/>
      </c:scatterChart>
      <c:valAx>
        <c:axId val="31969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698400"/>
        <c:crosses val="autoZero"/>
        <c:crossBetween val="midCat"/>
      </c:valAx>
      <c:valAx>
        <c:axId val="31969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(m3/sec)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690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117344"/>
        <c:axId val="331113032"/>
      </c:lineChart>
      <c:catAx>
        <c:axId val="3311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113032"/>
        <c:crosses val="autoZero"/>
        <c:auto val="1"/>
        <c:lblAlgn val="ctr"/>
        <c:lblOffset val="100"/>
        <c:noMultiLvlLbl val="0"/>
      </c:catAx>
      <c:valAx>
        <c:axId val="33111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11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113424"/>
        <c:axId val="331114600"/>
      </c:lineChart>
      <c:catAx>
        <c:axId val="33111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114600"/>
        <c:crosses val="autoZero"/>
        <c:auto val="1"/>
        <c:lblAlgn val="ctr"/>
        <c:lblOffset val="100"/>
        <c:noMultiLvlLbl val="0"/>
      </c:catAx>
      <c:valAx>
        <c:axId val="33111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113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098136"/>
        <c:axId val="218633488"/>
      </c:lineChart>
      <c:catAx>
        <c:axId val="33109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633488"/>
        <c:crosses val="autoZero"/>
        <c:auto val="1"/>
        <c:lblAlgn val="ctr"/>
        <c:lblOffset val="100"/>
        <c:noMultiLvlLbl val="0"/>
      </c:catAx>
      <c:valAx>
        <c:axId val="21863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09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38192"/>
        <c:axId val="218639760"/>
      </c:lineChart>
      <c:catAx>
        <c:axId val="21863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639760"/>
        <c:crosses val="autoZero"/>
        <c:auto val="1"/>
        <c:lblAlgn val="ctr"/>
        <c:lblOffset val="100"/>
        <c:noMultiLvlLbl val="0"/>
      </c:catAx>
      <c:valAx>
        <c:axId val="21863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38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34272"/>
        <c:axId val="218638584"/>
      </c:lineChart>
      <c:catAx>
        <c:axId val="2186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638584"/>
        <c:crosses val="autoZero"/>
        <c:auto val="1"/>
        <c:lblAlgn val="ctr"/>
        <c:lblOffset val="100"/>
        <c:noMultiLvlLbl val="0"/>
      </c:catAx>
      <c:valAx>
        <c:axId val="21863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3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38976"/>
        <c:axId val="218640936"/>
      </c:lineChart>
      <c:catAx>
        <c:axId val="2186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640936"/>
        <c:crosses val="autoZero"/>
        <c:auto val="1"/>
        <c:lblAlgn val="ctr"/>
        <c:lblOffset val="100"/>
        <c:noMultiLvlLbl val="0"/>
      </c:catAx>
      <c:valAx>
        <c:axId val="21864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38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34664"/>
        <c:axId val="218637016"/>
      </c:lineChart>
      <c:catAx>
        <c:axId val="21863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637016"/>
        <c:crosses val="autoZero"/>
        <c:auto val="1"/>
        <c:lblAlgn val="ctr"/>
        <c:lblOffset val="100"/>
        <c:noMultiLvlLbl val="0"/>
      </c:catAx>
      <c:valAx>
        <c:axId val="21863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3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35448"/>
        <c:axId val="218635840"/>
      </c:lineChart>
      <c:catAx>
        <c:axId val="21863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635840"/>
        <c:crosses val="autoZero"/>
        <c:auto val="1"/>
        <c:lblAlgn val="ctr"/>
        <c:lblOffset val="100"/>
        <c:noMultiLvlLbl val="0"/>
      </c:catAx>
      <c:valAx>
        <c:axId val="21863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3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13106569294432041"/>
          <c:y val="0.66262626262626489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DT!$A$5:$A$23</c:f>
              <c:numCache>
                <c:formatCode>General</c:formatCode>
                <c:ptCount val="19"/>
                <c:pt idx="0">
                  <c:v>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270</c:v>
                </c:pt>
              </c:numCache>
            </c:numRef>
          </c:cat>
          <c:val>
            <c:numRef>
              <c:f>DT!$G$5:$G$23</c:f>
              <c:numCache>
                <c:formatCode>General</c:formatCode>
                <c:ptCount val="19"/>
                <c:pt idx="0">
                  <c:v>0</c:v>
                </c:pt>
                <c:pt idx="1">
                  <c:v>-0.19999999999999929</c:v>
                </c:pt>
                <c:pt idx="2">
                  <c:v>-0.30000000000000071</c:v>
                </c:pt>
                <c:pt idx="3">
                  <c:v>-0.5</c:v>
                </c:pt>
                <c:pt idx="4">
                  <c:v>-0.5</c:v>
                </c:pt>
                <c:pt idx="5">
                  <c:v>-0.60000000000000142</c:v>
                </c:pt>
                <c:pt idx="6">
                  <c:v>-1</c:v>
                </c:pt>
                <c:pt idx="7">
                  <c:v>-1.1999999999999993</c:v>
                </c:pt>
                <c:pt idx="8">
                  <c:v>-1.1999999999999993</c:v>
                </c:pt>
                <c:pt idx="9">
                  <c:v>-1.3000000000000007</c:v>
                </c:pt>
                <c:pt idx="10">
                  <c:v>-1.3000000000000007</c:v>
                </c:pt>
                <c:pt idx="11">
                  <c:v>-1.3000000000000007</c:v>
                </c:pt>
                <c:pt idx="12">
                  <c:v>-1.1000000000000014</c:v>
                </c:pt>
                <c:pt idx="13">
                  <c:v>-0.80000000000000071</c:v>
                </c:pt>
                <c:pt idx="14">
                  <c:v>-0.60000000000000142</c:v>
                </c:pt>
                <c:pt idx="15">
                  <c:v>-0.39999999999999858</c:v>
                </c:pt>
                <c:pt idx="16">
                  <c:v>-0.19999999999999929</c:v>
                </c:pt>
                <c:pt idx="17">
                  <c:v>-0.10000000000000142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36624"/>
        <c:axId val="218637408"/>
      </c:lineChart>
      <c:catAx>
        <c:axId val="21863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637408"/>
        <c:crosses val="autoZero"/>
        <c:auto val="1"/>
        <c:lblAlgn val="ctr"/>
        <c:lblOffset val="100"/>
        <c:noMultiLvlLbl val="0"/>
      </c:catAx>
      <c:valAx>
        <c:axId val="21863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36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'DT-1_13'!$B$5:$B$15</c:f>
              <c:numCache>
                <c:formatCode>General</c:formatCode>
                <c:ptCount val="11"/>
                <c:pt idx="0">
                  <c:v>0</c:v>
                </c:pt>
                <c:pt idx="1">
                  <c:v>2.25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</c:numCache>
            </c:numRef>
          </c:cat>
          <c:val>
            <c:numRef>
              <c:f>'DT-1_13'!$E$5:$E$15</c:f>
              <c:numCache>
                <c:formatCode>General</c:formatCode>
                <c:ptCount val="11"/>
                <c:pt idx="0">
                  <c:v>0</c:v>
                </c:pt>
                <c:pt idx="1">
                  <c:v>-26</c:v>
                </c:pt>
                <c:pt idx="2">
                  <c:v>-24</c:v>
                </c:pt>
                <c:pt idx="3">
                  <c:v>-31</c:v>
                </c:pt>
                <c:pt idx="4">
                  <c:v>-26</c:v>
                </c:pt>
                <c:pt idx="5">
                  <c:v>-29</c:v>
                </c:pt>
                <c:pt idx="6">
                  <c:v>-29</c:v>
                </c:pt>
                <c:pt idx="7">
                  <c:v>-27</c:v>
                </c:pt>
                <c:pt idx="8">
                  <c:v>-24</c:v>
                </c:pt>
                <c:pt idx="9">
                  <c:v>-21</c:v>
                </c:pt>
                <c:pt idx="10">
                  <c:v>-26.5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204208"/>
        <c:axId val="316205384"/>
      </c:lineChart>
      <c:catAx>
        <c:axId val="31620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6205384"/>
        <c:crosses val="autoZero"/>
        <c:auto val="1"/>
        <c:lblAlgn val="ctr"/>
        <c:lblOffset val="100"/>
        <c:noMultiLvlLbl val="0"/>
      </c:catAx>
      <c:valAx>
        <c:axId val="31620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20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97462817147871"/>
          <c:y val="4.5689381419915097E-2"/>
          <c:w val="0.70804068241470131"/>
          <c:h val="0.71541492498622605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LBJ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Summary!$A$3:$A$6</c:f>
              <c:numCache>
                <c:formatCode>m/d/yyyy</c:formatCode>
                <c:ptCount val="4"/>
                <c:pt idx="0">
                  <c:v>40915</c:v>
                </c:pt>
                <c:pt idx="1">
                  <c:v>40927</c:v>
                </c:pt>
                <c:pt idx="2">
                  <c:v>40927</c:v>
                </c:pt>
                <c:pt idx="3">
                  <c:v>40927</c:v>
                </c:pt>
              </c:numCache>
            </c:numRef>
          </c:xVal>
          <c:yVal>
            <c:numRef>
              <c:f>Summary!$E$3:$E$6</c:f>
              <c:numCache>
                <c:formatCode>General</c:formatCode>
                <c:ptCount val="4"/>
                <c:pt idx="0">
                  <c:v>35.583750000000002</c:v>
                </c:pt>
                <c:pt idx="1">
                  <c:v>120.39599999999999</c:v>
                </c:pt>
                <c:pt idx="2">
                  <c:v>150.69311999999999</c:v>
                </c:pt>
                <c:pt idx="3">
                  <c:v>393.28343999999998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DT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Summary!$A$18:$A$22</c:f>
              <c:numCache>
                <c:formatCode>m/d/yyyy</c:formatCode>
                <c:ptCount val="5"/>
                <c:pt idx="0">
                  <c:v>40915</c:v>
                </c:pt>
                <c:pt idx="1">
                  <c:v>40921</c:v>
                </c:pt>
                <c:pt idx="2">
                  <c:v>40927</c:v>
                </c:pt>
                <c:pt idx="3">
                  <c:v>40927</c:v>
                </c:pt>
                <c:pt idx="4">
                  <c:v>40927</c:v>
                </c:pt>
              </c:numCache>
            </c:numRef>
          </c:xVal>
          <c:yVal>
            <c:numRef>
              <c:f>Summary!$E$18:$E$22</c:f>
              <c:numCache>
                <c:formatCode>General</c:formatCode>
                <c:ptCount val="5"/>
                <c:pt idx="0">
                  <c:v>1.4755000000000005</c:v>
                </c:pt>
                <c:pt idx="1">
                  <c:v>8.9039699999999993</c:v>
                </c:pt>
                <c:pt idx="2">
                  <c:v>133.63956000000002</c:v>
                </c:pt>
                <c:pt idx="3">
                  <c:v>262.38707999999997</c:v>
                </c:pt>
                <c:pt idx="4">
                  <c:v>359.81639999999999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Summary!$A$34</c:f>
              <c:strCache>
                <c:ptCount val="1"/>
                <c:pt idx="0">
                  <c:v>Dam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Summary!$A$36:$A$37</c:f>
              <c:numCache>
                <c:formatCode>m/d/yyyy</c:formatCode>
                <c:ptCount val="2"/>
                <c:pt idx="0">
                  <c:v>40919</c:v>
                </c:pt>
                <c:pt idx="1">
                  <c:v>40927</c:v>
                </c:pt>
              </c:numCache>
            </c:numRef>
          </c:xVal>
          <c:yVal>
            <c:numRef>
              <c:f>Summary!$E$36:$E$37</c:f>
              <c:numCache>
                <c:formatCode>General</c:formatCode>
                <c:ptCount val="2"/>
                <c:pt idx="0">
                  <c:v>15.303373000000002</c:v>
                </c:pt>
                <c:pt idx="1">
                  <c:v>186.68237999999999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91344"/>
        <c:axId val="319696048"/>
      </c:scatterChart>
      <c:valAx>
        <c:axId val="319691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19696048"/>
        <c:crosses val="autoZero"/>
        <c:crossBetween val="midCat"/>
      </c:valAx>
      <c:valAx>
        <c:axId val="31969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(L/sec)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69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'DT-1_19a'!$B$5:$B$14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'DT-1_19a'!$E$5:$E$14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-29</c:v>
                </c:pt>
                <c:pt idx="3">
                  <c:v>-41</c:v>
                </c:pt>
                <c:pt idx="4">
                  <c:v>-40</c:v>
                </c:pt>
                <c:pt idx="5">
                  <c:v>-34</c:v>
                </c:pt>
                <c:pt idx="6">
                  <c:v>-32</c:v>
                </c:pt>
                <c:pt idx="7">
                  <c:v>-27</c:v>
                </c:pt>
                <c:pt idx="8">
                  <c:v>-22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206560"/>
        <c:axId val="261381880"/>
      </c:lineChart>
      <c:catAx>
        <c:axId val="31620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81880"/>
        <c:crosses val="autoZero"/>
        <c:auto val="1"/>
        <c:lblAlgn val="ctr"/>
        <c:lblOffset val="100"/>
        <c:noMultiLvlLbl val="0"/>
      </c:catAx>
      <c:valAx>
        <c:axId val="26138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20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'DT-1_19b'!$B$5:$B$12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'DT-1_19b'!$E$5:$E$12</c:f>
              <c:numCache>
                <c:formatCode>General</c:formatCode>
                <c:ptCount val="8"/>
                <c:pt idx="0">
                  <c:v>0</c:v>
                </c:pt>
                <c:pt idx="1">
                  <c:v>-33</c:v>
                </c:pt>
                <c:pt idx="2">
                  <c:v>-44</c:v>
                </c:pt>
                <c:pt idx="3">
                  <c:v>-48</c:v>
                </c:pt>
                <c:pt idx="4">
                  <c:v>-44</c:v>
                </c:pt>
                <c:pt idx="5">
                  <c:v>-31</c:v>
                </c:pt>
                <c:pt idx="6">
                  <c:v>-26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383056"/>
        <c:axId val="318110224"/>
      </c:lineChart>
      <c:catAx>
        <c:axId val="26138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110224"/>
        <c:crosses val="autoZero"/>
        <c:auto val="1"/>
        <c:lblAlgn val="ctr"/>
        <c:lblOffset val="100"/>
        <c:noMultiLvlLbl val="0"/>
      </c:catAx>
      <c:valAx>
        <c:axId val="31811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38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'DT-1_19c'!$B$5:$B$13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</c:numCache>
            </c:numRef>
          </c:cat>
          <c:val>
            <c:numRef>
              <c:f>'DT-1_19c'!$E$5:$E$13</c:f>
              <c:numCache>
                <c:formatCode>General</c:formatCode>
                <c:ptCount val="9"/>
                <c:pt idx="0">
                  <c:v>0</c:v>
                </c:pt>
                <c:pt idx="1">
                  <c:v>-32</c:v>
                </c:pt>
                <c:pt idx="2">
                  <c:v>-42</c:v>
                </c:pt>
                <c:pt idx="3">
                  <c:v>-45</c:v>
                </c:pt>
                <c:pt idx="4">
                  <c:v>-45</c:v>
                </c:pt>
                <c:pt idx="5">
                  <c:v>-25</c:v>
                </c:pt>
                <c:pt idx="6">
                  <c:v>-27</c:v>
                </c:pt>
                <c:pt idx="7">
                  <c:v>-28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609616"/>
        <c:axId val="431731752"/>
      </c:lineChart>
      <c:catAx>
        <c:axId val="41860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31752"/>
        <c:crosses val="autoZero"/>
        <c:auto val="1"/>
        <c:lblAlgn val="ctr"/>
        <c:lblOffset val="100"/>
        <c:noMultiLvlLbl val="0"/>
      </c:catAx>
      <c:valAx>
        <c:axId val="43173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60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DT!$E$137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DT!$B$138:$B$145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DT!$E$138:$E$145</c:f>
              <c:numCache>
                <c:formatCode>General</c:formatCode>
                <c:ptCount val="8"/>
                <c:pt idx="0">
                  <c:v>0</c:v>
                </c:pt>
                <c:pt idx="1">
                  <c:v>-35</c:v>
                </c:pt>
                <c:pt idx="2">
                  <c:v>-38</c:v>
                </c:pt>
                <c:pt idx="3">
                  <c:v>-36</c:v>
                </c:pt>
                <c:pt idx="4">
                  <c:v>-34</c:v>
                </c:pt>
                <c:pt idx="5">
                  <c:v>-27</c:v>
                </c:pt>
                <c:pt idx="6">
                  <c:v>-28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37240"/>
        <c:axId val="431732928"/>
      </c:lineChart>
      <c:catAx>
        <c:axId val="43173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32928"/>
        <c:crosses val="autoZero"/>
        <c:auto val="1"/>
        <c:lblAlgn val="ctr"/>
        <c:lblOffset val="100"/>
        <c:noMultiLvlLbl val="0"/>
      </c:catAx>
      <c:valAx>
        <c:axId val="43173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'DT-1_19c'!$B$5:$B$13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</c:numCache>
            </c:numRef>
          </c:cat>
          <c:val>
            <c:numRef>
              <c:f>'DT-1_19c'!$E$5:$E$13</c:f>
              <c:numCache>
                <c:formatCode>General</c:formatCode>
                <c:ptCount val="9"/>
                <c:pt idx="0">
                  <c:v>0</c:v>
                </c:pt>
                <c:pt idx="1">
                  <c:v>-32</c:v>
                </c:pt>
                <c:pt idx="2">
                  <c:v>-42</c:v>
                </c:pt>
                <c:pt idx="3">
                  <c:v>-45</c:v>
                </c:pt>
                <c:pt idx="4">
                  <c:v>-45</c:v>
                </c:pt>
                <c:pt idx="5">
                  <c:v>-25</c:v>
                </c:pt>
                <c:pt idx="6">
                  <c:v>-27</c:v>
                </c:pt>
                <c:pt idx="7">
                  <c:v>-28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32144"/>
        <c:axId val="431733320"/>
      </c:lineChart>
      <c:catAx>
        <c:axId val="43173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33320"/>
        <c:crosses val="autoZero"/>
        <c:auto val="1"/>
        <c:lblAlgn val="ctr"/>
        <c:lblOffset val="100"/>
        <c:noMultiLvlLbl val="0"/>
      </c:catAx>
      <c:valAx>
        <c:axId val="43173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32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'DT-1_19c'!$B$5:$B$13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</c:numCache>
            </c:numRef>
          </c:cat>
          <c:val>
            <c:numRef>
              <c:f>'DT-1_19c'!$E$5:$E$13</c:f>
              <c:numCache>
                <c:formatCode>General</c:formatCode>
                <c:ptCount val="9"/>
                <c:pt idx="0">
                  <c:v>0</c:v>
                </c:pt>
                <c:pt idx="1">
                  <c:v>-32</c:v>
                </c:pt>
                <c:pt idx="2">
                  <c:v>-42</c:v>
                </c:pt>
                <c:pt idx="3">
                  <c:v>-45</c:v>
                </c:pt>
                <c:pt idx="4">
                  <c:v>-45</c:v>
                </c:pt>
                <c:pt idx="5">
                  <c:v>-25</c:v>
                </c:pt>
                <c:pt idx="6">
                  <c:v>-27</c:v>
                </c:pt>
                <c:pt idx="7">
                  <c:v>-28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33712"/>
        <c:axId val="431734104"/>
      </c:lineChart>
      <c:catAx>
        <c:axId val="43173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34104"/>
        <c:crosses val="autoZero"/>
        <c:auto val="1"/>
        <c:lblAlgn val="ctr"/>
        <c:lblOffset val="100"/>
        <c:noMultiLvlLbl val="0"/>
      </c:catAx>
      <c:valAx>
        <c:axId val="43173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3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DT!$E$137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DT!$B$204:$B$211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DT!$E$204:$E$211</c:f>
              <c:numCache>
                <c:formatCode>General</c:formatCode>
                <c:ptCount val="8"/>
                <c:pt idx="0">
                  <c:v>0</c:v>
                </c:pt>
                <c:pt idx="1">
                  <c:v>-23</c:v>
                </c:pt>
                <c:pt idx="2">
                  <c:v>-35</c:v>
                </c:pt>
                <c:pt idx="3">
                  <c:v>-34</c:v>
                </c:pt>
                <c:pt idx="4">
                  <c:v>-29</c:v>
                </c:pt>
                <c:pt idx="5">
                  <c:v>-23</c:v>
                </c:pt>
                <c:pt idx="6">
                  <c:v>-24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36456"/>
        <c:axId val="431734888"/>
      </c:lineChart>
      <c:catAx>
        <c:axId val="43173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34888"/>
        <c:crosses val="autoZero"/>
        <c:auto val="1"/>
        <c:lblAlgn val="ctr"/>
        <c:lblOffset val="100"/>
        <c:noMultiLvlLbl val="0"/>
      </c:catAx>
      <c:valAx>
        <c:axId val="431734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3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DT!$E$137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DT!$B$204:$B$211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DT!$E$204:$E$211</c:f>
              <c:numCache>
                <c:formatCode>General</c:formatCode>
                <c:ptCount val="8"/>
                <c:pt idx="0">
                  <c:v>0</c:v>
                </c:pt>
                <c:pt idx="1">
                  <c:v>-23</c:v>
                </c:pt>
                <c:pt idx="2">
                  <c:v>-35</c:v>
                </c:pt>
                <c:pt idx="3">
                  <c:v>-34</c:v>
                </c:pt>
                <c:pt idx="4">
                  <c:v>-29</c:v>
                </c:pt>
                <c:pt idx="5">
                  <c:v>-23</c:v>
                </c:pt>
                <c:pt idx="6">
                  <c:v>-24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36848"/>
        <c:axId val="431736064"/>
      </c:lineChart>
      <c:catAx>
        <c:axId val="43173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36064"/>
        <c:crosses val="autoZero"/>
        <c:auto val="1"/>
        <c:lblAlgn val="ctr"/>
        <c:lblOffset val="100"/>
        <c:noMultiLvlLbl val="0"/>
      </c:catAx>
      <c:valAx>
        <c:axId val="43173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36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DT!$E$137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DT!$B$249:$B$257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DT!$E$249:$E$257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-11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35672"/>
        <c:axId val="431730968"/>
      </c:lineChart>
      <c:catAx>
        <c:axId val="43173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30968"/>
        <c:crosses val="autoZero"/>
        <c:auto val="1"/>
        <c:lblAlgn val="ctr"/>
        <c:lblOffset val="100"/>
        <c:noMultiLvlLbl val="0"/>
      </c:catAx>
      <c:valAx>
        <c:axId val="431730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3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Dam!$E$5:$E$18</c:f>
              <c:numCache>
                <c:formatCode>General</c:formatCode>
                <c:ptCount val="14"/>
                <c:pt idx="0">
                  <c:v>0</c:v>
                </c:pt>
                <c:pt idx="1">
                  <c:v>33.020000000000003</c:v>
                </c:pt>
                <c:pt idx="2">
                  <c:v>38.1</c:v>
                </c:pt>
                <c:pt idx="3">
                  <c:v>53.34</c:v>
                </c:pt>
                <c:pt idx="4">
                  <c:v>73.66</c:v>
                </c:pt>
                <c:pt idx="5">
                  <c:v>91.44</c:v>
                </c:pt>
                <c:pt idx="6">
                  <c:v>106.68</c:v>
                </c:pt>
                <c:pt idx="7">
                  <c:v>121.92</c:v>
                </c:pt>
                <c:pt idx="8">
                  <c:v>137.16</c:v>
                </c:pt>
                <c:pt idx="9">
                  <c:v>152.4</c:v>
                </c:pt>
                <c:pt idx="10">
                  <c:v>167.64000000000001</c:v>
                </c:pt>
                <c:pt idx="11">
                  <c:v>182.88</c:v>
                </c:pt>
                <c:pt idx="12">
                  <c:v>198.12</c:v>
                </c:pt>
                <c:pt idx="13">
                  <c:v>213.36</c:v>
                </c:pt>
              </c:numCache>
            </c:numRef>
          </c:cat>
          <c:val>
            <c:numRef>
              <c:f>Dam!$G$5:$G$18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-2.9</c:v>
                </c:pt>
                <c:pt idx="3">
                  <c:v>-3.1</c:v>
                </c:pt>
                <c:pt idx="4">
                  <c:v>-4</c:v>
                </c:pt>
                <c:pt idx="5">
                  <c:v>-3.5</c:v>
                </c:pt>
                <c:pt idx="6">
                  <c:v>-3.4</c:v>
                </c:pt>
                <c:pt idx="7">
                  <c:v>-4</c:v>
                </c:pt>
                <c:pt idx="8">
                  <c:v>-3.5</c:v>
                </c:pt>
                <c:pt idx="9">
                  <c:v>-3.2</c:v>
                </c:pt>
                <c:pt idx="10">
                  <c:v>-4</c:v>
                </c:pt>
                <c:pt idx="11">
                  <c:v>-3.9</c:v>
                </c:pt>
                <c:pt idx="12">
                  <c:v>-4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11368"/>
        <c:axId val="431716856"/>
      </c:lineChart>
      <c:catAx>
        <c:axId val="4317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431716856"/>
        <c:crosses val="autoZero"/>
        <c:auto val="1"/>
        <c:lblAlgn val="ctr"/>
        <c:lblOffset val="100"/>
        <c:noMultiLvlLbl val="0"/>
      </c:catAx>
      <c:valAx>
        <c:axId val="43171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1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1/19/2012</a:t>
            </a:r>
          </a:p>
        </c:rich>
      </c:tx>
      <c:layout>
        <c:manualLayout>
          <c:xMode val="edge"/>
          <c:yMode val="edge"/>
          <c:x val="1.8472054448159983E-2"/>
          <c:y val="8.27586206896552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623659152818929"/>
          <c:y val="0.38692008326545668"/>
          <c:w val="0.78866967337228433"/>
          <c:h val="0.42869689564666597"/>
        </c:manualLayout>
      </c:layout>
      <c:lineChart>
        <c:grouping val="standard"/>
        <c:varyColors val="0"/>
        <c:ser>
          <c:idx val="0"/>
          <c:order val="0"/>
          <c:tx>
            <c:strRef>
              <c:f>Summary!$A$16</c:f>
              <c:strCache>
                <c:ptCount val="1"/>
                <c:pt idx="0">
                  <c:v>DT</c:v>
                </c:pt>
              </c:strCache>
            </c:strRef>
          </c:tx>
          <c:cat>
            <c:numRef>
              <c:f>Summary!$B$20:$B$22</c:f>
              <c:numCache>
                <c:formatCode>General</c:formatCode>
                <c:ptCount val="3"/>
                <c:pt idx="0">
                  <c:v>932</c:v>
                </c:pt>
                <c:pt idx="1">
                  <c:v>1512</c:v>
                </c:pt>
                <c:pt idx="2">
                  <c:v>1708</c:v>
                </c:pt>
              </c:numCache>
            </c:numRef>
          </c:cat>
          <c:val>
            <c:numRef>
              <c:f>Summary!$E$20:$E$22</c:f>
              <c:numCache>
                <c:formatCode>General</c:formatCode>
                <c:ptCount val="3"/>
                <c:pt idx="0">
                  <c:v>133.63956000000002</c:v>
                </c:pt>
                <c:pt idx="1">
                  <c:v>262.38707999999997</c:v>
                </c:pt>
                <c:pt idx="2">
                  <c:v>359.81639999999999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699576"/>
        <c:axId val="319699968"/>
      </c:lineChart>
      <c:catAx>
        <c:axId val="31969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9699968"/>
        <c:crosses val="autoZero"/>
        <c:auto val="1"/>
        <c:lblAlgn val="ctr"/>
        <c:lblOffset val="100"/>
        <c:noMultiLvlLbl val="0"/>
      </c:catAx>
      <c:valAx>
        <c:axId val="31969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699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40465291548146"/>
          <c:y val="0.14548067698434242"/>
          <c:w val="0.31765884410771"/>
          <c:h val="0.1662796633179473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'Dam-1_19'!$B$5:$B$14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'Dam-1_19'!$E$5:$E$14</c:f>
              <c:numCache>
                <c:formatCode>General</c:formatCode>
                <c:ptCount val="10"/>
                <c:pt idx="0">
                  <c:v>0</c:v>
                </c:pt>
                <c:pt idx="1">
                  <c:v>-9</c:v>
                </c:pt>
                <c:pt idx="2">
                  <c:v>-10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-11</c:v>
                </c:pt>
                <c:pt idx="7">
                  <c:v>-6</c:v>
                </c:pt>
                <c:pt idx="8">
                  <c:v>-2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09800"/>
        <c:axId val="431707056"/>
      </c:lineChart>
      <c:catAx>
        <c:axId val="43170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07056"/>
        <c:crosses val="autoZero"/>
        <c:auto val="1"/>
        <c:lblAlgn val="ctr"/>
        <c:lblOffset val="100"/>
        <c:noMultiLvlLbl val="0"/>
      </c:catAx>
      <c:valAx>
        <c:axId val="43170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0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10584"/>
        <c:axId val="431708624"/>
      </c:lineChart>
      <c:catAx>
        <c:axId val="43171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08624"/>
        <c:crosses val="autoZero"/>
        <c:auto val="1"/>
        <c:lblAlgn val="ctr"/>
        <c:lblOffset val="100"/>
        <c:noMultiLvlLbl val="0"/>
      </c:catAx>
      <c:valAx>
        <c:axId val="43170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1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09016"/>
        <c:axId val="431714896"/>
      </c:lineChart>
      <c:catAx>
        <c:axId val="43170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14896"/>
        <c:crosses val="autoZero"/>
        <c:auto val="1"/>
        <c:lblAlgn val="ctr"/>
        <c:lblOffset val="100"/>
        <c:noMultiLvlLbl val="0"/>
      </c:catAx>
      <c:valAx>
        <c:axId val="43171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0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Dam!$B$84:$B$94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Dam!$E$84:$E$94</c:f>
              <c:numCache>
                <c:formatCode>General</c:formatCode>
                <c:ptCount val="11"/>
                <c:pt idx="0">
                  <c:v>0</c:v>
                </c:pt>
                <c:pt idx="1">
                  <c:v>-15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-15</c:v>
                </c:pt>
                <c:pt idx="6">
                  <c:v>-13</c:v>
                </c:pt>
                <c:pt idx="7">
                  <c:v>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09408"/>
        <c:axId val="431713328"/>
      </c:lineChart>
      <c:catAx>
        <c:axId val="43170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13328"/>
        <c:crosses val="autoZero"/>
        <c:auto val="1"/>
        <c:lblAlgn val="ctr"/>
        <c:lblOffset val="100"/>
        <c:noMultiLvlLbl val="0"/>
      </c:catAx>
      <c:valAx>
        <c:axId val="43171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09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11760"/>
        <c:axId val="431712152"/>
      </c:lineChart>
      <c:catAx>
        <c:axId val="43171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12152"/>
        <c:crosses val="autoZero"/>
        <c:auto val="1"/>
        <c:lblAlgn val="ctr"/>
        <c:lblOffset val="100"/>
        <c:noMultiLvlLbl val="0"/>
      </c:catAx>
      <c:valAx>
        <c:axId val="43171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1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Dam!$B$109:$B$119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Dam!$E$109:$E$119</c:f>
              <c:numCache>
                <c:formatCode>General</c:formatCode>
                <c:ptCount val="11"/>
                <c:pt idx="0">
                  <c:v>0</c:v>
                </c:pt>
                <c:pt idx="1">
                  <c:v>-15</c:v>
                </c:pt>
                <c:pt idx="2">
                  <c:v>-16</c:v>
                </c:pt>
                <c:pt idx="3">
                  <c:v>-17</c:v>
                </c:pt>
                <c:pt idx="4">
                  <c:v>-15</c:v>
                </c:pt>
                <c:pt idx="5">
                  <c:v>-15</c:v>
                </c:pt>
                <c:pt idx="6">
                  <c:v>-10</c:v>
                </c:pt>
                <c:pt idx="7">
                  <c:v>-8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12544"/>
        <c:axId val="431712936"/>
      </c:lineChart>
      <c:catAx>
        <c:axId val="4317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12936"/>
        <c:crosses val="autoZero"/>
        <c:auto val="1"/>
        <c:lblAlgn val="ctr"/>
        <c:lblOffset val="100"/>
        <c:noMultiLvlLbl val="0"/>
      </c:catAx>
      <c:valAx>
        <c:axId val="43171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12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14504"/>
        <c:axId val="431714112"/>
      </c:lineChart>
      <c:catAx>
        <c:axId val="43171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14112"/>
        <c:crosses val="autoZero"/>
        <c:auto val="1"/>
        <c:lblAlgn val="ctr"/>
        <c:lblOffset val="100"/>
        <c:noMultiLvlLbl val="0"/>
      </c:catAx>
      <c:valAx>
        <c:axId val="43171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Dam!$B$134:$B$144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Dam!$E$134:$E$144</c:f>
              <c:numCache>
                <c:formatCode>General</c:formatCode>
                <c:ptCount val="11"/>
                <c:pt idx="0">
                  <c:v>0</c:v>
                </c:pt>
                <c:pt idx="1">
                  <c:v>-15</c:v>
                </c:pt>
                <c:pt idx="2">
                  <c:v>-18</c:v>
                </c:pt>
                <c:pt idx="3">
                  <c:v>-16</c:v>
                </c:pt>
                <c:pt idx="4">
                  <c:v>-15</c:v>
                </c:pt>
                <c:pt idx="5">
                  <c:v>-15</c:v>
                </c:pt>
                <c:pt idx="6">
                  <c:v>-11</c:v>
                </c:pt>
                <c:pt idx="7">
                  <c:v>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16072"/>
        <c:axId val="431716464"/>
      </c:lineChart>
      <c:catAx>
        <c:axId val="43171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16464"/>
        <c:crosses val="autoZero"/>
        <c:auto val="1"/>
        <c:lblAlgn val="ctr"/>
        <c:lblOffset val="100"/>
        <c:noMultiLvlLbl val="0"/>
      </c:catAx>
      <c:valAx>
        <c:axId val="43171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1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17248"/>
        <c:axId val="431717640"/>
      </c:lineChart>
      <c:catAx>
        <c:axId val="43171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17640"/>
        <c:crosses val="autoZero"/>
        <c:auto val="1"/>
        <c:lblAlgn val="ctr"/>
        <c:lblOffset val="100"/>
        <c:noMultiLvlLbl val="0"/>
      </c:catAx>
      <c:valAx>
        <c:axId val="43171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17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Dam!$B$159:$B$169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Dam!$E$159:$E$169</c:f>
              <c:numCache>
                <c:formatCode>General</c:formatCode>
                <c:ptCount val="11"/>
                <c:pt idx="0">
                  <c:v>0</c:v>
                </c:pt>
                <c:pt idx="1">
                  <c:v>-14</c:v>
                </c:pt>
                <c:pt idx="2">
                  <c:v>-15</c:v>
                </c:pt>
                <c:pt idx="3">
                  <c:v>-17</c:v>
                </c:pt>
                <c:pt idx="4">
                  <c:v>-15</c:v>
                </c:pt>
                <c:pt idx="5">
                  <c:v>-14</c:v>
                </c:pt>
                <c:pt idx="6">
                  <c:v>-10</c:v>
                </c:pt>
                <c:pt idx="7">
                  <c:v>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06664"/>
        <c:axId val="431727832"/>
      </c:lineChart>
      <c:catAx>
        <c:axId val="43170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27832"/>
        <c:crosses val="autoZero"/>
        <c:auto val="1"/>
        <c:lblAlgn val="ctr"/>
        <c:lblOffset val="100"/>
        <c:noMultiLvlLbl val="0"/>
      </c:catAx>
      <c:valAx>
        <c:axId val="431727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0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DT Stage/Discharge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0553618297712892"/>
          <c:y val="0.2428796400449944"/>
          <c:w val="0.52164191976003005"/>
          <c:h val="0.528628921384826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52556317960254706"/>
                  <c:y val="9.97331583552057E-2"/>
                </c:manualLayout>
              </c:layout>
              <c:numFmt formatCode="General" sourceLinked="0"/>
            </c:trendlineLbl>
          </c:trendline>
          <c:xVal>
            <c:numRef>
              <c:f>Summary!$C$19:$C$27</c:f>
              <c:numCache>
                <c:formatCode>General</c:formatCode>
                <c:ptCount val="9"/>
                <c:pt idx="0">
                  <c:v>29.9</c:v>
                </c:pt>
                <c:pt idx="1">
                  <c:v>40</c:v>
                </c:pt>
                <c:pt idx="2">
                  <c:v>47.3</c:v>
                </c:pt>
                <c:pt idx="3">
                  <c:v>49.2</c:v>
                </c:pt>
              </c:numCache>
            </c:numRef>
          </c:xVal>
          <c:yVal>
            <c:numRef>
              <c:f>Summary!$D$19:$D$27</c:f>
              <c:numCache>
                <c:formatCode>General</c:formatCode>
                <c:ptCount val="9"/>
                <c:pt idx="0">
                  <c:v>8.9039699999999989E-3</c:v>
                </c:pt>
                <c:pt idx="1">
                  <c:v>0.13363956000000002</c:v>
                </c:pt>
                <c:pt idx="2">
                  <c:v>0.26238707999999999</c:v>
                </c:pt>
                <c:pt idx="3">
                  <c:v>0.35981639999999998</c:v>
                </c:pt>
                <c:pt idx="4">
                  <c:v>7.3853039999999995E-2</c:v>
                </c:pt>
                <c:pt idx="5">
                  <c:v>0.21588984</c:v>
                </c:pt>
                <c:pt idx="6">
                  <c:v>0.21893783999999999</c:v>
                </c:pt>
                <c:pt idx="7">
                  <c:v>0.21035772</c:v>
                </c:pt>
                <c:pt idx="8">
                  <c:v>0.13447776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03104"/>
        <c:axId val="319703888"/>
      </c:scatterChart>
      <c:valAx>
        <c:axId val="31970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703888"/>
        <c:crosses val="autoZero"/>
        <c:crossBetween val="midCat"/>
      </c:valAx>
      <c:valAx>
        <c:axId val="31970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(m3/sec)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703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19208"/>
        <c:axId val="431725088"/>
      </c:lineChart>
      <c:catAx>
        <c:axId val="43171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25088"/>
        <c:crosses val="autoZero"/>
        <c:auto val="1"/>
        <c:lblAlgn val="ctr"/>
        <c:lblOffset val="100"/>
        <c:noMultiLvlLbl val="0"/>
      </c:catAx>
      <c:valAx>
        <c:axId val="43172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1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Dam!$B$185:$B$195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Dam!$E$185:$E$195</c:f>
              <c:numCache>
                <c:formatCode>General</c:formatCode>
                <c:ptCount val="11"/>
                <c:pt idx="0">
                  <c:v>0</c:v>
                </c:pt>
                <c:pt idx="1">
                  <c:v>-14</c:v>
                </c:pt>
                <c:pt idx="2">
                  <c:v>-19</c:v>
                </c:pt>
                <c:pt idx="3">
                  <c:v>-19</c:v>
                </c:pt>
                <c:pt idx="4">
                  <c:v>-19</c:v>
                </c:pt>
                <c:pt idx="5">
                  <c:v>-13</c:v>
                </c:pt>
                <c:pt idx="6">
                  <c:v>-6</c:v>
                </c:pt>
                <c:pt idx="7">
                  <c:v>-3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21952"/>
        <c:axId val="431721168"/>
      </c:lineChart>
      <c:catAx>
        <c:axId val="4317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21168"/>
        <c:crosses val="autoZero"/>
        <c:auto val="1"/>
        <c:lblAlgn val="ctr"/>
        <c:lblOffset val="100"/>
        <c:noMultiLvlLbl val="0"/>
      </c:catAx>
      <c:valAx>
        <c:axId val="43172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21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19600"/>
        <c:axId val="431729008"/>
      </c:lineChart>
      <c:catAx>
        <c:axId val="43171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29008"/>
        <c:crosses val="autoZero"/>
        <c:auto val="1"/>
        <c:lblAlgn val="ctr"/>
        <c:lblOffset val="100"/>
        <c:noMultiLvlLbl val="0"/>
      </c:catAx>
      <c:valAx>
        <c:axId val="43172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1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Dam!$B$210:$B$220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Dam!$E$210:$E$220</c:f>
              <c:numCache>
                <c:formatCode>General</c:formatCode>
                <c:ptCount val="11"/>
                <c:pt idx="0">
                  <c:v>0</c:v>
                </c:pt>
                <c:pt idx="1">
                  <c:v>-13</c:v>
                </c:pt>
                <c:pt idx="2">
                  <c:v>-18</c:v>
                </c:pt>
                <c:pt idx="3">
                  <c:v>-18</c:v>
                </c:pt>
                <c:pt idx="4">
                  <c:v>-18</c:v>
                </c:pt>
                <c:pt idx="5">
                  <c:v>-15</c:v>
                </c:pt>
                <c:pt idx="6">
                  <c:v>-10</c:v>
                </c:pt>
                <c:pt idx="7">
                  <c:v>-6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19992"/>
        <c:axId val="431720384"/>
      </c:lineChart>
      <c:catAx>
        <c:axId val="43171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20384"/>
        <c:crosses val="autoZero"/>
        <c:auto val="1"/>
        <c:lblAlgn val="ctr"/>
        <c:lblOffset val="100"/>
        <c:noMultiLvlLbl val="0"/>
      </c:catAx>
      <c:valAx>
        <c:axId val="43172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1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22344"/>
        <c:axId val="431722736"/>
      </c:lineChart>
      <c:catAx>
        <c:axId val="43172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22736"/>
        <c:crosses val="autoZero"/>
        <c:auto val="1"/>
        <c:lblAlgn val="ctr"/>
        <c:lblOffset val="100"/>
        <c:noMultiLvlLbl val="0"/>
      </c:catAx>
      <c:valAx>
        <c:axId val="43172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2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Dam!$B$235:$B$245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Dam!$E$235:$E$245</c:f>
              <c:numCache>
                <c:formatCode>General</c:formatCode>
                <c:ptCount val="11"/>
                <c:pt idx="0">
                  <c:v>0</c:v>
                </c:pt>
                <c:pt idx="1">
                  <c:v>-13</c:v>
                </c:pt>
                <c:pt idx="2">
                  <c:v>-18</c:v>
                </c:pt>
                <c:pt idx="3">
                  <c:v>-19</c:v>
                </c:pt>
                <c:pt idx="4">
                  <c:v>-20</c:v>
                </c:pt>
                <c:pt idx="5">
                  <c:v>-15</c:v>
                </c:pt>
                <c:pt idx="6">
                  <c:v>-6</c:v>
                </c:pt>
                <c:pt idx="7">
                  <c:v>-3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25872"/>
        <c:axId val="431723912"/>
      </c:lineChart>
      <c:catAx>
        <c:axId val="43172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23912"/>
        <c:crosses val="autoZero"/>
        <c:auto val="1"/>
        <c:lblAlgn val="ctr"/>
        <c:lblOffset val="100"/>
        <c:noMultiLvlLbl val="0"/>
      </c:catAx>
      <c:valAx>
        <c:axId val="43172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25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26264"/>
        <c:axId val="431726656"/>
      </c:lineChart>
      <c:catAx>
        <c:axId val="43172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26656"/>
        <c:crosses val="autoZero"/>
        <c:auto val="1"/>
        <c:lblAlgn val="ctr"/>
        <c:lblOffset val="100"/>
        <c:noMultiLvlLbl val="0"/>
      </c:catAx>
      <c:valAx>
        <c:axId val="43172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2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Dam!$B$235:$B$245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Dam!$E$235:$E$245</c:f>
              <c:numCache>
                <c:formatCode>General</c:formatCode>
                <c:ptCount val="11"/>
                <c:pt idx="0">
                  <c:v>0</c:v>
                </c:pt>
                <c:pt idx="1">
                  <c:v>-13</c:v>
                </c:pt>
                <c:pt idx="2">
                  <c:v>-18</c:v>
                </c:pt>
                <c:pt idx="3">
                  <c:v>-19</c:v>
                </c:pt>
                <c:pt idx="4">
                  <c:v>-20</c:v>
                </c:pt>
                <c:pt idx="5">
                  <c:v>-15</c:v>
                </c:pt>
                <c:pt idx="6">
                  <c:v>-6</c:v>
                </c:pt>
                <c:pt idx="7">
                  <c:v>-3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18424"/>
        <c:axId val="431718816"/>
      </c:lineChart>
      <c:catAx>
        <c:axId val="43171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18816"/>
        <c:crosses val="autoZero"/>
        <c:auto val="1"/>
        <c:lblAlgn val="ctr"/>
        <c:lblOffset val="100"/>
        <c:noMultiLvlLbl val="0"/>
      </c:catAx>
      <c:valAx>
        <c:axId val="43171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1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20776"/>
        <c:axId val="431728224"/>
      </c:lineChart>
      <c:catAx>
        <c:axId val="43172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28224"/>
        <c:crosses val="autoZero"/>
        <c:auto val="1"/>
        <c:lblAlgn val="ctr"/>
        <c:lblOffset val="100"/>
        <c:noMultiLvlLbl val="0"/>
      </c:catAx>
      <c:valAx>
        <c:axId val="43172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2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Dam!$B$235:$B$245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Dam!$E$235:$E$245</c:f>
              <c:numCache>
                <c:formatCode>General</c:formatCode>
                <c:ptCount val="11"/>
                <c:pt idx="0">
                  <c:v>0</c:v>
                </c:pt>
                <c:pt idx="1">
                  <c:v>-13</c:v>
                </c:pt>
                <c:pt idx="2">
                  <c:v>-18</c:v>
                </c:pt>
                <c:pt idx="3">
                  <c:v>-19</c:v>
                </c:pt>
                <c:pt idx="4">
                  <c:v>-20</c:v>
                </c:pt>
                <c:pt idx="5">
                  <c:v>-15</c:v>
                </c:pt>
                <c:pt idx="6">
                  <c:v>-6</c:v>
                </c:pt>
                <c:pt idx="7">
                  <c:v>-3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29792"/>
        <c:axId val="431730184"/>
      </c:lineChart>
      <c:catAx>
        <c:axId val="4317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30184"/>
        <c:crosses val="autoZero"/>
        <c:auto val="1"/>
        <c:lblAlgn val="ctr"/>
        <c:lblOffset val="100"/>
        <c:noMultiLvlLbl val="0"/>
      </c:catAx>
      <c:valAx>
        <c:axId val="431730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2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Dam</a:t>
            </a:r>
            <a:r>
              <a:rPr lang="en-US" sz="1200" baseline="0"/>
              <a:t> </a:t>
            </a:r>
            <a:r>
              <a:rPr lang="en-US" sz="1200"/>
              <a:t>Stage/Discharge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9601237345331834"/>
          <c:y val="0.21346519185101948"/>
          <c:w val="0.52164191976003005"/>
          <c:h val="0.627394481095268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52556317960254673"/>
                  <c:y val="9.97331583552057E-2"/>
                </c:manualLayout>
              </c:layout>
              <c:numFmt formatCode="General" sourceLinked="0"/>
            </c:trendlineLbl>
          </c:trendline>
          <c:xVal>
            <c:numRef>
              <c:f>Summary!$C$36:$C$45</c:f>
              <c:numCache>
                <c:formatCode>General</c:formatCode>
                <c:ptCount val="10"/>
              </c:numCache>
            </c:numRef>
          </c:xVal>
          <c:yVal>
            <c:numRef>
              <c:f>Summary!$D$36:$D$45</c:f>
              <c:numCache>
                <c:formatCode>General</c:formatCode>
                <c:ptCount val="10"/>
                <c:pt idx="0">
                  <c:v>1.5303373000000002E-2</c:v>
                </c:pt>
                <c:pt idx="1">
                  <c:v>0.18668238000000001</c:v>
                </c:pt>
                <c:pt idx="2">
                  <c:v>0.18544031999999999</c:v>
                </c:pt>
                <c:pt idx="3">
                  <c:v>0.23222712000000006</c:v>
                </c:pt>
                <c:pt idx="4">
                  <c:v>0.24001475999999999</c:v>
                </c:pt>
                <c:pt idx="5">
                  <c:v>0.17199864000000001</c:v>
                </c:pt>
                <c:pt idx="6">
                  <c:v>0.22887431999999999</c:v>
                </c:pt>
                <c:pt idx="7">
                  <c:v>0.23029164000000002</c:v>
                </c:pt>
                <c:pt idx="8">
                  <c:v>0.23173943999999999</c:v>
                </c:pt>
                <c:pt idx="9">
                  <c:v>0.22485096000000002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01536"/>
        <c:axId val="331113816"/>
      </c:scatterChart>
      <c:valAx>
        <c:axId val="31970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113816"/>
        <c:crosses val="autoZero"/>
        <c:crossBetween val="midCat"/>
      </c:valAx>
      <c:valAx>
        <c:axId val="331113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(m3/sec)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70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16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'LBJ-1_19a'!$B$5:$B$15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'LBJ-1_19a'!$E$5:$E$15</c:f>
              <c:numCache>
                <c:formatCode>General</c:formatCode>
                <c:ptCount val="11"/>
                <c:pt idx="0">
                  <c:v>0</c:v>
                </c:pt>
                <c:pt idx="1">
                  <c:v>-9</c:v>
                </c:pt>
                <c:pt idx="2">
                  <c:v>-12</c:v>
                </c:pt>
                <c:pt idx="3">
                  <c:v>-18</c:v>
                </c:pt>
                <c:pt idx="4">
                  <c:v>-21</c:v>
                </c:pt>
                <c:pt idx="5">
                  <c:v>-28</c:v>
                </c:pt>
                <c:pt idx="6">
                  <c:v>-27</c:v>
                </c:pt>
                <c:pt idx="7">
                  <c:v>-24</c:v>
                </c:pt>
                <c:pt idx="8">
                  <c:v>-3</c:v>
                </c:pt>
                <c:pt idx="9">
                  <c:v>-4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30640"/>
        <c:axId val="328627504"/>
      </c:lineChart>
      <c:catAx>
        <c:axId val="32863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627504"/>
        <c:crosses val="autoZero"/>
        <c:auto val="1"/>
        <c:lblAlgn val="ctr"/>
        <c:lblOffset val="100"/>
        <c:noMultiLvlLbl val="0"/>
      </c:catAx>
      <c:valAx>
        <c:axId val="32862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630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'LBJ-1_19b'!$B$5:$B$15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'LBJ-1_19b'!$E$5:$E$15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-16</c:v>
                </c:pt>
                <c:pt idx="3">
                  <c:v>-22</c:v>
                </c:pt>
                <c:pt idx="4">
                  <c:v>-25</c:v>
                </c:pt>
                <c:pt idx="5">
                  <c:v>-31</c:v>
                </c:pt>
                <c:pt idx="6">
                  <c:v>-29</c:v>
                </c:pt>
                <c:pt idx="7">
                  <c:v>-29</c:v>
                </c:pt>
                <c:pt idx="8">
                  <c:v>-12</c:v>
                </c:pt>
                <c:pt idx="9">
                  <c:v>-8</c:v>
                </c:pt>
                <c:pt idx="10">
                  <c:v>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31816"/>
        <c:axId val="328632992"/>
      </c:lineChart>
      <c:catAx>
        <c:axId val="32863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632992"/>
        <c:crosses val="autoZero"/>
        <c:auto val="1"/>
        <c:lblAlgn val="ctr"/>
        <c:lblOffset val="100"/>
        <c:noMultiLvlLbl val="0"/>
      </c:catAx>
      <c:valAx>
        <c:axId val="3286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63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4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22408"/>
        <c:axId val="328622800"/>
      </c:lineChart>
      <c:catAx>
        <c:axId val="32862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622800"/>
        <c:crosses val="autoZero"/>
        <c:auto val="1"/>
        <c:lblAlgn val="ctr"/>
        <c:lblOffset val="100"/>
        <c:noMultiLvlLbl val="0"/>
      </c:catAx>
      <c:valAx>
        <c:axId val="32862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62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16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'DT-1_13'!$B$5:$B$15</c:f>
              <c:numCache>
                <c:formatCode>General</c:formatCode>
                <c:ptCount val="11"/>
                <c:pt idx="0">
                  <c:v>0</c:v>
                </c:pt>
                <c:pt idx="1">
                  <c:v>2.25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</c:numCache>
            </c:numRef>
          </c:cat>
          <c:val>
            <c:numRef>
              <c:f>'DT-1_13'!$E$5:$E$15</c:f>
              <c:numCache>
                <c:formatCode>General</c:formatCode>
                <c:ptCount val="11"/>
                <c:pt idx="0">
                  <c:v>0</c:v>
                </c:pt>
                <c:pt idx="1">
                  <c:v>-26</c:v>
                </c:pt>
                <c:pt idx="2">
                  <c:v>-24</c:v>
                </c:pt>
                <c:pt idx="3">
                  <c:v>-31</c:v>
                </c:pt>
                <c:pt idx="4">
                  <c:v>-26</c:v>
                </c:pt>
                <c:pt idx="5">
                  <c:v>-29</c:v>
                </c:pt>
                <c:pt idx="6">
                  <c:v>-29</c:v>
                </c:pt>
                <c:pt idx="7">
                  <c:v>-27</c:v>
                </c:pt>
                <c:pt idx="8">
                  <c:v>-24</c:v>
                </c:pt>
                <c:pt idx="9">
                  <c:v>-21</c:v>
                </c:pt>
                <c:pt idx="10">
                  <c:v>-26.5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27112"/>
        <c:axId val="328634560"/>
      </c:lineChart>
      <c:catAx>
        <c:axId val="32862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634560"/>
        <c:crosses val="autoZero"/>
        <c:auto val="1"/>
        <c:lblAlgn val="ctr"/>
        <c:lblOffset val="100"/>
        <c:noMultiLvlLbl val="0"/>
      </c:catAx>
      <c:valAx>
        <c:axId val="3286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62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16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'DT-1_19a'!$B$5:$B$14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'DT-1_19a'!$E$5:$E$14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-29</c:v>
                </c:pt>
                <c:pt idx="3">
                  <c:v>-41</c:v>
                </c:pt>
                <c:pt idx="4">
                  <c:v>-40</c:v>
                </c:pt>
                <c:pt idx="5">
                  <c:v>-34</c:v>
                </c:pt>
                <c:pt idx="6">
                  <c:v>-32</c:v>
                </c:pt>
                <c:pt idx="7">
                  <c:v>-27</c:v>
                </c:pt>
                <c:pt idx="8">
                  <c:v>-22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23192"/>
        <c:axId val="328631424"/>
      </c:lineChart>
      <c:catAx>
        <c:axId val="32862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631424"/>
        <c:crosses val="autoZero"/>
        <c:auto val="1"/>
        <c:lblAlgn val="ctr"/>
        <c:lblOffset val="100"/>
        <c:noMultiLvlLbl val="0"/>
      </c:catAx>
      <c:valAx>
        <c:axId val="32863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62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'DT-1_19b'!$B$5:$B$12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'DT-1_19b'!$E$5:$E$12</c:f>
              <c:numCache>
                <c:formatCode>General</c:formatCode>
                <c:ptCount val="8"/>
                <c:pt idx="0">
                  <c:v>0</c:v>
                </c:pt>
                <c:pt idx="1">
                  <c:v>-33</c:v>
                </c:pt>
                <c:pt idx="2">
                  <c:v>-44</c:v>
                </c:pt>
                <c:pt idx="3">
                  <c:v>-48</c:v>
                </c:pt>
                <c:pt idx="4">
                  <c:v>-44</c:v>
                </c:pt>
                <c:pt idx="5">
                  <c:v>-31</c:v>
                </c:pt>
                <c:pt idx="6">
                  <c:v>-26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32208"/>
        <c:axId val="328626720"/>
      </c:lineChart>
      <c:catAx>
        <c:axId val="32863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626720"/>
        <c:crosses val="autoZero"/>
        <c:auto val="1"/>
        <c:lblAlgn val="ctr"/>
        <c:lblOffset val="100"/>
        <c:noMultiLvlLbl val="0"/>
      </c:catAx>
      <c:valAx>
        <c:axId val="32862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63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'DT-1_19c'!$B$5:$B$13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</c:numCache>
            </c:numRef>
          </c:cat>
          <c:val>
            <c:numRef>
              <c:f>'DT-1_19c'!$E$5:$E$13</c:f>
              <c:numCache>
                <c:formatCode>General</c:formatCode>
                <c:ptCount val="9"/>
                <c:pt idx="0">
                  <c:v>0</c:v>
                </c:pt>
                <c:pt idx="1">
                  <c:v>-32</c:v>
                </c:pt>
                <c:pt idx="2">
                  <c:v>-42</c:v>
                </c:pt>
                <c:pt idx="3">
                  <c:v>-45</c:v>
                </c:pt>
                <c:pt idx="4">
                  <c:v>-45</c:v>
                </c:pt>
                <c:pt idx="5">
                  <c:v>-25</c:v>
                </c:pt>
                <c:pt idx="6">
                  <c:v>-27</c:v>
                </c:pt>
                <c:pt idx="7">
                  <c:v>-28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32600"/>
        <c:axId val="328624760"/>
      </c:lineChart>
      <c:catAx>
        <c:axId val="32863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624760"/>
        <c:crosses val="autoZero"/>
        <c:auto val="1"/>
        <c:lblAlgn val="ctr"/>
        <c:lblOffset val="100"/>
        <c:noMultiLvlLbl val="0"/>
      </c:catAx>
      <c:valAx>
        <c:axId val="328624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63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'Dam-1_19'!$B$5:$B$14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'Dam-1_19'!$E$5:$E$14</c:f>
              <c:numCache>
                <c:formatCode>General</c:formatCode>
                <c:ptCount val="10"/>
                <c:pt idx="0">
                  <c:v>0</c:v>
                </c:pt>
                <c:pt idx="1">
                  <c:v>-9</c:v>
                </c:pt>
                <c:pt idx="2">
                  <c:v>-10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-11</c:v>
                </c:pt>
                <c:pt idx="7">
                  <c:v>-6</c:v>
                </c:pt>
                <c:pt idx="8">
                  <c:v>-2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27896"/>
        <c:axId val="328623976"/>
      </c:lineChart>
      <c:catAx>
        <c:axId val="32862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623976"/>
        <c:crosses val="autoZero"/>
        <c:auto val="1"/>
        <c:lblAlgn val="ctr"/>
        <c:lblOffset val="100"/>
        <c:noMultiLvlLbl val="0"/>
      </c:catAx>
      <c:valAx>
        <c:axId val="32862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62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 from Orange Peel 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(OrangePeel!$I$6,OrangePeel!$I$12,OrangePeel!$I$18,OrangePeel!$I$24,OrangePeel!$I$28,OrangePeel!$I$29,OrangePeel!$I$30,OrangePeel!$I$34,OrangePeel!$I$37,OrangePeel!$I$38)</c:f>
              <c:numCache>
                <c:formatCode>0.0</c:formatCode>
                <c:ptCount val="10"/>
                <c:pt idx="0">
                  <c:v>29</c:v>
                </c:pt>
                <c:pt idx="1">
                  <c:v>50</c:v>
                </c:pt>
                <c:pt idx="2">
                  <c:v>85</c:v>
                </c:pt>
                <c:pt idx="3">
                  <c:v>90</c:v>
                </c:pt>
                <c:pt idx="4">
                  <c:v>61</c:v>
                </c:pt>
                <c:pt idx="5">
                  <c:v>40</c:v>
                </c:pt>
                <c:pt idx="6">
                  <c:v>98</c:v>
                </c:pt>
                <c:pt idx="7">
                  <c:v>23</c:v>
                </c:pt>
                <c:pt idx="8">
                  <c:v>37.200000000000003</c:v>
                </c:pt>
                <c:pt idx="9">
                  <c:v>27.5</c:v>
                </c:pt>
              </c:numCache>
            </c:numRef>
          </c:xVal>
          <c:yVal>
            <c:numRef>
              <c:f>(OrangePeel!$Q$6,OrangePeel!$Q$12,OrangePeel!$Q$18,OrangePeel!$Q$24,OrangePeel!$Q$28,OrangePeel!$Q$29,OrangePeel!$Q$30,OrangePeel!$Q$34,OrangePeel!$Q$37,OrangePeel!$Q$38)</c:f>
              <c:numCache>
                <c:formatCode>0.0</c:formatCode>
                <c:ptCount val="10"/>
                <c:pt idx="0">
                  <c:v>1167.1414241276395</c:v>
                </c:pt>
                <c:pt idx="1">
                  <c:v>3519.5158670150463</c:v>
                </c:pt>
                <c:pt idx="2">
                  <c:v>9002.3045763179143</c:v>
                </c:pt>
                <c:pt idx="3">
                  <c:v>11098.197158791929</c:v>
                </c:pt>
                <c:pt idx="4">
                  <c:v>4883.1386209724478</c:v>
                </c:pt>
                <c:pt idx="5">
                  <c:v>2725.1558400962381</c:v>
                </c:pt>
                <c:pt idx="6">
                  <c:v>17168.481792606304</c:v>
                </c:pt>
                <c:pt idx="7">
                  <c:v>3191.4898673056109</c:v>
                </c:pt>
                <c:pt idx="8">
                  <c:v>10132.70588875168</c:v>
                </c:pt>
                <c:pt idx="9">
                  <c:v>6943.1360190687255</c:v>
                </c:pt>
              </c:numCache>
            </c:numRef>
          </c:yVal>
          <c:smooth val="0"/>
        </c:ser>
        <c:ser>
          <c:idx val="1"/>
          <c:order val="1"/>
          <c:tx>
            <c:v>2014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(OrangePeel!$I$34,OrangePeel!$I$37,OrangePeel!$I$38)</c:f>
              <c:numCache>
                <c:formatCode>0.0</c:formatCode>
                <c:ptCount val="3"/>
                <c:pt idx="0">
                  <c:v>23</c:v>
                </c:pt>
                <c:pt idx="1">
                  <c:v>37.200000000000003</c:v>
                </c:pt>
                <c:pt idx="2">
                  <c:v>27.5</c:v>
                </c:pt>
              </c:numCache>
            </c:numRef>
          </c:xVal>
          <c:yVal>
            <c:numRef>
              <c:f>(OrangePeel!$Q$34,OrangePeel!$Q$37,OrangePeel!$Q$38)</c:f>
              <c:numCache>
                <c:formatCode>0.0</c:formatCode>
                <c:ptCount val="3"/>
                <c:pt idx="0">
                  <c:v>3191.4898673056109</c:v>
                </c:pt>
                <c:pt idx="1">
                  <c:v>10132.70588875168</c:v>
                </c:pt>
                <c:pt idx="2">
                  <c:v>6943.1360190687255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25544"/>
        <c:axId val="328633384"/>
      </c:scatterChart>
      <c:valAx>
        <c:axId val="328625544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33384"/>
        <c:crosses val="autoZero"/>
        <c:crossBetween val="midCat"/>
      </c:valAx>
      <c:valAx>
        <c:axId val="32863338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2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rectangular</c:v>
          </c:tx>
          <c:spPr>
            <a:ln>
              <a:solidFill>
                <a:schemeClr val="tx1"/>
              </a:solidFill>
            </a:ln>
          </c:spPr>
          <c:invertIfNegative val="0"/>
          <c:val>
            <c:numRef>
              <c:f>'Rectangular binsLBJ'!$E$10:$E$26</c:f>
              <c:numCache>
                <c:formatCode>General</c:formatCode>
                <c:ptCount val="17"/>
                <c:pt idx="0">
                  <c:v>0</c:v>
                </c:pt>
                <c:pt idx="1">
                  <c:v>-6</c:v>
                </c:pt>
                <c:pt idx="2">
                  <c:v>-14</c:v>
                </c:pt>
                <c:pt idx="3">
                  <c:v>-14</c:v>
                </c:pt>
                <c:pt idx="4">
                  <c:v>-19</c:v>
                </c:pt>
                <c:pt idx="5">
                  <c:v>-20</c:v>
                </c:pt>
                <c:pt idx="6">
                  <c:v>-12</c:v>
                </c:pt>
                <c:pt idx="7">
                  <c:v>-10</c:v>
                </c:pt>
                <c:pt idx="8">
                  <c:v>-10</c:v>
                </c:pt>
                <c:pt idx="9">
                  <c:v>-4</c:v>
                </c:pt>
                <c:pt idx="10">
                  <c:v>-8</c:v>
                </c:pt>
                <c:pt idx="11">
                  <c:v>-7</c:v>
                </c:pt>
                <c:pt idx="12">
                  <c:v>-2</c:v>
                </c:pt>
                <c:pt idx="13">
                  <c:v>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28624368"/>
        <c:axId val="328625936"/>
      </c:barChart>
      <c:lineChart>
        <c:grouping val="standard"/>
        <c:varyColors val="0"/>
        <c:ser>
          <c:idx val="1"/>
          <c:order val="0"/>
          <c:tx>
            <c:strRef>
              <c:f>'Rectangular binsLBJ'!$E$9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'Rectangular binsLBJ'!$B$10:$B$26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'Rectangular binsLBJ'!$E$10:$E$26</c:f>
              <c:numCache>
                <c:formatCode>General</c:formatCode>
                <c:ptCount val="17"/>
                <c:pt idx="0">
                  <c:v>0</c:v>
                </c:pt>
                <c:pt idx="1">
                  <c:v>-6</c:v>
                </c:pt>
                <c:pt idx="2">
                  <c:v>-14</c:v>
                </c:pt>
                <c:pt idx="3">
                  <c:v>-14</c:v>
                </c:pt>
                <c:pt idx="4">
                  <c:v>-19</c:v>
                </c:pt>
                <c:pt idx="5">
                  <c:v>-20</c:v>
                </c:pt>
                <c:pt idx="6">
                  <c:v>-12</c:v>
                </c:pt>
                <c:pt idx="7">
                  <c:v>-10</c:v>
                </c:pt>
                <c:pt idx="8">
                  <c:v>-10</c:v>
                </c:pt>
                <c:pt idx="9">
                  <c:v>-4</c:v>
                </c:pt>
                <c:pt idx="10">
                  <c:v>-8</c:v>
                </c:pt>
                <c:pt idx="11">
                  <c:v>-7</c:v>
                </c:pt>
                <c:pt idx="12">
                  <c:v>-2</c:v>
                </c:pt>
                <c:pt idx="13">
                  <c:v>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624368"/>
        <c:axId val="328625936"/>
      </c:lineChart>
      <c:catAx>
        <c:axId val="32862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625936"/>
        <c:crosses val="autoZero"/>
        <c:auto val="1"/>
        <c:lblAlgn val="ctr"/>
        <c:lblOffset val="100"/>
        <c:noMultiLvlLbl val="0"/>
      </c:catAx>
      <c:valAx>
        <c:axId val="32862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62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477"/>
          <c:y val="0.7353535353535356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7517327849942538E-2"/>
          <c:y val="0.11605419592821183"/>
          <c:w val="0.93210050654496213"/>
          <c:h val="0.83996368021564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LBJ!$A$6:$A$20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LBJ!$E$6:$E$20</c:f>
              <c:numCache>
                <c:formatCode>General</c:formatCode>
                <c:ptCount val="15"/>
                <c:pt idx="0">
                  <c:v>0</c:v>
                </c:pt>
                <c:pt idx="1">
                  <c:v>-20</c:v>
                </c:pt>
                <c:pt idx="2">
                  <c:v>-17</c:v>
                </c:pt>
                <c:pt idx="3">
                  <c:v>-19.5</c:v>
                </c:pt>
                <c:pt idx="4">
                  <c:v>-15</c:v>
                </c:pt>
                <c:pt idx="5">
                  <c:v>-16</c:v>
                </c:pt>
                <c:pt idx="6">
                  <c:v>-19</c:v>
                </c:pt>
                <c:pt idx="7">
                  <c:v>-16</c:v>
                </c:pt>
                <c:pt idx="8">
                  <c:v>-14</c:v>
                </c:pt>
                <c:pt idx="9">
                  <c:v>-11</c:v>
                </c:pt>
                <c:pt idx="10">
                  <c:v>-9</c:v>
                </c:pt>
                <c:pt idx="11">
                  <c:v>-13</c:v>
                </c:pt>
                <c:pt idx="12">
                  <c:v>-9</c:v>
                </c:pt>
                <c:pt idx="13">
                  <c:v>-6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119696"/>
        <c:axId val="331118128"/>
      </c:lineChart>
      <c:catAx>
        <c:axId val="33111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118128"/>
        <c:crosses val="autoZero"/>
        <c:auto val="1"/>
        <c:lblAlgn val="ctr"/>
        <c:lblOffset val="100"/>
        <c:noMultiLvlLbl val="0"/>
      </c:catAx>
      <c:valAx>
        <c:axId val="33111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119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rectangular</c:v>
          </c:tx>
          <c:spPr>
            <a:ln>
              <a:solidFill>
                <a:schemeClr val="tx1"/>
              </a:solidFill>
            </a:ln>
          </c:spPr>
          <c:invertIfNegative val="0"/>
          <c:val>
            <c:numRef>
              <c:f>'Rectangular binsDAM'!$E$10:$E$22</c:f>
              <c:numCache>
                <c:formatCode>General</c:formatCode>
                <c:ptCount val="1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-11</c:v>
                </c:pt>
                <c:pt idx="7">
                  <c:v>-10</c:v>
                </c:pt>
                <c:pt idx="8">
                  <c:v>-11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28631032"/>
        <c:axId val="328634168"/>
      </c:barChart>
      <c:lineChart>
        <c:grouping val="standard"/>
        <c:varyColors val="0"/>
        <c:ser>
          <c:idx val="1"/>
          <c:order val="0"/>
          <c:tx>
            <c:strRef>
              <c:f>'Rectangular binsDAM'!$E$9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'Rectangular binsDAM'!$B$10:$B$22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'Rectangular binsDAM'!$E$10:$E$22</c:f>
              <c:numCache>
                <c:formatCode>General</c:formatCode>
                <c:ptCount val="1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-11</c:v>
                </c:pt>
                <c:pt idx="7">
                  <c:v>-10</c:v>
                </c:pt>
                <c:pt idx="8">
                  <c:v>-11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631032"/>
        <c:axId val="328634168"/>
      </c:lineChart>
      <c:catAx>
        <c:axId val="32863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634168"/>
        <c:crosses val="autoZero"/>
        <c:auto val="1"/>
        <c:lblAlgn val="ctr"/>
        <c:lblOffset val="100"/>
        <c:noMultiLvlLbl val="0"/>
      </c:catAx>
      <c:valAx>
        <c:axId val="328634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63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'LBJ-1_19a'!$B$5:$B$15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'LBJ-1_19a'!$E$5:$E$15</c:f>
              <c:numCache>
                <c:formatCode>General</c:formatCode>
                <c:ptCount val="11"/>
                <c:pt idx="0">
                  <c:v>0</c:v>
                </c:pt>
                <c:pt idx="1">
                  <c:v>-9</c:v>
                </c:pt>
                <c:pt idx="2">
                  <c:v>-12</c:v>
                </c:pt>
                <c:pt idx="3">
                  <c:v>-18</c:v>
                </c:pt>
                <c:pt idx="4">
                  <c:v>-21</c:v>
                </c:pt>
                <c:pt idx="5">
                  <c:v>-28</c:v>
                </c:pt>
                <c:pt idx="6">
                  <c:v>-27</c:v>
                </c:pt>
                <c:pt idx="7">
                  <c:v>-24</c:v>
                </c:pt>
                <c:pt idx="8">
                  <c:v>-3</c:v>
                </c:pt>
                <c:pt idx="9">
                  <c:v>-4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116168"/>
        <c:axId val="331114208"/>
      </c:lineChart>
      <c:catAx>
        <c:axId val="33111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114208"/>
        <c:crosses val="autoZero"/>
        <c:auto val="1"/>
        <c:lblAlgn val="ctr"/>
        <c:lblOffset val="100"/>
        <c:noMultiLvlLbl val="0"/>
      </c:catAx>
      <c:valAx>
        <c:axId val="3311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11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'LBJ-1_19b'!$B$5:$B$15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'LBJ-1_19b'!$E$5:$E$15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-16</c:v>
                </c:pt>
                <c:pt idx="3">
                  <c:v>-22</c:v>
                </c:pt>
                <c:pt idx="4">
                  <c:v>-25</c:v>
                </c:pt>
                <c:pt idx="5">
                  <c:v>-31</c:v>
                </c:pt>
                <c:pt idx="6">
                  <c:v>-29</c:v>
                </c:pt>
                <c:pt idx="7">
                  <c:v>-29</c:v>
                </c:pt>
                <c:pt idx="8">
                  <c:v>-12</c:v>
                </c:pt>
                <c:pt idx="9">
                  <c:v>-8</c:v>
                </c:pt>
                <c:pt idx="10">
                  <c:v>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118912"/>
        <c:axId val="331115384"/>
      </c:lineChart>
      <c:catAx>
        <c:axId val="33111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115384"/>
        <c:crosses val="autoZero"/>
        <c:auto val="1"/>
        <c:lblAlgn val="ctr"/>
        <c:lblOffset val="100"/>
        <c:noMultiLvlLbl val="0"/>
      </c:catAx>
      <c:valAx>
        <c:axId val="33111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118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16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114992"/>
        <c:axId val="331116952"/>
      </c:lineChart>
      <c:catAx>
        <c:axId val="33111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116952"/>
        <c:crosses val="autoZero"/>
        <c:auto val="1"/>
        <c:lblAlgn val="ctr"/>
        <c:lblOffset val="100"/>
        <c:noMultiLvlLbl val="0"/>
      </c:catAx>
      <c:valAx>
        <c:axId val="33111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11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5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180975</xdr:rowOff>
    </xdr:from>
    <xdr:to>
      <xdr:col>11</xdr:col>
      <xdr:colOff>457199</xdr:colOff>
      <xdr:row>12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0</xdr:row>
      <xdr:rowOff>152400</xdr:rowOff>
    </xdr:from>
    <xdr:to>
      <xdr:col>20</xdr:col>
      <xdr:colOff>323850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276224</xdr:colOff>
      <xdr:row>16</xdr:row>
      <xdr:rowOff>142875</xdr:rowOff>
    </xdr:from>
    <xdr:to>
      <xdr:col>13</xdr:col>
      <xdr:colOff>47625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85724</xdr:rowOff>
    </xdr:from>
    <xdr:to>
      <xdr:col>10</xdr:col>
      <xdr:colOff>228600</xdr:colOff>
      <xdr:row>25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10</xdr:col>
      <xdr:colOff>228600</xdr:colOff>
      <xdr:row>40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14</xdr:row>
      <xdr:rowOff>28576</xdr:rowOff>
    </xdr:from>
    <xdr:to>
      <xdr:col>9</xdr:col>
      <xdr:colOff>9526</xdr:colOff>
      <xdr:row>21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15</xdr:row>
      <xdr:rowOff>28576</xdr:rowOff>
    </xdr:from>
    <xdr:to>
      <xdr:col>9</xdr:col>
      <xdr:colOff>9526</xdr:colOff>
      <xdr:row>22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17</xdr:row>
      <xdr:rowOff>28576</xdr:rowOff>
    </xdr:from>
    <xdr:to>
      <xdr:col>9</xdr:col>
      <xdr:colOff>9526</xdr:colOff>
      <xdr:row>24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1</xdr:row>
      <xdr:rowOff>52387</xdr:rowOff>
    </xdr:from>
    <xdr:to>
      <xdr:col>25</xdr:col>
      <xdr:colOff>361950</xdr:colOff>
      <xdr:row>15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28</xdr:row>
      <xdr:rowOff>0</xdr:rowOff>
    </xdr:from>
    <xdr:to>
      <xdr:col>12</xdr:col>
      <xdr:colOff>76199</xdr:colOff>
      <xdr:row>42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171450</xdr:colOff>
      <xdr:row>1</xdr:row>
      <xdr:rowOff>76200</xdr:rowOff>
    </xdr:from>
    <xdr:to>
      <xdr:col>14</xdr:col>
      <xdr:colOff>523875</xdr:colOff>
      <xdr:row>5</xdr:row>
      <xdr:rowOff>180975</xdr:rowOff>
    </xdr:to>
    <xdr:pic>
      <xdr:nvPicPr>
        <xdr:cNvPr id="1025" name="Picture 1" descr="[IMAGE]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86800" y="266700"/>
          <a:ext cx="1362075" cy="866775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24</xdr:row>
      <xdr:rowOff>0</xdr:rowOff>
    </xdr:from>
    <xdr:to>
      <xdr:col>12</xdr:col>
      <xdr:colOff>76199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171450</xdr:colOff>
      <xdr:row>1</xdr:row>
      <xdr:rowOff>76200</xdr:rowOff>
    </xdr:from>
    <xdr:to>
      <xdr:col>14</xdr:col>
      <xdr:colOff>523875</xdr:colOff>
      <xdr:row>5</xdr:row>
      <xdr:rowOff>180975</xdr:rowOff>
    </xdr:to>
    <xdr:pic>
      <xdr:nvPicPr>
        <xdr:cNvPr id="3" name="Picture 1" descr="[IMAGE]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44050" y="266700"/>
          <a:ext cx="1362075" cy="866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22</xdr:row>
      <xdr:rowOff>38100</xdr:rowOff>
    </xdr:from>
    <xdr:to>
      <xdr:col>11</xdr:col>
      <xdr:colOff>19051</xdr:colOff>
      <xdr:row>31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49</xdr:row>
      <xdr:rowOff>28576</xdr:rowOff>
    </xdr:from>
    <xdr:to>
      <xdr:col>9</xdr:col>
      <xdr:colOff>9526</xdr:colOff>
      <xdr:row>56</xdr:row>
      <xdr:rowOff>123826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75</xdr:row>
      <xdr:rowOff>28576</xdr:rowOff>
    </xdr:from>
    <xdr:to>
      <xdr:col>9</xdr:col>
      <xdr:colOff>9526</xdr:colOff>
      <xdr:row>82</xdr:row>
      <xdr:rowOff>123826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19051</xdr:colOff>
      <xdr:row>100</xdr:row>
      <xdr:rowOff>28576</xdr:rowOff>
    </xdr:from>
    <xdr:to>
      <xdr:col>9</xdr:col>
      <xdr:colOff>9526</xdr:colOff>
      <xdr:row>107</xdr:row>
      <xdr:rowOff>123826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19051</xdr:colOff>
      <xdr:row>150</xdr:row>
      <xdr:rowOff>28576</xdr:rowOff>
    </xdr:from>
    <xdr:to>
      <xdr:col>9</xdr:col>
      <xdr:colOff>9526</xdr:colOff>
      <xdr:row>157</xdr:row>
      <xdr:rowOff>123826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19051</xdr:colOff>
      <xdr:row>175</xdr:row>
      <xdr:rowOff>28576</xdr:rowOff>
    </xdr:from>
    <xdr:to>
      <xdr:col>9</xdr:col>
      <xdr:colOff>9526</xdr:colOff>
      <xdr:row>182</xdr:row>
      <xdr:rowOff>123826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19051</xdr:colOff>
      <xdr:row>200</xdr:row>
      <xdr:rowOff>28576</xdr:rowOff>
    </xdr:from>
    <xdr:to>
      <xdr:col>9</xdr:col>
      <xdr:colOff>9526</xdr:colOff>
      <xdr:row>207</xdr:row>
      <xdr:rowOff>123826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19051</xdr:colOff>
      <xdr:row>125</xdr:row>
      <xdr:rowOff>28576</xdr:rowOff>
    </xdr:from>
    <xdr:to>
      <xdr:col>9</xdr:col>
      <xdr:colOff>9526</xdr:colOff>
      <xdr:row>132</xdr:row>
      <xdr:rowOff>123826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19051</xdr:colOff>
      <xdr:row>226</xdr:row>
      <xdr:rowOff>28576</xdr:rowOff>
    </xdr:from>
    <xdr:to>
      <xdr:col>9</xdr:col>
      <xdr:colOff>9526</xdr:colOff>
      <xdr:row>233</xdr:row>
      <xdr:rowOff>123826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19051</xdr:colOff>
      <xdr:row>254</xdr:row>
      <xdr:rowOff>28576</xdr:rowOff>
    </xdr:from>
    <xdr:to>
      <xdr:col>9</xdr:col>
      <xdr:colOff>9526</xdr:colOff>
      <xdr:row>261</xdr:row>
      <xdr:rowOff>123826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19051</xdr:colOff>
      <xdr:row>282</xdr:row>
      <xdr:rowOff>28576</xdr:rowOff>
    </xdr:from>
    <xdr:to>
      <xdr:col>9</xdr:col>
      <xdr:colOff>9526</xdr:colOff>
      <xdr:row>289</xdr:row>
      <xdr:rowOff>123826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19051</xdr:colOff>
      <xdr:row>310</xdr:row>
      <xdr:rowOff>28576</xdr:rowOff>
    </xdr:from>
    <xdr:to>
      <xdr:col>9</xdr:col>
      <xdr:colOff>9526</xdr:colOff>
      <xdr:row>317</xdr:row>
      <xdr:rowOff>123826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25</xdr:row>
      <xdr:rowOff>38100</xdr:rowOff>
    </xdr:from>
    <xdr:to>
      <xdr:col>9</xdr:col>
      <xdr:colOff>962026</xdr:colOff>
      <xdr:row>33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56</xdr:row>
      <xdr:rowOff>28576</xdr:rowOff>
    </xdr:from>
    <xdr:to>
      <xdr:col>9</xdr:col>
      <xdr:colOff>9526</xdr:colOff>
      <xdr:row>63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80</xdr:row>
      <xdr:rowOff>28576</xdr:rowOff>
    </xdr:from>
    <xdr:to>
      <xdr:col>9</xdr:col>
      <xdr:colOff>9526</xdr:colOff>
      <xdr:row>87</xdr:row>
      <xdr:rowOff>123826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19051</xdr:colOff>
      <xdr:row>102</xdr:row>
      <xdr:rowOff>28576</xdr:rowOff>
    </xdr:from>
    <xdr:to>
      <xdr:col>9</xdr:col>
      <xdr:colOff>9526</xdr:colOff>
      <xdr:row>109</xdr:row>
      <xdr:rowOff>123826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19051</xdr:colOff>
      <xdr:row>125</xdr:row>
      <xdr:rowOff>28576</xdr:rowOff>
    </xdr:from>
    <xdr:to>
      <xdr:col>9</xdr:col>
      <xdr:colOff>9526</xdr:colOff>
      <xdr:row>132</xdr:row>
      <xdr:rowOff>123826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19051</xdr:colOff>
      <xdr:row>147</xdr:row>
      <xdr:rowOff>28576</xdr:rowOff>
    </xdr:from>
    <xdr:to>
      <xdr:col>9</xdr:col>
      <xdr:colOff>9526</xdr:colOff>
      <xdr:row>154</xdr:row>
      <xdr:rowOff>123826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19051</xdr:colOff>
      <xdr:row>169</xdr:row>
      <xdr:rowOff>28576</xdr:rowOff>
    </xdr:from>
    <xdr:to>
      <xdr:col>9</xdr:col>
      <xdr:colOff>9526</xdr:colOff>
      <xdr:row>176</xdr:row>
      <xdr:rowOff>123826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19051</xdr:colOff>
      <xdr:row>191</xdr:row>
      <xdr:rowOff>28576</xdr:rowOff>
    </xdr:from>
    <xdr:to>
      <xdr:col>9</xdr:col>
      <xdr:colOff>9526</xdr:colOff>
      <xdr:row>198</xdr:row>
      <xdr:rowOff>123826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57151</xdr:colOff>
      <xdr:row>213</xdr:row>
      <xdr:rowOff>38101</xdr:rowOff>
    </xdr:from>
    <xdr:to>
      <xdr:col>9</xdr:col>
      <xdr:colOff>47626</xdr:colOff>
      <xdr:row>220</xdr:row>
      <xdr:rowOff>133351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57151</xdr:colOff>
      <xdr:row>235</xdr:row>
      <xdr:rowOff>38101</xdr:rowOff>
    </xdr:from>
    <xdr:to>
      <xdr:col>9</xdr:col>
      <xdr:colOff>47626</xdr:colOff>
      <xdr:row>242</xdr:row>
      <xdr:rowOff>133351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57151</xdr:colOff>
      <xdr:row>259</xdr:row>
      <xdr:rowOff>38101</xdr:rowOff>
    </xdr:from>
    <xdr:to>
      <xdr:col>9</xdr:col>
      <xdr:colOff>47626</xdr:colOff>
      <xdr:row>266</xdr:row>
      <xdr:rowOff>133351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20</xdr:row>
      <xdr:rowOff>66675</xdr:rowOff>
    </xdr:from>
    <xdr:to>
      <xdr:col>10</xdr:col>
      <xdr:colOff>0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45</xdr:row>
      <xdr:rowOff>28576</xdr:rowOff>
    </xdr:from>
    <xdr:to>
      <xdr:col>9</xdr:col>
      <xdr:colOff>9526</xdr:colOff>
      <xdr:row>52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71</xdr:row>
      <xdr:rowOff>28576</xdr:rowOff>
    </xdr:from>
    <xdr:to>
      <xdr:col>9</xdr:col>
      <xdr:colOff>9526</xdr:colOff>
      <xdr:row>78</xdr:row>
      <xdr:rowOff>123826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19051</xdr:colOff>
      <xdr:row>96</xdr:row>
      <xdr:rowOff>28576</xdr:rowOff>
    </xdr:from>
    <xdr:to>
      <xdr:col>9</xdr:col>
      <xdr:colOff>9526</xdr:colOff>
      <xdr:row>103</xdr:row>
      <xdr:rowOff>123826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19051</xdr:colOff>
      <xdr:row>96</xdr:row>
      <xdr:rowOff>28576</xdr:rowOff>
    </xdr:from>
    <xdr:to>
      <xdr:col>9</xdr:col>
      <xdr:colOff>9526</xdr:colOff>
      <xdr:row>103</xdr:row>
      <xdr:rowOff>123826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19051</xdr:colOff>
      <xdr:row>121</xdr:row>
      <xdr:rowOff>28576</xdr:rowOff>
    </xdr:from>
    <xdr:to>
      <xdr:col>9</xdr:col>
      <xdr:colOff>9526</xdr:colOff>
      <xdr:row>128</xdr:row>
      <xdr:rowOff>123826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19051</xdr:colOff>
      <xdr:row>121</xdr:row>
      <xdr:rowOff>28576</xdr:rowOff>
    </xdr:from>
    <xdr:to>
      <xdr:col>9</xdr:col>
      <xdr:colOff>9526</xdr:colOff>
      <xdr:row>128</xdr:row>
      <xdr:rowOff>123826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19051</xdr:colOff>
      <xdr:row>146</xdr:row>
      <xdr:rowOff>28576</xdr:rowOff>
    </xdr:from>
    <xdr:to>
      <xdr:col>9</xdr:col>
      <xdr:colOff>9526</xdr:colOff>
      <xdr:row>153</xdr:row>
      <xdr:rowOff>123826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19051</xdr:colOff>
      <xdr:row>146</xdr:row>
      <xdr:rowOff>28576</xdr:rowOff>
    </xdr:from>
    <xdr:to>
      <xdr:col>9</xdr:col>
      <xdr:colOff>9526</xdr:colOff>
      <xdr:row>153</xdr:row>
      <xdr:rowOff>123826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19051</xdr:colOff>
      <xdr:row>171</xdr:row>
      <xdr:rowOff>28576</xdr:rowOff>
    </xdr:from>
    <xdr:to>
      <xdr:col>9</xdr:col>
      <xdr:colOff>9526</xdr:colOff>
      <xdr:row>178</xdr:row>
      <xdr:rowOff>123826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19051</xdr:colOff>
      <xdr:row>171</xdr:row>
      <xdr:rowOff>28576</xdr:rowOff>
    </xdr:from>
    <xdr:to>
      <xdr:col>9</xdr:col>
      <xdr:colOff>9526</xdr:colOff>
      <xdr:row>178</xdr:row>
      <xdr:rowOff>123826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19051</xdr:colOff>
      <xdr:row>197</xdr:row>
      <xdr:rowOff>28576</xdr:rowOff>
    </xdr:from>
    <xdr:to>
      <xdr:col>9</xdr:col>
      <xdr:colOff>9526</xdr:colOff>
      <xdr:row>204</xdr:row>
      <xdr:rowOff>123826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19051</xdr:colOff>
      <xdr:row>197</xdr:row>
      <xdr:rowOff>28576</xdr:rowOff>
    </xdr:from>
    <xdr:to>
      <xdr:col>9</xdr:col>
      <xdr:colOff>9526</xdr:colOff>
      <xdr:row>204</xdr:row>
      <xdr:rowOff>123826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19051</xdr:colOff>
      <xdr:row>222</xdr:row>
      <xdr:rowOff>28576</xdr:rowOff>
    </xdr:from>
    <xdr:to>
      <xdr:col>9</xdr:col>
      <xdr:colOff>9526</xdr:colOff>
      <xdr:row>229</xdr:row>
      <xdr:rowOff>123826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19051</xdr:colOff>
      <xdr:row>222</xdr:row>
      <xdr:rowOff>28576</xdr:rowOff>
    </xdr:from>
    <xdr:to>
      <xdr:col>9</xdr:col>
      <xdr:colOff>9526</xdr:colOff>
      <xdr:row>229</xdr:row>
      <xdr:rowOff>123826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19051</xdr:colOff>
      <xdr:row>247</xdr:row>
      <xdr:rowOff>28576</xdr:rowOff>
    </xdr:from>
    <xdr:to>
      <xdr:col>9</xdr:col>
      <xdr:colOff>9526</xdr:colOff>
      <xdr:row>254</xdr:row>
      <xdr:rowOff>123826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19051</xdr:colOff>
      <xdr:row>247</xdr:row>
      <xdr:rowOff>28576</xdr:rowOff>
    </xdr:from>
    <xdr:to>
      <xdr:col>9</xdr:col>
      <xdr:colOff>9526</xdr:colOff>
      <xdr:row>254</xdr:row>
      <xdr:rowOff>123826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19051</xdr:colOff>
      <xdr:row>276</xdr:row>
      <xdr:rowOff>28576</xdr:rowOff>
    </xdr:from>
    <xdr:to>
      <xdr:col>9</xdr:col>
      <xdr:colOff>9526</xdr:colOff>
      <xdr:row>283</xdr:row>
      <xdr:rowOff>123826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19051</xdr:colOff>
      <xdr:row>276</xdr:row>
      <xdr:rowOff>28576</xdr:rowOff>
    </xdr:from>
    <xdr:to>
      <xdr:col>9</xdr:col>
      <xdr:colOff>9526</xdr:colOff>
      <xdr:row>283</xdr:row>
      <xdr:rowOff>123826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19051</xdr:colOff>
      <xdr:row>305</xdr:row>
      <xdr:rowOff>28576</xdr:rowOff>
    </xdr:from>
    <xdr:to>
      <xdr:col>9</xdr:col>
      <xdr:colOff>9526</xdr:colOff>
      <xdr:row>312</xdr:row>
      <xdr:rowOff>123826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19051</xdr:colOff>
      <xdr:row>305</xdr:row>
      <xdr:rowOff>28576</xdr:rowOff>
    </xdr:from>
    <xdr:to>
      <xdr:col>9</xdr:col>
      <xdr:colOff>9526</xdr:colOff>
      <xdr:row>312</xdr:row>
      <xdr:rowOff>123826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17</xdr:row>
      <xdr:rowOff>28576</xdr:rowOff>
    </xdr:from>
    <xdr:to>
      <xdr:col>9</xdr:col>
      <xdr:colOff>9526</xdr:colOff>
      <xdr:row>24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18</xdr:row>
      <xdr:rowOff>28576</xdr:rowOff>
    </xdr:from>
    <xdr:to>
      <xdr:col>9</xdr:col>
      <xdr:colOff>9526</xdr:colOff>
      <xdr:row>25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17</xdr:row>
      <xdr:rowOff>28576</xdr:rowOff>
    </xdr:from>
    <xdr:to>
      <xdr:col>9</xdr:col>
      <xdr:colOff>9526</xdr:colOff>
      <xdr:row>24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22</xdr:row>
      <xdr:rowOff>28576</xdr:rowOff>
    </xdr:from>
    <xdr:to>
      <xdr:col>9</xdr:col>
      <xdr:colOff>9526</xdr:colOff>
      <xdr:row>29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16</xdr:row>
      <xdr:rowOff>28576</xdr:rowOff>
    </xdr:from>
    <xdr:to>
      <xdr:col>9</xdr:col>
      <xdr:colOff>9526</xdr:colOff>
      <xdr:row>23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28" workbookViewId="0">
      <selection activeCell="A38" sqref="A38:XFD38"/>
    </sheetView>
  </sheetViews>
  <sheetFormatPr defaultRowHeight="15" x14ac:dyDescent="0.25"/>
  <cols>
    <col min="1" max="1" width="9.7109375" bestFit="1" customWidth="1"/>
    <col min="4" max="4" width="18" customWidth="1"/>
    <col min="5" max="5" width="16.42578125" customWidth="1"/>
  </cols>
  <sheetData>
    <row r="1" spans="1:6" s="13" customFormat="1" x14ac:dyDescent="0.25">
      <c r="A1" s="13" t="s">
        <v>13</v>
      </c>
    </row>
    <row r="2" spans="1:6" s="13" customFormat="1" x14ac:dyDescent="0.25">
      <c r="A2" s="13" t="s">
        <v>17</v>
      </c>
      <c r="B2" s="13" t="s">
        <v>26</v>
      </c>
      <c r="C2" s="13" t="s">
        <v>32</v>
      </c>
      <c r="D2" s="13" t="s">
        <v>27</v>
      </c>
      <c r="E2" s="13" t="s">
        <v>28</v>
      </c>
    </row>
    <row r="3" spans="1:6" x14ac:dyDescent="0.25">
      <c r="A3" s="3">
        <v>40915</v>
      </c>
      <c r="B3">
        <v>1045</v>
      </c>
      <c r="C3">
        <v>10</v>
      </c>
      <c r="D3">
        <f>LBJ!I21</f>
        <v>3.5583750000000004E-2</v>
      </c>
      <c r="E3">
        <f>D3*1000</f>
        <v>35.583750000000002</v>
      </c>
      <c r="F3" t="s">
        <v>31</v>
      </c>
    </row>
    <row r="4" spans="1:6" x14ac:dyDescent="0.25">
      <c r="A4" s="3">
        <v>40927</v>
      </c>
      <c r="B4">
        <v>958</v>
      </c>
      <c r="C4">
        <v>18.5</v>
      </c>
      <c r="D4">
        <f>'LBJ-1_19a'!J16</f>
        <v>0.12039599999999999</v>
      </c>
      <c r="E4">
        <f>D4*1000</f>
        <v>120.39599999999999</v>
      </c>
    </row>
    <row r="5" spans="1:6" x14ac:dyDescent="0.25">
      <c r="A5" s="3">
        <v>40927</v>
      </c>
      <c r="B5">
        <v>1424</v>
      </c>
      <c r="C5">
        <v>21</v>
      </c>
      <c r="D5">
        <f>'LBJ-1_19b'!J17</f>
        <v>0.15069311999999999</v>
      </c>
      <c r="E5">
        <f>D5*1000</f>
        <v>150.69311999999999</v>
      </c>
    </row>
    <row r="6" spans="1:6" x14ac:dyDescent="0.25">
      <c r="A6" s="3">
        <v>40927</v>
      </c>
      <c r="B6">
        <v>1649</v>
      </c>
      <c r="C6">
        <v>26</v>
      </c>
      <c r="D6">
        <f>'LBJ-1_19c'!J16</f>
        <v>0.39328343999999998</v>
      </c>
      <c r="E6">
        <f>D6*1000</f>
        <v>393.28343999999998</v>
      </c>
    </row>
    <row r="7" spans="1:6" x14ac:dyDescent="0.25">
      <c r="A7" s="3">
        <v>40928</v>
      </c>
      <c r="B7">
        <v>1231</v>
      </c>
      <c r="D7">
        <v>6.5455800000000008E-2</v>
      </c>
      <c r="E7">
        <v>65.455800000000011</v>
      </c>
    </row>
    <row r="8" spans="1:6" x14ac:dyDescent="0.25">
      <c r="A8" s="3">
        <v>40933</v>
      </c>
      <c r="B8">
        <v>1320</v>
      </c>
      <c r="D8">
        <v>0.31347155999999998</v>
      </c>
      <c r="E8">
        <v>313.47155999999995</v>
      </c>
    </row>
    <row r="9" spans="1:6" x14ac:dyDescent="0.25">
      <c r="A9" s="3">
        <v>40933</v>
      </c>
      <c r="B9">
        <v>1329</v>
      </c>
      <c r="D9">
        <v>0.38092380000000003</v>
      </c>
      <c r="E9">
        <v>380.92380000000003</v>
      </c>
    </row>
    <row r="10" spans="1:6" x14ac:dyDescent="0.25">
      <c r="A10" s="3">
        <v>40933</v>
      </c>
      <c r="B10">
        <v>1836</v>
      </c>
      <c r="D10">
        <v>0.15875507999999999</v>
      </c>
      <c r="E10">
        <v>158.75507999999999</v>
      </c>
    </row>
    <row r="11" spans="1:6" x14ac:dyDescent="0.25">
      <c r="A11" s="3"/>
    </row>
    <row r="16" spans="1:6" s="13" customFormat="1" x14ac:dyDescent="0.25">
      <c r="A16" s="13" t="s">
        <v>21</v>
      </c>
    </row>
    <row r="17" spans="1:6" s="13" customFormat="1" x14ac:dyDescent="0.25">
      <c r="A17" s="13" t="s">
        <v>17</v>
      </c>
      <c r="B17" s="13" t="s">
        <v>26</v>
      </c>
      <c r="C17" s="13" t="s">
        <v>33</v>
      </c>
      <c r="D17" s="13" t="s">
        <v>27</v>
      </c>
      <c r="E17" s="13" t="s">
        <v>28</v>
      </c>
    </row>
    <row r="18" spans="1:6" x14ac:dyDescent="0.25">
      <c r="A18" s="3">
        <v>40915</v>
      </c>
      <c r="B18">
        <v>1200</v>
      </c>
      <c r="C18">
        <v>28</v>
      </c>
      <c r="D18">
        <f>DT!J24</f>
        <v>1.4755000000000005E-3</v>
      </c>
      <c r="E18">
        <f>D18*1000</f>
        <v>1.4755000000000005</v>
      </c>
      <c r="F18" t="s">
        <v>31</v>
      </c>
    </row>
    <row r="19" spans="1:6" x14ac:dyDescent="0.25">
      <c r="A19" s="3">
        <v>40921</v>
      </c>
      <c r="B19">
        <v>1424</v>
      </c>
      <c r="C19">
        <v>29.9</v>
      </c>
      <c r="D19">
        <f>'DT-1_13'!J21</f>
        <v>8.9039699999999989E-3</v>
      </c>
      <c r="E19">
        <f>D19*1000</f>
        <v>8.9039699999999993</v>
      </c>
    </row>
    <row r="20" spans="1:6" x14ac:dyDescent="0.25">
      <c r="A20" s="3">
        <v>40927</v>
      </c>
      <c r="B20">
        <v>932</v>
      </c>
      <c r="C20">
        <v>40</v>
      </c>
      <c r="D20">
        <f>'DT-1_19a'!$J$15</f>
        <v>0.13363956000000002</v>
      </c>
      <c r="E20">
        <f>D20*1000</f>
        <v>133.63956000000002</v>
      </c>
    </row>
    <row r="21" spans="1:6" x14ac:dyDescent="0.25">
      <c r="A21" s="3">
        <v>40927</v>
      </c>
      <c r="B21">
        <v>1512</v>
      </c>
      <c r="C21">
        <v>47.3</v>
      </c>
      <c r="D21">
        <f>'DT-1_19b'!J13</f>
        <v>0.26238707999999999</v>
      </c>
      <c r="E21">
        <f>D21*1000</f>
        <v>262.38707999999997</v>
      </c>
    </row>
    <row r="22" spans="1:6" x14ac:dyDescent="0.25">
      <c r="A22" s="3">
        <v>40927</v>
      </c>
      <c r="B22">
        <v>1708</v>
      </c>
      <c r="C22">
        <v>49.2</v>
      </c>
      <c r="D22">
        <f>'DT-1_19c'!J14</f>
        <v>0.35981639999999998</v>
      </c>
      <c r="E22">
        <f>D22*1000</f>
        <v>359.81639999999999</v>
      </c>
    </row>
    <row r="23" spans="1:6" x14ac:dyDescent="0.25">
      <c r="A23" s="3">
        <v>40928</v>
      </c>
      <c r="B23">
        <v>1245</v>
      </c>
      <c r="D23">
        <v>7.3853039999999995E-2</v>
      </c>
      <c r="E23">
        <v>73.853039999999993</v>
      </c>
    </row>
    <row r="24" spans="1:6" x14ac:dyDescent="0.25">
      <c r="A24" s="3">
        <v>40933</v>
      </c>
      <c r="B24">
        <v>1346</v>
      </c>
      <c r="D24">
        <v>0.21588984</v>
      </c>
      <c r="E24">
        <v>215.88983999999999</v>
      </c>
    </row>
    <row r="25" spans="1:6" x14ac:dyDescent="0.25">
      <c r="A25" s="3">
        <v>40933</v>
      </c>
      <c r="B25">
        <v>1409</v>
      </c>
      <c r="D25">
        <v>0.21893783999999999</v>
      </c>
      <c r="E25">
        <v>218.93783999999999</v>
      </c>
    </row>
    <row r="26" spans="1:6" x14ac:dyDescent="0.25">
      <c r="A26" s="3">
        <v>40933</v>
      </c>
      <c r="B26">
        <v>1417</v>
      </c>
      <c r="D26">
        <v>0.21035772</v>
      </c>
      <c r="E26">
        <v>210.35772</v>
      </c>
    </row>
    <row r="27" spans="1:6" x14ac:dyDescent="0.25">
      <c r="A27" s="3">
        <v>40933</v>
      </c>
      <c r="B27">
        <v>1856</v>
      </c>
      <c r="D27">
        <v>0.13447776</v>
      </c>
      <c r="E27">
        <v>134.47775999999999</v>
      </c>
    </row>
    <row r="28" spans="1:6" x14ac:dyDescent="0.25">
      <c r="A28" s="3">
        <v>40935</v>
      </c>
      <c r="B28">
        <v>1113</v>
      </c>
      <c r="D28">
        <v>1.9690079999999999E-2</v>
      </c>
      <c r="E28">
        <v>19.690079999999998</v>
      </c>
      <c r="F28" s="13"/>
    </row>
    <row r="29" spans="1:6" s="13" customFormat="1" x14ac:dyDescent="0.25">
      <c r="A29" s="3"/>
      <c r="B29"/>
      <c r="C29"/>
      <c r="D29"/>
      <c r="F29"/>
    </row>
    <row r="30" spans="1:6" s="13" customFormat="1" x14ac:dyDescent="0.25">
      <c r="A30" s="3"/>
      <c r="B30"/>
      <c r="C30"/>
      <c r="D30"/>
    </row>
    <row r="31" spans="1:6" x14ac:dyDescent="0.25">
      <c r="A31" s="3"/>
      <c r="E31" s="13"/>
      <c r="F31" s="13"/>
    </row>
    <row r="32" spans="1:6" x14ac:dyDescent="0.25">
      <c r="A32" s="3"/>
      <c r="E32" s="13"/>
    </row>
    <row r="33" spans="1:5" x14ac:dyDescent="0.25">
      <c r="A33" s="3"/>
      <c r="E33" s="13"/>
    </row>
    <row r="34" spans="1:5" x14ac:dyDescent="0.25">
      <c r="A34" s="13" t="s">
        <v>22</v>
      </c>
      <c r="B34" s="13"/>
      <c r="C34" s="13"/>
      <c r="D34" s="13"/>
      <c r="E34" s="13"/>
    </row>
    <row r="35" spans="1:5" x14ac:dyDescent="0.25">
      <c r="A35" s="13" t="s">
        <v>17</v>
      </c>
      <c r="B35" s="13" t="s">
        <v>26</v>
      </c>
      <c r="C35" s="13" t="s">
        <v>19</v>
      </c>
      <c r="D35" s="13" t="s">
        <v>27</v>
      </c>
      <c r="E35" s="13" t="s">
        <v>28</v>
      </c>
    </row>
    <row r="36" spans="1:5" x14ac:dyDescent="0.25">
      <c r="A36" s="3">
        <v>40919</v>
      </c>
      <c r="B36">
        <v>1200</v>
      </c>
      <c r="D36">
        <f>Dam!J19</f>
        <v>1.5303373000000002E-2</v>
      </c>
      <c r="E36">
        <f>D36*1000</f>
        <v>15.303373000000002</v>
      </c>
    </row>
    <row r="37" spans="1:5" x14ac:dyDescent="0.25">
      <c r="A37" s="3">
        <v>40927</v>
      </c>
      <c r="B37">
        <v>1449</v>
      </c>
      <c r="D37">
        <f>'Dam-1_19'!J16</f>
        <v>0.18668238000000001</v>
      </c>
      <c r="E37">
        <f>D37*1000</f>
        <v>186.68237999999999</v>
      </c>
    </row>
    <row r="38" spans="1:5" x14ac:dyDescent="0.25">
      <c r="A38" s="3">
        <v>40933</v>
      </c>
      <c r="B38">
        <v>938</v>
      </c>
      <c r="D38">
        <v>0.18544031999999999</v>
      </c>
      <c r="E38">
        <v>185.44031999999999</v>
      </c>
    </row>
    <row r="39" spans="1:5" x14ac:dyDescent="0.25">
      <c r="A39" s="3">
        <v>40933</v>
      </c>
      <c r="B39">
        <v>1000</v>
      </c>
      <c r="D39">
        <v>0.23222712000000006</v>
      </c>
      <c r="E39">
        <v>232.22712000000007</v>
      </c>
    </row>
    <row r="40" spans="1:5" x14ac:dyDescent="0.25">
      <c r="A40" s="3">
        <v>40933</v>
      </c>
      <c r="B40">
        <v>1015</v>
      </c>
      <c r="D40">
        <v>0.24001475999999999</v>
      </c>
      <c r="E40">
        <v>240.01476</v>
      </c>
    </row>
    <row r="41" spans="1:5" x14ac:dyDescent="0.25">
      <c r="A41" s="3">
        <v>40933</v>
      </c>
      <c r="B41">
        <v>1115</v>
      </c>
      <c r="D41">
        <v>0.17199864000000001</v>
      </c>
      <c r="E41">
        <v>171.99863999999999</v>
      </c>
    </row>
    <row r="42" spans="1:5" x14ac:dyDescent="0.25">
      <c r="A42" s="3">
        <v>40933</v>
      </c>
      <c r="B42">
        <v>1125</v>
      </c>
      <c r="D42">
        <v>0.22887431999999999</v>
      </c>
      <c r="E42">
        <v>228.87431999999998</v>
      </c>
    </row>
    <row r="43" spans="1:5" x14ac:dyDescent="0.25">
      <c r="A43" s="3">
        <v>40933</v>
      </c>
      <c r="B43">
        <v>1129</v>
      </c>
      <c r="D43">
        <v>0.23029164000000002</v>
      </c>
      <c r="E43">
        <v>230.29164000000003</v>
      </c>
    </row>
    <row r="44" spans="1:5" x14ac:dyDescent="0.25">
      <c r="A44" s="3">
        <v>40933</v>
      </c>
      <c r="B44">
        <v>1145</v>
      </c>
      <c r="D44">
        <v>0.23173943999999999</v>
      </c>
      <c r="E44">
        <v>231.73944</v>
      </c>
    </row>
    <row r="45" spans="1:5" x14ac:dyDescent="0.25">
      <c r="A45" s="3">
        <v>40933</v>
      </c>
      <c r="B45">
        <v>1200</v>
      </c>
      <c r="D45">
        <v>0.22485096000000002</v>
      </c>
      <c r="E45">
        <v>224.85096000000001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1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1:10" x14ac:dyDescent="0.25">
      <c r="B2" t="s">
        <v>21</v>
      </c>
      <c r="C2" s="3">
        <v>40921</v>
      </c>
      <c r="D2">
        <v>1424</v>
      </c>
    </row>
    <row r="3" spans="1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1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1:10" x14ac:dyDescent="0.25">
      <c r="B5">
        <v>0</v>
      </c>
      <c r="C5">
        <v>0</v>
      </c>
      <c r="D5">
        <v>0</v>
      </c>
      <c r="E5">
        <f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5" si="0">D5*I5</f>
        <v>0</v>
      </c>
    </row>
    <row r="6" spans="1:10" x14ac:dyDescent="0.25">
      <c r="B6">
        <v>2.25</v>
      </c>
      <c r="C6">
        <v>26</v>
      </c>
      <c r="D6">
        <v>0.02</v>
      </c>
      <c r="E6">
        <f t="shared" ref="E6:E15" si="1">0-C6</f>
        <v>-26</v>
      </c>
      <c r="F6">
        <f>(B6-B5)*12</f>
        <v>27</v>
      </c>
      <c r="G6">
        <f>F6*2.54</f>
        <v>68.58</v>
      </c>
      <c r="H6">
        <f t="shared" ref="H6:H15" si="2">G6*((C6+C5)/2)</f>
        <v>891.54</v>
      </c>
      <c r="I6">
        <f t="shared" ref="I6:I15" si="3">H6/10000</f>
        <v>8.9153999999999997E-2</v>
      </c>
      <c r="J6">
        <f t="shared" si="0"/>
        <v>1.78308E-3</v>
      </c>
    </row>
    <row r="7" spans="1:10" x14ac:dyDescent="0.25">
      <c r="B7">
        <v>2.5</v>
      </c>
      <c r="C7">
        <v>24</v>
      </c>
      <c r="D7">
        <v>0.03</v>
      </c>
      <c r="E7">
        <f t="shared" si="1"/>
        <v>-24</v>
      </c>
      <c r="F7">
        <f t="shared" ref="F7:F15" si="4">(B7-B6)*12</f>
        <v>3</v>
      </c>
      <c r="G7">
        <f t="shared" ref="G7:G20" si="5">F7*2.54</f>
        <v>7.62</v>
      </c>
      <c r="H7">
        <f t="shared" si="2"/>
        <v>190.5</v>
      </c>
      <c r="I7">
        <f t="shared" si="3"/>
        <v>1.9050000000000001E-2</v>
      </c>
      <c r="J7">
        <f t="shared" si="0"/>
        <v>5.7149999999999996E-4</v>
      </c>
    </row>
    <row r="8" spans="1:10" x14ac:dyDescent="0.25">
      <c r="B8">
        <v>3</v>
      </c>
      <c r="C8">
        <v>31</v>
      </c>
      <c r="D8">
        <v>0.04</v>
      </c>
      <c r="E8">
        <f t="shared" si="1"/>
        <v>-31</v>
      </c>
      <c r="F8">
        <f t="shared" si="4"/>
        <v>6</v>
      </c>
      <c r="G8">
        <f t="shared" si="5"/>
        <v>15.24</v>
      </c>
      <c r="H8">
        <f t="shared" si="2"/>
        <v>419.1</v>
      </c>
      <c r="I8">
        <f t="shared" si="3"/>
        <v>4.1910000000000003E-2</v>
      </c>
      <c r="J8">
        <f t="shared" si="0"/>
        <v>1.6764000000000002E-3</v>
      </c>
    </row>
    <row r="9" spans="1:10" x14ac:dyDescent="0.25">
      <c r="A9" t="s">
        <v>29</v>
      </c>
      <c r="B9">
        <v>3.5</v>
      </c>
      <c r="C9">
        <v>26</v>
      </c>
      <c r="D9">
        <v>0.02</v>
      </c>
      <c r="E9">
        <f t="shared" si="1"/>
        <v>-26</v>
      </c>
      <c r="F9">
        <f t="shared" si="4"/>
        <v>6</v>
      </c>
      <c r="G9">
        <f t="shared" si="5"/>
        <v>15.24</v>
      </c>
      <c r="H9">
        <f t="shared" si="2"/>
        <v>434.34000000000003</v>
      </c>
      <c r="I9">
        <f t="shared" si="3"/>
        <v>4.3434E-2</v>
      </c>
      <c r="J9">
        <f t="shared" si="0"/>
        <v>8.6868000000000004E-4</v>
      </c>
    </row>
    <row r="10" spans="1:10" x14ac:dyDescent="0.25">
      <c r="B10">
        <v>4</v>
      </c>
      <c r="C10">
        <v>29</v>
      </c>
      <c r="D10">
        <v>0.02</v>
      </c>
      <c r="E10">
        <f t="shared" si="1"/>
        <v>-29</v>
      </c>
      <c r="F10">
        <f t="shared" si="4"/>
        <v>6</v>
      </c>
      <c r="G10">
        <f t="shared" si="5"/>
        <v>15.24</v>
      </c>
      <c r="H10">
        <f t="shared" si="2"/>
        <v>419.1</v>
      </c>
      <c r="I10">
        <f t="shared" si="3"/>
        <v>4.1910000000000003E-2</v>
      </c>
      <c r="J10">
        <f t="shared" si="0"/>
        <v>8.382000000000001E-4</v>
      </c>
    </row>
    <row r="11" spans="1:10" x14ac:dyDescent="0.25">
      <c r="B11">
        <v>4.5</v>
      </c>
      <c r="C11">
        <v>29</v>
      </c>
      <c r="D11">
        <v>0.01</v>
      </c>
      <c r="E11">
        <f t="shared" si="1"/>
        <v>-29</v>
      </c>
      <c r="F11">
        <f t="shared" si="4"/>
        <v>6</v>
      </c>
      <c r="G11">
        <f t="shared" si="5"/>
        <v>15.24</v>
      </c>
      <c r="H11">
        <f t="shared" si="2"/>
        <v>441.96</v>
      </c>
      <c r="I11">
        <f t="shared" si="3"/>
        <v>4.4195999999999999E-2</v>
      </c>
      <c r="J11">
        <f t="shared" si="0"/>
        <v>4.4195999999999998E-4</v>
      </c>
    </row>
    <row r="12" spans="1:10" x14ac:dyDescent="0.25">
      <c r="B12">
        <v>5</v>
      </c>
      <c r="C12">
        <v>27</v>
      </c>
      <c r="D12">
        <v>0.02</v>
      </c>
      <c r="E12">
        <f t="shared" si="1"/>
        <v>-27</v>
      </c>
      <c r="F12">
        <f t="shared" si="4"/>
        <v>6</v>
      </c>
      <c r="G12">
        <f t="shared" si="5"/>
        <v>15.24</v>
      </c>
      <c r="H12">
        <f t="shared" si="2"/>
        <v>426.72</v>
      </c>
      <c r="I12">
        <f t="shared" si="3"/>
        <v>4.2672000000000002E-2</v>
      </c>
      <c r="J12">
        <f t="shared" si="0"/>
        <v>8.5344000000000001E-4</v>
      </c>
    </row>
    <row r="13" spans="1:10" x14ac:dyDescent="0.25">
      <c r="B13">
        <v>5.5</v>
      </c>
      <c r="C13">
        <v>24</v>
      </c>
      <c r="D13">
        <v>0.03</v>
      </c>
      <c r="E13">
        <f t="shared" si="1"/>
        <v>-24</v>
      </c>
      <c r="F13">
        <f t="shared" si="4"/>
        <v>6</v>
      </c>
      <c r="G13">
        <f t="shared" si="5"/>
        <v>15.24</v>
      </c>
      <c r="H13">
        <f t="shared" si="2"/>
        <v>388.62</v>
      </c>
      <c r="I13">
        <f t="shared" si="3"/>
        <v>3.8862000000000001E-2</v>
      </c>
      <c r="J13">
        <f t="shared" si="0"/>
        <v>1.1658599999999999E-3</v>
      </c>
    </row>
    <row r="14" spans="1:10" x14ac:dyDescent="0.25">
      <c r="B14">
        <v>6</v>
      </c>
      <c r="C14">
        <v>21</v>
      </c>
      <c r="D14">
        <v>0.01</v>
      </c>
      <c r="E14">
        <f t="shared" si="1"/>
        <v>-21</v>
      </c>
      <c r="F14">
        <f t="shared" si="4"/>
        <v>6</v>
      </c>
      <c r="G14">
        <f t="shared" si="5"/>
        <v>15.24</v>
      </c>
      <c r="H14">
        <f t="shared" si="2"/>
        <v>342.9</v>
      </c>
      <c r="I14">
        <f t="shared" si="3"/>
        <v>3.4290000000000001E-2</v>
      </c>
      <c r="J14">
        <f t="shared" si="0"/>
        <v>3.4290000000000004E-4</v>
      </c>
    </row>
    <row r="15" spans="1:10" x14ac:dyDescent="0.25">
      <c r="B15">
        <v>6.5</v>
      </c>
      <c r="C15">
        <v>26.5</v>
      </c>
      <c r="D15">
        <v>0.01</v>
      </c>
      <c r="E15">
        <f t="shared" si="1"/>
        <v>-26.5</v>
      </c>
      <c r="F15">
        <f t="shared" si="4"/>
        <v>6</v>
      </c>
      <c r="G15">
        <f t="shared" si="5"/>
        <v>15.24</v>
      </c>
      <c r="H15">
        <f t="shared" si="2"/>
        <v>361.95</v>
      </c>
      <c r="I15">
        <f t="shared" si="3"/>
        <v>3.6194999999999998E-2</v>
      </c>
      <c r="J15">
        <f t="shared" si="0"/>
        <v>3.6194999999999999E-4</v>
      </c>
    </row>
    <row r="16" spans="1:10" x14ac:dyDescent="0.25">
      <c r="B16">
        <v>7</v>
      </c>
      <c r="C16">
        <v>16</v>
      </c>
      <c r="D16">
        <v>0.01</v>
      </c>
      <c r="E16">
        <f t="shared" ref="E16:E20" si="6">0-C16</f>
        <v>-16</v>
      </c>
      <c r="F16">
        <f t="shared" ref="F16:F20" si="7">(B16-B15)*12</f>
        <v>6</v>
      </c>
      <c r="G16">
        <f t="shared" si="5"/>
        <v>15.24</v>
      </c>
      <c r="H16">
        <f t="shared" ref="H16:H20" si="8">G16*((C16+C15)/2)</f>
        <v>323.85000000000002</v>
      </c>
      <c r="I16">
        <f t="shared" ref="I16:I20" si="9">H16/10000</f>
        <v>3.2385000000000004E-2</v>
      </c>
      <c r="J16">
        <f t="shared" ref="J16:J20" si="10">D16*I16</f>
        <v>3.2385000000000004E-4</v>
      </c>
    </row>
    <row r="17" spans="2:10" x14ac:dyDescent="0.25">
      <c r="B17">
        <v>7.5</v>
      </c>
      <c r="C17">
        <v>20.5</v>
      </c>
      <c r="D17">
        <v>0.01</v>
      </c>
      <c r="E17">
        <f t="shared" si="6"/>
        <v>-20.5</v>
      </c>
      <c r="F17">
        <f t="shared" si="7"/>
        <v>6</v>
      </c>
      <c r="G17">
        <f t="shared" si="5"/>
        <v>15.24</v>
      </c>
      <c r="H17">
        <f t="shared" si="8"/>
        <v>278.13</v>
      </c>
      <c r="I17">
        <f t="shared" si="9"/>
        <v>2.7813000000000001E-2</v>
      </c>
      <c r="J17">
        <f t="shared" si="10"/>
        <v>2.7813000000000002E-4</v>
      </c>
    </row>
    <row r="18" spans="2:10" x14ac:dyDescent="0.25">
      <c r="B18">
        <v>8</v>
      </c>
      <c r="C18">
        <v>18</v>
      </c>
      <c r="D18">
        <v>0.01</v>
      </c>
      <c r="E18">
        <f t="shared" si="6"/>
        <v>-18</v>
      </c>
      <c r="F18">
        <f t="shared" si="7"/>
        <v>6</v>
      </c>
      <c r="G18">
        <f t="shared" si="5"/>
        <v>15.24</v>
      </c>
      <c r="H18">
        <f t="shared" si="8"/>
        <v>293.37</v>
      </c>
      <c r="I18">
        <f t="shared" si="9"/>
        <v>2.9337000000000002E-2</v>
      </c>
      <c r="J18">
        <f t="shared" si="10"/>
        <v>2.9337000000000005E-4</v>
      </c>
    </row>
    <row r="19" spans="2:10" x14ac:dyDescent="0.25">
      <c r="B19">
        <v>8.5</v>
      </c>
      <c r="C19">
        <v>18.5</v>
      </c>
      <c r="D19">
        <v>0.02</v>
      </c>
      <c r="E19">
        <f t="shared" si="6"/>
        <v>-18.5</v>
      </c>
      <c r="F19">
        <f t="shared" si="7"/>
        <v>6</v>
      </c>
      <c r="G19">
        <f t="shared" si="5"/>
        <v>15.24</v>
      </c>
      <c r="H19">
        <f t="shared" si="8"/>
        <v>278.13</v>
      </c>
      <c r="I19">
        <f t="shared" si="9"/>
        <v>2.7813000000000001E-2</v>
      </c>
      <c r="J19">
        <f t="shared" si="10"/>
        <v>5.5626000000000004E-4</v>
      </c>
    </row>
    <row r="20" spans="2:10" x14ac:dyDescent="0.25">
      <c r="B20">
        <v>8.75</v>
      </c>
      <c r="C20">
        <v>0</v>
      </c>
      <c r="D20">
        <v>0</v>
      </c>
      <c r="E20">
        <f t="shared" si="6"/>
        <v>0</v>
      </c>
      <c r="F20">
        <f t="shared" si="7"/>
        <v>3</v>
      </c>
      <c r="G20">
        <f t="shared" si="5"/>
        <v>7.62</v>
      </c>
      <c r="H20">
        <f t="shared" si="8"/>
        <v>70.484999999999999</v>
      </c>
      <c r="I20">
        <f t="shared" si="9"/>
        <v>7.0485000000000001E-3</v>
      </c>
      <c r="J20">
        <f t="shared" si="10"/>
        <v>0</v>
      </c>
    </row>
    <row r="21" spans="2:10" x14ac:dyDescent="0.25">
      <c r="H21" t="s">
        <v>7</v>
      </c>
      <c r="J21">
        <f>SUM(J5:J15)</f>
        <v>8.9039699999999989E-3</v>
      </c>
    </row>
    <row r="22" spans="2:10" x14ac:dyDescent="0.25">
      <c r="H22" t="s">
        <v>8</v>
      </c>
      <c r="J22">
        <f>J21*1000</f>
        <v>8.9039699999999993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21</v>
      </c>
      <c r="C2" s="3">
        <v>40927</v>
      </c>
      <c r="D2">
        <v>932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 t="shared" ref="E5:E14" si="0"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4" si="1">D5*I5</f>
        <v>0</v>
      </c>
    </row>
    <row r="6" spans="2:10" x14ac:dyDescent="0.25">
      <c r="B6">
        <v>1</v>
      </c>
      <c r="C6">
        <v>0</v>
      </c>
      <c r="D6">
        <v>0</v>
      </c>
      <c r="E6">
        <f t="shared" si="0"/>
        <v>0</v>
      </c>
      <c r="F6">
        <f>(B6-B5)*12</f>
        <v>12</v>
      </c>
      <c r="G6">
        <f>F6*2.54</f>
        <v>30.48</v>
      </c>
      <c r="H6">
        <f t="shared" ref="H6:H14" si="2">G6*((C6+C5)/2)</f>
        <v>0</v>
      </c>
      <c r="I6">
        <f t="shared" ref="I6:I14" si="3">H6/10000</f>
        <v>0</v>
      </c>
      <c r="J6">
        <f t="shared" si="1"/>
        <v>0</v>
      </c>
    </row>
    <row r="7" spans="2:10" x14ac:dyDescent="0.25">
      <c r="B7">
        <v>2</v>
      </c>
      <c r="C7">
        <v>29</v>
      </c>
      <c r="D7">
        <v>0.13</v>
      </c>
      <c r="E7">
        <f t="shared" si="0"/>
        <v>-29</v>
      </c>
      <c r="F7">
        <f t="shared" ref="F7:F14" si="4">(B7-B6)*12</f>
        <v>12</v>
      </c>
      <c r="G7">
        <f t="shared" ref="G7:G14" si="5">F7*2.54</f>
        <v>30.48</v>
      </c>
      <c r="H7">
        <f t="shared" si="2"/>
        <v>441.96</v>
      </c>
      <c r="I7">
        <f t="shared" si="3"/>
        <v>4.4195999999999999E-2</v>
      </c>
      <c r="J7">
        <f t="shared" si="1"/>
        <v>5.7454799999999999E-3</v>
      </c>
    </row>
    <row r="8" spans="2:10" x14ac:dyDescent="0.25">
      <c r="B8">
        <v>3</v>
      </c>
      <c r="C8">
        <v>41</v>
      </c>
      <c r="D8">
        <v>0.14000000000000001</v>
      </c>
      <c r="E8">
        <f t="shared" si="0"/>
        <v>-41</v>
      </c>
      <c r="F8">
        <f t="shared" si="4"/>
        <v>12</v>
      </c>
      <c r="G8">
        <f t="shared" si="5"/>
        <v>30.48</v>
      </c>
      <c r="H8">
        <f t="shared" si="2"/>
        <v>1066.8</v>
      </c>
      <c r="I8">
        <f t="shared" si="3"/>
        <v>0.10668</v>
      </c>
      <c r="J8">
        <f t="shared" si="1"/>
        <v>1.4935200000000001E-2</v>
      </c>
    </row>
    <row r="9" spans="2:10" x14ac:dyDescent="0.25">
      <c r="B9">
        <v>4</v>
      </c>
      <c r="C9">
        <v>40</v>
      </c>
      <c r="D9">
        <v>0.21</v>
      </c>
      <c r="E9">
        <f t="shared" si="0"/>
        <v>-40</v>
      </c>
      <c r="F9">
        <f t="shared" si="4"/>
        <v>12</v>
      </c>
      <c r="G9">
        <f t="shared" si="5"/>
        <v>30.48</v>
      </c>
      <c r="H9">
        <f t="shared" si="2"/>
        <v>1234.44</v>
      </c>
      <c r="I9">
        <f t="shared" si="3"/>
        <v>0.12344400000000001</v>
      </c>
      <c r="J9">
        <f t="shared" si="1"/>
        <v>2.592324E-2</v>
      </c>
    </row>
    <row r="10" spans="2:10" x14ac:dyDescent="0.25">
      <c r="B10">
        <v>5</v>
      </c>
      <c r="C10">
        <v>34</v>
      </c>
      <c r="D10">
        <v>0.25</v>
      </c>
      <c r="E10">
        <f t="shared" si="0"/>
        <v>-34</v>
      </c>
      <c r="F10">
        <f t="shared" si="4"/>
        <v>12</v>
      </c>
      <c r="G10">
        <f t="shared" si="5"/>
        <v>30.48</v>
      </c>
      <c r="H10">
        <f t="shared" si="2"/>
        <v>1127.76</v>
      </c>
      <c r="I10">
        <f t="shared" si="3"/>
        <v>0.112776</v>
      </c>
      <c r="J10">
        <f t="shared" si="1"/>
        <v>2.8194E-2</v>
      </c>
    </row>
    <row r="11" spans="2:10" x14ac:dyDescent="0.25">
      <c r="B11">
        <v>6</v>
      </c>
      <c r="C11">
        <v>32</v>
      </c>
      <c r="D11">
        <v>0.28000000000000003</v>
      </c>
      <c r="E11">
        <f t="shared" si="0"/>
        <v>-32</v>
      </c>
      <c r="F11">
        <f t="shared" si="4"/>
        <v>12</v>
      </c>
      <c r="G11">
        <f t="shared" si="5"/>
        <v>30.48</v>
      </c>
      <c r="H11">
        <f t="shared" si="2"/>
        <v>1005.84</v>
      </c>
      <c r="I11">
        <f t="shared" si="3"/>
        <v>0.10058400000000001</v>
      </c>
      <c r="J11">
        <f t="shared" si="1"/>
        <v>2.8163520000000004E-2</v>
      </c>
    </row>
    <row r="12" spans="2:10" x14ac:dyDescent="0.25">
      <c r="B12">
        <v>7</v>
      </c>
      <c r="C12">
        <v>27</v>
      </c>
      <c r="D12">
        <v>0.2</v>
      </c>
      <c r="E12">
        <f t="shared" si="0"/>
        <v>-27</v>
      </c>
      <c r="F12">
        <f t="shared" si="4"/>
        <v>12</v>
      </c>
      <c r="G12">
        <f t="shared" si="5"/>
        <v>30.48</v>
      </c>
      <c r="H12">
        <f t="shared" si="2"/>
        <v>899.16</v>
      </c>
      <c r="I12">
        <f t="shared" si="3"/>
        <v>8.9915999999999996E-2</v>
      </c>
      <c r="J12">
        <f t="shared" si="1"/>
        <v>1.7983200000000001E-2</v>
      </c>
    </row>
    <row r="13" spans="2:10" x14ac:dyDescent="0.25">
      <c r="B13">
        <v>8</v>
      </c>
      <c r="C13">
        <v>22</v>
      </c>
      <c r="D13">
        <v>0.17</v>
      </c>
      <c r="E13">
        <f t="shared" si="0"/>
        <v>-22</v>
      </c>
      <c r="F13">
        <f t="shared" si="4"/>
        <v>12</v>
      </c>
      <c r="G13">
        <f t="shared" si="5"/>
        <v>30.48</v>
      </c>
      <c r="H13">
        <f t="shared" si="2"/>
        <v>746.76</v>
      </c>
      <c r="I13">
        <f t="shared" si="3"/>
        <v>7.4675999999999992E-2</v>
      </c>
      <c r="J13">
        <f t="shared" si="1"/>
        <v>1.269492E-2</v>
      </c>
    </row>
    <row r="14" spans="2:10" x14ac:dyDescent="0.25">
      <c r="B14">
        <v>9</v>
      </c>
      <c r="C14">
        <v>0</v>
      </c>
      <c r="D14">
        <v>0</v>
      </c>
      <c r="E14">
        <f t="shared" si="0"/>
        <v>0</v>
      </c>
      <c r="F14">
        <f t="shared" si="4"/>
        <v>12</v>
      </c>
      <c r="G14">
        <f t="shared" si="5"/>
        <v>30.48</v>
      </c>
      <c r="H14">
        <f t="shared" si="2"/>
        <v>335.28000000000003</v>
      </c>
      <c r="I14">
        <f t="shared" si="3"/>
        <v>3.3528000000000002E-2</v>
      </c>
      <c r="J14">
        <f t="shared" si="1"/>
        <v>0</v>
      </c>
    </row>
    <row r="15" spans="2:10" x14ac:dyDescent="0.25">
      <c r="H15" t="s">
        <v>7</v>
      </c>
      <c r="J15">
        <f>SUM(J5:J14)</f>
        <v>0.13363956000000002</v>
      </c>
    </row>
    <row r="16" spans="2:10" x14ac:dyDescent="0.25">
      <c r="H16" t="s">
        <v>8</v>
      </c>
      <c r="J16">
        <f>J15*1000</f>
        <v>133.63956000000002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21</v>
      </c>
      <c r="C2" s="3">
        <v>40927</v>
      </c>
      <c r="D2">
        <v>1512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 t="shared" ref="E5:E12" si="0"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2" si="1">D5*I5</f>
        <v>0</v>
      </c>
    </row>
    <row r="6" spans="2:10" x14ac:dyDescent="0.25">
      <c r="B6">
        <v>1</v>
      </c>
      <c r="C6">
        <v>33</v>
      </c>
      <c r="D6">
        <v>0.28999999999999998</v>
      </c>
      <c r="E6">
        <f t="shared" si="0"/>
        <v>-33</v>
      </c>
      <c r="F6">
        <f>(B6-B5)*12</f>
        <v>12</v>
      </c>
      <c r="G6">
        <f>F6*2.54</f>
        <v>30.48</v>
      </c>
      <c r="H6">
        <f t="shared" ref="H6:H12" si="2">G6*((C6+C5)/2)</f>
        <v>502.92</v>
      </c>
      <c r="I6">
        <f t="shared" ref="I6:I12" si="3">H6/10000</f>
        <v>5.0292000000000003E-2</v>
      </c>
      <c r="J6">
        <f t="shared" si="1"/>
        <v>1.4584679999999999E-2</v>
      </c>
    </row>
    <row r="7" spans="2:10" x14ac:dyDescent="0.25">
      <c r="B7">
        <v>2</v>
      </c>
      <c r="C7">
        <v>44</v>
      </c>
      <c r="D7">
        <v>0.37</v>
      </c>
      <c r="E7">
        <f t="shared" si="0"/>
        <v>-44</v>
      </c>
      <c r="F7">
        <f t="shared" ref="F7:F12" si="4">(B7-B6)*12</f>
        <v>12</v>
      </c>
      <c r="G7">
        <f t="shared" ref="G7:G12" si="5">F7*2.54</f>
        <v>30.48</v>
      </c>
      <c r="H7">
        <f t="shared" si="2"/>
        <v>1173.48</v>
      </c>
      <c r="I7">
        <f t="shared" si="3"/>
        <v>0.11734800000000001</v>
      </c>
      <c r="J7">
        <f t="shared" si="1"/>
        <v>4.3418760000000001E-2</v>
      </c>
    </row>
    <row r="8" spans="2:10" x14ac:dyDescent="0.25">
      <c r="B8">
        <v>3</v>
      </c>
      <c r="C8">
        <v>48</v>
      </c>
      <c r="D8">
        <v>0.36</v>
      </c>
      <c r="E8">
        <f t="shared" si="0"/>
        <v>-48</v>
      </c>
      <c r="F8">
        <f t="shared" si="4"/>
        <v>12</v>
      </c>
      <c r="G8">
        <f t="shared" si="5"/>
        <v>30.48</v>
      </c>
      <c r="H8">
        <f t="shared" si="2"/>
        <v>1402.08</v>
      </c>
      <c r="I8">
        <f t="shared" si="3"/>
        <v>0.140208</v>
      </c>
      <c r="J8">
        <f t="shared" si="1"/>
        <v>5.047488E-2</v>
      </c>
    </row>
    <row r="9" spans="2:10" x14ac:dyDescent="0.25">
      <c r="B9">
        <v>4</v>
      </c>
      <c r="C9">
        <v>44</v>
      </c>
      <c r="D9">
        <v>0.35</v>
      </c>
      <c r="E9">
        <f t="shared" si="0"/>
        <v>-44</v>
      </c>
      <c r="F9">
        <f t="shared" si="4"/>
        <v>12</v>
      </c>
      <c r="G9">
        <f t="shared" si="5"/>
        <v>30.48</v>
      </c>
      <c r="H9">
        <f t="shared" si="2"/>
        <v>1402.08</v>
      </c>
      <c r="I9">
        <f t="shared" si="3"/>
        <v>0.140208</v>
      </c>
      <c r="J9">
        <f t="shared" si="1"/>
        <v>4.90728E-2</v>
      </c>
    </row>
    <row r="10" spans="2:10" x14ac:dyDescent="0.25">
      <c r="B10">
        <v>5</v>
      </c>
      <c r="C10">
        <v>31</v>
      </c>
      <c r="D10">
        <v>0.56000000000000005</v>
      </c>
      <c r="E10">
        <f t="shared" si="0"/>
        <v>-31</v>
      </c>
      <c r="F10">
        <f t="shared" si="4"/>
        <v>12</v>
      </c>
      <c r="G10">
        <f t="shared" si="5"/>
        <v>30.48</v>
      </c>
      <c r="H10">
        <f t="shared" si="2"/>
        <v>1143</v>
      </c>
      <c r="I10">
        <f t="shared" si="3"/>
        <v>0.1143</v>
      </c>
      <c r="J10">
        <f t="shared" si="1"/>
        <v>6.4008000000000009E-2</v>
      </c>
    </row>
    <row r="11" spans="2:10" x14ac:dyDescent="0.25">
      <c r="B11">
        <v>6</v>
      </c>
      <c r="C11">
        <v>26</v>
      </c>
      <c r="D11">
        <v>0.47</v>
      </c>
      <c r="E11">
        <f t="shared" si="0"/>
        <v>-26</v>
      </c>
      <c r="F11">
        <f t="shared" si="4"/>
        <v>12</v>
      </c>
      <c r="G11">
        <f t="shared" si="5"/>
        <v>30.48</v>
      </c>
      <c r="H11">
        <f t="shared" si="2"/>
        <v>868.68000000000006</v>
      </c>
      <c r="I11">
        <f t="shared" si="3"/>
        <v>8.6868000000000001E-2</v>
      </c>
      <c r="J11">
        <f t="shared" si="1"/>
        <v>4.0827959999999996E-2</v>
      </c>
    </row>
    <row r="12" spans="2:10" x14ac:dyDescent="0.25">
      <c r="B12">
        <v>7</v>
      </c>
      <c r="C12">
        <v>0</v>
      </c>
      <c r="D12">
        <v>0</v>
      </c>
      <c r="E12">
        <f t="shared" si="0"/>
        <v>0</v>
      </c>
      <c r="F12">
        <f t="shared" si="4"/>
        <v>12</v>
      </c>
      <c r="G12">
        <f t="shared" si="5"/>
        <v>30.48</v>
      </c>
      <c r="H12">
        <f t="shared" si="2"/>
        <v>396.24</v>
      </c>
      <c r="I12">
        <f t="shared" si="3"/>
        <v>3.9623999999999999E-2</v>
      </c>
      <c r="J12">
        <f t="shared" si="1"/>
        <v>0</v>
      </c>
    </row>
    <row r="13" spans="2:10" x14ac:dyDescent="0.25">
      <c r="H13" t="s">
        <v>7</v>
      </c>
      <c r="J13">
        <f>SUM(J5:J12)</f>
        <v>0.26238707999999999</v>
      </c>
    </row>
    <row r="14" spans="2:10" x14ac:dyDescent="0.25">
      <c r="H14" t="s">
        <v>8</v>
      </c>
      <c r="J14">
        <f>J13*1000</f>
        <v>262.38707999999997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21</v>
      </c>
      <c r="C2" s="3">
        <v>40927</v>
      </c>
      <c r="D2">
        <v>1708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 t="shared" ref="E5:E13" si="0"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3" si="1">D5*I5</f>
        <v>0</v>
      </c>
    </row>
    <row r="6" spans="2:10" x14ac:dyDescent="0.25">
      <c r="B6">
        <v>1</v>
      </c>
      <c r="C6">
        <v>32</v>
      </c>
      <c r="D6">
        <v>0.39</v>
      </c>
      <c r="E6">
        <f t="shared" si="0"/>
        <v>-32</v>
      </c>
      <c r="F6">
        <f>(B6-B5)*12</f>
        <v>12</v>
      </c>
      <c r="G6">
        <f>F6*2.54</f>
        <v>30.48</v>
      </c>
      <c r="H6">
        <f t="shared" ref="H6:H11" si="2">G6*((C6+C5)/2)</f>
        <v>487.68</v>
      </c>
      <c r="I6">
        <f t="shared" ref="I6:I13" si="3">H6/10000</f>
        <v>4.8767999999999999E-2</v>
      </c>
      <c r="J6">
        <f t="shared" si="1"/>
        <v>1.9019520000000002E-2</v>
      </c>
    </row>
    <row r="7" spans="2:10" x14ac:dyDescent="0.25">
      <c r="B7">
        <v>2</v>
      </c>
      <c r="C7">
        <v>42</v>
      </c>
      <c r="D7">
        <v>0.4</v>
      </c>
      <c r="E7">
        <f t="shared" si="0"/>
        <v>-42</v>
      </c>
      <c r="F7">
        <f t="shared" ref="F7:F11" si="4">(B7-B6)*12</f>
        <v>12</v>
      </c>
      <c r="G7">
        <f t="shared" ref="G7:G13" si="5">F7*2.54</f>
        <v>30.48</v>
      </c>
      <c r="H7">
        <f t="shared" si="2"/>
        <v>1127.76</v>
      </c>
      <c r="I7">
        <f t="shared" si="3"/>
        <v>0.112776</v>
      </c>
      <c r="J7">
        <f t="shared" si="1"/>
        <v>4.5110400000000002E-2</v>
      </c>
    </row>
    <row r="8" spans="2:10" x14ac:dyDescent="0.25">
      <c r="B8">
        <v>3</v>
      </c>
      <c r="C8">
        <v>45</v>
      </c>
      <c r="D8">
        <v>0.46</v>
      </c>
      <c r="E8">
        <f t="shared" si="0"/>
        <v>-45</v>
      </c>
      <c r="F8">
        <f t="shared" si="4"/>
        <v>12</v>
      </c>
      <c r="G8">
        <f t="shared" si="5"/>
        <v>30.48</v>
      </c>
      <c r="H8">
        <f t="shared" si="2"/>
        <v>1325.88</v>
      </c>
      <c r="I8">
        <f t="shared" si="3"/>
        <v>0.13258800000000001</v>
      </c>
      <c r="J8">
        <f t="shared" si="1"/>
        <v>6.0990480000000007E-2</v>
      </c>
    </row>
    <row r="9" spans="2:10" x14ac:dyDescent="0.25">
      <c r="B9">
        <v>4</v>
      </c>
      <c r="C9">
        <v>45</v>
      </c>
      <c r="D9">
        <v>0.52</v>
      </c>
      <c r="E9">
        <f t="shared" si="0"/>
        <v>-45</v>
      </c>
      <c r="F9">
        <f t="shared" si="4"/>
        <v>12</v>
      </c>
      <c r="G9">
        <f t="shared" si="5"/>
        <v>30.48</v>
      </c>
      <c r="H9">
        <f t="shared" si="2"/>
        <v>1371.6</v>
      </c>
      <c r="I9">
        <f t="shared" si="3"/>
        <v>0.13716</v>
      </c>
      <c r="J9">
        <f t="shared" si="1"/>
        <v>7.1323200000000003E-2</v>
      </c>
    </row>
    <row r="10" spans="2:10" x14ac:dyDescent="0.25">
      <c r="B10">
        <v>5</v>
      </c>
      <c r="C10">
        <v>25</v>
      </c>
      <c r="D10">
        <v>0.63</v>
      </c>
      <c r="E10">
        <f t="shared" si="0"/>
        <v>-25</v>
      </c>
      <c r="F10">
        <f t="shared" si="4"/>
        <v>12</v>
      </c>
      <c r="G10">
        <f t="shared" si="5"/>
        <v>30.48</v>
      </c>
      <c r="H10">
        <f t="shared" si="2"/>
        <v>1066.8</v>
      </c>
      <c r="I10">
        <f t="shared" si="3"/>
        <v>0.10668</v>
      </c>
      <c r="J10">
        <f t="shared" si="1"/>
        <v>6.7208400000000001E-2</v>
      </c>
    </row>
    <row r="11" spans="2:10" x14ac:dyDescent="0.25">
      <c r="B11">
        <v>6</v>
      </c>
      <c r="C11">
        <v>27</v>
      </c>
      <c r="D11">
        <v>0.5</v>
      </c>
      <c r="E11">
        <f t="shared" si="0"/>
        <v>-27</v>
      </c>
      <c r="F11">
        <f t="shared" si="4"/>
        <v>12</v>
      </c>
      <c r="G11">
        <f t="shared" si="5"/>
        <v>30.48</v>
      </c>
      <c r="H11">
        <f t="shared" si="2"/>
        <v>792.48</v>
      </c>
      <c r="I11">
        <f t="shared" si="3"/>
        <v>7.9247999999999999E-2</v>
      </c>
      <c r="J11">
        <f t="shared" si="1"/>
        <v>3.9623999999999999E-2</v>
      </c>
    </row>
    <row r="12" spans="2:10" x14ac:dyDescent="0.25">
      <c r="B12">
        <v>7</v>
      </c>
      <c r="C12">
        <v>28</v>
      </c>
      <c r="D12">
        <v>0.35</v>
      </c>
      <c r="E12">
        <f t="shared" si="0"/>
        <v>-28</v>
      </c>
      <c r="F12">
        <f>(B12-B10)*12</f>
        <v>24</v>
      </c>
      <c r="G12">
        <f t="shared" si="5"/>
        <v>60.96</v>
      </c>
      <c r="H12">
        <f>G12*((C12+C10)/2)</f>
        <v>1615.44</v>
      </c>
      <c r="I12">
        <f t="shared" ref="I12" si="6">H12/10000</f>
        <v>0.16154399999999999</v>
      </c>
      <c r="J12">
        <f t="shared" si="1"/>
        <v>5.6540399999999991E-2</v>
      </c>
    </row>
    <row r="13" spans="2:10" x14ac:dyDescent="0.25">
      <c r="B13">
        <v>7.5</v>
      </c>
      <c r="C13">
        <v>0</v>
      </c>
      <c r="D13">
        <v>0</v>
      </c>
      <c r="E13">
        <f t="shared" si="0"/>
        <v>0</v>
      </c>
      <c r="F13">
        <f>(B13-B11)*12</f>
        <v>18</v>
      </c>
      <c r="G13">
        <f t="shared" si="5"/>
        <v>45.72</v>
      </c>
      <c r="H13">
        <f>G13*((C13+C11)/2)</f>
        <v>617.22</v>
      </c>
      <c r="I13">
        <f t="shared" si="3"/>
        <v>6.1722000000000006E-2</v>
      </c>
      <c r="J13">
        <f t="shared" si="1"/>
        <v>0</v>
      </c>
    </row>
    <row r="14" spans="2:10" x14ac:dyDescent="0.25">
      <c r="H14" t="s">
        <v>7</v>
      </c>
      <c r="J14">
        <f>SUM(J5:J13)</f>
        <v>0.35981639999999998</v>
      </c>
    </row>
    <row r="15" spans="2:10" x14ac:dyDescent="0.25">
      <c r="H15" t="s">
        <v>8</v>
      </c>
      <c r="J15">
        <f>J14*1000</f>
        <v>359.81639999999999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22</v>
      </c>
      <c r="C2" s="3">
        <v>40927</v>
      </c>
      <c r="D2">
        <v>1449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 t="shared" ref="E5:E15" si="0"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5" si="1">D5*I5</f>
        <v>0</v>
      </c>
    </row>
    <row r="6" spans="2:10" x14ac:dyDescent="0.25">
      <c r="B6">
        <v>0.5</v>
      </c>
      <c r="C6">
        <v>9</v>
      </c>
      <c r="D6">
        <v>0.34</v>
      </c>
      <c r="E6">
        <f t="shared" si="0"/>
        <v>-9</v>
      </c>
      <c r="F6">
        <f>(B6-B5)*12</f>
        <v>6</v>
      </c>
      <c r="G6">
        <f>F6*2.54</f>
        <v>15.24</v>
      </c>
      <c r="H6">
        <f t="shared" ref="H6:H15" si="2">G6*((C6+C5)/2)</f>
        <v>68.58</v>
      </c>
      <c r="I6">
        <f t="shared" ref="I6:I14" si="3">H6/10000</f>
        <v>6.8579999999999995E-3</v>
      </c>
      <c r="J6">
        <f t="shared" si="1"/>
        <v>2.3317199999999998E-3</v>
      </c>
    </row>
    <row r="7" spans="2:10" x14ac:dyDescent="0.25">
      <c r="B7">
        <v>2</v>
      </c>
      <c r="C7">
        <v>10</v>
      </c>
      <c r="D7">
        <v>0.63</v>
      </c>
      <c r="E7">
        <f t="shared" si="0"/>
        <v>-10</v>
      </c>
      <c r="F7">
        <f t="shared" ref="F7:F14" si="4">(B7-B6)*12</f>
        <v>18</v>
      </c>
      <c r="G7">
        <f t="shared" ref="G7:G15" si="5">F7*2.54</f>
        <v>45.72</v>
      </c>
      <c r="H7">
        <f t="shared" si="2"/>
        <v>434.34</v>
      </c>
      <c r="I7">
        <f t="shared" si="3"/>
        <v>4.3434E-2</v>
      </c>
      <c r="J7">
        <f t="shared" si="1"/>
        <v>2.7363419999999999E-2</v>
      </c>
    </row>
    <row r="8" spans="2:10" x14ac:dyDescent="0.25">
      <c r="B8">
        <v>3</v>
      </c>
      <c r="C8">
        <v>15</v>
      </c>
      <c r="D8">
        <v>0.96</v>
      </c>
      <c r="E8">
        <f t="shared" si="0"/>
        <v>-15</v>
      </c>
      <c r="F8">
        <f t="shared" si="4"/>
        <v>12</v>
      </c>
      <c r="G8">
        <f t="shared" si="5"/>
        <v>30.48</v>
      </c>
      <c r="H8">
        <f t="shared" si="2"/>
        <v>381</v>
      </c>
      <c r="I8">
        <f t="shared" si="3"/>
        <v>3.8100000000000002E-2</v>
      </c>
      <c r="J8">
        <f t="shared" si="1"/>
        <v>3.6575999999999997E-2</v>
      </c>
    </row>
    <row r="9" spans="2:10" x14ac:dyDescent="0.25">
      <c r="B9">
        <v>4</v>
      </c>
      <c r="C9">
        <v>15</v>
      </c>
      <c r="D9">
        <v>0.8</v>
      </c>
      <c r="E9">
        <f t="shared" si="0"/>
        <v>-15</v>
      </c>
      <c r="F9">
        <f t="shared" si="4"/>
        <v>12</v>
      </c>
      <c r="G9">
        <f t="shared" si="5"/>
        <v>30.48</v>
      </c>
      <c r="H9">
        <f t="shared" si="2"/>
        <v>457.2</v>
      </c>
      <c r="I9">
        <f t="shared" si="3"/>
        <v>4.5719999999999997E-2</v>
      </c>
      <c r="J9">
        <f t="shared" si="1"/>
        <v>3.6575999999999997E-2</v>
      </c>
    </row>
    <row r="10" spans="2:10" x14ac:dyDescent="0.25">
      <c r="B10">
        <v>5</v>
      </c>
      <c r="C10">
        <v>15</v>
      </c>
      <c r="D10">
        <v>1.1000000000000001</v>
      </c>
      <c r="E10">
        <f t="shared" si="0"/>
        <v>-15</v>
      </c>
      <c r="F10">
        <f t="shared" si="4"/>
        <v>12</v>
      </c>
      <c r="G10">
        <f t="shared" si="5"/>
        <v>30.48</v>
      </c>
      <c r="H10">
        <f t="shared" si="2"/>
        <v>457.2</v>
      </c>
      <c r="I10">
        <f t="shared" si="3"/>
        <v>4.5719999999999997E-2</v>
      </c>
      <c r="J10">
        <f t="shared" si="1"/>
        <v>5.0292000000000003E-2</v>
      </c>
    </row>
    <row r="11" spans="2:10" x14ac:dyDescent="0.25">
      <c r="B11">
        <v>6</v>
      </c>
      <c r="C11">
        <v>11</v>
      </c>
      <c r="D11">
        <v>0.5</v>
      </c>
      <c r="E11">
        <f t="shared" si="0"/>
        <v>-11</v>
      </c>
      <c r="F11">
        <f t="shared" si="4"/>
        <v>12</v>
      </c>
      <c r="G11">
        <f t="shared" si="5"/>
        <v>30.48</v>
      </c>
      <c r="H11">
        <f t="shared" si="2"/>
        <v>396.24</v>
      </c>
      <c r="I11">
        <f t="shared" si="3"/>
        <v>3.9623999999999999E-2</v>
      </c>
      <c r="J11">
        <f t="shared" si="1"/>
        <v>1.9812E-2</v>
      </c>
    </row>
    <row r="12" spans="2:10" x14ac:dyDescent="0.25">
      <c r="B12">
        <v>7</v>
      </c>
      <c r="C12">
        <v>6</v>
      </c>
      <c r="D12">
        <v>0.53</v>
      </c>
      <c r="E12">
        <f t="shared" si="0"/>
        <v>-6</v>
      </c>
      <c r="F12">
        <f t="shared" si="4"/>
        <v>12</v>
      </c>
      <c r="G12">
        <f t="shared" si="5"/>
        <v>30.48</v>
      </c>
      <c r="H12">
        <f t="shared" si="2"/>
        <v>259.08</v>
      </c>
      <c r="I12">
        <f t="shared" si="3"/>
        <v>2.5907999999999997E-2</v>
      </c>
      <c r="J12">
        <f t="shared" si="1"/>
        <v>1.3731239999999999E-2</v>
      </c>
    </row>
    <row r="13" spans="2:10" x14ac:dyDescent="0.25">
      <c r="B13">
        <v>8</v>
      </c>
      <c r="C13">
        <v>2</v>
      </c>
      <c r="D13">
        <v>0</v>
      </c>
      <c r="E13">
        <f t="shared" si="0"/>
        <v>-2</v>
      </c>
      <c r="F13">
        <f t="shared" si="4"/>
        <v>12</v>
      </c>
      <c r="G13">
        <f t="shared" si="5"/>
        <v>30.48</v>
      </c>
      <c r="H13">
        <f t="shared" si="2"/>
        <v>121.92</v>
      </c>
      <c r="I13">
        <f t="shared" si="3"/>
        <v>1.2192E-2</v>
      </c>
      <c r="J13">
        <f t="shared" si="1"/>
        <v>0</v>
      </c>
    </row>
    <row r="14" spans="2:10" x14ac:dyDescent="0.25">
      <c r="B14">
        <v>9</v>
      </c>
      <c r="E14">
        <f t="shared" si="0"/>
        <v>0</v>
      </c>
      <c r="F14">
        <f t="shared" si="4"/>
        <v>12</v>
      </c>
      <c r="G14">
        <f t="shared" si="5"/>
        <v>30.48</v>
      </c>
      <c r="H14">
        <f t="shared" si="2"/>
        <v>30.48</v>
      </c>
      <c r="I14">
        <f t="shared" si="3"/>
        <v>3.0479999999999999E-3</v>
      </c>
      <c r="J14">
        <f t="shared" si="1"/>
        <v>0</v>
      </c>
    </row>
    <row r="15" spans="2:10" x14ac:dyDescent="0.25">
      <c r="B15">
        <v>10</v>
      </c>
      <c r="C15">
        <v>0</v>
      </c>
      <c r="D15">
        <v>0</v>
      </c>
      <c r="E15">
        <f t="shared" si="0"/>
        <v>0</v>
      </c>
      <c r="F15">
        <f t="shared" ref="F15" si="6">(B15-B14)*12</f>
        <v>12</v>
      </c>
      <c r="G15">
        <f t="shared" si="5"/>
        <v>30.48</v>
      </c>
      <c r="H15">
        <f t="shared" si="2"/>
        <v>0</v>
      </c>
      <c r="I15">
        <f t="shared" ref="I15" si="7">H15/10000</f>
        <v>0</v>
      </c>
      <c r="J15">
        <f t="shared" si="1"/>
        <v>0</v>
      </c>
    </row>
    <row r="16" spans="2:10" x14ac:dyDescent="0.25">
      <c r="H16" t="s">
        <v>7</v>
      </c>
      <c r="J16">
        <f>SUM(J5:J14)</f>
        <v>0.18668238000000001</v>
      </c>
    </row>
    <row r="17" spans="8:10" x14ac:dyDescent="0.25">
      <c r="H17" t="s">
        <v>8</v>
      </c>
      <c r="J17">
        <f>J16*1000</f>
        <v>186.68237999999999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4" sqref="L4"/>
    </sheetView>
  </sheetViews>
  <sheetFormatPr defaultRowHeight="15" x14ac:dyDescent="0.25"/>
  <cols>
    <col min="2" max="2" width="8.28515625" customWidth="1"/>
    <col min="3" max="3" width="8.85546875" style="48" customWidth="1"/>
    <col min="4" max="4" width="6" style="49" customWidth="1"/>
    <col min="5" max="5" width="8.5703125" customWidth="1"/>
    <col min="6" max="6" width="9.140625" style="150"/>
    <col min="7" max="7" width="9" customWidth="1"/>
    <col min="8" max="8" width="8.140625" style="36" customWidth="1"/>
    <col min="9" max="9" width="15.42578125" style="36" customWidth="1"/>
    <col min="10" max="10" width="13.85546875" style="63" customWidth="1"/>
    <col min="11" max="11" width="5.5703125" style="36" customWidth="1"/>
    <col min="12" max="12" width="6.42578125" style="63" customWidth="1"/>
    <col min="13" max="13" width="5.7109375" style="63" customWidth="1"/>
    <col min="14" max="14" width="7" style="63" customWidth="1"/>
    <col min="15" max="15" width="6.7109375" style="36" customWidth="1"/>
    <col min="16" max="16" width="9.140625" style="50"/>
    <col min="17" max="17" width="10.140625" customWidth="1"/>
    <col min="18" max="18" width="12.7109375" customWidth="1"/>
  </cols>
  <sheetData>
    <row r="1" spans="1:18" ht="15.75" thickBot="1" x14ac:dyDescent="0.3">
      <c r="F1" s="147"/>
    </row>
    <row r="2" spans="1:18" ht="15.75" thickBot="1" x14ac:dyDescent="0.3">
      <c r="A2" s="61" t="s">
        <v>69</v>
      </c>
      <c r="B2" s="75" t="s">
        <v>16</v>
      </c>
      <c r="C2" s="76" t="s">
        <v>17</v>
      </c>
      <c r="D2" s="77" t="s">
        <v>26</v>
      </c>
      <c r="E2" s="78" t="s">
        <v>63</v>
      </c>
      <c r="F2" s="148" t="s">
        <v>65</v>
      </c>
      <c r="G2" s="78" t="s">
        <v>59</v>
      </c>
      <c r="H2" s="154" t="s">
        <v>60</v>
      </c>
      <c r="I2" s="154" t="s">
        <v>96</v>
      </c>
      <c r="J2" s="155" t="s">
        <v>97</v>
      </c>
      <c r="K2" s="154" t="s">
        <v>61</v>
      </c>
      <c r="L2" s="156" t="s">
        <v>62</v>
      </c>
      <c r="M2" s="156" t="s">
        <v>64</v>
      </c>
      <c r="N2" s="156" t="s">
        <v>66</v>
      </c>
      <c r="O2" s="154" t="s">
        <v>48</v>
      </c>
      <c r="P2" s="157" t="s">
        <v>50</v>
      </c>
      <c r="Q2" s="47" t="s">
        <v>67</v>
      </c>
      <c r="R2" s="47" t="s">
        <v>68</v>
      </c>
    </row>
    <row r="3" spans="1:18" x14ac:dyDescent="0.25">
      <c r="A3" s="33">
        <v>1</v>
      </c>
      <c r="B3" s="34" t="s">
        <v>13</v>
      </c>
      <c r="C3" s="51">
        <v>41381</v>
      </c>
      <c r="D3" s="52">
        <v>800</v>
      </c>
      <c r="E3" s="34">
        <v>35</v>
      </c>
      <c r="F3" s="149">
        <v>36.4</v>
      </c>
      <c r="G3" s="34">
        <v>16.5</v>
      </c>
      <c r="H3" s="53">
        <f>E3/2.54/12</f>
        <v>1.1482939632545932</v>
      </c>
      <c r="I3" s="53">
        <v>29</v>
      </c>
      <c r="J3" s="54">
        <f>I3/2.54/12</f>
        <v>0.95144356955380571</v>
      </c>
      <c r="K3" s="53">
        <f t="shared" ref="K3:K4" si="0">G3*J3</f>
        <v>15.698818897637794</v>
      </c>
      <c r="L3" s="54">
        <f>100/F3</f>
        <v>2.7472527472527473</v>
      </c>
      <c r="M3" s="54">
        <f>L3*0.3048</f>
        <v>0.83736263736263739</v>
      </c>
      <c r="N3" s="54">
        <v>0.8</v>
      </c>
      <c r="O3" s="53">
        <f>L3*N3*K3</f>
        <v>34.502898676127025</v>
      </c>
      <c r="P3" s="140">
        <f>O3*28.316846593</f>
        <v>977.01328882571181</v>
      </c>
      <c r="Q3" s="35"/>
      <c r="R3" s="35"/>
    </row>
    <row r="4" spans="1:18" x14ac:dyDescent="0.25">
      <c r="A4" s="25">
        <v>2</v>
      </c>
      <c r="B4" s="2" t="s">
        <v>13</v>
      </c>
      <c r="C4" s="55">
        <v>41381</v>
      </c>
      <c r="D4" s="56">
        <v>800</v>
      </c>
      <c r="E4" s="2">
        <v>35</v>
      </c>
      <c r="F4" s="150">
        <v>23.4</v>
      </c>
      <c r="G4" s="2">
        <v>16.5</v>
      </c>
      <c r="H4" s="57">
        <f t="shared" ref="H4:H27" si="1">E4/2.54/12</f>
        <v>1.1482939632545932</v>
      </c>
      <c r="I4" s="57">
        <v>29</v>
      </c>
      <c r="J4" s="58">
        <f>I4/2.54/12</f>
        <v>0.95144356955380571</v>
      </c>
      <c r="K4" s="57">
        <f t="shared" si="0"/>
        <v>15.698818897637794</v>
      </c>
      <c r="L4" s="58">
        <f>100/F4</f>
        <v>4.2735042735042734</v>
      </c>
      <c r="M4" s="58">
        <f t="shared" ref="M4:M27" si="2">L4*0.3048</f>
        <v>1.3025641025641026</v>
      </c>
      <c r="N4" s="58">
        <v>0.8</v>
      </c>
      <c r="O4" s="57">
        <f>L4*N4*K4</f>
        <v>53.671175718419818</v>
      </c>
      <c r="P4" s="141">
        <f t="shared" ref="P4:P27" si="3">O4*28.316846593</f>
        <v>1519.7984492844405</v>
      </c>
      <c r="Q4" s="26"/>
      <c r="R4" s="26"/>
    </row>
    <row r="5" spans="1:18" x14ac:dyDescent="0.25">
      <c r="A5" s="25">
        <v>3</v>
      </c>
      <c r="B5" s="2" t="s">
        <v>13</v>
      </c>
      <c r="C5" s="55">
        <v>41381</v>
      </c>
      <c r="D5" s="56">
        <v>800</v>
      </c>
      <c r="E5" s="2">
        <v>35</v>
      </c>
      <c r="F5" s="150">
        <v>35.4</v>
      </c>
      <c r="G5" s="2">
        <v>16.5</v>
      </c>
      <c r="H5" s="57">
        <f t="shared" si="1"/>
        <v>1.1482939632545932</v>
      </c>
      <c r="I5" s="57">
        <v>29</v>
      </c>
      <c r="J5" s="58">
        <f>I5/2.54/12</f>
        <v>0.95144356955380571</v>
      </c>
      <c r="K5" s="57">
        <f>G5*J5</f>
        <v>15.698818897637794</v>
      </c>
      <c r="L5" s="58">
        <f>100/F5</f>
        <v>2.8248587570621471</v>
      </c>
      <c r="M5" s="58">
        <f t="shared" si="2"/>
        <v>0.86101694915254245</v>
      </c>
      <c r="N5" s="58">
        <v>0.8</v>
      </c>
      <c r="O5" s="57">
        <f>L5*N5*K5</f>
        <v>35.477556830819879</v>
      </c>
      <c r="P5" s="141">
        <f t="shared" si="3"/>
        <v>1004.6125342727657</v>
      </c>
      <c r="Q5" s="26"/>
      <c r="R5" s="26"/>
    </row>
    <row r="6" spans="1:18" ht="15.75" thickBot="1" x14ac:dyDescent="0.3">
      <c r="A6" s="27"/>
      <c r="B6" s="28" t="str">
        <f>B5</f>
        <v>LBJ</v>
      </c>
      <c r="C6" s="142">
        <f>C5</f>
        <v>41381</v>
      </c>
      <c r="D6" s="143">
        <f>D5</f>
        <v>800</v>
      </c>
      <c r="E6" s="28">
        <f>E5</f>
        <v>35</v>
      </c>
      <c r="F6" s="151">
        <f>AVERAGE(F3:F5)</f>
        <v>31.733333333333331</v>
      </c>
      <c r="G6" s="28">
        <f>AVERAGE(G3:G5)</f>
        <v>16.5</v>
      </c>
      <c r="H6" s="144">
        <f t="shared" ref="H6:P6" si="4">AVERAGE(H3:H5)</f>
        <v>1.1482939632545932</v>
      </c>
      <c r="I6" s="144">
        <f t="shared" si="4"/>
        <v>29</v>
      </c>
      <c r="J6" s="60">
        <f t="shared" si="4"/>
        <v>0.95144356955380571</v>
      </c>
      <c r="K6" s="144">
        <f t="shared" si="4"/>
        <v>15.698818897637794</v>
      </c>
      <c r="L6" s="60">
        <f t="shared" si="4"/>
        <v>3.2818719259397224</v>
      </c>
      <c r="M6" s="60">
        <f t="shared" si="4"/>
        <v>1.0003145630264274</v>
      </c>
      <c r="N6" s="60">
        <f t="shared" si="4"/>
        <v>0.80000000000000016</v>
      </c>
      <c r="O6" s="144">
        <f t="shared" si="4"/>
        <v>41.217210408455571</v>
      </c>
      <c r="P6" s="59">
        <f t="shared" si="4"/>
        <v>1167.1414241276395</v>
      </c>
      <c r="Q6" s="59">
        <f>AVERAGE(P3:P5)</f>
        <v>1167.1414241276395</v>
      </c>
      <c r="R6" s="59">
        <f>Q6/1000</f>
        <v>1.1671414241276394</v>
      </c>
    </row>
    <row r="7" spans="1:18" x14ac:dyDescent="0.25">
      <c r="A7" s="33">
        <v>1</v>
      </c>
      <c r="B7" s="34" t="s">
        <v>13</v>
      </c>
      <c r="C7" s="51">
        <v>41387</v>
      </c>
      <c r="D7" s="52">
        <v>1435</v>
      </c>
      <c r="E7" s="34">
        <v>58</v>
      </c>
      <c r="F7" s="149">
        <v>21</v>
      </c>
      <c r="G7" s="34">
        <v>16.5</v>
      </c>
      <c r="H7" s="53">
        <f t="shared" si="1"/>
        <v>1.9028871391076114</v>
      </c>
      <c r="I7" s="53">
        <v>50</v>
      </c>
      <c r="J7" s="54">
        <f t="shared" ref="J7:J10" si="5">I7/2.54/12</f>
        <v>1.6404199475065617</v>
      </c>
      <c r="K7" s="53">
        <f t="shared" ref="K7:K10" si="6">G7*J7</f>
        <v>27.066929133858267</v>
      </c>
      <c r="L7" s="54">
        <f>100/F7</f>
        <v>4.7619047619047619</v>
      </c>
      <c r="M7" s="54">
        <f t="shared" si="2"/>
        <v>1.4514285714285715</v>
      </c>
      <c r="N7" s="54">
        <v>0.8</v>
      </c>
      <c r="O7" s="53">
        <f>L7*N7*K7</f>
        <v>103.11211098612674</v>
      </c>
      <c r="P7" s="140">
        <f t="shared" si="3"/>
        <v>2919.8098286745408</v>
      </c>
      <c r="Q7" s="35"/>
      <c r="R7" s="35"/>
    </row>
    <row r="8" spans="1:18" x14ac:dyDescent="0.25">
      <c r="A8" s="25">
        <v>2</v>
      </c>
      <c r="B8" s="2" t="s">
        <v>13</v>
      </c>
      <c r="C8" s="55">
        <v>41387</v>
      </c>
      <c r="D8" s="56">
        <v>1435</v>
      </c>
      <c r="E8" s="2">
        <v>58</v>
      </c>
      <c r="F8" s="150">
        <v>16</v>
      </c>
      <c r="G8" s="2">
        <v>16.5</v>
      </c>
      <c r="H8" s="57">
        <f t="shared" si="1"/>
        <v>1.9028871391076114</v>
      </c>
      <c r="I8" s="57">
        <v>50</v>
      </c>
      <c r="J8" s="58">
        <f t="shared" si="5"/>
        <v>1.6404199475065617</v>
      </c>
      <c r="K8" s="57">
        <f t="shared" si="6"/>
        <v>27.066929133858267</v>
      </c>
      <c r="L8" s="58">
        <f t="shared" ref="L8:L11" si="7">100/F8</f>
        <v>6.25</v>
      </c>
      <c r="M8" s="58">
        <f t="shared" si="2"/>
        <v>1.905</v>
      </c>
      <c r="N8" s="58">
        <v>0.8</v>
      </c>
      <c r="O8" s="57">
        <f t="shared" ref="O8:O11" si="8">L8*N8*K8</f>
        <v>135.33464566929132</v>
      </c>
      <c r="P8" s="141">
        <f t="shared" si="3"/>
        <v>3832.2504001353341</v>
      </c>
      <c r="Q8" s="26"/>
      <c r="R8" s="26"/>
    </row>
    <row r="9" spans="1:18" x14ac:dyDescent="0.25">
      <c r="A9" s="25">
        <v>3</v>
      </c>
      <c r="B9" s="2" t="s">
        <v>13</v>
      </c>
      <c r="C9" s="55">
        <v>41387</v>
      </c>
      <c r="D9" s="56">
        <v>1435</v>
      </c>
      <c r="E9" s="2">
        <v>58</v>
      </c>
      <c r="F9" s="150">
        <v>16</v>
      </c>
      <c r="G9" s="2">
        <v>16.5</v>
      </c>
      <c r="H9" s="57">
        <f t="shared" si="1"/>
        <v>1.9028871391076114</v>
      </c>
      <c r="I9" s="57">
        <v>50</v>
      </c>
      <c r="J9" s="58">
        <f t="shared" si="5"/>
        <v>1.6404199475065617</v>
      </c>
      <c r="K9" s="57">
        <f t="shared" si="6"/>
        <v>27.066929133858267</v>
      </c>
      <c r="L9" s="58">
        <f t="shared" si="7"/>
        <v>6.25</v>
      </c>
      <c r="M9" s="58">
        <f t="shared" si="2"/>
        <v>1.905</v>
      </c>
      <c r="N9" s="58">
        <v>0.8</v>
      </c>
      <c r="O9" s="57">
        <f t="shared" si="8"/>
        <v>135.33464566929132</v>
      </c>
      <c r="P9" s="141">
        <f t="shared" si="3"/>
        <v>3832.2504001353341</v>
      </c>
      <c r="Q9" s="26"/>
      <c r="R9" s="26"/>
    </row>
    <row r="10" spans="1:18" x14ac:dyDescent="0.25">
      <c r="A10" s="25">
        <v>4</v>
      </c>
      <c r="B10" s="2" t="s">
        <v>13</v>
      </c>
      <c r="C10" s="55">
        <v>41387</v>
      </c>
      <c r="D10" s="56">
        <v>1435</v>
      </c>
      <c r="E10" s="2">
        <v>58</v>
      </c>
      <c r="F10" s="150">
        <v>17</v>
      </c>
      <c r="G10" s="2">
        <v>16.5</v>
      </c>
      <c r="H10" s="57">
        <f t="shared" si="1"/>
        <v>1.9028871391076114</v>
      </c>
      <c r="I10" s="57">
        <v>50</v>
      </c>
      <c r="J10" s="58">
        <f t="shared" si="5"/>
        <v>1.6404199475065617</v>
      </c>
      <c r="K10" s="57">
        <f t="shared" si="6"/>
        <v>27.066929133858267</v>
      </c>
      <c r="L10" s="58">
        <f t="shared" si="7"/>
        <v>5.882352941176471</v>
      </c>
      <c r="M10" s="58">
        <f t="shared" si="2"/>
        <v>1.7929411764705885</v>
      </c>
      <c r="N10" s="58">
        <v>0.8</v>
      </c>
      <c r="O10" s="57">
        <f t="shared" si="8"/>
        <v>127.37378415933303</v>
      </c>
      <c r="P10" s="141">
        <f t="shared" si="3"/>
        <v>3606.8239060097271</v>
      </c>
      <c r="Q10" s="26"/>
      <c r="R10" s="26"/>
    </row>
    <row r="11" spans="1:18" x14ac:dyDescent="0.25">
      <c r="A11" s="25">
        <v>5</v>
      </c>
      <c r="B11" s="2" t="s">
        <v>13</v>
      </c>
      <c r="C11" s="55">
        <v>41387</v>
      </c>
      <c r="D11" s="56">
        <v>1435</v>
      </c>
      <c r="E11" s="2">
        <v>58</v>
      </c>
      <c r="F11" s="150">
        <v>18</v>
      </c>
      <c r="G11" s="2">
        <v>16.5</v>
      </c>
      <c r="H11" s="57">
        <f t="shared" si="1"/>
        <v>1.9028871391076114</v>
      </c>
      <c r="I11" s="57">
        <v>50</v>
      </c>
      <c r="J11" s="58">
        <f>I11/2.54/12</f>
        <v>1.6404199475065617</v>
      </c>
      <c r="K11" s="57">
        <f>G11*J11</f>
        <v>27.066929133858267</v>
      </c>
      <c r="L11" s="58">
        <f t="shared" si="7"/>
        <v>5.5555555555555554</v>
      </c>
      <c r="M11" s="58">
        <f t="shared" si="2"/>
        <v>1.6933333333333334</v>
      </c>
      <c r="N11" s="58">
        <v>0.8</v>
      </c>
      <c r="O11" s="57">
        <f t="shared" si="8"/>
        <v>120.29746281714786</v>
      </c>
      <c r="P11" s="141">
        <f t="shared" si="3"/>
        <v>3406.4448001202977</v>
      </c>
      <c r="Q11" s="26"/>
      <c r="R11" s="26"/>
    </row>
    <row r="12" spans="1:18" ht="15.75" thickBot="1" x14ac:dyDescent="0.3">
      <c r="A12" s="27"/>
      <c r="B12" s="28" t="str">
        <f>B11</f>
        <v>LBJ</v>
      </c>
      <c r="C12" s="142">
        <f>C11</f>
        <v>41387</v>
      </c>
      <c r="D12" s="143">
        <f>D11</f>
        <v>1435</v>
      </c>
      <c r="E12" s="28">
        <f>E11</f>
        <v>58</v>
      </c>
      <c r="F12" s="151">
        <f>AVERAGE(F7:F11)</f>
        <v>17.600000000000001</v>
      </c>
      <c r="G12" s="28">
        <f>AVERAGE(G7:G11)</f>
        <v>16.5</v>
      </c>
      <c r="H12" s="144">
        <f>AVERAGE(H7:H11)</f>
        <v>1.9028871391076116</v>
      </c>
      <c r="I12" s="144">
        <f t="shared" ref="I12" si="9">AVERAGE(I9:I11)</f>
        <v>50</v>
      </c>
      <c r="J12" s="60">
        <f t="shared" ref="J12" si="10">AVERAGE(J9:J11)</f>
        <v>1.6404199475065617</v>
      </c>
      <c r="K12" s="144">
        <f t="shared" ref="K12" si="11">AVERAGE(K9:K11)</f>
        <v>27.066929133858267</v>
      </c>
      <c r="L12" s="60">
        <f>AVERAGE(L7:L11)</f>
        <v>5.7399626517273576</v>
      </c>
      <c r="M12" s="60">
        <f>AVERAGE(M7:M11)</f>
        <v>1.7495406162464988</v>
      </c>
      <c r="N12" s="60">
        <f>AVERAGE(N7:N11)</f>
        <v>0.8</v>
      </c>
      <c r="O12" s="144">
        <f>AVERAGE(O7:O11)</f>
        <v>124.29052986023805</v>
      </c>
      <c r="P12" s="59">
        <f>AVERAGE(P7:P11)</f>
        <v>3519.5158670150463</v>
      </c>
      <c r="Q12" s="59">
        <f>AVERAGE(P7:P11)</f>
        <v>3519.5158670150463</v>
      </c>
      <c r="R12" s="59">
        <f>Q12/1000</f>
        <v>3.5195158670150462</v>
      </c>
    </row>
    <row r="13" spans="1:18" x14ac:dyDescent="0.25">
      <c r="A13" s="33">
        <v>1</v>
      </c>
      <c r="B13" s="34" t="s">
        <v>13</v>
      </c>
      <c r="C13" s="51">
        <v>41387</v>
      </c>
      <c r="D13" s="52">
        <v>1505</v>
      </c>
      <c r="E13" s="34">
        <v>90</v>
      </c>
      <c r="F13" s="149">
        <v>11</v>
      </c>
      <c r="G13" s="34">
        <v>16.5</v>
      </c>
      <c r="H13" s="53">
        <f t="shared" si="1"/>
        <v>2.9527559055118111</v>
      </c>
      <c r="I13" s="53">
        <v>85</v>
      </c>
      <c r="J13" s="54">
        <f t="shared" ref="J13:J16" si="12">I13/2.54/12</f>
        <v>2.7887139107611549</v>
      </c>
      <c r="K13" s="53">
        <f t="shared" ref="K13:K16" si="13">G13*J13</f>
        <v>46.013779527559059</v>
      </c>
      <c r="L13" s="54">
        <f t="shared" ref="L13" si="14">100/F13</f>
        <v>9.0909090909090917</v>
      </c>
      <c r="M13" s="54">
        <f t="shared" si="2"/>
        <v>2.7709090909090914</v>
      </c>
      <c r="N13" s="54">
        <v>0.8</v>
      </c>
      <c r="O13" s="53">
        <f t="shared" ref="O13" si="15">L13*N13*K13</f>
        <v>334.64566929133866</v>
      </c>
      <c r="P13" s="140">
        <f t="shared" si="3"/>
        <v>9476.110080334649</v>
      </c>
      <c r="Q13" s="35"/>
      <c r="R13" s="35"/>
    </row>
    <row r="14" spans="1:18" x14ac:dyDescent="0.25">
      <c r="A14" s="25">
        <v>2</v>
      </c>
      <c r="B14" s="2" t="s">
        <v>13</v>
      </c>
      <c r="C14" s="55">
        <v>41387</v>
      </c>
      <c r="D14" s="56">
        <v>1505</v>
      </c>
      <c r="E14" s="2">
        <v>90</v>
      </c>
      <c r="F14" s="150">
        <v>10</v>
      </c>
      <c r="G14" s="2">
        <v>16.5</v>
      </c>
      <c r="H14" s="57">
        <f t="shared" si="1"/>
        <v>2.9527559055118111</v>
      </c>
      <c r="I14" s="57">
        <v>85</v>
      </c>
      <c r="J14" s="58">
        <f t="shared" si="12"/>
        <v>2.7887139107611549</v>
      </c>
      <c r="K14" s="57">
        <f t="shared" si="13"/>
        <v>46.013779527559059</v>
      </c>
      <c r="L14" s="58">
        <f t="shared" ref="L14:L17" si="16">100/F14</f>
        <v>10</v>
      </c>
      <c r="M14" s="58">
        <f t="shared" si="2"/>
        <v>3.048</v>
      </c>
      <c r="N14" s="58">
        <v>0.8</v>
      </c>
      <c r="O14" s="57">
        <f t="shared" ref="O14:O17" si="17">L14*N14*K14</f>
        <v>368.11023622047247</v>
      </c>
      <c r="P14" s="141">
        <f t="shared" si="3"/>
        <v>10423.721088368111</v>
      </c>
      <c r="Q14" s="26"/>
      <c r="R14" s="26"/>
    </row>
    <row r="15" spans="1:18" x14ac:dyDescent="0.25">
      <c r="A15" s="25">
        <v>3</v>
      </c>
      <c r="B15" s="2" t="s">
        <v>13</v>
      </c>
      <c r="C15" s="55">
        <v>41387</v>
      </c>
      <c r="D15" s="56">
        <v>1505</v>
      </c>
      <c r="E15" s="2">
        <v>90</v>
      </c>
      <c r="F15" s="150">
        <v>11</v>
      </c>
      <c r="G15" s="2">
        <v>16.5</v>
      </c>
      <c r="H15" s="57">
        <f t="shared" si="1"/>
        <v>2.9527559055118111</v>
      </c>
      <c r="I15" s="57">
        <v>85</v>
      </c>
      <c r="J15" s="58">
        <f t="shared" si="12"/>
        <v>2.7887139107611549</v>
      </c>
      <c r="K15" s="57">
        <f t="shared" si="13"/>
        <v>46.013779527559059</v>
      </c>
      <c r="L15" s="58">
        <f t="shared" si="16"/>
        <v>9.0909090909090917</v>
      </c>
      <c r="M15" s="58">
        <f t="shared" si="2"/>
        <v>2.7709090909090914</v>
      </c>
      <c r="N15" s="58">
        <v>0.8</v>
      </c>
      <c r="O15" s="57">
        <f t="shared" si="17"/>
        <v>334.64566929133866</v>
      </c>
      <c r="P15" s="141">
        <f t="shared" si="3"/>
        <v>9476.110080334649</v>
      </c>
      <c r="Q15" s="26"/>
      <c r="R15" s="26"/>
    </row>
    <row r="16" spans="1:18" x14ac:dyDescent="0.25">
      <c r="A16" s="25">
        <v>4</v>
      </c>
      <c r="B16" s="2" t="s">
        <v>13</v>
      </c>
      <c r="C16" s="55">
        <v>41387</v>
      </c>
      <c r="D16" s="56">
        <v>1505</v>
      </c>
      <c r="E16" s="2">
        <v>90</v>
      </c>
      <c r="F16" s="150">
        <v>12</v>
      </c>
      <c r="G16" s="2">
        <v>16.5</v>
      </c>
      <c r="H16" s="57">
        <f t="shared" si="1"/>
        <v>2.9527559055118111</v>
      </c>
      <c r="I16" s="57">
        <v>85</v>
      </c>
      <c r="J16" s="58">
        <f t="shared" si="12"/>
        <v>2.7887139107611549</v>
      </c>
      <c r="K16" s="57">
        <f t="shared" si="13"/>
        <v>46.013779527559059</v>
      </c>
      <c r="L16" s="58">
        <f t="shared" si="16"/>
        <v>8.3333333333333339</v>
      </c>
      <c r="M16" s="58">
        <f t="shared" si="2"/>
        <v>2.5400000000000005</v>
      </c>
      <c r="N16" s="58">
        <v>0.8</v>
      </c>
      <c r="O16" s="57">
        <f t="shared" si="17"/>
        <v>306.75853018372709</v>
      </c>
      <c r="P16" s="141">
        <f t="shared" si="3"/>
        <v>8686.4342403067603</v>
      </c>
      <c r="Q16" s="26"/>
      <c r="R16" s="26"/>
    </row>
    <row r="17" spans="1:24" x14ac:dyDescent="0.25">
      <c r="A17" s="25">
        <v>5</v>
      </c>
      <c r="B17" s="2" t="s">
        <v>13</v>
      </c>
      <c r="C17" s="55">
        <v>41387</v>
      </c>
      <c r="D17" s="56">
        <v>1505</v>
      </c>
      <c r="E17" s="2">
        <v>90</v>
      </c>
      <c r="F17" s="150">
        <v>15</v>
      </c>
      <c r="G17" s="2">
        <v>16.5</v>
      </c>
      <c r="H17" s="57">
        <f t="shared" si="1"/>
        <v>2.9527559055118111</v>
      </c>
      <c r="I17" s="57">
        <v>85</v>
      </c>
      <c r="J17" s="58">
        <f>I17/2.54/12</f>
        <v>2.7887139107611549</v>
      </c>
      <c r="K17" s="57">
        <f>G17*J17</f>
        <v>46.013779527559059</v>
      </c>
      <c r="L17" s="58">
        <f t="shared" si="16"/>
        <v>6.666666666666667</v>
      </c>
      <c r="M17" s="58">
        <f t="shared" si="2"/>
        <v>2.032</v>
      </c>
      <c r="N17" s="58">
        <v>0.8</v>
      </c>
      <c r="O17" s="57">
        <f t="shared" si="17"/>
        <v>245.40682414698168</v>
      </c>
      <c r="P17" s="141">
        <f t="shared" si="3"/>
        <v>6949.1473922454088</v>
      </c>
      <c r="Q17" s="26"/>
      <c r="R17" s="26"/>
      <c r="U17" t="s">
        <v>98</v>
      </c>
      <c r="V17" t="s">
        <v>99</v>
      </c>
      <c r="W17" t="s">
        <v>85</v>
      </c>
      <c r="X17" t="s">
        <v>100</v>
      </c>
    </row>
    <row r="18" spans="1:24" ht="15.75" thickBot="1" x14ac:dyDescent="0.3">
      <c r="A18" s="27"/>
      <c r="B18" s="28" t="str">
        <f>B17</f>
        <v>LBJ</v>
      </c>
      <c r="C18" s="142">
        <f>C17</f>
        <v>41387</v>
      </c>
      <c r="D18" s="143">
        <f>D17</f>
        <v>1505</v>
      </c>
      <c r="E18" s="28">
        <f>E17</f>
        <v>90</v>
      </c>
      <c r="F18" s="151">
        <f>AVERAGE(F13:F17)</f>
        <v>11.8</v>
      </c>
      <c r="G18" s="28">
        <f>AVERAGE(G13:G17)</f>
        <v>16.5</v>
      </c>
      <c r="H18" s="144">
        <f>AVERAGE(H13:H17)</f>
        <v>2.9527559055118111</v>
      </c>
      <c r="I18" s="144">
        <f t="shared" ref="I18" si="18">AVERAGE(I15:I17)</f>
        <v>85</v>
      </c>
      <c r="J18" s="60">
        <f t="shared" ref="J18" si="19">AVERAGE(J15:J17)</f>
        <v>2.7887139107611549</v>
      </c>
      <c r="K18" s="144">
        <f t="shared" ref="K18" si="20">AVERAGE(K15:K17)</f>
        <v>46.013779527559059</v>
      </c>
      <c r="L18" s="60">
        <f>AVERAGE(L13:L17)</f>
        <v>8.6363636363636367</v>
      </c>
      <c r="M18" s="60">
        <f>AVERAGE(M13:M17)</f>
        <v>2.6323636363636367</v>
      </c>
      <c r="N18" s="60">
        <f>AVERAGE(N13:N17)</f>
        <v>0.8</v>
      </c>
      <c r="O18" s="144">
        <f>AVERAGE(O13:O17)</f>
        <v>317.91338582677173</v>
      </c>
      <c r="P18" s="59">
        <f>AVERAGE(P13:P17)</f>
        <v>9002.3045763179143</v>
      </c>
      <c r="Q18" s="59">
        <f>AVERAGE(P13:P17)</f>
        <v>9002.3045763179143</v>
      </c>
      <c r="R18" s="59">
        <f>Q18/1000</f>
        <v>9.0023045763179148</v>
      </c>
      <c r="U18">
        <v>1.5164</v>
      </c>
      <c r="V18">
        <v>1.9845999999999999</v>
      </c>
      <c r="W18">
        <v>50</v>
      </c>
      <c r="X18">
        <f>U18*(W18^V18)</f>
        <v>3569.3541970778374</v>
      </c>
    </row>
    <row r="19" spans="1:24" x14ac:dyDescent="0.25">
      <c r="A19" s="33">
        <v>1</v>
      </c>
      <c r="B19" s="34" t="s">
        <v>13</v>
      </c>
      <c r="C19" s="51">
        <v>41387</v>
      </c>
      <c r="D19" s="52">
        <v>1535</v>
      </c>
      <c r="E19" s="34">
        <v>93</v>
      </c>
      <c r="F19" s="149">
        <v>8</v>
      </c>
      <c r="G19" s="34">
        <v>16.5</v>
      </c>
      <c r="H19" s="53">
        <f t="shared" si="1"/>
        <v>3.0511811023622051</v>
      </c>
      <c r="I19" s="53">
        <v>90</v>
      </c>
      <c r="J19" s="54">
        <f t="shared" ref="J19:J22" si="21">I19/2.54/12</f>
        <v>2.9527559055118111</v>
      </c>
      <c r="K19" s="53">
        <f t="shared" ref="K19:K22" si="22">G19*J19</f>
        <v>48.720472440944881</v>
      </c>
      <c r="L19" s="54">
        <f t="shared" ref="L19:L23" si="23">100/F19</f>
        <v>12.5</v>
      </c>
      <c r="M19" s="54">
        <f t="shared" si="2"/>
        <v>3.81</v>
      </c>
      <c r="N19" s="54">
        <v>0.8</v>
      </c>
      <c r="O19" s="53">
        <f t="shared" ref="O19:O23" si="24">L19*N19*K19</f>
        <v>487.20472440944883</v>
      </c>
      <c r="P19" s="140">
        <f t="shared" si="3"/>
        <v>13796.101440487206</v>
      </c>
      <c r="Q19" s="35"/>
      <c r="R19" s="35"/>
    </row>
    <row r="20" spans="1:24" x14ac:dyDescent="0.25">
      <c r="A20" s="25">
        <v>2</v>
      </c>
      <c r="B20" s="2" t="s">
        <v>13</v>
      </c>
      <c r="C20" s="55">
        <v>41387</v>
      </c>
      <c r="D20" s="56">
        <f>D19</f>
        <v>1535</v>
      </c>
      <c r="E20" s="2">
        <f>E19</f>
        <v>93</v>
      </c>
      <c r="F20" s="150">
        <v>10</v>
      </c>
      <c r="G20" s="2">
        <v>16.5</v>
      </c>
      <c r="H20" s="57">
        <f t="shared" si="1"/>
        <v>3.0511811023622051</v>
      </c>
      <c r="I20" s="57">
        <v>90</v>
      </c>
      <c r="J20" s="58">
        <f t="shared" si="21"/>
        <v>2.9527559055118111</v>
      </c>
      <c r="K20" s="57">
        <f t="shared" si="22"/>
        <v>48.720472440944881</v>
      </c>
      <c r="L20" s="58">
        <f t="shared" si="23"/>
        <v>10</v>
      </c>
      <c r="M20" s="58">
        <f t="shared" si="2"/>
        <v>3.048</v>
      </c>
      <c r="N20" s="58">
        <v>0.8</v>
      </c>
      <c r="O20" s="57">
        <f t="shared" si="24"/>
        <v>389.76377952755905</v>
      </c>
      <c r="P20" s="141">
        <f t="shared" si="3"/>
        <v>11036.881152389764</v>
      </c>
      <c r="Q20" s="26"/>
      <c r="R20" s="26"/>
      <c r="U20">
        <v>3.2989999999999999</v>
      </c>
      <c r="V20">
        <v>1.4498</v>
      </c>
      <c r="W20">
        <v>50</v>
      </c>
      <c r="X20">
        <f>U20*(W20^V20)</f>
        <v>958.40490525229086</v>
      </c>
    </row>
    <row r="21" spans="1:24" x14ac:dyDescent="0.25">
      <c r="A21" s="25">
        <v>3</v>
      </c>
      <c r="B21" s="2" t="s">
        <v>13</v>
      </c>
      <c r="C21" s="55">
        <v>41387</v>
      </c>
      <c r="D21" s="56">
        <f t="shared" ref="D21:D23" si="25">D20</f>
        <v>1535</v>
      </c>
      <c r="E21" s="2">
        <f t="shared" ref="E21:E23" si="26">E20</f>
        <v>93</v>
      </c>
      <c r="F21" s="150">
        <v>9</v>
      </c>
      <c r="G21" s="2">
        <v>16.5</v>
      </c>
      <c r="H21" s="57">
        <f t="shared" si="1"/>
        <v>3.0511811023622051</v>
      </c>
      <c r="I21" s="57">
        <v>90</v>
      </c>
      <c r="J21" s="58">
        <f t="shared" si="21"/>
        <v>2.9527559055118111</v>
      </c>
      <c r="K21" s="57">
        <f t="shared" si="22"/>
        <v>48.720472440944881</v>
      </c>
      <c r="L21" s="58">
        <f t="shared" si="23"/>
        <v>11.111111111111111</v>
      </c>
      <c r="M21" s="58">
        <f t="shared" si="2"/>
        <v>3.3866666666666667</v>
      </c>
      <c r="N21" s="58">
        <v>0.8</v>
      </c>
      <c r="O21" s="57">
        <f t="shared" si="24"/>
        <v>433.07086614173232</v>
      </c>
      <c r="P21" s="141">
        <f t="shared" si="3"/>
        <v>12263.201280433072</v>
      </c>
      <c r="Q21" s="26"/>
      <c r="R21" s="26"/>
    </row>
    <row r="22" spans="1:24" x14ac:dyDescent="0.25">
      <c r="A22" s="25">
        <v>4</v>
      </c>
      <c r="B22" s="2" t="s">
        <v>13</v>
      </c>
      <c r="C22" s="55">
        <v>41387</v>
      </c>
      <c r="D22" s="56">
        <f t="shared" si="25"/>
        <v>1535</v>
      </c>
      <c r="E22" s="2">
        <f t="shared" si="26"/>
        <v>93</v>
      </c>
      <c r="F22" s="150">
        <v>10</v>
      </c>
      <c r="G22" s="2">
        <v>16.5</v>
      </c>
      <c r="H22" s="57">
        <f t="shared" si="1"/>
        <v>3.0511811023622051</v>
      </c>
      <c r="I22" s="57">
        <v>90</v>
      </c>
      <c r="J22" s="58">
        <f t="shared" si="21"/>
        <v>2.9527559055118111</v>
      </c>
      <c r="K22" s="57">
        <f t="shared" si="22"/>
        <v>48.720472440944881</v>
      </c>
      <c r="L22" s="58">
        <f t="shared" si="23"/>
        <v>10</v>
      </c>
      <c r="M22" s="58">
        <f t="shared" si="2"/>
        <v>3.048</v>
      </c>
      <c r="N22" s="58">
        <v>0.8</v>
      </c>
      <c r="O22" s="57">
        <f t="shared" si="24"/>
        <v>389.76377952755905</v>
      </c>
      <c r="P22" s="141">
        <f t="shared" si="3"/>
        <v>11036.881152389764</v>
      </c>
      <c r="Q22" s="26"/>
      <c r="R22" s="26"/>
    </row>
    <row r="23" spans="1:24" x14ac:dyDescent="0.25">
      <c r="A23" s="25">
        <v>5</v>
      </c>
      <c r="B23" s="2" t="s">
        <v>13</v>
      </c>
      <c r="C23" s="55">
        <v>41387</v>
      </c>
      <c r="D23" s="56">
        <f t="shared" si="25"/>
        <v>1535</v>
      </c>
      <c r="E23" s="2">
        <f t="shared" si="26"/>
        <v>93</v>
      </c>
      <c r="F23" s="150">
        <v>15</v>
      </c>
      <c r="G23" s="2">
        <v>16.5</v>
      </c>
      <c r="H23" s="57">
        <f t="shared" si="1"/>
        <v>3.0511811023622051</v>
      </c>
      <c r="I23" s="57">
        <v>90</v>
      </c>
      <c r="J23" s="58">
        <f>I23/2.54/12</f>
        <v>2.9527559055118111</v>
      </c>
      <c r="K23" s="57">
        <f>G23*J23</f>
        <v>48.720472440944881</v>
      </c>
      <c r="L23" s="58">
        <f t="shared" si="23"/>
        <v>6.666666666666667</v>
      </c>
      <c r="M23" s="58">
        <f t="shared" si="2"/>
        <v>2.032</v>
      </c>
      <c r="N23" s="58">
        <v>0.8</v>
      </c>
      <c r="O23" s="57">
        <f t="shared" si="24"/>
        <v>259.84251968503941</v>
      </c>
      <c r="P23" s="141">
        <f t="shared" si="3"/>
        <v>7357.9207682598435</v>
      </c>
      <c r="Q23" s="26"/>
      <c r="R23" s="26"/>
    </row>
    <row r="24" spans="1:24" ht="15.75" thickBot="1" x14ac:dyDescent="0.3">
      <c r="A24" s="27"/>
      <c r="B24" s="28" t="str">
        <f>B23</f>
        <v>LBJ</v>
      </c>
      <c r="C24" s="142">
        <f>C23</f>
        <v>41387</v>
      </c>
      <c r="D24" s="143">
        <f>D23</f>
        <v>1535</v>
      </c>
      <c r="E24" s="28">
        <f>E23</f>
        <v>93</v>
      </c>
      <c r="F24" s="151">
        <f>AVERAGE(F19:F23)</f>
        <v>10.4</v>
      </c>
      <c r="G24" s="28">
        <f>AVERAGE(G19:G23)</f>
        <v>16.5</v>
      </c>
      <c r="H24" s="144">
        <f>AVERAGE(H19:H23)</f>
        <v>3.0511811023622051</v>
      </c>
      <c r="I24" s="144">
        <f t="shared" ref="I24" si="27">AVERAGE(I21:I23)</f>
        <v>90</v>
      </c>
      <c r="J24" s="60">
        <f t="shared" ref="J24" si="28">AVERAGE(J21:J23)</f>
        <v>2.9527559055118111</v>
      </c>
      <c r="K24" s="144">
        <f t="shared" ref="K24" si="29">AVERAGE(K21:K23)</f>
        <v>48.720472440944881</v>
      </c>
      <c r="L24" s="60">
        <f>AVERAGE(L19:L23)</f>
        <v>10.055555555555555</v>
      </c>
      <c r="M24" s="60">
        <f>AVERAGE(M19:M23)</f>
        <v>3.0649333333333333</v>
      </c>
      <c r="N24" s="60">
        <f>AVERAGE(N19:N23)</f>
        <v>0.8</v>
      </c>
      <c r="O24" s="144">
        <f>AVERAGE(O19:O23)</f>
        <v>391.92913385826773</v>
      </c>
      <c r="P24" s="59">
        <f>AVERAGE(P19:P23)</f>
        <v>11098.197158791929</v>
      </c>
      <c r="Q24" s="59">
        <f>AVERAGE(P19:P23)</f>
        <v>11098.197158791929</v>
      </c>
      <c r="R24" s="59">
        <f>Q24/1000</f>
        <v>11.09819715879193</v>
      </c>
    </row>
    <row r="25" spans="1:24" x14ac:dyDescent="0.25">
      <c r="A25" s="25">
        <v>1</v>
      </c>
      <c r="B25" s="2" t="s">
        <v>13</v>
      </c>
      <c r="C25" s="55">
        <v>41387</v>
      </c>
      <c r="D25" s="56">
        <v>1630</v>
      </c>
      <c r="E25" s="2">
        <v>69</v>
      </c>
      <c r="F25" s="150">
        <v>15</v>
      </c>
      <c r="G25" s="2">
        <v>16.5</v>
      </c>
      <c r="H25" s="57">
        <f t="shared" si="1"/>
        <v>2.2637795275590551</v>
      </c>
      <c r="I25" s="57">
        <v>61</v>
      </c>
      <c r="J25" s="58">
        <f t="shared" ref="J25:J26" si="30">I25/2.54/12</f>
        <v>2.0013123359580054</v>
      </c>
      <c r="K25" s="57">
        <f t="shared" ref="K25:K26" si="31">G25*J25</f>
        <v>33.021653543307089</v>
      </c>
      <c r="L25" s="58">
        <f t="shared" ref="L25:L27" si="32">100/F25</f>
        <v>6.666666666666667</v>
      </c>
      <c r="M25" s="58">
        <f t="shared" si="2"/>
        <v>2.032</v>
      </c>
      <c r="N25" s="58">
        <v>0.8</v>
      </c>
      <c r="O25" s="57">
        <f t="shared" ref="O25:O27" si="33">L25*N25*K25</f>
        <v>176.11548556430449</v>
      </c>
      <c r="P25" s="50">
        <f t="shared" si="3"/>
        <v>4987.0351873761165</v>
      </c>
      <c r="Q25" s="35"/>
      <c r="R25" s="35"/>
    </row>
    <row r="26" spans="1:24" x14ac:dyDescent="0.25">
      <c r="A26" s="25">
        <v>2</v>
      </c>
      <c r="B26" s="2" t="s">
        <v>13</v>
      </c>
      <c r="C26" s="55">
        <v>41387</v>
      </c>
      <c r="D26" s="56">
        <f>D25</f>
        <v>1630</v>
      </c>
      <c r="E26" s="2">
        <f>E25</f>
        <v>69</v>
      </c>
      <c r="F26" s="150">
        <v>16</v>
      </c>
      <c r="G26" s="2">
        <v>16.5</v>
      </c>
      <c r="H26" s="57">
        <f t="shared" si="1"/>
        <v>2.2637795275590551</v>
      </c>
      <c r="I26" s="57">
        <v>61</v>
      </c>
      <c r="J26" s="58">
        <f t="shared" si="30"/>
        <v>2.0013123359580054</v>
      </c>
      <c r="K26" s="57">
        <f t="shared" si="31"/>
        <v>33.021653543307089</v>
      </c>
      <c r="L26" s="58">
        <f t="shared" si="32"/>
        <v>6.25</v>
      </c>
      <c r="M26" s="58">
        <f t="shared" si="2"/>
        <v>1.905</v>
      </c>
      <c r="N26" s="58">
        <v>0.8</v>
      </c>
      <c r="O26" s="57">
        <f t="shared" si="33"/>
        <v>165.10826771653544</v>
      </c>
      <c r="P26" s="50">
        <f t="shared" si="3"/>
        <v>4675.3454881651087</v>
      </c>
      <c r="Q26" s="26"/>
      <c r="R26" s="26"/>
    </row>
    <row r="27" spans="1:24" x14ac:dyDescent="0.25">
      <c r="A27" s="25">
        <v>3</v>
      </c>
      <c r="B27" s="2" t="s">
        <v>13</v>
      </c>
      <c r="C27" s="55">
        <v>41387</v>
      </c>
      <c r="D27" s="56">
        <f t="shared" ref="D27" si="34">D26</f>
        <v>1630</v>
      </c>
      <c r="E27" s="2">
        <f t="shared" ref="E27" si="35">E26</f>
        <v>69</v>
      </c>
      <c r="F27" s="150">
        <v>15</v>
      </c>
      <c r="G27" s="2">
        <v>16.5</v>
      </c>
      <c r="H27" s="57">
        <f t="shared" si="1"/>
        <v>2.2637795275590551</v>
      </c>
      <c r="I27" s="57">
        <v>61</v>
      </c>
      <c r="J27" s="58">
        <f t="shared" ref="J27:J33" si="36">I27/2.54/12</f>
        <v>2.0013123359580054</v>
      </c>
      <c r="K27" s="57">
        <f>G27*J27</f>
        <v>33.021653543307089</v>
      </c>
      <c r="L27" s="58">
        <f t="shared" si="32"/>
        <v>6.666666666666667</v>
      </c>
      <c r="M27" s="58">
        <f t="shared" si="2"/>
        <v>2.032</v>
      </c>
      <c r="N27" s="58">
        <v>0.8</v>
      </c>
      <c r="O27" s="57">
        <f t="shared" si="33"/>
        <v>176.11548556430449</v>
      </c>
      <c r="P27" s="50">
        <f t="shared" si="3"/>
        <v>4987.0351873761165</v>
      </c>
      <c r="Q27" s="26"/>
      <c r="R27" s="26"/>
    </row>
    <row r="28" spans="1:24" ht="15.75" thickBot="1" x14ac:dyDescent="0.3">
      <c r="A28" s="27"/>
      <c r="B28" s="28" t="str">
        <f>B27</f>
        <v>LBJ</v>
      </c>
      <c r="C28" s="142">
        <f>C27</f>
        <v>41387</v>
      </c>
      <c r="D28" s="143">
        <f>D27</f>
        <v>1630</v>
      </c>
      <c r="E28" s="28">
        <f>E27</f>
        <v>69</v>
      </c>
      <c r="F28" s="151">
        <f>AVERAGE(F25:F27)</f>
        <v>15.333333333333334</v>
      </c>
      <c r="G28" s="28">
        <f>AVERAGE(G25:G27)</f>
        <v>16.5</v>
      </c>
      <c r="H28" s="144">
        <f t="shared" ref="H28" si="37">AVERAGE(H25:H27)</f>
        <v>2.2637795275590551</v>
      </c>
      <c r="I28" s="144">
        <f t="shared" ref="I28" si="38">AVERAGE(I25:I27)</f>
        <v>61</v>
      </c>
      <c r="J28" s="60">
        <f t="shared" ref="J28" si="39">AVERAGE(J25:J27)</f>
        <v>2.0013123359580054</v>
      </c>
      <c r="K28" s="144">
        <f t="shared" ref="K28" si="40">AVERAGE(K25:K27)</f>
        <v>33.021653543307089</v>
      </c>
      <c r="L28" s="60">
        <f t="shared" ref="L28" si="41">AVERAGE(L25:L27)</f>
        <v>6.5277777777777786</v>
      </c>
      <c r="M28" s="60">
        <f t="shared" ref="M28" si="42">AVERAGE(M25:M27)</f>
        <v>1.9896666666666667</v>
      </c>
      <c r="N28" s="60">
        <f t="shared" ref="N28" si="43">AVERAGE(N25:N27)</f>
        <v>0.80000000000000016</v>
      </c>
      <c r="O28" s="144">
        <f t="shared" ref="O28" si="44">AVERAGE(O25:O27)</f>
        <v>172.44641294838144</v>
      </c>
      <c r="P28" s="59">
        <f t="shared" ref="P28" si="45">AVERAGE(P25:P27)</f>
        <v>4883.1386209724478</v>
      </c>
      <c r="Q28" s="59">
        <f>AVERAGE(P25:P27)</f>
        <v>4883.1386209724478</v>
      </c>
      <c r="R28" s="59">
        <f>Q28/1000</f>
        <v>4.8831386209724474</v>
      </c>
    </row>
    <row r="29" spans="1:24" ht="15.75" thickBot="1" x14ac:dyDescent="0.3">
      <c r="A29" s="66">
        <v>1</v>
      </c>
      <c r="B29" s="67" t="s">
        <v>13</v>
      </c>
      <c r="C29" s="68">
        <v>41394</v>
      </c>
      <c r="D29" s="69">
        <v>1605</v>
      </c>
      <c r="E29" s="70">
        <v>44</v>
      </c>
      <c r="F29" s="152">
        <v>18</v>
      </c>
      <c r="G29" s="67">
        <v>16.5</v>
      </c>
      <c r="H29" s="71">
        <f t="shared" ref="H29" si="46">E29/2.54/12</f>
        <v>1.4435695538057745</v>
      </c>
      <c r="I29" s="71">
        <v>40</v>
      </c>
      <c r="J29" s="72">
        <f t="shared" si="36"/>
        <v>1.3123359580052494</v>
      </c>
      <c r="K29" s="71">
        <f>G29*J29</f>
        <v>21.653543307086615</v>
      </c>
      <c r="L29" s="72">
        <f t="shared" ref="L29" si="47">100/F29</f>
        <v>5.5555555555555554</v>
      </c>
      <c r="M29" s="72">
        <f t="shared" ref="M29" si="48">L29*0.3048</f>
        <v>1.6933333333333334</v>
      </c>
      <c r="N29" s="72">
        <v>0.8</v>
      </c>
      <c r="O29" s="71">
        <f t="shared" ref="O29" si="49">L29*N29*K29</f>
        <v>96.237970253718288</v>
      </c>
      <c r="P29" s="73">
        <f t="shared" ref="P29" si="50">O29*28.316846593</f>
        <v>2725.1558400962381</v>
      </c>
      <c r="Q29" s="74">
        <f>AVERAGE(P29)</f>
        <v>2725.1558400962381</v>
      </c>
      <c r="R29" s="74">
        <f>Q29/1000</f>
        <v>2.7251558400962379</v>
      </c>
    </row>
    <row r="30" spans="1:24" ht="15.75" thickBot="1" x14ac:dyDescent="0.3">
      <c r="A30" s="66">
        <v>1</v>
      </c>
      <c r="B30" s="67" t="s">
        <v>13</v>
      </c>
      <c r="C30" s="68">
        <v>41430</v>
      </c>
      <c r="D30" s="69">
        <v>1335</v>
      </c>
      <c r="E30" s="70">
        <v>100</v>
      </c>
      <c r="F30" s="152">
        <v>7</v>
      </c>
      <c r="G30" s="67">
        <v>16.5</v>
      </c>
      <c r="H30" s="71">
        <f t="shared" ref="H30:H36" si="51">E30/2.54/12</f>
        <v>3.2808398950131235</v>
      </c>
      <c r="I30" s="71">
        <v>98</v>
      </c>
      <c r="J30" s="72">
        <f t="shared" si="36"/>
        <v>3.2152230971128613</v>
      </c>
      <c r="K30" s="71">
        <f>G30*J30</f>
        <v>53.051181102362207</v>
      </c>
      <c r="L30" s="72">
        <f t="shared" ref="L30:L33" si="52">100/F30</f>
        <v>14.285714285714286</v>
      </c>
      <c r="M30" s="72">
        <f t="shared" ref="M30:M33" si="53">L30*0.3048</f>
        <v>4.354285714285715</v>
      </c>
      <c r="N30" s="72">
        <v>0.8</v>
      </c>
      <c r="O30" s="71">
        <f t="shared" ref="O30:O31" si="54">L30*N30*K30</f>
        <v>606.29921259842536</v>
      </c>
      <c r="P30" s="73">
        <f t="shared" ref="P30:P31" si="55">O30*28.316846593</f>
        <v>17168.481792606304</v>
      </c>
      <c r="Q30" s="74">
        <f>AVERAGE(P30)</f>
        <v>17168.481792606304</v>
      </c>
      <c r="R30" s="74">
        <f>Q30/1000</f>
        <v>17.168481792606304</v>
      </c>
    </row>
    <row r="31" spans="1:24" x14ac:dyDescent="0.25">
      <c r="A31" s="136">
        <v>1</v>
      </c>
      <c r="B31" s="137" t="s">
        <v>13</v>
      </c>
      <c r="C31" s="51">
        <v>41691</v>
      </c>
      <c r="D31" s="52">
        <v>1440</v>
      </c>
      <c r="E31" s="34">
        <v>25</v>
      </c>
      <c r="F31" s="149">
        <v>19.309999999999999</v>
      </c>
      <c r="G31" s="137">
        <v>16.5</v>
      </c>
      <c r="H31" s="53">
        <f t="shared" si="51"/>
        <v>0.82020997375328086</v>
      </c>
      <c r="I31" s="138">
        <v>23</v>
      </c>
      <c r="J31" s="139">
        <f t="shared" si="36"/>
        <v>0.75459317585301833</v>
      </c>
      <c r="K31" s="138">
        <f>G31*J31</f>
        <v>12.450787401574802</v>
      </c>
      <c r="L31" s="139">
        <f t="shared" si="52"/>
        <v>5.1786639047125842</v>
      </c>
      <c r="M31" s="139">
        <f t="shared" si="53"/>
        <v>1.5784567581563957</v>
      </c>
      <c r="N31" s="54">
        <v>0.8</v>
      </c>
      <c r="O31" s="53">
        <f t="shared" si="54"/>
        <v>51.582754641428501</v>
      </c>
      <c r="P31" s="53">
        <f t="shared" si="55"/>
        <v>1460.6609500256895</v>
      </c>
      <c r="Q31" s="133"/>
      <c r="R31" s="133"/>
    </row>
    <row r="32" spans="1:24" x14ac:dyDescent="0.25">
      <c r="A32" s="41">
        <v>2</v>
      </c>
      <c r="B32" s="30" t="s">
        <v>13</v>
      </c>
      <c r="C32" s="55">
        <v>41691</v>
      </c>
      <c r="D32" s="56">
        <v>1440</v>
      </c>
      <c r="E32" s="2">
        <v>25</v>
      </c>
      <c r="F32" s="150">
        <v>19.97</v>
      </c>
      <c r="G32" s="30">
        <v>16.5</v>
      </c>
      <c r="H32" s="57">
        <f t="shared" si="51"/>
        <v>0.82020997375328086</v>
      </c>
      <c r="I32" s="132">
        <v>23</v>
      </c>
      <c r="J32" s="131">
        <f t="shared" si="36"/>
        <v>0.75459317585301833</v>
      </c>
      <c r="K32" s="132">
        <f>G32*J32</f>
        <v>12.450787401574802</v>
      </c>
      <c r="L32" s="131">
        <f t="shared" si="52"/>
        <v>5.0075112669003508</v>
      </c>
      <c r="M32" s="131">
        <f t="shared" si="53"/>
        <v>1.526289434151227</v>
      </c>
      <c r="N32" s="58">
        <v>1.8</v>
      </c>
      <c r="O32" s="57">
        <f t="shared" ref="O32:O33" si="56">L32*N32*K32</f>
        <v>112.22542475130018</v>
      </c>
      <c r="P32" s="57">
        <f t="shared" ref="P32:P33" si="57">O32*28.316846593</f>
        <v>3177.8701365168326</v>
      </c>
      <c r="Q32" s="134"/>
      <c r="R32" s="134"/>
    </row>
    <row r="33" spans="1:18" x14ac:dyDescent="0.25">
      <c r="A33" s="41">
        <v>3</v>
      </c>
      <c r="B33" s="30" t="s">
        <v>13</v>
      </c>
      <c r="C33" s="55">
        <v>41691</v>
      </c>
      <c r="D33" s="56">
        <v>1440</v>
      </c>
      <c r="E33" s="2">
        <v>25</v>
      </c>
      <c r="F33" s="153">
        <v>20</v>
      </c>
      <c r="G33" s="30">
        <v>16.5</v>
      </c>
      <c r="H33" s="57">
        <f t="shared" si="51"/>
        <v>0.82020997375328086</v>
      </c>
      <c r="I33" s="132">
        <v>23</v>
      </c>
      <c r="J33" s="131">
        <f t="shared" si="36"/>
        <v>0.75459317585301833</v>
      </c>
      <c r="K33" s="132">
        <f>G33*J33</f>
        <v>12.450787401574802</v>
      </c>
      <c r="L33" s="131">
        <f t="shared" si="52"/>
        <v>5</v>
      </c>
      <c r="M33" s="131">
        <f t="shared" si="53"/>
        <v>1.524</v>
      </c>
      <c r="N33" s="58">
        <v>2.8</v>
      </c>
      <c r="O33" s="57">
        <f t="shared" si="56"/>
        <v>174.31102362204723</v>
      </c>
      <c r="P33" s="57">
        <f t="shared" si="57"/>
        <v>4935.9385153743106</v>
      </c>
      <c r="Q33" s="134"/>
      <c r="R33" s="134"/>
    </row>
    <row r="34" spans="1:18" ht="15.75" thickBot="1" x14ac:dyDescent="0.3">
      <c r="A34" s="27"/>
      <c r="B34" s="28" t="str">
        <f>B33</f>
        <v>LBJ</v>
      </c>
      <c r="C34" s="142">
        <f>C33</f>
        <v>41691</v>
      </c>
      <c r="D34" s="143">
        <f>D33</f>
        <v>1440</v>
      </c>
      <c r="E34" s="28">
        <f>E33</f>
        <v>25</v>
      </c>
      <c r="F34" s="151">
        <f>AVERAGE(F31:F33)</f>
        <v>19.760000000000002</v>
      </c>
      <c r="G34" s="28">
        <f>AVERAGE(G31:G33)</f>
        <v>16.5</v>
      </c>
      <c r="H34" s="144">
        <f t="shared" ref="H34" si="58">AVERAGE(H31:H33)</f>
        <v>0.82020997375328086</v>
      </c>
      <c r="I34" s="144">
        <f t="shared" ref="I34" si="59">AVERAGE(I31:I33)</f>
        <v>23</v>
      </c>
      <c r="J34" s="60">
        <f t="shared" ref="J34" si="60">AVERAGE(J31:J33)</f>
        <v>0.75459317585301833</v>
      </c>
      <c r="K34" s="144">
        <f t="shared" ref="K34" si="61">AVERAGE(K31:K33)</f>
        <v>12.450787401574802</v>
      </c>
      <c r="L34" s="60">
        <f t="shared" ref="L34" si="62">AVERAGE(L31:L33)</f>
        <v>5.0620583905376444</v>
      </c>
      <c r="M34" s="60">
        <f t="shared" ref="M34" si="63">AVERAGE(M31:M33)</f>
        <v>1.5429153974358742</v>
      </c>
      <c r="N34" s="60">
        <f t="shared" ref="N34" si="64">AVERAGE(N31:N33)</f>
        <v>1.8</v>
      </c>
      <c r="O34" s="144">
        <f t="shared" ref="O34" si="65">AVERAGE(O31:O33)</f>
        <v>112.7064010049253</v>
      </c>
      <c r="P34" s="59">
        <f t="shared" ref="P34" si="66">AVERAGE(P31:P33)</f>
        <v>3191.4898673056109</v>
      </c>
      <c r="Q34" s="135">
        <f>AVERAGE(P31:P33)</f>
        <v>3191.4898673056109</v>
      </c>
      <c r="R34" s="135">
        <f>Q34/1000</f>
        <v>3.1914898673056111</v>
      </c>
    </row>
    <row r="35" spans="1:18" x14ac:dyDescent="0.25">
      <c r="A35" s="136">
        <v>1</v>
      </c>
      <c r="B35" s="137" t="s">
        <v>13</v>
      </c>
      <c r="C35" s="51">
        <v>41691</v>
      </c>
      <c r="D35" s="52">
        <v>1715</v>
      </c>
      <c r="E35" s="137">
        <v>40</v>
      </c>
      <c r="F35" s="149">
        <v>13</v>
      </c>
      <c r="G35" s="137">
        <v>16.5</v>
      </c>
      <c r="H35" s="53">
        <f t="shared" si="51"/>
        <v>1.3123359580052494</v>
      </c>
      <c r="I35" s="138">
        <v>37.200000000000003</v>
      </c>
      <c r="J35" s="139">
        <f t="shared" ref="J35:J38" si="67">I35/2.54/12</f>
        <v>1.2204724409448819</v>
      </c>
      <c r="K35" s="138">
        <f t="shared" ref="K35:K36" si="68">G35*J35</f>
        <v>20.137795275590552</v>
      </c>
      <c r="L35" s="139">
        <f t="shared" ref="L35:L36" si="69">100/F35</f>
        <v>7.6923076923076925</v>
      </c>
      <c r="M35" s="139">
        <f t="shared" ref="M35:M36" si="70">L35*0.3048</f>
        <v>2.344615384615385</v>
      </c>
      <c r="N35" s="54">
        <v>2.8</v>
      </c>
      <c r="O35" s="53">
        <f t="shared" ref="O35:O36" si="71">L35*N35*K35</f>
        <v>433.73712901271955</v>
      </c>
      <c r="P35" s="53">
        <f t="shared" ref="P35:P36" si="72">O35*28.316846593</f>
        <v>12282.06774394143</v>
      </c>
      <c r="Q35" s="133"/>
      <c r="R35" s="133"/>
    </row>
    <row r="36" spans="1:18" x14ac:dyDescent="0.25">
      <c r="A36" s="41">
        <v>2</v>
      </c>
      <c r="B36" s="30" t="s">
        <v>13</v>
      </c>
      <c r="C36" s="55">
        <v>41691</v>
      </c>
      <c r="D36" s="56">
        <v>1715</v>
      </c>
      <c r="E36" s="30">
        <v>40</v>
      </c>
      <c r="F36" s="150">
        <v>20</v>
      </c>
      <c r="G36" s="30">
        <v>16.5</v>
      </c>
      <c r="H36" s="57">
        <f t="shared" si="51"/>
        <v>1.3123359580052494</v>
      </c>
      <c r="I36" s="132">
        <v>37.200000000000003</v>
      </c>
      <c r="J36" s="131">
        <f t="shared" si="67"/>
        <v>1.2204724409448819</v>
      </c>
      <c r="K36" s="132">
        <f t="shared" si="68"/>
        <v>20.137795275590552</v>
      </c>
      <c r="L36" s="131">
        <f t="shared" si="69"/>
        <v>5</v>
      </c>
      <c r="M36" s="131">
        <f t="shared" si="70"/>
        <v>1.524</v>
      </c>
      <c r="N36" s="58">
        <v>2.8</v>
      </c>
      <c r="O36" s="57">
        <f t="shared" si="71"/>
        <v>281.92913385826773</v>
      </c>
      <c r="P36" s="57">
        <f t="shared" si="72"/>
        <v>7983.3440335619298</v>
      </c>
      <c r="Q36" s="134"/>
      <c r="R36" s="134"/>
    </row>
    <row r="37" spans="1:18" ht="15.75" thickBot="1" x14ac:dyDescent="0.3">
      <c r="A37" s="27"/>
      <c r="B37" s="28" t="str">
        <f>B36</f>
        <v>LBJ</v>
      </c>
      <c r="C37" s="142">
        <f>C36</f>
        <v>41691</v>
      </c>
      <c r="D37" s="143">
        <f>D36</f>
        <v>1715</v>
      </c>
      <c r="E37" s="28">
        <f>E36</f>
        <v>40</v>
      </c>
      <c r="F37" s="151">
        <f t="shared" ref="F37:P37" si="73">AVERAGE(F35:F36)</f>
        <v>16.5</v>
      </c>
      <c r="G37" s="28">
        <f t="shared" si="73"/>
        <v>16.5</v>
      </c>
      <c r="H37" s="144">
        <f t="shared" si="73"/>
        <v>1.3123359580052494</v>
      </c>
      <c r="I37" s="144">
        <f t="shared" si="73"/>
        <v>37.200000000000003</v>
      </c>
      <c r="J37" s="60">
        <f t="shared" si="73"/>
        <v>1.2204724409448819</v>
      </c>
      <c r="K37" s="144">
        <f t="shared" si="73"/>
        <v>20.137795275590552</v>
      </c>
      <c r="L37" s="60">
        <f t="shared" si="73"/>
        <v>6.3461538461538467</v>
      </c>
      <c r="M37" s="60">
        <f t="shared" si="73"/>
        <v>1.9343076923076925</v>
      </c>
      <c r="N37" s="60">
        <f t="shared" si="73"/>
        <v>2.8</v>
      </c>
      <c r="O37" s="144">
        <f t="shared" si="73"/>
        <v>357.83313143549367</v>
      </c>
      <c r="P37" s="59">
        <f t="shared" si="73"/>
        <v>10132.70588875168</v>
      </c>
      <c r="Q37" s="135">
        <f>AVERAGE(P35:P36)</f>
        <v>10132.70588875168</v>
      </c>
      <c r="R37" s="135">
        <f>Q37/1000</f>
        <v>10.13270588875168</v>
      </c>
    </row>
    <row r="38" spans="1:18" ht="15.75" thickBot="1" x14ac:dyDescent="0.3">
      <c r="A38" s="66">
        <v>1</v>
      </c>
      <c r="B38" s="67" t="s">
        <v>13</v>
      </c>
      <c r="C38" s="68">
        <v>41697</v>
      </c>
      <c r="D38" s="69">
        <v>1715</v>
      </c>
      <c r="E38" s="67">
        <v>32</v>
      </c>
      <c r="F38" s="152">
        <v>17</v>
      </c>
      <c r="G38" s="67">
        <v>16.5</v>
      </c>
      <c r="H38" s="71">
        <f t="shared" ref="H38" si="74">E38/2.54/12</f>
        <v>1.0498687664041995</v>
      </c>
      <c r="I38" s="145">
        <v>27.5</v>
      </c>
      <c r="J38" s="146">
        <f t="shared" si="67"/>
        <v>0.90223097112860895</v>
      </c>
      <c r="K38" s="145">
        <f t="shared" ref="K38" si="75">G38*J38</f>
        <v>14.886811023622048</v>
      </c>
      <c r="L38" s="146">
        <f t="shared" ref="L38" si="76">100/F38</f>
        <v>5.882352941176471</v>
      </c>
      <c r="M38" s="146">
        <f t="shared" ref="M38" si="77">L38*0.3048</f>
        <v>1.7929411764705885</v>
      </c>
      <c r="N38" s="72">
        <v>2.8</v>
      </c>
      <c r="O38" s="71">
        <f t="shared" ref="O38" si="78">L38*N38*K38</f>
        <v>245.19453450671611</v>
      </c>
      <c r="P38" s="74">
        <f t="shared" ref="P38" si="79">O38*28.316846593</f>
        <v>6943.1360190687255</v>
      </c>
      <c r="Q38" s="74">
        <f>AVERAGE(P38)</f>
        <v>6943.1360190687255</v>
      </c>
      <c r="R38" s="74">
        <f>Q38/1000</f>
        <v>6.9431360190687252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"/>
  <sheetViews>
    <sheetView workbookViewId="0">
      <selection activeCell="H12" sqref="H12"/>
    </sheetView>
  </sheetViews>
  <sheetFormatPr defaultRowHeight="15" x14ac:dyDescent="0.25"/>
  <cols>
    <col min="1" max="1" width="2.5703125" customWidth="1"/>
    <col min="2" max="2" width="8.140625" customWidth="1"/>
    <col min="3" max="3" width="7.42578125" customWidth="1"/>
    <col min="4" max="4" width="9.28515625" customWidth="1"/>
    <col min="5" max="5" width="10.28515625" customWidth="1"/>
    <col min="6" max="6" width="9.5703125" customWidth="1"/>
    <col min="7" max="7" width="8.7109375" customWidth="1"/>
    <col min="8" max="8" width="15" customWidth="1"/>
    <col min="9" max="9" width="12.140625" customWidth="1"/>
    <col min="10" max="10" width="11.5703125" customWidth="1"/>
    <col min="11" max="11" width="25.140625" customWidth="1"/>
    <col min="13" max="13" width="11.28515625" customWidth="1"/>
    <col min="14" max="14" width="12.85546875" customWidth="1"/>
    <col min="15" max="15" width="9.28515625" customWidth="1"/>
    <col min="16" max="16" width="16" customWidth="1"/>
    <col min="17" max="17" width="10" customWidth="1"/>
    <col min="18" max="18" width="15.5703125" customWidth="1"/>
  </cols>
  <sheetData>
    <row r="2" spans="1:18" ht="15.75" thickBot="1" x14ac:dyDescent="0.3"/>
    <row r="3" spans="1:18" x14ac:dyDescent="0.25">
      <c r="A3" s="61" t="s">
        <v>69</v>
      </c>
      <c r="B3" s="87" t="s">
        <v>16</v>
      </c>
      <c r="C3" s="88" t="s">
        <v>17</v>
      </c>
      <c r="D3" s="89" t="s">
        <v>26</v>
      </c>
      <c r="E3" s="90" t="s">
        <v>63</v>
      </c>
      <c r="F3" s="92" t="s">
        <v>65</v>
      </c>
      <c r="G3" s="109" t="s">
        <v>59</v>
      </c>
      <c r="H3" s="90" t="s">
        <v>60</v>
      </c>
      <c r="I3" s="90" t="s">
        <v>101</v>
      </c>
      <c r="J3" s="91" t="s">
        <v>102</v>
      </c>
      <c r="K3" s="90" t="s">
        <v>61</v>
      </c>
      <c r="L3" s="90" t="s">
        <v>62</v>
      </c>
      <c r="M3" s="90" t="s">
        <v>64</v>
      </c>
      <c r="N3" s="90" t="s">
        <v>114</v>
      </c>
      <c r="O3" s="90" t="s">
        <v>48</v>
      </c>
      <c r="P3" s="90" t="s">
        <v>50</v>
      </c>
      <c r="Q3" s="91" t="s">
        <v>67</v>
      </c>
      <c r="R3" s="92" t="s">
        <v>68</v>
      </c>
    </row>
    <row r="4" spans="1:18" ht="18" thickBot="1" x14ac:dyDescent="0.3">
      <c r="A4" s="61"/>
      <c r="B4" s="93"/>
      <c r="C4" s="94"/>
      <c r="D4" s="95" t="s">
        <v>112</v>
      </c>
      <c r="E4" s="96" t="s">
        <v>111</v>
      </c>
      <c r="F4" s="98"/>
      <c r="G4" s="110"/>
      <c r="H4" s="96" t="s">
        <v>115</v>
      </c>
      <c r="I4" s="96"/>
      <c r="J4" s="96" t="s">
        <v>103</v>
      </c>
      <c r="K4" s="97" t="s">
        <v>104</v>
      </c>
      <c r="L4" s="96" t="s">
        <v>105</v>
      </c>
      <c r="M4" s="96" t="s">
        <v>106</v>
      </c>
      <c r="N4" s="96" t="s">
        <v>113</v>
      </c>
      <c r="O4" s="96" t="s">
        <v>107</v>
      </c>
      <c r="P4" s="96" t="s">
        <v>108</v>
      </c>
      <c r="Q4" s="97" t="s">
        <v>109</v>
      </c>
      <c r="R4" s="98" t="s">
        <v>110</v>
      </c>
    </row>
    <row r="5" spans="1:18" x14ac:dyDescent="0.25">
      <c r="A5" s="33">
        <v>1</v>
      </c>
      <c r="B5" s="114"/>
      <c r="C5" s="100"/>
      <c r="D5" s="101"/>
      <c r="E5" s="99"/>
      <c r="F5" s="115"/>
      <c r="G5" s="111"/>
      <c r="H5" s="102"/>
      <c r="I5" s="102"/>
      <c r="J5" s="103"/>
      <c r="K5" s="102"/>
      <c r="L5" s="103"/>
      <c r="M5" s="103"/>
      <c r="N5" s="103"/>
      <c r="O5" s="102">
        <f>L5*N5*K5</f>
        <v>0</v>
      </c>
      <c r="P5" s="102">
        <f>O5*28.316846593</f>
        <v>0</v>
      </c>
      <c r="Q5" s="99"/>
      <c r="R5" s="104"/>
    </row>
    <row r="6" spans="1:18" x14ac:dyDescent="0.25">
      <c r="A6" s="25">
        <v>2</v>
      </c>
      <c r="B6" s="116"/>
      <c r="C6" s="83"/>
      <c r="D6" s="84"/>
      <c r="E6" s="82"/>
      <c r="F6" s="117"/>
      <c r="G6" s="112"/>
      <c r="H6" s="85"/>
      <c r="I6" s="85"/>
      <c r="J6" s="86"/>
      <c r="K6" s="85"/>
      <c r="L6" s="86"/>
      <c r="M6" s="86"/>
      <c r="N6" s="86"/>
      <c r="O6" s="85">
        <f>L6*N6*K6</f>
        <v>0</v>
      </c>
      <c r="P6" s="85">
        <f t="shared" ref="P6:P7" si="0">O6*28.316846593</f>
        <v>0</v>
      </c>
      <c r="Q6" s="82"/>
      <c r="R6" s="105"/>
    </row>
    <row r="7" spans="1:18" x14ac:dyDescent="0.25">
      <c r="A7" s="25">
        <v>3</v>
      </c>
      <c r="B7" s="116"/>
      <c r="C7" s="83"/>
      <c r="D7" s="84"/>
      <c r="E7" s="82"/>
      <c r="F7" s="117"/>
      <c r="G7" s="112"/>
      <c r="H7" s="85"/>
      <c r="I7" s="85"/>
      <c r="J7" s="86"/>
      <c r="K7" s="85"/>
      <c r="L7" s="86"/>
      <c r="M7" s="86"/>
      <c r="N7" s="86"/>
      <c r="O7" s="85">
        <f>L7*N7*K7</f>
        <v>0</v>
      </c>
      <c r="P7" s="85">
        <f t="shared" si="0"/>
        <v>0</v>
      </c>
      <c r="Q7" s="82"/>
      <c r="R7" s="105"/>
    </row>
    <row r="8" spans="1:18" x14ac:dyDescent="0.25">
      <c r="A8" s="25">
        <v>4</v>
      </c>
      <c r="B8" s="116"/>
      <c r="C8" s="83"/>
      <c r="D8" s="84"/>
      <c r="E8" s="82"/>
      <c r="F8" s="117"/>
      <c r="G8" s="112"/>
      <c r="H8" s="82"/>
      <c r="I8" s="85"/>
      <c r="J8" s="86"/>
      <c r="K8" s="82"/>
      <c r="L8" s="82"/>
      <c r="M8" s="82"/>
      <c r="N8" s="82"/>
      <c r="O8" s="82"/>
      <c r="P8" s="82"/>
      <c r="Q8" s="85">
        <f>AVERAGE(P5:P7)</f>
        <v>0</v>
      </c>
      <c r="R8" s="106">
        <f>Q8/1000</f>
        <v>0</v>
      </c>
    </row>
    <row r="9" spans="1:18" ht="15.75" thickBot="1" x14ac:dyDescent="0.3">
      <c r="A9" s="44">
        <v>5</v>
      </c>
      <c r="B9" s="118"/>
      <c r="C9" s="107"/>
      <c r="D9" s="107"/>
      <c r="E9" s="107"/>
      <c r="F9" s="119"/>
      <c r="G9" s="113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8"/>
    </row>
  </sheetData>
  <pageMargins left="0.7" right="0.7" top="0.75" bottom="0.75" header="0.3" footer="0.3"/>
  <pageSetup orientation="landscape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A4" workbookViewId="0">
      <selection activeCell="D6" sqref="D6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/>
    <row r="2" spans="2:10" ht="17.25" x14ac:dyDescent="0.25">
      <c r="B2" s="87" t="s">
        <v>147</v>
      </c>
      <c r="C2" s="90"/>
      <c r="D2" s="90"/>
      <c r="E2" s="90" t="s">
        <v>139</v>
      </c>
      <c r="F2" s="90" t="s">
        <v>137</v>
      </c>
      <c r="G2" s="90" t="s">
        <v>56</v>
      </c>
      <c r="H2" s="90" t="s">
        <v>152</v>
      </c>
      <c r="I2" s="90" t="s">
        <v>144</v>
      </c>
      <c r="J2" s="120" t="s">
        <v>146</v>
      </c>
    </row>
    <row r="3" spans="2:10" x14ac:dyDescent="0.25">
      <c r="B3" s="121" t="s">
        <v>26</v>
      </c>
      <c r="C3" s="81"/>
      <c r="D3" s="81"/>
      <c r="E3" s="81"/>
      <c r="F3" s="81"/>
      <c r="G3" s="81" t="s">
        <v>140</v>
      </c>
      <c r="H3" s="81" t="s">
        <v>143</v>
      </c>
      <c r="I3" s="81" t="s">
        <v>64</v>
      </c>
      <c r="J3" s="122" t="s">
        <v>145</v>
      </c>
    </row>
    <row r="4" spans="2:10" x14ac:dyDescent="0.25">
      <c r="B4" s="121" t="s">
        <v>148</v>
      </c>
      <c r="C4" s="81">
        <v>0</v>
      </c>
      <c r="D4" s="81" t="s">
        <v>116</v>
      </c>
      <c r="E4" s="128" t="s">
        <v>138</v>
      </c>
      <c r="F4" s="129" t="s">
        <v>138</v>
      </c>
      <c r="G4" s="129" t="s">
        <v>138</v>
      </c>
      <c r="H4" s="129" t="s">
        <v>138</v>
      </c>
      <c r="I4" s="129" t="s">
        <v>138</v>
      </c>
      <c r="J4" s="129" t="s">
        <v>138</v>
      </c>
    </row>
    <row r="5" spans="2:10" x14ac:dyDescent="0.25">
      <c r="B5" s="121"/>
      <c r="C5" s="81">
        <v>1</v>
      </c>
      <c r="D5" s="81" t="s">
        <v>135</v>
      </c>
      <c r="E5" s="81">
        <v>0.5</v>
      </c>
      <c r="F5" s="82"/>
      <c r="G5" s="82">
        <f>0.5*77.4192</f>
        <v>38.709600000000002</v>
      </c>
      <c r="H5" s="82"/>
      <c r="I5" s="82"/>
      <c r="J5" s="105"/>
    </row>
    <row r="6" spans="2:10" x14ac:dyDescent="0.25">
      <c r="B6" s="121"/>
      <c r="C6" s="81">
        <v>2</v>
      </c>
      <c r="D6" s="81" t="s">
        <v>136</v>
      </c>
      <c r="E6" s="81">
        <v>1</v>
      </c>
      <c r="F6" s="82"/>
      <c r="G6" s="82">
        <v>77.419200000000004</v>
      </c>
      <c r="H6" s="82"/>
      <c r="I6" s="82"/>
      <c r="J6" s="105"/>
    </row>
    <row r="7" spans="2:10" x14ac:dyDescent="0.25">
      <c r="B7" s="121"/>
      <c r="C7" s="81">
        <v>3</v>
      </c>
      <c r="D7" s="81" t="s">
        <v>117</v>
      </c>
      <c r="E7" s="81">
        <v>1</v>
      </c>
      <c r="F7" s="82"/>
      <c r="G7" s="82">
        <v>77.419200000000004</v>
      </c>
      <c r="H7" s="82"/>
      <c r="I7" s="82"/>
      <c r="J7" s="105"/>
    </row>
    <row r="8" spans="2:10" x14ac:dyDescent="0.25">
      <c r="B8" s="121"/>
      <c r="C8" s="81">
        <v>4</v>
      </c>
      <c r="D8" s="81" t="s">
        <v>118</v>
      </c>
      <c r="E8" s="81">
        <v>1</v>
      </c>
      <c r="F8" s="82"/>
      <c r="G8" s="82">
        <v>77.419200000000004</v>
      </c>
      <c r="H8" s="82"/>
      <c r="I8" s="82"/>
      <c r="J8" s="105"/>
    </row>
    <row r="9" spans="2:10" x14ac:dyDescent="0.25">
      <c r="B9" s="121"/>
      <c r="C9" s="81">
        <v>5</v>
      </c>
      <c r="D9" s="81" t="s">
        <v>119</v>
      </c>
      <c r="E9" s="81">
        <v>1</v>
      </c>
      <c r="F9" s="82"/>
      <c r="G9" s="82">
        <v>77.419200000000004</v>
      </c>
      <c r="H9" s="82"/>
      <c r="I9" s="82"/>
      <c r="J9" s="105"/>
    </row>
    <row r="10" spans="2:10" x14ac:dyDescent="0.25">
      <c r="B10" s="121"/>
      <c r="C10" s="81">
        <v>6</v>
      </c>
      <c r="D10" s="81" t="s">
        <v>120</v>
      </c>
      <c r="E10" s="81">
        <v>1</v>
      </c>
      <c r="F10" s="82"/>
      <c r="G10" s="82">
        <v>77.419200000000004</v>
      </c>
      <c r="H10" s="82"/>
      <c r="I10" s="82"/>
      <c r="J10" s="105"/>
    </row>
    <row r="11" spans="2:10" x14ac:dyDescent="0.25">
      <c r="B11" s="121"/>
      <c r="C11" s="81">
        <v>7</v>
      </c>
      <c r="D11" s="81" t="s">
        <v>121</v>
      </c>
      <c r="E11" s="81">
        <v>1</v>
      </c>
      <c r="F11" s="82"/>
      <c r="G11" s="82">
        <v>77.419200000000004</v>
      </c>
      <c r="H11" s="82"/>
      <c r="I11" s="82"/>
      <c r="J11" s="105"/>
    </row>
    <row r="12" spans="2:10" x14ac:dyDescent="0.25">
      <c r="B12" s="121"/>
      <c r="C12" s="81">
        <v>8</v>
      </c>
      <c r="D12" s="81" t="s">
        <v>122</v>
      </c>
      <c r="E12" s="81">
        <v>1</v>
      </c>
      <c r="F12" s="82"/>
      <c r="G12" s="82">
        <v>77.419200000000004</v>
      </c>
      <c r="H12" s="82"/>
      <c r="I12" s="82"/>
      <c r="J12" s="105"/>
    </row>
    <row r="13" spans="2:10" x14ac:dyDescent="0.25">
      <c r="B13" s="121"/>
      <c r="C13" s="81">
        <v>9</v>
      </c>
      <c r="D13" s="81" t="s">
        <v>123</v>
      </c>
      <c r="E13" s="81">
        <v>1</v>
      </c>
      <c r="F13" s="82"/>
      <c r="G13" s="82">
        <v>77.419200000000004</v>
      </c>
      <c r="H13" s="82"/>
      <c r="I13" s="82"/>
      <c r="J13" s="105"/>
    </row>
    <row r="14" spans="2:10" x14ac:dyDescent="0.25">
      <c r="B14" s="121"/>
      <c r="C14" s="81">
        <v>10</v>
      </c>
      <c r="D14" s="81" t="s">
        <v>124</v>
      </c>
      <c r="E14" s="81">
        <v>1</v>
      </c>
      <c r="F14" s="82"/>
      <c r="G14" s="82">
        <v>77.419200000000004</v>
      </c>
      <c r="H14" s="82"/>
      <c r="I14" s="82"/>
      <c r="J14" s="105"/>
    </row>
    <row r="15" spans="2:10" x14ac:dyDescent="0.25">
      <c r="B15" s="121"/>
      <c r="C15" s="81">
        <v>11</v>
      </c>
      <c r="D15" s="81" t="s">
        <v>125</v>
      </c>
      <c r="E15" s="81">
        <v>1</v>
      </c>
      <c r="F15" s="82"/>
      <c r="G15" s="82">
        <v>77.419200000000004</v>
      </c>
      <c r="H15" s="82"/>
      <c r="I15" s="82"/>
      <c r="J15" s="105"/>
    </row>
    <row r="16" spans="2:10" x14ac:dyDescent="0.25">
      <c r="B16" s="121"/>
      <c r="C16" s="81">
        <v>12</v>
      </c>
      <c r="D16" s="81" t="s">
        <v>126</v>
      </c>
      <c r="E16" s="81">
        <v>1</v>
      </c>
      <c r="F16" s="82"/>
      <c r="G16" s="82">
        <v>77.419200000000004</v>
      </c>
      <c r="H16" s="82"/>
      <c r="I16" s="82"/>
      <c r="J16" s="105"/>
    </row>
    <row r="17" spans="2:10" x14ac:dyDescent="0.25">
      <c r="B17" s="121"/>
      <c r="C17" s="81">
        <v>13</v>
      </c>
      <c r="D17" s="81" t="s">
        <v>127</v>
      </c>
      <c r="E17" s="81">
        <v>1</v>
      </c>
      <c r="F17" s="82"/>
      <c r="G17" s="82">
        <v>77.419200000000004</v>
      </c>
      <c r="H17" s="82"/>
      <c r="I17" s="82"/>
      <c r="J17" s="105"/>
    </row>
    <row r="18" spans="2:10" x14ac:dyDescent="0.25">
      <c r="B18" s="121"/>
      <c r="C18" s="81">
        <v>14</v>
      </c>
      <c r="D18" s="81" t="s">
        <v>128</v>
      </c>
      <c r="E18" s="81">
        <v>1</v>
      </c>
      <c r="F18" s="82"/>
      <c r="G18" s="82">
        <v>77.419200000000004</v>
      </c>
      <c r="H18" s="82"/>
      <c r="I18" s="82"/>
      <c r="J18" s="105"/>
    </row>
    <row r="19" spans="2:10" x14ac:dyDescent="0.25">
      <c r="B19" s="121"/>
      <c r="C19" s="81">
        <v>15</v>
      </c>
      <c r="D19" s="81" t="s">
        <v>129</v>
      </c>
      <c r="E19" s="81">
        <v>1</v>
      </c>
      <c r="F19" s="82"/>
      <c r="G19" s="82">
        <v>77.419200000000004</v>
      </c>
      <c r="H19" s="82"/>
      <c r="I19" s="82"/>
      <c r="J19" s="105"/>
    </row>
    <row r="20" spans="2:10" x14ac:dyDescent="0.25">
      <c r="B20" s="121"/>
      <c r="C20" s="81">
        <v>16</v>
      </c>
      <c r="D20" s="81" t="s">
        <v>130</v>
      </c>
      <c r="E20" s="81">
        <v>1</v>
      </c>
      <c r="F20" s="82"/>
      <c r="G20" s="82">
        <v>77.419200000000004</v>
      </c>
      <c r="H20" s="82"/>
      <c r="I20" s="82"/>
      <c r="J20" s="105"/>
    </row>
    <row r="21" spans="2:10" x14ac:dyDescent="0.25">
      <c r="B21" s="121"/>
      <c r="C21" s="81">
        <v>17</v>
      </c>
      <c r="D21" s="81" t="s">
        <v>131</v>
      </c>
      <c r="E21" s="81">
        <v>1</v>
      </c>
      <c r="F21" s="82"/>
      <c r="G21" s="82">
        <v>77.419200000000004</v>
      </c>
      <c r="H21" s="82"/>
      <c r="I21" s="82"/>
      <c r="J21" s="105"/>
    </row>
    <row r="22" spans="2:10" x14ac:dyDescent="0.25">
      <c r="B22" s="121"/>
      <c r="C22" s="81">
        <v>18</v>
      </c>
      <c r="D22" s="81" t="s">
        <v>132</v>
      </c>
      <c r="E22" s="81">
        <v>1</v>
      </c>
      <c r="F22" s="82"/>
      <c r="G22" s="82">
        <v>77.419200000000004</v>
      </c>
      <c r="H22" s="82"/>
      <c r="I22" s="82"/>
      <c r="J22" s="105"/>
    </row>
    <row r="23" spans="2:10" x14ac:dyDescent="0.25">
      <c r="B23" s="121"/>
      <c r="C23" s="81">
        <v>19</v>
      </c>
      <c r="D23" s="81" t="s">
        <v>133</v>
      </c>
      <c r="E23" s="81">
        <v>1</v>
      </c>
      <c r="F23" s="82"/>
      <c r="G23" s="82">
        <v>77.419200000000004</v>
      </c>
      <c r="H23" s="82"/>
      <c r="I23" s="82"/>
      <c r="J23" s="105"/>
    </row>
    <row r="24" spans="2:10" x14ac:dyDescent="0.25">
      <c r="B24" s="121"/>
      <c r="C24" s="81">
        <v>20</v>
      </c>
      <c r="D24" s="81" t="s">
        <v>134</v>
      </c>
      <c r="E24" s="81">
        <v>1</v>
      </c>
      <c r="F24" s="82"/>
      <c r="G24" s="82">
        <v>77.419200000000004</v>
      </c>
      <c r="H24" s="82"/>
      <c r="I24" s="82"/>
      <c r="J24" s="105"/>
    </row>
    <row r="25" spans="2:10" ht="15.75" thickBot="1" x14ac:dyDescent="0.3">
      <c r="B25" s="93" t="s">
        <v>141</v>
      </c>
      <c r="C25" s="96" t="s">
        <v>149</v>
      </c>
      <c r="D25" s="96" t="s">
        <v>142</v>
      </c>
      <c r="E25" s="96">
        <v>0.5</v>
      </c>
      <c r="F25" s="107"/>
      <c r="G25" s="107">
        <f>0.5*77.4192</f>
        <v>38.709600000000002</v>
      </c>
      <c r="H25" s="107"/>
      <c r="I25" s="124"/>
      <c r="J25" s="125"/>
    </row>
    <row r="26" spans="2:10" ht="18" thickBot="1" x14ac:dyDescent="0.3">
      <c r="I26" s="127" t="s">
        <v>151</v>
      </c>
      <c r="J26" s="126"/>
    </row>
    <row r="27" spans="2:10" ht="15.75" thickBot="1" x14ac:dyDescent="0.3">
      <c r="I27" s="127" t="s">
        <v>150</v>
      </c>
      <c r="J27" s="123"/>
    </row>
  </sheetData>
  <pageMargins left="0.7" right="0.7" top="0.75" bottom="0.75" header="0.3" footer="0.3"/>
  <pageSetup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1"/>
  <sheetViews>
    <sheetView topLeftCell="A7" workbookViewId="0">
      <selection activeCell="L25" sqref="L25"/>
    </sheetView>
  </sheetViews>
  <sheetFormatPr defaultRowHeight="15" x14ac:dyDescent="0.25"/>
  <cols>
    <col min="2" max="2" width="14.5703125" customWidth="1"/>
    <col min="8" max="8" width="20.42578125" customWidth="1"/>
    <col min="13" max="13" width="14.140625" customWidth="1"/>
    <col min="14" max="14" width="15.140625" customWidth="1"/>
    <col min="15" max="16" width="18.42578125" customWidth="1"/>
    <col min="17" max="17" width="17" customWidth="1"/>
  </cols>
  <sheetData>
    <row r="1" spans="2:19" x14ac:dyDescent="0.25">
      <c r="M1" t="s">
        <v>75</v>
      </c>
    </row>
    <row r="7" spans="2:19" ht="15.75" thickBot="1" x14ac:dyDescent="0.3"/>
    <row r="8" spans="2:19" x14ac:dyDescent="0.25">
      <c r="B8" s="20" t="s">
        <v>14</v>
      </c>
      <c r="C8" s="21"/>
      <c r="D8" s="22"/>
      <c r="E8" s="5" t="s">
        <v>15</v>
      </c>
      <c r="F8" s="5"/>
      <c r="G8" s="5"/>
      <c r="H8" s="5"/>
      <c r="I8" s="5"/>
      <c r="J8" s="6"/>
      <c r="M8" t="s">
        <v>74</v>
      </c>
      <c r="O8" t="s">
        <v>78</v>
      </c>
      <c r="P8" t="s">
        <v>77</v>
      </c>
    </row>
    <row r="9" spans="2:19" x14ac:dyDescent="0.25">
      <c r="B9" s="31" t="s">
        <v>23</v>
      </c>
      <c r="C9" s="15" t="s">
        <v>1</v>
      </c>
      <c r="D9" s="32" t="s">
        <v>2</v>
      </c>
      <c r="E9" s="8" t="s">
        <v>1</v>
      </c>
      <c r="F9" s="8" t="s">
        <v>25</v>
      </c>
      <c r="G9" s="8" t="s">
        <v>24</v>
      </c>
      <c r="H9" s="8" t="s">
        <v>79</v>
      </c>
      <c r="I9" s="8" t="s">
        <v>6</v>
      </c>
      <c r="J9" s="9" t="s">
        <v>5</v>
      </c>
      <c r="K9" t="s">
        <v>94</v>
      </c>
      <c r="M9" s="15" t="s">
        <v>76</v>
      </c>
      <c r="N9" t="s">
        <v>71</v>
      </c>
      <c r="O9" t="s">
        <v>72</v>
      </c>
      <c r="Q9" t="s">
        <v>73</v>
      </c>
      <c r="R9" t="s">
        <v>46</v>
      </c>
      <c r="S9" t="s">
        <v>5</v>
      </c>
    </row>
    <row r="10" spans="2:19" x14ac:dyDescent="0.25">
      <c r="B10" s="25">
        <v>0</v>
      </c>
      <c r="C10" s="2">
        <v>0</v>
      </c>
      <c r="D10" s="26">
        <v>0</v>
      </c>
      <c r="E10">
        <f>0-C10</f>
        <v>0</v>
      </c>
      <c r="F10">
        <v>0</v>
      </c>
      <c r="G10">
        <v>0</v>
      </c>
      <c r="H10">
        <v>0</v>
      </c>
      <c r="I10">
        <f>H10/10000</f>
        <v>0</v>
      </c>
      <c r="J10">
        <f t="shared" ref="J10:J11" si="0">D10*I10</f>
        <v>0</v>
      </c>
      <c r="M10">
        <f>B10*12*2.54</f>
        <v>0</v>
      </c>
      <c r="N10">
        <f>(B10+B11)/2</f>
        <v>0.5</v>
      </c>
      <c r="O10">
        <f>(C10+C11)/2</f>
        <v>3</v>
      </c>
      <c r="P10">
        <v>0</v>
      </c>
      <c r="Q10">
        <v>0</v>
      </c>
      <c r="R10">
        <f>Q10/10000</f>
        <v>0</v>
      </c>
      <c r="S10">
        <f>R10*J10</f>
        <v>0</v>
      </c>
    </row>
    <row r="11" spans="2:19" x14ac:dyDescent="0.25">
      <c r="B11" s="25">
        <v>1</v>
      </c>
      <c r="C11" s="2">
        <v>6</v>
      </c>
      <c r="D11" s="26">
        <v>0.39</v>
      </c>
      <c r="E11">
        <f t="shared" ref="E11" si="1">0-C11</f>
        <v>-6</v>
      </c>
      <c r="F11">
        <f>(B11-B10)*12</f>
        <v>12</v>
      </c>
      <c r="G11">
        <f>F11*2.54</f>
        <v>30.48</v>
      </c>
      <c r="H11">
        <f>C11*G11</f>
        <v>182.88</v>
      </c>
      <c r="I11">
        <f>H11/10000</f>
        <v>1.8287999999999999E-2</v>
      </c>
      <c r="J11">
        <f t="shared" si="0"/>
        <v>7.1323200000000002E-3</v>
      </c>
      <c r="K11">
        <f>SQRT((C11-C10)^2+((B11-B10)*12*2.54)^2)</f>
        <v>31.064938435477384</v>
      </c>
      <c r="M11">
        <f>B11</f>
        <v>1</v>
      </c>
      <c r="N11">
        <f>N10+1</f>
        <v>1.5</v>
      </c>
      <c r="O11">
        <f t="shared" ref="O11:O25" si="2">(C11+C12)/2</f>
        <v>10</v>
      </c>
      <c r="P11">
        <v>30.48</v>
      </c>
      <c r="Q11">
        <f>(1/2)*(O10+O11)*P11</f>
        <v>198.12</v>
      </c>
      <c r="R11">
        <f t="shared" ref="R11:R26" si="3">Q11/10000</f>
        <v>1.9812E-2</v>
      </c>
      <c r="S11">
        <f>R11*D11</f>
        <v>7.7266800000000005E-3</v>
      </c>
    </row>
    <row r="12" spans="2:19" x14ac:dyDescent="0.25">
      <c r="B12" s="25">
        <v>2</v>
      </c>
      <c r="C12" s="2">
        <v>14</v>
      </c>
      <c r="D12" s="26">
        <v>0.25</v>
      </c>
      <c r="E12">
        <f t="shared" ref="E12:E26" si="4">0-C12</f>
        <v>-14</v>
      </c>
      <c r="F12">
        <f t="shared" ref="F12:F26" si="5">(B12-B11)*12</f>
        <v>12</v>
      </c>
      <c r="G12">
        <f t="shared" ref="G12:G26" si="6">F12*2.54</f>
        <v>30.48</v>
      </c>
      <c r="H12">
        <f t="shared" ref="H12:H26" si="7">C12*G12</f>
        <v>426.72</v>
      </c>
      <c r="I12">
        <f t="shared" ref="I12:I26" si="8">H12/10000</f>
        <v>4.2672000000000002E-2</v>
      </c>
      <c r="J12">
        <f t="shared" ref="J12:J26" si="9">D12*I12</f>
        <v>1.0668E-2</v>
      </c>
      <c r="K12">
        <f t="shared" ref="K12:K26" si="10">SQRT((C12-C11)^2+((B12-B11)*12*2.54)^2)</f>
        <v>31.512384866905901</v>
      </c>
      <c r="M12">
        <f t="shared" ref="M12:M26" si="11">B12</f>
        <v>2</v>
      </c>
      <c r="N12">
        <f t="shared" ref="N12:N26" si="12">N11+1</f>
        <v>2.5</v>
      </c>
      <c r="O12">
        <f t="shared" si="2"/>
        <v>14</v>
      </c>
      <c r="P12">
        <v>30.48</v>
      </c>
      <c r="Q12">
        <f t="shared" ref="Q12:Q26" si="13">(1/2)*(O11+O12)*P12</f>
        <v>365.76</v>
      </c>
      <c r="R12">
        <f t="shared" si="3"/>
        <v>3.6575999999999997E-2</v>
      </c>
      <c r="S12">
        <f t="shared" ref="S12:S26" si="14">R12*D12</f>
        <v>9.1439999999999994E-3</v>
      </c>
    </row>
    <row r="13" spans="2:19" x14ac:dyDescent="0.25">
      <c r="B13" s="25">
        <v>3</v>
      </c>
      <c r="C13" s="2">
        <v>14</v>
      </c>
      <c r="D13" s="26">
        <v>0.24</v>
      </c>
      <c r="E13">
        <f t="shared" si="4"/>
        <v>-14</v>
      </c>
      <c r="F13">
        <f t="shared" si="5"/>
        <v>12</v>
      </c>
      <c r="G13">
        <f t="shared" si="6"/>
        <v>30.48</v>
      </c>
      <c r="H13">
        <f t="shared" si="7"/>
        <v>426.72</v>
      </c>
      <c r="I13">
        <f t="shared" si="8"/>
        <v>4.2672000000000002E-2</v>
      </c>
      <c r="J13">
        <f t="shared" si="9"/>
        <v>1.024128E-2</v>
      </c>
      <c r="K13">
        <f t="shared" si="10"/>
        <v>30.48</v>
      </c>
      <c r="M13">
        <f t="shared" si="11"/>
        <v>3</v>
      </c>
      <c r="N13">
        <f t="shared" si="12"/>
        <v>3.5</v>
      </c>
      <c r="O13">
        <f t="shared" si="2"/>
        <v>16.5</v>
      </c>
      <c r="P13">
        <v>30.48</v>
      </c>
      <c r="Q13">
        <f t="shared" si="13"/>
        <v>464.82</v>
      </c>
      <c r="R13">
        <f t="shared" si="3"/>
        <v>4.6482000000000002E-2</v>
      </c>
      <c r="S13">
        <f t="shared" si="14"/>
        <v>1.1155679999999999E-2</v>
      </c>
    </row>
    <row r="14" spans="2:19" x14ac:dyDescent="0.25">
      <c r="B14" s="25">
        <v>4</v>
      </c>
      <c r="C14" s="2">
        <v>19</v>
      </c>
      <c r="D14" s="26">
        <v>0.06</v>
      </c>
      <c r="E14">
        <f t="shared" si="4"/>
        <v>-19</v>
      </c>
      <c r="F14">
        <f t="shared" si="5"/>
        <v>12</v>
      </c>
      <c r="G14">
        <f t="shared" si="6"/>
        <v>30.48</v>
      </c>
      <c r="H14">
        <f t="shared" si="7"/>
        <v>579.12</v>
      </c>
      <c r="I14">
        <f t="shared" si="8"/>
        <v>5.7911999999999998E-2</v>
      </c>
      <c r="J14">
        <f t="shared" si="9"/>
        <v>3.4747199999999997E-3</v>
      </c>
      <c r="K14">
        <f t="shared" si="10"/>
        <v>30.887382537210886</v>
      </c>
      <c r="M14">
        <f t="shared" si="11"/>
        <v>4</v>
      </c>
      <c r="N14">
        <f t="shared" si="12"/>
        <v>4.5</v>
      </c>
      <c r="O14">
        <f t="shared" si="2"/>
        <v>19.5</v>
      </c>
      <c r="P14">
        <v>30.48</v>
      </c>
      <c r="Q14">
        <f t="shared" si="13"/>
        <v>548.64</v>
      </c>
      <c r="R14">
        <f t="shared" si="3"/>
        <v>5.4863999999999996E-2</v>
      </c>
      <c r="S14">
        <f t="shared" si="14"/>
        <v>3.2918399999999994E-3</v>
      </c>
    </row>
    <row r="15" spans="2:19" x14ac:dyDescent="0.25">
      <c r="B15" s="25">
        <v>5</v>
      </c>
      <c r="C15" s="2">
        <v>20</v>
      </c>
      <c r="D15" s="26">
        <v>0.32</v>
      </c>
      <c r="E15">
        <f t="shared" si="4"/>
        <v>-20</v>
      </c>
      <c r="F15">
        <f t="shared" si="5"/>
        <v>12</v>
      </c>
      <c r="G15">
        <f t="shared" si="6"/>
        <v>30.48</v>
      </c>
      <c r="H15">
        <f t="shared" si="7"/>
        <v>609.6</v>
      </c>
      <c r="I15">
        <f t="shared" si="8"/>
        <v>6.096E-2</v>
      </c>
      <c r="J15">
        <f t="shared" si="9"/>
        <v>1.9507199999999999E-2</v>
      </c>
      <c r="K15">
        <f t="shared" si="10"/>
        <v>30.496399787515902</v>
      </c>
      <c r="M15">
        <f t="shared" si="11"/>
        <v>5</v>
      </c>
      <c r="N15">
        <f t="shared" si="12"/>
        <v>5.5</v>
      </c>
      <c r="O15">
        <f t="shared" si="2"/>
        <v>16</v>
      </c>
      <c r="P15">
        <v>30.48</v>
      </c>
      <c r="Q15">
        <f t="shared" si="13"/>
        <v>541.02</v>
      </c>
      <c r="R15">
        <f t="shared" si="3"/>
        <v>5.4101999999999997E-2</v>
      </c>
      <c r="S15">
        <f t="shared" si="14"/>
        <v>1.7312640000000001E-2</v>
      </c>
    </row>
    <row r="16" spans="2:19" x14ac:dyDescent="0.25">
      <c r="B16" s="25">
        <v>6</v>
      </c>
      <c r="C16" s="2">
        <v>12</v>
      </c>
      <c r="D16" s="26">
        <v>0.47</v>
      </c>
      <c r="E16">
        <f t="shared" si="4"/>
        <v>-12</v>
      </c>
      <c r="F16">
        <f t="shared" si="5"/>
        <v>12</v>
      </c>
      <c r="G16">
        <f t="shared" si="6"/>
        <v>30.48</v>
      </c>
      <c r="H16">
        <f t="shared" si="7"/>
        <v>365.76</v>
      </c>
      <c r="I16">
        <f t="shared" si="8"/>
        <v>3.6575999999999997E-2</v>
      </c>
      <c r="J16">
        <f t="shared" si="9"/>
        <v>1.7190719999999996E-2</v>
      </c>
      <c r="K16">
        <f t="shared" si="10"/>
        <v>31.512384866905901</v>
      </c>
      <c r="M16">
        <f t="shared" si="11"/>
        <v>6</v>
      </c>
      <c r="N16">
        <f t="shared" si="12"/>
        <v>6.5</v>
      </c>
      <c r="O16">
        <f t="shared" si="2"/>
        <v>11</v>
      </c>
      <c r="P16">
        <v>30.48</v>
      </c>
      <c r="Q16">
        <f t="shared" si="13"/>
        <v>411.48</v>
      </c>
      <c r="R16">
        <f t="shared" si="3"/>
        <v>4.1148000000000004E-2</v>
      </c>
      <c r="S16">
        <f t="shared" si="14"/>
        <v>1.9339560000000002E-2</v>
      </c>
    </row>
    <row r="17" spans="2:19" x14ac:dyDescent="0.25">
      <c r="B17" s="25">
        <v>7</v>
      </c>
      <c r="C17" s="2">
        <v>10</v>
      </c>
      <c r="D17" s="26">
        <v>0.26</v>
      </c>
      <c r="E17">
        <f t="shared" si="4"/>
        <v>-10</v>
      </c>
      <c r="F17">
        <f t="shared" si="5"/>
        <v>12</v>
      </c>
      <c r="G17">
        <f t="shared" si="6"/>
        <v>30.48</v>
      </c>
      <c r="H17">
        <f t="shared" si="7"/>
        <v>304.8</v>
      </c>
      <c r="I17">
        <f t="shared" si="8"/>
        <v>3.048E-2</v>
      </c>
      <c r="J17">
        <f t="shared" si="9"/>
        <v>7.9248000000000009E-3</v>
      </c>
      <c r="K17">
        <f t="shared" si="10"/>
        <v>30.545546320208452</v>
      </c>
      <c r="M17">
        <f t="shared" si="11"/>
        <v>7</v>
      </c>
      <c r="N17">
        <f t="shared" si="12"/>
        <v>7.5</v>
      </c>
      <c r="O17">
        <f t="shared" si="2"/>
        <v>10</v>
      </c>
      <c r="P17">
        <v>30.48</v>
      </c>
      <c r="Q17">
        <f t="shared" si="13"/>
        <v>320.04000000000002</v>
      </c>
      <c r="R17">
        <f t="shared" si="3"/>
        <v>3.2004000000000005E-2</v>
      </c>
      <c r="S17">
        <f t="shared" si="14"/>
        <v>8.3210400000000018E-3</v>
      </c>
    </row>
    <row r="18" spans="2:19" x14ac:dyDescent="0.25">
      <c r="B18" s="25">
        <v>8</v>
      </c>
      <c r="C18" s="2">
        <v>10</v>
      </c>
      <c r="D18" s="26">
        <v>0.33</v>
      </c>
      <c r="E18">
        <f t="shared" si="4"/>
        <v>-10</v>
      </c>
      <c r="F18">
        <f t="shared" si="5"/>
        <v>12</v>
      </c>
      <c r="G18">
        <f t="shared" si="6"/>
        <v>30.48</v>
      </c>
      <c r="H18">
        <f t="shared" si="7"/>
        <v>304.8</v>
      </c>
      <c r="I18">
        <f t="shared" si="8"/>
        <v>3.048E-2</v>
      </c>
      <c r="J18">
        <f t="shared" si="9"/>
        <v>1.00584E-2</v>
      </c>
      <c r="K18">
        <f t="shared" si="10"/>
        <v>30.48</v>
      </c>
      <c r="M18">
        <f t="shared" si="11"/>
        <v>8</v>
      </c>
      <c r="N18">
        <f t="shared" si="12"/>
        <v>8.5</v>
      </c>
      <c r="O18">
        <f t="shared" si="2"/>
        <v>7</v>
      </c>
      <c r="P18">
        <v>30.48</v>
      </c>
      <c r="Q18">
        <f t="shared" si="13"/>
        <v>259.08</v>
      </c>
      <c r="R18">
        <f t="shared" si="3"/>
        <v>2.5907999999999997E-2</v>
      </c>
      <c r="S18">
        <f t="shared" si="14"/>
        <v>8.549639999999999E-3</v>
      </c>
    </row>
    <row r="19" spans="2:19" x14ac:dyDescent="0.25">
      <c r="B19" s="25">
        <v>9</v>
      </c>
      <c r="C19" s="2">
        <v>4</v>
      </c>
      <c r="D19" s="26">
        <v>0.2</v>
      </c>
      <c r="E19">
        <f t="shared" si="4"/>
        <v>-4</v>
      </c>
      <c r="F19">
        <f t="shared" si="5"/>
        <v>12</v>
      </c>
      <c r="G19">
        <f t="shared" si="6"/>
        <v>30.48</v>
      </c>
      <c r="H19">
        <f t="shared" si="7"/>
        <v>121.92</v>
      </c>
      <c r="I19">
        <f t="shared" si="8"/>
        <v>1.2192E-2</v>
      </c>
      <c r="J19">
        <f t="shared" si="9"/>
        <v>2.4384000000000003E-3</v>
      </c>
      <c r="K19">
        <f t="shared" si="10"/>
        <v>31.064938435477384</v>
      </c>
      <c r="M19">
        <f t="shared" si="11"/>
        <v>9</v>
      </c>
      <c r="N19">
        <f t="shared" si="12"/>
        <v>9.5</v>
      </c>
      <c r="O19">
        <f t="shared" si="2"/>
        <v>6</v>
      </c>
      <c r="P19">
        <v>30.48</v>
      </c>
      <c r="Q19">
        <f t="shared" si="13"/>
        <v>198.12</v>
      </c>
      <c r="R19">
        <f t="shared" si="3"/>
        <v>1.9812E-2</v>
      </c>
      <c r="S19">
        <f t="shared" si="14"/>
        <v>3.9624000000000005E-3</v>
      </c>
    </row>
    <row r="20" spans="2:19" x14ac:dyDescent="0.25">
      <c r="B20" s="25">
        <v>10</v>
      </c>
      <c r="C20" s="2">
        <v>8</v>
      </c>
      <c r="D20" s="26">
        <v>0.13</v>
      </c>
      <c r="E20">
        <f t="shared" si="4"/>
        <v>-8</v>
      </c>
      <c r="F20">
        <f t="shared" si="5"/>
        <v>12</v>
      </c>
      <c r="G20">
        <f t="shared" si="6"/>
        <v>30.48</v>
      </c>
      <c r="H20">
        <f t="shared" si="7"/>
        <v>243.84</v>
      </c>
      <c r="I20">
        <f t="shared" si="8"/>
        <v>2.4383999999999999E-2</v>
      </c>
      <c r="J20">
        <f t="shared" si="9"/>
        <v>3.1699200000000001E-3</v>
      </c>
      <c r="K20">
        <f t="shared" si="10"/>
        <v>30.741346749939243</v>
      </c>
      <c r="M20">
        <f t="shared" si="11"/>
        <v>10</v>
      </c>
      <c r="N20">
        <f t="shared" si="12"/>
        <v>10.5</v>
      </c>
      <c r="O20">
        <f t="shared" si="2"/>
        <v>7.5</v>
      </c>
      <c r="P20">
        <v>30.48</v>
      </c>
      <c r="Q20">
        <f t="shared" si="13"/>
        <v>205.74</v>
      </c>
      <c r="R20">
        <f t="shared" si="3"/>
        <v>2.0574000000000002E-2</v>
      </c>
      <c r="S20">
        <f t="shared" si="14"/>
        <v>2.6746200000000004E-3</v>
      </c>
    </row>
    <row r="21" spans="2:19" x14ac:dyDescent="0.25">
      <c r="B21" s="25">
        <v>11</v>
      </c>
      <c r="C21" s="2">
        <v>7</v>
      </c>
      <c r="D21" s="26">
        <v>0.02</v>
      </c>
      <c r="E21">
        <f t="shared" si="4"/>
        <v>-7</v>
      </c>
      <c r="F21">
        <f t="shared" si="5"/>
        <v>12</v>
      </c>
      <c r="G21">
        <f t="shared" si="6"/>
        <v>30.48</v>
      </c>
      <c r="H21">
        <f t="shared" si="7"/>
        <v>213.36</v>
      </c>
      <c r="I21">
        <f t="shared" si="8"/>
        <v>2.1336000000000001E-2</v>
      </c>
      <c r="J21">
        <f t="shared" si="9"/>
        <v>4.2672000000000001E-4</v>
      </c>
      <c r="K21">
        <f t="shared" si="10"/>
        <v>30.496399787515902</v>
      </c>
      <c r="M21">
        <f t="shared" si="11"/>
        <v>11</v>
      </c>
      <c r="N21">
        <f t="shared" si="12"/>
        <v>11.5</v>
      </c>
      <c r="O21">
        <f t="shared" si="2"/>
        <v>4.5</v>
      </c>
      <c r="P21">
        <v>30.48</v>
      </c>
      <c r="Q21">
        <f t="shared" si="13"/>
        <v>182.88</v>
      </c>
      <c r="R21">
        <f t="shared" si="3"/>
        <v>1.8287999999999999E-2</v>
      </c>
      <c r="S21">
        <f t="shared" si="14"/>
        <v>3.6575999999999997E-4</v>
      </c>
    </row>
    <row r="22" spans="2:19" x14ac:dyDescent="0.25">
      <c r="B22" s="25">
        <v>12</v>
      </c>
      <c r="C22" s="2">
        <v>2</v>
      </c>
      <c r="D22" s="26">
        <v>0.45</v>
      </c>
      <c r="E22">
        <f t="shared" si="4"/>
        <v>-2</v>
      </c>
      <c r="F22">
        <f t="shared" si="5"/>
        <v>12</v>
      </c>
      <c r="G22">
        <f t="shared" si="6"/>
        <v>30.48</v>
      </c>
      <c r="H22">
        <f t="shared" si="7"/>
        <v>60.96</v>
      </c>
      <c r="I22">
        <f t="shared" si="8"/>
        <v>6.0959999999999999E-3</v>
      </c>
      <c r="J22">
        <f t="shared" si="9"/>
        <v>2.7431999999999999E-3</v>
      </c>
      <c r="K22">
        <f t="shared" si="10"/>
        <v>30.887382537210886</v>
      </c>
      <c r="M22">
        <f t="shared" si="11"/>
        <v>12</v>
      </c>
      <c r="N22">
        <f t="shared" si="12"/>
        <v>12.5</v>
      </c>
      <c r="O22">
        <f t="shared" si="2"/>
        <v>3.5</v>
      </c>
      <c r="P22">
        <v>30.48</v>
      </c>
      <c r="Q22">
        <f t="shared" si="13"/>
        <v>121.92</v>
      </c>
      <c r="R22">
        <f t="shared" si="3"/>
        <v>1.2192E-2</v>
      </c>
      <c r="S22">
        <f t="shared" si="14"/>
        <v>5.4863999999999998E-3</v>
      </c>
    </row>
    <row r="23" spans="2:19" x14ac:dyDescent="0.25">
      <c r="B23" s="41">
        <v>13</v>
      </c>
      <c r="C23" s="30">
        <v>5</v>
      </c>
      <c r="D23" s="42">
        <v>0</v>
      </c>
      <c r="E23">
        <f t="shared" si="4"/>
        <v>-5</v>
      </c>
      <c r="F23">
        <f t="shared" si="5"/>
        <v>12</v>
      </c>
      <c r="G23">
        <f t="shared" si="6"/>
        <v>30.48</v>
      </c>
      <c r="H23">
        <f t="shared" si="7"/>
        <v>152.4</v>
      </c>
      <c r="I23">
        <f t="shared" si="8"/>
        <v>1.524E-2</v>
      </c>
      <c r="J23">
        <f t="shared" si="9"/>
        <v>0</v>
      </c>
      <c r="K23">
        <f t="shared" si="10"/>
        <v>30.627281955798821</v>
      </c>
      <c r="M23">
        <f t="shared" si="11"/>
        <v>13</v>
      </c>
      <c r="N23">
        <f t="shared" si="12"/>
        <v>13.5</v>
      </c>
      <c r="O23">
        <f t="shared" si="2"/>
        <v>2.5</v>
      </c>
      <c r="P23">
        <v>30.48</v>
      </c>
      <c r="Q23">
        <f t="shared" si="13"/>
        <v>91.44</v>
      </c>
      <c r="R23">
        <f t="shared" si="3"/>
        <v>9.1439999999999994E-3</v>
      </c>
      <c r="S23">
        <f t="shared" si="14"/>
        <v>0</v>
      </c>
    </row>
    <row r="24" spans="2:19" x14ac:dyDescent="0.25">
      <c r="B24" s="41">
        <v>14</v>
      </c>
      <c r="C24" s="30">
        <v>0</v>
      </c>
      <c r="D24" s="42">
        <v>0</v>
      </c>
      <c r="E24">
        <f t="shared" si="4"/>
        <v>0</v>
      </c>
      <c r="F24">
        <f t="shared" si="5"/>
        <v>12</v>
      </c>
      <c r="G24">
        <f t="shared" si="6"/>
        <v>30.48</v>
      </c>
      <c r="H24">
        <f t="shared" si="7"/>
        <v>0</v>
      </c>
      <c r="I24">
        <f t="shared" si="8"/>
        <v>0</v>
      </c>
      <c r="J24">
        <f t="shared" si="9"/>
        <v>0</v>
      </c>
      <c r="K24">
        <f>SQRT((C24-C23)^2+((B24-B23)*12*2.54)^2)</f>
        <v>30.887382537210886</v>
      </c>
      <c r="L24">
        <f>SUM(K11:K24)</f>
        <v>431.68376881737748</v>
      </c>
      <c r="M24">
        <f t="shared" si="11"/>
        <v>14</v>
      </c>
      <c r="N24">
        <f t="shared" si="12"/>
        <v>14.5</v>
      </c>
      <c r="O24">
        <f t="shared" si="2"/>
        <v>0</v>
      </c>
      <c r="P24">
        <v>30.48</v>
      </c>
      <c r="Q24">
        <f t="shared" si="13"/>
        <v>38.1</v>
      </c>
      <c r="R24">
        <f t="shared" si="3"/>
        <v>3.81E-3</v>
      </c>
      <c r="S24">
        <f t="shared" si="14"/>
        <v>0</v>
      </c>
    </row>
    <row r="25" spans="2:19" x14ac:dyDescent="0.25">
      <c r="B25" s="41">
        <v>15</v>
      </c>
      <c r="C25" s="30">
        <v>0</v>
      </c>
      <c r="D25" s="42">
        <v>0</v>
      </c>
      <c r="E25">
        <f t="shared" si="4"/>
        <v>0</v>
      </c>
      <c r="F25">
        <f t="shared" si="5"/>
        <v>12</v>
      </c>
      <c r="G25">
        <f t="shared" si="6"/>
        <v>30.48</v>
      </c>
      <c r="H25">
        <f t="shared" si="7"/>
        <v>0</v>
      </c>
      <c r="I25">
        <f t="shared" si="8"/>
        <v>0</v>
      </c>
      <c r="J25">
        <f t="shared" si="9"/>
        <v>0</v>
      </c>
      <c r="K25">
        <f t="shared" si="10"/>
        <v>30.48</v>
      </c>
      <c r="M25">
        <f t="shared" si="11"/>
        <v>15</v>
      </c>
      <c r="N25">
        <f t="shared" si="12"/>
        <v>15.5</v>
      </c>
      <c r="O25">
        <f t="shared" si="2"/>
        <v>0</v>
      </c>
      <c r="P25">
        <v>30.48</v>
      </c>
      <c r="Q25">
        <f t="shared" si="13"/>
        <v>0</v>
      </c>
      <c r="R25">
        <f t="shared" si="3"/>
        <v>0</v>
      </c>
      <c r="S25">
        <f t="shared" si="14"/>
        <v>0</v>
      </c>
    </row>
    <row r="26" spans="2:19" ht="15.75" thickBot="1" x14ac:dyDescent="0.3">
      <c r="B26" s="44">
        <v>16</v>
      </c>
      <c r="C26" s="45">
        <v>0</v>
      </c>
      <c r="D26" s="46">
        <v>0</v>
      </c>
      <c r="E26">
        <f t="shared" si="4"/>
        <v>0</v>
      </c>
      <c r="F26">
        <f t="shared" si="5"/>
        <v>12</v>
      </c>
      <c r="G26">
        <f t="shared" si="6"/>
        <v>30.48</v>
      </c>
      <c r="H26">
        <f t="shared" si="7"/>
        <v>0</v>
      </c>
      <c r="I26">
        <f t="shared" si="8"/>
        <v>0</v>
      </c>
      <c r="J26">
        <f t="shared" si="9"/>
        <v>0</v>
      </c>
      <c r="K26">
        <f t="shared" si="10"/>
        <v>30.48</v>
      </c>
      <c r="M26">
        <f t="shared" si="11"/>
        <v>16</v>
      </c>
      <c r="N26">
        <f t="shared" si="12"/>
        <v>16.5</v>
      </c>
      <c r="O26">
        <v>0</v>
      </c>
      <c r="P26">
        <v>30.48</v>
      </c>
      <c r="Q26">
        <f t="shared" si="13"/>
        <v>0</v>
      </c>
      <c r="R26">
        <f t="shared" si="3"/>
        <v>0</v>
      </c>
      <c r="S26">
        <f t="shared" si="14"/>
        <v>0</v>
      </c>
    </row>
    <row r="27" spans="2:19" x14ac:dyDescent="0.25">
      <c r="C27">
        <f>AVERAGE(C12:C22)</f>
        <v>10.909090909090908</v>
      </c>
      <c r="H27" t="s">
        <v>7</v>
      </c>
      <c r="J27">
        <f>SUM(J10:J22)</f>
        <v>9.4975680000000007E-2</v>
      </c>
      <c r="S27">
        <f>SUM(S10:S26)</f>
        <v>9.7330260000000016E-2</v>
      </c>
    </row>
    <row r="28" spans="2:19" x14ac:dyDescent="0.25">
      <c r="H28" t="s">
        <v>8</v>
      </c>
      <c r="J28">
        <f>J27*1000</f>
        <v>94.975680000000011</v>
      </c>
      <c r="N28" t="s">
        <v>83</v>
      </c>
      <c r="P28" t="s">
        <v>84</v>
      </c>
      <c r="S28">
        <f>S27*1000</f>
        <v>97.33026000000001</v>
      </c>
    </row>
    <row r="29" spans="2:19" x14ac:dyDescent="0.25">
      <c r="N29" t="s">
        <v>80</v>
      </c>
      <c r="O29">
        <f>SUM(H10:H26)</f>
        <v>3992.880000000001</v>
      </c>
      <c r="P29" t="s">
        <v>80</v>
      </c>
      <c r="Q29">
        <f>J28</f>
        <v>94.975680000000011</v>
      </c>
    </row>
    <row r="30" spans="2:19" x14ac:dyDescent="0.25">
      <c r="N30" t="s">
        <v>81</v>
      </c>
      <c r="O30">
        <f>SUM(Q10:Q26)</f>
        <v>3947.16</v>
      </c>
      <c r="P30" t="s">
        <v>81</v>
      </c>
      <c r="Q30">
        <f>S28</f>
        <v>97.33026000000001</v>
      </c>
    </row>
    <row r="31" spans="2:19" x14ac:dyDescent="0.25">
      <c r="N31" t="s">
        <v>82</v>
      </c>
      <c r="O31">
        <f>((O29-O30)/O29)*100</f>
        <v>1.1450381679389601</v>
      </c>
      <c r="P31" t="s">
        <v>82</v>
      </c>
      <c r="Q31">
        <f>((Q29-Q30)/Q29)*100</f>
        <v>-2.4791399229781756</v>
      </c>
    </row>
    <row r="45" spans="2:13" x14ac:dyDescent="0.25">
      <c r="B45" t="s">
        <v>91</v>
      </c>
      <c r="H45" t="s">
        <v>92</v>
      </c>
    </row>
    <row r="46" spans="2:13" x14ac:dyDescent="0.25">
      <c r="D46" t="s">
        <v>85</v>
      </c>
      <c r="E46" t="s">
        <v>87</v>
      </c>
      <c r="F46" t="s">
        <v>88</v>
      </c>
      <c r="G46" t="s">
        <v>89</v>
      </c>
      <c r="J46" t="s">
        <v>85</v>
      </c>
      <c r="K46" t="s">
        <v>87</v>
      </c>
      <c r="L46" t="s">
        <v>88</v>
      </c>
      <c r="M46" t="s">
        <v>89</v>
      </c>
    </row>
    <row r="47" spans="2:13" x14ac:dyDescent="0.25">
      <c r="B47" s="3">
        <v>40915</v>
      </c>
      <c r="C47" s="62">
        <v>0.44791666666666669</v>
      </c>
      <c r="D47">
        <v>7.2680939999999996</v>
      </c>
      <c r="E47">
        <v>34.884999999999998</v>
      </c>
      <c r="F47">
        <v>35.583750000000002</v>
      </c>
      <c r="G47" s="63">
        <f>ABS(E47-F47)</f>
        <v>0.69875000000000398</v>
      </c>
      <c r="H47" s="3">
        <v>40915</v>
      </c>
      <c r="I47" s="62">
        <v>0.44791666666666669</v>
      </c>
      <c r="J47">
        <v>7.2680939999999996</v>
      </c>
      <c r="K47">
        <v>52.237499999999997</v>
      </c>
      <c r="L47">
        <v>52.361249999999998</v>
      </c>
      <c r="M47" s="63">
        <f>ABS(K47-L47)</f>
        <v>0.12375000000000114</v>
      </c>
    </row>
    <row r="48" spans="2:13" x14ac:dyDescent="0.25">
      <c r="B48" s="3">
        <v>40927</v>
      </c>
      <c r="C48" s="62">
        <v>0.41666666666666669</v>
      </c>
      <c r="D48">
        <v>13.221202999999999</v>
      </c>
      <c r="E48">
        <v>132.92328000000001</v>
      </c>
      <c r="F48">
        <v>126.65964</v>
      </c>
      <c r="G48" s="63">
        <f t="shared" ref="G48:G61" si="15">ABS(E48-F48)</f>
        <v>6.2636400000000094</v>
      </c>
      <c r="H48" s="3">
        <v>40927</v>
      </c>
      <c r="I48" s="62">
        <v>0.41666666666666669</v>
      </c>
      <c r="J48">
        <v>13.221202999999999</v>
      </c>
      <c r="K48">
        <v>130.08864</v>
      </c>
      <c r="L48">
        <v>126.65964</v>
      </c>
      <c r="M48" s="63">
        <f t="shared" ref="M48:M62" si="16">ABS(K48-L48)</f>
        <v>3.429000000000002</v>
      </c>
    </row>
    <row r="49" spans="2:13" x14ac:dyDescent="0.25">
      <c r="B49" s="3">
        <v>40927</v>
      </c>
      <c r="C49" s="62">
        <v>0.60416666666666663</v>
      </c>
      <c r="D49">
        <v>17.084607999999999</v>
      </c>
      <c r="E49">
        <v>150.99791999999999</v>
      </c>
      <c r="F49">
        <v>150.84551999999999</v>
      </c>
      <c r="G49" s="63">
        <f t="shared" si="15"/>
        <v>0.15240000000000009</v>
      </c>
      <c r="H49" s="3">
        <v>40927</v>
      </c>
      <c r="I49" s="62">
        <v>0.60416666666666663</v>
      </c>
      <c r="J49">
        <v>17.084607999999999</v>
      </c>
      <c r="K49">
        <v>154.68600000000001</v>
      </c>
      <c r="L49">
        <v>150.84551999999999</v>
      </c>
      <c r="M49" s="63">
        <f t="shared" si="16"/>
        <v>3.8404800000000137</v>
      </c>
    </row>
    <row r="50" spans="2:13" x14ac:dyDescent="0.25">
      <c r="B50" s="3">
        <v>40927</v>
      </c>
      <c r="C50" s="62">
        <v>0.69791666666666663</v>
      </c>
      <c r="D50">
        <v>19.296635999999999</v>
      </c>
      <c r="E50">
        <v>405.29255999999998</v>
      </c>
      <c r="F50">
        <v>399.28800000000001</v>
      </c>
      <c r="G50" s="63">
        <f t="shared" si="15"/>
        <v>6.0045599999999695</v>
      </c>
      <c r="H50" s="3">
        <v>40927</v>
      </c>
      <c r="I50" s="62">
        <v>0.69791666666666663</v>
      </c>
      <c r="J50">
        <v>19.296635999999999</v>
      </c>
      <c r="K50">
        <v>411.69335999999998</v>
      </c>
      <c r="L50">
        <v>399.28800000000001</v>
      </c>
      <c r="M50" s="63">
        <f t="shared" si="16"/>
        <v>12.405359999999973</v>
      </c>
    </row>
    <row r="51" spans="2:13" x14ac:dyDescent="0.25">
      <c r="B51" s="3">
        <v>40928</v>
      </c>
      <c r="C51" s="62">
        <v>0.52083333333333337</v>
      </c>
      <c r="D51">
        <v>10.937818999999999</v>
      </c>
      <c r="E51">
        <v>66.842640000000003</v>
      </c>
      <c r="F51">
        <v>66.14922</v>
      </c>
      <c r="G51" s="63">
        <f t="shared" si="15"/>
        <v>0.69342000000000326</v>
      </c>
      <c r="H51" s="3">
        <v>40928</v>
      </c>
      <c r="I51" s="62">
        <v>0.52083333333333337</v>
      </c>
      <c r="J51">
        <v>10.937818999999999</v>
      </c>
      <c r="K51">
        <v>69.281040000000004</v>
      </c>
      <c r="L51">
        <v>66.14922</v>
      </c>
      <c r="M51" s="63">
        <f t="shared" si="16"/>
        <v>3.1318200000000047</v>
      </c>
    </row>
    <row r="52" spans="2:13" x14ac:dyDescent="0.25">
      <c r="B52" s="3">
        <v>40933</v>
      </c>
      <c r="C52" s="62">
        <v>0.55208333333333337</v>
      </c>
      <c r="D52">
        <v>16.146788999999998</v>
      </c>
      <c r="E52">
        <v>322.08215999999999</v>
      </c>
      <c r="F52">
        <v>317.77686</v>
      </c>
      <c r="G52" s="63">
        <f t="shared" si="15"/>
        <v>4.3052999999999884</v>
      </c>
      <c r="H52" s="3">
        <v>40933</v>
      </c>
      <c r="I52" s="62">
        <v>0.55208333333333337</v>
      </c>
      <c r="J52">
        <v>16.146788999999998</v>
      </c>
      <c r="K52">
        <v>325.25207999999998</v>
      </c>
      <c r="L52">
        <v>317.77686</v>
      </c>
      <c r="M52" s="63">
        <f t="shared" si="16"/>
        <v>7.4752199999999789</v>
      </c>
    </row>
    <row r="53" spans="2:13" x14ac:dyDescent="0.25">
      <c r="B53" s="3">
        <v>40933</v>
      </c>
      <c r="C53" s="62">
        <v>0.5625</v>
      </c>
      <c r="D53">
        <v>16.167176000000001</v>
      </c>
      <c r="E53">
        <v>396.31619999999998</v>
      </c>
      <c r="F53">
        <v>388.62</v>
      </c>
      <c r="G53" s="63">
        <f t="shared" si="15"/>
        <v>7.6961999999999762</v>
      </c>
      <c r="H53" s="3">
        <v>40933</v>
      </c>
      <c r="I53" s="62">
        <v>0.5625</v>
      </c>
      <c r="J53">
        <v>16.167176000000001</v>
      </c>
      <c r="K53">
        <v>398.86128000000002</v>
      </c>
      <c r="L53">
        <v>388.62</v>
      </c>
      <c r="M53" s="63">
        <f t="shared" si="16"/>
        <v>10.241280000000017</v>
      </c>
    </row>
    <row r="54" spans="2:13" x14ac:dyDescent="0.25">
      <c r="B54" s="3">
        <v>40933</v>
      </c>
      <c r="C54" s="62">
        <v>0.77083333333333337</v>
      </c>
      <c r="D54">
        <v>13.200815</v>
      </c>
      <c r="E54">
        <v>148.04136</v>
      </c>
      <c r="F54">
        <v>153.39822000000001</v>
      </c>
      <c r="G54" s="63">
        <f t="shared" si="15"/>
        <v>5.3568600000000117</v>
      </c>
      <c r="H54" s="3">
        <v>40933</v>
      </c>
      <c r="I54" s="62">
        <v>0.77083333333333337</v>
      </c>
      <c r="J54">
        <v>13.200815</v>
      </c>
      <c r="K54">
        <v>151.45511999999999</v>
      </c>
      <c r="L54">
        <v>153.39822000000001</v>
      </c>
      <c r="M54" s="63">
        <f t="shared" si="16"/>
        <v>1.9431000000000154</v>
      </c>
    </row>
    <row r="55" spans="2:13" x14ac:dyDescent="0.25">
      <c r="B55" s="3">
        <v>40989</v>
      </c>
      <c r="C55" s="62">
        <v>0.58333333333333337</v>
      </c>
      <c r="D55">
        <v>10.438328</v>
      </c>
      <c r="E55">
        <v>142.31873999999999</v>
      </c>
      <c r="F55">
        <v>144.19326000000001</v>
      </c>
      <c r="G55" s="63">
        <f t="shared" si="15"/>
        <v>1.8745200000000182</v>
      </c>
      <c r="H55" s="3">
        <v>40989</v>
      </c>
      <c r="I55" s="62">
        <v>0.58333333333333337</v>
      </c>
      <c r="J55">
        <v>10.438328</v>
      </c>
      <c r="K55">
        <v>293.73576000000003</v>
      </c>
      <c r="L55">
        <v>288.38652000000002</v>
      </c>
      <c r="M55" s="63">
        <f t="shared" si="16"/>
        <v>5.3492400000000089</v>
      </c>
    </row>
    <row r="56" spans="2:13" x14ac:dyDescent="0.25">
      <c r="B56" s="3">
        <v>40989</v>
      </c>
      <c r="C56" s="62">
        <v>0.60416666666666663</v>
      </c>
      <c r="D56">
        <v>10</v>
      </c>
      <c r="E56">
        <v>131.18592000000001</v>
      </c>
      <c r="F56">
        <v>134.15391</v>
      </c>
      <c r="G56" s="63">
        <f t="shared" si="15"/>
        <v>2.9679899999999861</v>
      </c>
      <c r="H56" s="3">
        <v>40989</v>
      </c>
      <c r="I56" s="62">
        <v>0.60416666666666663</v>
      </c>
      <c r="J56">
        <v>10</v>
      </c>
      <c r="K56">
        <v>274.59431999999998</v>
      </c>
      <c r="L56">
        <v>268.30781999999999</v>
      </c>
      <c r="M56" s="63">
        <f t="shared" si="16"/>
        <v>6.2864999999999895</v>
      </c>
    </row>
    <row r="57" spans="2:13" x14ac:dyDescent="0.25">
      <c r="B57" s="3">
        <v>40989</v>
      </c>
      <c r="C57" s="62">
        <v>0.61458333333333337</v>
      </c>
      <c r="D57">
        <v>10.122324000000001</v>
      </c>
      <c r="E57">
        <v>97.337879999999998</v>
      </c>
      <c r="F57">
        <v>102.4509</v>
      </c>
      <c r="G57" s="63">
        <f t="shared" si="15"/>
        <v>5.1130200000000059</v>
      </c>
      <c r="H57" s="3">
        <v>40989</v>
      </c>
      <c r="I57" s="62">
        <v>0.61458333333333337</v>
      </c>
      <c r="J57">
        <v>10.122324000000001</v>
      </c>
      <c r="K57">
        <v>210.73872</v>
      </c>
      <c r="L57">
        <v>204.90180000000001</v>
      </c>
      <c r="M57" s="63">
        <f t="shared" si="16"/>
        <v>5.8369199999999921</v>
      </c>
    </row>
    <row r="58" spans="2:13" x14ac:dyDescent="0.25">
      <c r="B58" s="3">
        <v>41387</v>
      </c>
      <c r="C58" s="62">
        <v>0.76041666666666663</v>
      </c>
      <c r="D58" t="s">
        <v>86</v>
      </c>
      <c r="E58">
        <v>1541.12976</v>
      </c>
      <c r="F58">
        <v>1565.1632400000001</v>
      </c>
      <c r="G58" s="63">
        <f t="shared" si="15"/>
        <v>24.033480000000054</v>
      </c>
      <c r="H58" s="3">
        <v>41387</v>
      </c>
      <c r="I58" s="62">
        <v>0.76041666666666663</v>
      </c>
      <c r="J58" t="s">
        <v>86</v>
      </c>
      <c r="K58">
        <v>1589.5319999999999</v>
      </c>
      <c r="L58">
        <v>1537.9750799999999</v>
      </c>
      <c r="M58" s="63">
        <f t="shared" si="16"/>
        <v>51.556919999999991</v>
      </c>
    </row>
    <row r="59" spans="2:13" x14ac:dyDescent="0.25">
      <c r="B59" s="3">
        <v>41381</v>
      </c>
      <c r="C59" s="62">
        <v>0.34375</v>
      </c>
      <c r="D59" t="s">
        <v>86</v>
      </c>
      <c r="E59">
        <v>380.93903999999998</v>
      </c>
      <c r="F59">
        <v>396.97152</v>
      </c>
      <c r="G59" s="63">
        <f t="shared" si="15"/>
        <v>16.032480000000021</v>
      </c>
      <c r="H59" s="3">
        <v>41381</v>
      </c>
      <c r="I59" s="62">
        <v>0.34375</v>
      </c>
      <c r="J59" t="s">
        <v>86</v>
      </c>
      <c r="K59">
        <v>413.06495999999999</v>
      </c>
      <c r="L59">
        <v>380.8476</v>
      </c>
      <c r="M59" s="63">
        <f t="shared" si="16"/>
        <v>32.217359999999985</v>
      </c>
    </row>
    <row r="60" spans="2:13" x14ac:dyDescent="0.25">
      <c r="B60" s="3">
        <v>41381</v>
      </c>
      <c r="C60" s="62">
        <v>0.34375</v>
      </c>
      <c r="D60" t="s">
        <v>86</v>
      </c>
      <c r="E60">
        <v>354.54336000000001</v>
      </c>
      <c r="F60">
        <v>370.49964</v>
      </c>
      <c r="G60" s="63">
        <f t="shared" si="15"/>
        <v>15.956279999999992</v>
      </c>
      <c r="H60" s="3">
        <v>41381</v>
      </c>
      <c r="I60" s="62">
        <v>0.34375</v>
      </c>
      <c r="J60" t="s">
        <v>86</v>
      </c>
      <c r="K60">
        <v>390.44880000000001</v>
      </c>
      <c r="L60">
        <v>351.70872000000003</v>
      </c>
      <c r="M60" s="63">
        <f t="shared" si="16"/>
        <v>38.740079999999978</v>
      </c>
    </row>
    <row r="61" spans="2:13" x14ac:dyDescent="0.25">
      <c r="B61" s="3">
        <v>41382</v>
      </c>
      <c r="C61" s="62">
        <v>0.66666666666666663</v>
      </c>
      <c r="D61" t="s">
        <v>86</v>
      </c>
      <c r="E61">
        <v>96.225359999999995</v>
      </c>
      <c r="F61">
        <v>97.330259999999996</v>
      </c>
      <c r="G61" s="63">
        <f t="shared" si="15"/>
        <v>1.1049000000000007</v>
      </c>
      <c r="H61" s="3">
        <v>41382</v>
      </c>
      <c r="I61" s="62">
        <v>0.66666666666666663</v>
      </c>
      <c r="J61" t="s">
        <v>86</v>
      </c>
      <c r="K61">
        <v>94.975679999999997</v>
      </c>
      <c r="L61">
        <v>97.330259999999996</v>
      </c>
      <c r="M61" s="63">
        <f t="shared" si="16"/>
        <v>2.3545799999999986</v>
      </c>
    </row>
    <row r="62" spans="2:13" x14ac:dyDescent="0.25">
      <c r="F62" s="61" t="s">
        <v>90</v>
      </c>
      <c r="G62" s="63">
        <f>AVERAGE(G47:G61)</f>
        <v>6.5502533333333357</v>
      </c>
      <c r="H62" s="3">
        <v>41382</v>
      </c>
      <c r="I62" s="62">
        <v>0.66666666666666663</v>
      </c>
      <c r="J62" t="s">
        <v>86</v>
      </c>
      <c r="K62">
        <v>94.975679999999997</v>
      </c>
      <c r="L62">
        <v>97.330259999999996</v>
      </c>
      <c r="M62" s="63">
        <f t="shared" si="16"/>
        <v>2.3545799999999986</v>
      </c>
    </row>
    <row r="63" spans="2:13" x14ac:dyDescent="0.25">
      <c r="L63" s="61" t="s">
        <v>90</v>
      </c>
      <c r="M63" s="63">
        <f>AVERAGE(M48:M62)</f>
        <v>12.477495999999997</v>
      </c>
    </row>
    <row r="66" spans="8:9" x14ac:dyDescent="0.25">
      <c r="H66" s="3"/>
      <c r="I66" s="62"/>
    </row>
    <row r="67" spans="8:9" x14ac:dyDescent="0.25">
      <c r="H67" s="3"/>
      <c r="I67" s="62"/>
    </row>
    <row r="68" spans="8:9" x14ac:dyDescent="0.25">
      <c r="H68" s="3"/>
      <c r="I68" s="62"/>
    </row>
    <row r="69" spans="8:9" x14ac:dyDescent="0.25">
      <c r="H69" s="3"/>
      <c r="I69" s="62"/>
    </row>
    <row r="70" spans="8:9" x14ac:dyDescent="0.25">
      <c r="H70" s="3"/>
      <c r="I70" s="62"/>
    </row>
    <row r="71" spans="8:9" x14ac:dyDescent="0.25">
      <c r="H71" s="3"/>
      <c r="I71" s="62"/>
    </row>
    <row r="72" spans="8:9" x14ac:dyDescent="0.25">
      <c r="H72" s="3"/>
      <c r="I72" s="62"/>
    </row>
    <row r="73" spans="8:9" x14ac:dyDescent="0.25">
      <c r="H73" s="3"/>
      <c r="I73" s="62"/>
    </row>
    <row r="74" spans="8:9" x14ac:dyDescent="0.25">
      <c r="H74" s="3"/>
      <c r="I74" s="62"/>
    </row>
    <row r="75" spans="8:9" x14ac:dyDescent="0.25">
      <c r="H75" s="3"/>
      <c r="I75" s="62"/>
    </row>
    <row r="76" spans="8:9" x14ac:dyDescent="0.25">
      <c r="H76" s="3"/>
      <c r="I76" s="62"/>
    </row>
    <row r="77" spans="8:9" x14ac:dyDescent="0.25">
      <c r="H77" s="3"/>
      <c r="I77" s="62"/>
    </row>
    <row r="78" spans="8:9" x14ac:dyDescent="0.25">
      <c r="H78" s="3"/>
      <c r="I78" s="62"/>
    </row>
    <row r="79" spans="8:9" x14ac:dyDescent="0.25">
      <c r="H79" s="3"/>
      <c r="I79" s="62"/>
    </row>
    <row r="80" spans="8:9" x14ac:dyDescent="0.25">
      <c r="H80" s="3"/>
      <c r="I80" s="62"/>
    </row>
    <row r="81" spans="8:9" x14ac:dyDescent="0.25">
      <c r="H81" s="3"/>
      <c r="I81" s="62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7"/>
  <sheetViews>
    <sheetView topLeftCell="E1" workbookViewId="0">
      <selection activeCell="L13" sqref="L13"/>
    </sheetView>
  </sheetViews>
  <sheetFormatPr defaultRowHeight="15" x14ac:dyDescent="0.25"/>
  <cols>
    <col min="2" max="2" width="14.5703125" customWidth="1"/>
    <col min="3" max="3" width="11.7109375" customWidth="1"/>
    <col min="6" max="6" width="12.28515625" customWidth="1"/>
    <col min="8" max="8" width="20.42578125" customWidth="1"/>
    <col min="13" max="13" width="14.140625" customWidth="1"/>
    <col min="14" max="14" width="15.140625" customWidth="1"/>
    <col min="15" max="16" width="18.42578125" customWidth="1"/>
    <col min="17" max="17" width="17" customWidth="1"/>
  </cols>
  <sheetData>
    <row r="1" spans="2:19" x14ac:dyDescent="0.25">
      <c r="M1" t="s">
        <v>75</v>
      </c>
    </row>
    <row r="7" spans="2:19" ht="15.75" thickBot="1" x14ac:dyDescent="0.3"/>
    <row r="8" spans="2:19" x14ac:dyDescent="0.25">
      <c r="B8" s="20" t="s">
        <v>14</v>
      </c>
      <c r="C8" s="21"/>
      <c r="D8" s="22"/>
      <c r="E8" s="5" t="s">
        <v>15</v>
      </c>
      <c r="F8" s="5"/>
      <c r="G8" s="5"/>
      <c r="H8" s="5"/>
      <c r="I8" s="5"/>
      <c r="J8" s="6"/>
      <c r="M8" t="s">
        <v>74</v>
      </c>
      <c r="O8" t="s">
        <v>78</v>
      </c>
      <c r="P8" t="s">
        <v>77</v>
      </c>
    </row>
    <row r="9" spans="2:19" x14ac:dyDescent="0.25">
      <c r="B9" s="23" t="s">
        <v>23</v>
      </c>
      <c r="C9" s="8" t="s">
        <v>1</v>
      </c>
      <c r="D9" s="24" t="s">
        <v>2</v>
      </c>
      <c r="E9" s="8" t="s">
        <v>1</v>
      </c>
      <c r="F9" s="8" t="s">
        <v>25</v>
      </c>
      <c r="G9" s="8" t="s">
        <v>24</v>
      </c>
      <c r="H9" s="8" t="s">
        <v>3</v>
      </c>
      <c r="I9" s="8" t="s">
        <v>6</v>
      </c>
      <c r="J9" s="9" t="s">
        <v>5</v>
      </c>
      <c r="M9" s="15" t="s">
        <v>76</v>
      </c>
      <c r="N9" t="s">
        <v>71</v>
      </c>
      <c r="O9" t="s">
        <v>72</v>
      </c>
      <c r="Q9" t="s">
        <v>73</v>
      </c>
      <c r="R9" t="s">
        <v>46</v>
      </c>
      <c r="S9" t="s">
        <v>5</v>
      </c>
    </row>
    <row r="10" spans="2:19" x14ac:dyDescent="0.25">
      <c r="B10" s="25">
        <v>0</v>
      </c>
      <c r="C10" s="2">
        <v>10</v>
      </c>
      <c r="D10" s="26">
        <v>0.71</v>
      </c>
      <c r="E10">
        <f>0-C10</f>
        <v>-10</v>
      </c>
      <c r="F10">
        <v>6</v>
      </c>
      <c r="G10">
        <f>F10*2.54</f>
        <v>15.24</v>
      </c>
      <c r="H10">
        <f>C10*G10</f>
        <v>152.4</v>
      </c>
      <c r="I10">
        <f>H10/10000</f>
        <v>1.524E-2</v>
      </c>
      <c r="J10">
        <f t="shared" ref="J10" si="0">D10*I10</f>
        <v>1.0820399999999999E-2</v>
      </c>
      <c r="M10">
        <f>B10*12*2.54</f>
        <v>0</v>
      </c>
      <c r="N10">
        <f>(B10+B11)/2</f>
        <v>0.5</v>
      </c>
      <c r="O10">
        <f>(C10+C11)/2</f>
        <v>10</v>
      </c>
      <c r="P10">
        <v>0</v>
      </c>
      <c r="Q10">
        <v>0</v>
      </c>
      <c r="R10">
        <f>Q10/10000</f>
        <v>0</v>
      </c>
      <c r="S10">
        <f>R10*J10</f>
        <v>0</v>
      </c>
    </row>
    <row r="11" spans="2:19" x14ac:dyDescent="0.25">
      <c r="B11" s="25">
        <v>1</v>
      </c>
      <c r="C11">
        <v>10</v>
      </c>
      <c r="D11" s="26">
        <v>0.75</v>
      </c>
      <c r="E11">
        <f t="shared" ref="E11" si="1">0-C11</f>
        <v>-10</v>
      </c>
      <c r="F11">
        <f>(B11-B10)*12</f>
        <v>12</v>
      </c>
      <c r="G11">
        <f>F11*2.54</f>
        <v>30.48</v>
      </c>
      <c r="H11">
        <f>C11*G11</f>
        <v>304.8</v>
      </c>
      <c r="I11">
        <f>H11/10000</f>
        <v>3.048E-2</v>
      </c>
      <c r="J11">
        <f t="shared" ref="J11" si="2">D11*I11</f>
        <v>2.2859999999999998E-2</v>
      </c>
      <c r="M11">
        <f>B11</f>
        <v>1</v>
      </c>
      <c r="N11">
        <f>N10+1</f>
        <v>1.5</v>
      </c>
      <c r="O11">
        <f t="shared" ref="O11" si="3">(C11+C12)/2</f>
        <v>10</v>
      </c>
      <c r="P11">
        <v>30.48</v>
      </c>
      <c r="Q11">
        <f>(1/2)*(O10+O11)*P11</f>
        <v>304.8</v>
      </c>
      <c r="R11">
        <f t="shared" ref="R11" si="4">Q11/10000</f>
        <v>3.048E-2</v>
      </c>
      <c r="S11">
        <f>R11*D11</f>
        <v>2.2859999999999998E-2</v>
      </c>
    </row>
    <row r="12" spans="2:19" x14ac:dyDescent="0.25">
      <c r="B12" s="25">
        <v>2</v>
      </c>
      <c r="C12" s="2">
        <v>10</v>
      </c>
      <c r="D12" s="26">
        <v>0.75</v>
      </c>
      <c r="E12">
        <f t="shared" ref="E12:E20" si="5">0-C12</f>
        <v>-10</v>
      </c>
      <c r="F12">
        <f t="shared" ref="F12:F20" si="6">(B12-B11)*12</f>
        <v>12</v>
      </c>
      <c r="G12">
        <f t="shared" ref="G12:G20" si="7">F12*2.54</f>
        <v>30.48</v>
      </c>
      <c r="H12">
        <f t="shared" ref="H12:H20" si="8">C12*G12</f>
        <v>304.8</v>
      </c>
      <c r="I12">
        <f t="shared" ref="I12:I20" si="9">H12/10000</f>
        <v>3.048E-2</v>
      </c>
      <c r="J12">
        <f t="shared" ref="J12:J20" si="10">D12*I12</f>
        <v>2.2859999999999998E-2</v>
      </c>
      <c r="M12">
        <f t="shared" ref="M12:M20" si="11">B12</f>
        <v>2</v>
      </c>
      <c r="N12">
        <f t="shared" ref="N12:N20" si="12">N11+1</f>
        <v>2.5</v>
      </c>
      <c r="O12">
        <f t="shared" ref="O12:O20" si="13">(C12+C13)/2</f>
        <v>10</v>
      </c>
      <c r="P12">
        <v>30.48</v>
      </c>
      <c r="Q12">
        <f t="shared" ref="Q12:Q20" si="14">(1/2)*(O11+O12)*P12</f>
        <v>304.8</v>
      </c>
      <c r="R12">
        <f t="shared" ref="R12:R20" si="15">Q12/10000</f>
        <v>3.048E-2</v>
      </c>
      <c r="S12">
        <f t="shared" ref="S12:S20" si="16">R12*D12</f>
        <v>2.2859999999999998E-2</v>
      </c>
    </row>
    <row r="13" spans="2:19" x14ac:dyDescent="0.25">
      <c r="B13" s="25">
        <v>3</v>
      </c>
      <c r="C13" s="30">
        <v>10</v>
      </c>
      <c r="D13" s="26">
        <v>0.84</v>
      </c>
      <c r="E13">
        <f t="shared" si="5"/>
        <v>-10</v>
      </c>
      <c r="F13">
        <f t="shared" si="6"/>
        <v>12</v>
      </c>
      <c r="G13">
        <f t="shared" si="7"/>
        <v>30.48</v>
      </c>
      <c r="H13">
        <f t="shared" si="8"/>
        <v>304.8</v>
      </c>
      <c r="I13">
        <f t="shared" si="9"/>
        <v>3.048E-2</v>
      </c>
      <c r="J13">
        <f t="shared" si="10"/>
        <v>2.56032E-2</v>
      </c>
      <c r="M13">
        <f t="shared" si="11"/>
        <v>3</v>
      </c>
      <c r="N13">
        <f t="shared" si="12"/>
        <v>3.5</v>
      </c>
      <c r="O13">
        <f t="shared" si="13"/>
        <v>10</v>
      </c>
      <c r="P13">
        <v>30.48</v>
      </c>
      <c r="Q13">
        <f t="shared" si="14"/>
        <v>304.8</v>
      </c>
      <c r="R13">
        <f t="shared" si="15"/>
        <v>3.048E-2</v>
      </c>
      <c r="S13">
        <f t="shared" si="16"/>
        <v>2.56032E-2</v>
      </c>
    </row>
    <row r="14" spans="2:19" x14ac:dyDescent="0.25">
      <c r="B14" s="25">
        <v>4</v>
      </c>
      <c r="C14" s="30">
        <v>10</v>
      </c>
      <c r="D14" s="26">
        <v>0.6</v>
      </c>
      <c r="E14">
        <f t="shared" si="5"/>
        <v>-10</v>
      </c>
      <c r="F14">
        <f t="shared" si="6"/>
        <v>12</v>
      </c>
      <c r="G14">
        <f t="shared" si="7"/>
        <v>30.48</v>
      </c>
      <c r="H14">
        <f t="shared" si="8"/>
        <v>304.8</v>
      </c>
      <c r="I14">
        <f t="shared" si="9"/>
        <v>3.048E-2</v>
      </c>
      <c r="J14">
        <f t="shared" si="10"/>
        <v>1.8287999999999999E-2</v>
      </c>
      <c r="M14">
        <f t="shared" si="11"/>
        <v>4</v>
      </c>
      <c r="N14">
        <f t="shared" si="12"/>
        <v>4.5</v>
      </c>
      <c r="O14">
        <f t="shared" si="13"/>
        <v>10</v>
      </c>
      <c r="P14">
        <v>30.48</v>
      </c>
      <c r="Q14">
        <f t="shared" si="14"/>
        <v>304.8</v>
      </c>
      <c r="R14">
        <f t="shared" si="15"/>
        <v>3.048E-2</v>
      </c>
      <c r="S14">
        <f t="shared" si="16"/>
        <v>1.8287999999999999E-2</v>
      </c>
    </row>
    <row r="15" spans="2:19" x14ac:dyDescent="0.25">
      <c r="B15" s="25">
        <v>5</v>
      </c>
      <c r="C15" s="30">
        <v>10</v>
      </c>
      <c r="D15" s="26">
        <v>0.66</v>
      </c>
      <c r="E15">
        <f t="shared" si="5"/>
        <v>-10</v>
      </c>
      <c r="F15">
        <f t="shared" si="6"/>
        <v>12</v>
      </c>
      <c r="G15">
        <f t="shared" si="7"/>
        <v>30.48</v>
      </c>
      <c r="H15">
        <f t="shared" si="8"/>
        <v>304.8</v>
      </c>
      <c r="I15">
        <f t="shared" si="9"/>
        <v>3.048E-2</v>
      </c>
      <c r="J15">
        <f t="shared" si="10"/>
        <v>2.0116800000000001E-2</v>
      </c>
      <c r="M15">
        <f t="shared" si="11"/>
        <v>5</v>
      </c>
      <c r="N15">
        <f t="shared" si="12"/>
        <v>5.5</v>
      </c>
      <c r="O15">
        <f t="shared" si="13"/>
        <v>10.5</v>
      </c>
      <c r="P15">
        <v>30.48</v>
      </c>
      <c r="Q15">
        <f t="shared" si="14"/>
        <v>312.42</v>
      </c>
      <c r="R15">
        <f t="shared" si="15"/>
        <v>3.1242000000000002E-2</v>
      </c>
      <c r="S15">
        <f t="shared" si="16"/>
        <v>2.0619720000000001E-2</v>
      </c>
    </row>
    <row r="16" spans="2:19" x14ac:dyDescent="0.25">
      <c r="B16" s="25">
        <v>6</v>
      </c>
      <c r="C16" s="30">
        <v>11</v>
      </c>
      <c r="D16" s="26">
        <v>0.43</v>
      </c>
      <c r="E16">
        <f t="shared" si="5"/>
        <v>-11</v>
      </c>
      <c r="F16">
        <f t="shared" si="6"/>
        <v>12</v>
      </c>
      <c r="G16">
        <f t="shared" si="7"/>
        <v>30.48</v>
      </c>
      <c r="H16">
        <f t="shared" si="8"/>
        <v>335.28000000000003</v>
      </c>
      <c r="I16">
        <f t="shared" si="9"/>
        <v>3.3528000000000002E-2</v>
      </c>
      <c r="J16">
        <f t="shared" si="10"/>
        <v>1.4417040000000001E-2</v>
      </c>
      <c r="M16">
        <f t="shared" si="11"/>
        <v>6</v>
      </c>
      <c r="N16">
        <f t="shared" si="12"/>
        <v>6.5</v>
      </c>
      <c r="O16">
        <f t="shared" si="13"/>
        <v>10.5</v>
      </c>
      <c r="P16">
        <v>30.48</v>
      </c>
      <c r="Q16">
        <f t="shared" si="14"/>
        <v>320.04000000000002</v>
      </c>
      <c r="R16">
        <f t="shared" si="15"/>
        <v>3.2004000000000005E-2</v>
      </c>
      <c r="S16">
        <f t="shared" si="16"/>
        <v>1.3761720000000002E-2</v>
      </c>
    </row>
    <row r="17" spans="2:19" x14ac:dyDescent="0.25">
      <c r="B17" s="25">
        <v>7</v>
      </c>
      <c r="C17" s="30">
        <v>10</v>
      </c>
      <c r="D17" s="26">
        <v>0.4</v>
      </c>
      <c r="E17">
        <f t="shared" si="5"/>
        <v>-10</v>
      </c>
      <c r="F17">
        <f t="shared" si="6"/>
        <v>12</v>
      </c>
      <c r="G17">
        <f t="shared" si="7"/>
        <v>30.48</v>
      </c>
      <c r="H17">
        <f t="shared" si="8"/>
        <v>304.8</v>
      </c>
      <c r="I17">
        <f t="shared" si="9"/>
        <v>3.048E-2</v>
      </c>
      <c r="J17">
        <f t="shared" si="10"/>
        <v>1.2192000000000001E-2</v>
      </c>
      <c r="M17">
        <f t="shared" si="11"/>
        <v>7</v>
      </c>
      <c r="N17">
        <f t="shared" si="12"/>
        <v>7.5</v>
      </c>
      <c r="O17">
        <f t="shared" si="13"/>
        <v>10.5</v>
      </c>
      <c r="P17">
        <v>30.48</v>
      </c>
      <c r="Q17">
        <f t="shared" si="14"/>
        <v>320.04000000000002</v>
      </c>
      <c r="R17">
        <f t="shared" si="15"/>
        <v>3.2004000000000005E-2</v>
      </c>
      <c r="S17">
        <f t="shared" si="16"/>
        <v>1.2801600000000003E-2</v>
      </c>
    </row>
    <row r="18" spans="2:19" x14ac:dyDescent="0.25">
      <c r="B18" s="25">
        <v>8</v>
      </c>
      <c r="C18" s="30">
        <v>11</v>
      </c>
      <c r="D18" s="26">
        <v>0.6</v>
      </c>
      <c r="E18">
        <f t="shared" si="5"/>
        <v>-11</v>
      </c>
      <c r="F18">
        <f t="shared" si="6"/>
        <v>12</v>
      </c>
      <c r="G18">
        <f t="shared" si="7"/>
        <v>30.48</v>
      </c>
      <c r="H18">
        <f t="shared" si="8"/>
        <v>335.28000000000003</v>
      </c>
      <c r="I18">
        <f t="shared" si="9"/>
        <v>3.3528000000000002E-2</v>
      </c>
      <c r="J18">
        <f t="shared" si="10"/>
        <v>2.0116800000000001E-2</v>
      </c>
      <c r="M18">
        <f t="shared" si="11"/>
        <v>8</v>
      </c>
      <c r="N18">
        <f t="shared" si="12"/>
        <v>8.5</v>
      </c>
      <c r="O18">
        <f t="shared" si="13"/>
        <v>5.5</v>
      </c>
      <c r="P18">
        <v>30.48</v>
      </c>
      <c r="Q18">
        <f t="shared" si="14"/>
        <v>243.84</v>
      </c>
      <c r="R18">
        <f t="shared" si="15"/>
        <v>2.4383999999999999E-2</v>
      </c>
      <c r="S18">
        <f t="shared" si="16"/>
        <v>1.4630399999999998E-2</v>
      </c>
    </row>
    <row r="19" spans="2:19" x14ac:dyDescent="0.25">
      <c r="B19" s="25">
        <v>9</v>
      </c>
      <c r="C19" s="30">
        <v>0</v>
      </c>
      <c r="D19" s="26">
        <v>0</v>
      </c>
      <c r="E19">
        <f t="shared" si="5"/>
        <v>0</v>
      </c>
      <c r="F19">
        <f t="shared" si="6"/>
        <v>12</v>
      </c>
      <c r="G19">
        <f t="shared" si="7"/>
        <v>30.48</v>
      </c>
      <c r="H19">
        <f t="shared" si="8"/>
        <v>0</v>
      </c>
      <c r="I19">
        <f t="shared" si="9"/>
        <v>0</v>
      </c>
      <c r="J19">
        <f t="shared" si="10"/>
        <v>0</v>
      </c>
      <c r="M19">
        <f t="shared" si="11"/>
        <v>9</v>
      </c>
      <c r="N19">
        <f t="shared" si="12"/>
        <v>9.5</v>
      </c>
      <c r="O19">
        <f t="shared" si="13"/>
        <v>0</v>
      </c>
      <c r="P19">
        <v>30.48</v>
      </c>
      <c r="Q19">
        <f t="shared" si="14"/>
        <v>83.820000000000007</v>
      </c>
      <c r="R19">
        <f t="shared" si="15"/>
        <v>8.3820000000000006E-3</v>
      </c>
      <c r="S19">
        <f t="shared" si="16"/>
        <v>0</v>
      </c>
    </row>
    <row r="20" spans="2:19" ht="15.75" thickBot="1" x14ac:dyDescent="0.3">
      <c r="B20" s="27">
        <v>10</v>
      </c>
      <c r="C20" s="28">
        <v>0</v>
      </c>
      <c r="D20" s="29">
        <v>0</v>
      </c>
      <c r="E20">
        <f t="shared" si="5"/>
        <v>0</v>
      </c>
      <c r="F20">
        <f t="shared" si="6"/>
        <v>12</v>
      </c>
      <c r="G20">
        <f t="shared" si="7"/>
        <v>30.48</v>
      </c>
      <c r="H20">
        <f t="shared" si="8"/>
        <v>0</v>
      </c>
      <c r="I20">
        <f t="shared" si="9"/>
        <v>0</v>
      </c>
      <c r="J20">
        <f t="shared" si="10"/>
        <v>0</v>
      </c>
      <c r="M20">
        <f t="shared" si="11"/>
        <v>10</v>
      </c>
      <c r="N20">
        <f t="shared" si="12"/>
        <v>10.5</v>
      </c>
      <c r="O20">
        <f t="shared" si="13"/>
        <v>0</v>
      </c>
      <c r="P20">
        <v>30.48</v>
      </c>
      <c r="Q20">
        <f t="shared" si="14"/>
        <v>0</v>
      </c>
      <c r="R20">
        <f t="shared" si="15"/>
        <v>0</v>
      </c>
      <c r="S20">
        <f t="shared" si="16"/>
        <v>0</v>
      </c>
    </row>
    <row r="21" spans="2:19" x14ac:dyDescent="0.25">
      <c r="H21" t="s">
        <v>7</v>
      </c>
      <c r="J21">
        <f>SUM(J10:J20)</f>
        <v>0.16727423999999999</v>
      </c>
      <c r="S21">
        <f>SUM(S4:S20)</f>
        <v>0.15142464</v>
      </c>
    </row>
    <row r="22" spans="2:19" x14ac:dyDescent="0.25">
      <c r="H22" t="s">
        <v>8</v>
      </c>
      <c r="J22">
        <f>J21*1000</f>
        <v>167.27423999999999</v>
      </c>
      <c r="N22" t="s">
        <v>83</v>
      </c>
      <c r="P22" t="s">
        <v>84</v>
      </c>
      <c r="S22">
        <f>S21*1000</f>
        <v>151.42464000000001</v>
      </c>
    </row>
    <row r="23" spans="2:19" x14ac:dyDescent="0.25">
      <c r="N23" t="s">
        <v>80</v>
      </c>
      <c r="O23">
        <f>SUM(H4:H20)</f>
        <v>2651.76</v>
      </c>
      <c r="P23" t="s">
        <v>80</v>
      </c>
      <c r="Q23">
        <f>J22</f>
        <v>167.27423999999999</v>
      </c>
    </row>
    <row r="24" spans="2:19" x14ac:dyDescent="0.25">
      <c r="N24" t="s">
        <v>81</v>
      </c>
      <c r="O24">
        <f>SUM(Q4:Q20)</f>
        <v>2499.3600000000006</v>
      </c>
      <c r="P24" t="s">
        <v>81</v>
      </c>
      <c r="Q24">
        <f>S22</f>
        <v>151.42464000000001</v>
      </c>
    </row>
    <row r="25" spans="2:19" x14ac:dyDescent="0.25">
      <c r="N25" t="s">
        <v>82</v>
      </c>
      <c r="O25">
        <f>((O23-O24)/O23)*100</f>
        <v>5.7471264367815955</v>
      </c>
      <c r="P25" t="s">
        <v>82</v>
      </c>
      <c r="Q25">
        <f>((Q23-Q24)/Q23)*100</f>
        <v>9.4752186588921177</v>
      </c>
    </row>
    <row r="40" spans="2:13" x14ac:dyDescent="0.25">
      <c r="M40" s="63"/>
    </row>
    <row r="41" spans="2:13" x14ac:dyDescent="0.25">
      <c r="H41" t="s">
        <v>92</v>
      </c>
      <c r="M41" s="63"/>
    </row>
    <row r="42" spans="2:13" x14ac:dyDescent="0.25">
      <c r="J42" t="s">
        <v>85</v>
      </c>
      <c r="K42" t="s">
        <v>87</v>
      </c>
      <c r="L42" t="s">
        <v>88</v>
      </c>
      <c r="M42" s="63" t="s">
        <v>93</v>
      </c>
    </row>
    <row r="43" spans="2:13" x14ac:dyDescent="0.25">
      <c r="B43" s="3"/>
      <c r="C43" s="62"/>
      <c r="G43" s="63"/>
      <c r="H43" s="3"/>
      <c r="I43" s="62"/>
      <c r="M43" s="63"/>
    </row>
    <row r="44" spans="2:13" x14ac:dyDescent="0.25">
      <c r="B44" s="3"/>
      <c r="C44" s="62"/>
      <c r="G44" s="63"/>
      <c r="H44" s="3"/>
      <c r="I44" s="62"/>
      <c r="M44" s="63"/>
    </row>
    <row r="45" spans="2:13" x14ac:dyDescent="0.25">
      <c r="B45" s="3"/>
      <c r="C45" s="62"/>
      <c r="G45" s="63"/>
      <c r="H45" s="3"/>
      <c r="I45" s="62"/>
      <c r="M45" s="63"/>
    </row>
    <row r="46" spans="2:13" x14ac:dyDescent="0.25">
      <c r="B46" s="3"/>
      <c r="C46" s="62"/>
      <c r="G46" s="63"/>
      <c r="H46" s="3"/>
      <c r="I46" s="62"/>
      <c r="M46" s="63"/>
    </row>
    <row r="47" spans="2:13" x14ac:dyDescent="0.25">
      <c r="B47" s="3"/>
      <c r="C47" s="62"/>
      <c r="G47" s="63"/>
      <c r="H47" s="3"/>
      <c r="I47" s="62"/>
      <c r="M47" s="63"/>
    </row>
    <row r="48" spans="2:13" x14ac:dyDescent="0.25">
      <c r="B48" s="3"/>
      <c r="C48" s="62"/>
      <c r="G48" s="63"/>
      <c r="H48" s="3"/>
      <c r="I48" s="62"/>
      <c r="M48" s="63"/>
    </row>
    <row r="49" spans="2:13" x14ac:dyDescent="0.25">
      <c r="B49" s="3"/>
      <c r="C49" s="62"/>
      <c r="G49" s="63"/>
      <c r="H49" s="3"/>
      <c r="I49" s="62"/>
      <c r="M49" s="63"/>
    </row>
    <row r="50" spans="2:13" x14ac:dyDescent="0.25">
      <c r="B50" s="3"/>
      <c r="C50" s="62"/>
      <c r="G50" s="63"/>
      <c r="H50" s="3"/>
      <c r="I50" s="62"/>
      <c r="M50" s="63"/>
    </row>
    <row r="51" spans="2:13" x14ac:dyDescent="0.25">
      <c r="B51" s="3"/>
      <c r="C51" s="62"/>
      <c r="G51" s="63"/>
      <c r="H51" s="3"/>
      <c r="I51" s="62"/>
      <c r="M51" s="63"/>
    </row>
    <row r="52" spans="2:13" x14ac:dyDescent="0.25">
      <c r="B52" s="3"/>
      <c r="C52" s="62"/>
      <c r="G52" s="63"/>
      <c r="H52" s="3"/>
      <c r="I52" s="62"/>
      <c r="M52" s="63"/>
    </row>
    <row r="53" spans="2:13" x14ac:dyDescent="0.25">
      <c r="B53" s="3"/>
      <c r="C53" s="62"/>
      <c r="G53" s="63"/>
      <c r="H53" s="3"/>
      <c r="I53" s="62"/>
      <c r="M53" s="63"/>
    </row>
    <row r="54" spans="2:13" x14ac:dyDescent="0.25">
      <c r="B54" s="3"/>
      <c r="C54" s="62"/>
      <c r="G54" s="63"/>
      <c r="H54" s="3"/>
      <c r="I54" s="62"/>
      <c r="M54" s="63"/>
    </row>
    <row r="55" spans="2:13" x14ac:dyDescent="0.25">
      <c r="B55" s="3"/>
      <c r="C55" s="62"/>
      <c r="G55" s="63"/>
      <c r="H55" s="3"/>
      <c r="I55" s="62"/>
      <c r="M55" s="63"/>
    </row>
    <row r="56" spans="2:13" x14ac:dyDescent="0.25">
      <c r="B56" s="3"/>
      <c r="C56" s="62"/>
      <c r="G56" s="63"/>
      <c r="H56" s="3"/>
      <c r="I56" s="62"/>
      <c r="M56" s="63"/>
    </row>
    <row r="57" spans="2:13" x14ac:dyDescent="0.25">
      <c r="B57" s="3"/>
      <c r="C57" s="62"/>
      <c r="G57" s="63"/>
      <c r="H57" s="3"/>
      <c r="I57" s="62"/>
    </row>
    <row r="58" spans="2:13" x14ac:dyDescent="0.25">
      <c r="F58" s="61"/>
      <c r="G58" s="63"/>
      <c r="H58" s="3"/>
      <c r="I58" s="62"/>
    </row>
    <row r="59" spans="2:13" x14ac:dyDescent="0.25">
      <c r="L59" s="61"/>
    </row>
    <row r="62" spans="2:13" x14ac:dyDescent="0.25">
      <c r="H62" s="3"/>
      <c r="I62" s="62"/>
    </row>
    <row r="63" spans="2:13" x14ac:dyDescent="0.25">
      <c r="H63" s="3"/>
      <c r="I63" s="62"/>
    </row>
    <row r="64" spans="2:13" x14ac:dyDescent="0.25">
      <c r="H64" s="3"/>
      <c r="I64" s="62"/>
    </row>
    <row r="65" spans="8:9" x14ac:dyDescent="0.25">
      <c r="H65" s="3"/>
      <c r="I65" s="62"/>
    </row>
    <row r="66" spans="8:9" x14ac:dyDescent="0.25">
      <c r="H66" s="3"/>
      <c r="I66" s="62"/>
    </row>
    <row r="67" spans="8:9" x14ac:dyDescent="0.25">
      <c r="H67" s="3"/>
      <c r="I67" s="62"/>
    </row>
    <row r="68" spans="8:9" x14ac:dyDescent="0.25">
      <c r="H68" s="3"/>
      <c r="I68" s="62"/>
    </row>
    <row r="69" spans="8:9" x14ac:dyDescent="0.25">
      <c r="H69" s="3"/>
      <c r="I69" s="62"/>
    </row>
    <row r="70" spans="8:9" x14ac:dyDescent="0.25">
      <c r="H70" s="3"/>
      <c r="I70" s="62"/>
    </row>
    <row r="71" spans="8:9" x14ac:dyDescent="0.25">
      <c r="H71" s="3"/>
      <c r="I71" s="62"/>
    </row>
    <row r="72" spans="8:9" x14ac:dyDescent="0.25">
      <c r="H72" s="3"/>
      <c r="I72" s="62"/>
    </row>
    <row r="73" spans="8:9" x14ac:dyDescent="0.25">
      <c r="H73" s="3"/>
      <c r="I73" s="62"/>
    </row>
    <row r="74" spans="8:9" x14ac:dyDescent="0.25">
      <c r="H74" s="3"/>
      <c r="I74" s="62"/>
    </row>
    <row r="75" spans="8:9" x14ac:dyDescent="0.25">
      <c r="H75" s="3"/>
      <c r="I75" s="62"/>
    </row>
    <row r="76" spans="8:9" x14ac:dyDescent="0.25">
      <c r="H76" s="3"/>
      <c r="I76" s="62"/>
    </row>
    <row r="77" spans="8:9" x14ac:dyDescent="0.25">
      <c r="H77" s="3"/>
      <c r="I77" s="6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3"/>
  <sheetViews>
    <sheetView topLeftCell="A400" workbookViewId="0">
      <selection activeCell="K405" sqref="K405:K421"/>
    </sheetView>
  </sheetViews>
  <sheetFormatPr defaultRowHeight="15" x14ac:dyDescent="0.25"/>
  <cols>
    <col min="2" max="3" width="14.42578125" customWidth="1"/>
    <col min="4" max="5" width="13.28515625" customWidth="1"/>
    <col min="6" max="6" width="11.5703125" customWidth="1"/>
    <col min="7" max="7" width="11.7109375" customWidth="1"/>
    <col min="8" max="8" width="11.42578125" customWidth="1"/>
    <col min="9" max="9" width="10.7109375" customWidth="1"/>
    <col min="10" max="11" width="11.42578125" customWidth="1"/>
    <col min="12" max="12" width="17.85546875" customWidth="1"/>
    <col min="13" max="13" width="11.5703125" style="16" customWidth="1"/>
    <col min="14" max="14" width="11.28515625" customWidth="1"/>
    <col min="17" max="17" width="9.7109375" bestFit="1" customWidth="1"/>
    <col min="19" max="19" width="15.85546875" customWidth="1"/>
  </cols>
  <sheetData>
    <row r="1" spans="1:20" x14ac:dyDescent="0.25">
      <c r="L1" s="18" t="s">
        <v>17</v>
      </c>
      <c r="M1" s="19" t="s">
        <v>26</v>
      </c>
      <c r="N1" s="18" t="s">
        <v>7</v>
      </c>
      <c r="O1" s="18" t="s">
        <v>8</v>
      </c>
      <c r="Q1" t="s">
        <v>17</v>
      </c>
      <c r="R1" t="s">
        <v>26</v>
      </c>
      <c r="S1" t="s">
        <v>7</v>
      </c>
      <c r="T1" t="s">
        <v>8</v>
      </c>
    </row>
    <row r="2" spans="1:20" x14ac:dyDescent="0.25">
      <c r="B2" s="10" t="s">
        <v>16</v>
      </c>
      <c r="C2" s="11" t="s">
        <v>17</v>
      </c>
      <c r="D2" s="11" t="s">
        <v>18</v>
      </c>
      <c r="E2" s="12" t="s">
        <v>19</v>
      </c>
      <c r="Q2" s="3">
        <v>40915</v>
      </c>
      <c r="R2">
        <v>1045</v>
      </c>
      <c r="S2">
        <v>3.6707500000000011E-2</v>
      </c>
      <c r="T2">
        <v>36.70750000000001</v>
      </c>
    </row>
    <row r="3" spans="1:20" x14ac:dyDescent="0.25">
      <c r="B3" t="s">
        <v>13</v>
      </c>
      <c r="C3" s="3">
        <v>40915</v>
      </c>
      <c r="D3">
        <v>1045</v>
      </c>
      <c r="E3">
        <v>10</v>
      </c>
      <c r="L3" s="3"/>
      <c r="Q3" s="3">
        <v>40927</v>
      </c>
      <c r="R3">
        <v>1649</v>
      </c>
      <c r="S3">
        <v>0.39328343999999998</v>
      </c>
      <c r="T3">
        <v>393.28343999999998</v>
      </c>
    </row>
    <row r="4" spans="1:20" x14ac:dyDescent="0.25">
      <c r="B4" s="4" t="s">
        <v>14</v>
      </c>
      <c r="C4" s="5"/>
      <c r="D4" s="6"/>
      <c r="E4" s="4" t="s">
        <v>15</v>
      </c>
      <c r="F4" s="5"/>
      <c r="G4" s="5"/>
      <c r="H4" s="5"/>
      <c r="I4" s="6"/>
      <c r="J4" s="14"/>
      <c r="K4" s="14"/>
      <c r="Q4" s="3">
        <v>40927</v>
      </c>
      <c r="R4">
        <v>958</v>
      </c>
      <c r="S4">
        <v>0.12039599999999999</v>
      </c>
      <c r="T4">
        <v>120.39599999999999</v>
      </c>
    </row>
    <row r="5" spans="1:20" s="2" customFormat="1" x14ac:dyDescent="0.25">
      <c r="A5" s="7" t="s">
        <v>0</v>
      </c>
      <c r="B5" s="7" t="s">
        <v>55</v>
      </c>
      <c r="C5" s="8" t="s">
        <v>1</v>
      </c>
      <c r="D5" s="9" t="s">
        <v>2</v>
      </c>
      <c r="E5" s="7" t="s">
        <v>1</v>
      </c>
      <c r="F5" s="8" t="s">
        <v>56</v>
      </c>
      <c r="G5" s="8" t="s">
        <v>3</v>
      </c>
      <c r="H5" s="8" t="s">
        <v>6</v>
      </c>
      <c r="I5" s="9" t="s">
        <v>57</v>
      </c>
      <c r="J5" s="15"/>
      <c r="K5" s="15"/>
      <c r="M5" s="17"/>
      <c r="Q5">
        <v>40927</v>
      </c>
      <c r="R5">
        <v>1424</v>
      </c>
      <c r="S5">
        <v>0.15069311999999999</v>
      </c>
      <c r="T5">
        <v>150.69311999999999</v>
      </c>
    </row>
    <row r="6" spans="1:20" x14ac:dyDescent="0.25">
      <c r="A6">
        <v>0</v>
      </c>
      <c r="B6">
        <f>(A6/2.54)/12</f>
        <v>0</v>
      </c>
      <c r="C6">
        <v>0</v>
      </c>
      <c r="D6">
        <v>0</v>
      </c>
      <c r="E6">
        <f>0-C6</f>
        <v>0</v>
      </c>
      <c r="F6">
        <v>0</v>
      </c>
      <c r="G6">
        <v>0</v>
      </c>
      <c r="H6">
        <f>G6/10000</f>
        <v>0</v>
      </c>
      <c r="I6">
        <f t="shared" ref="I6" si="0">D6*H6</f>
        <v>0</v>
      </c>
      <c r="Q6" s="3">
        <v>40933</v>
      </c>
      <c r="R6">
        <v>1320</v>
      </c>
      <c r="S6">
        <v>0.31347155999999998</v>
      </c>
      <c r="T6">
        <v>313.47155999999995</v>
      </c>
    </row>
    <row r="7" spans="1:20" x14ac:dyDescent="0.25">
      <c r="A7">
        <v>15</v>
      </c>
      <c r="B7">
        <f t="shared" ref="B7:B20" si="1">(A7/2.54)/12</f>
        <v>0.49212598425196852</v>
      </c>
      <c r="C7">
        <v>20</v>
      </c>
      <c r="D7">
        <v>0.03</v>
      </c>
      <c r="E7">
        <f t="shared" ref="E7:E20" si="2">0-C7</f>
        <v>-20</v>
      </c>
      <c r="F7">
        <f>(B7-B6)*12*2.54</f>
        <v>15</v>
      </c>
      <c r="G7">
        <f>((C6+C7)/2)*F7</f>
        <v>150</v>
      </c>
      <c r="H7">
        <f t="shared" ref="H7:H20" si="3">G7/10000</f>
        <v>1.4999999999999999E-2</v>
      </c>
      <c r="I7">
        <f>((D6+D7)/2)*H7</f>
        <v>2.2499999999999999E-4</v>
      </c>
      <c r="Q7" s="3">
        <v>40933</v>
      </c>
      <c r="R7">
        <v>1329</v>
      </c>
      <c r="S7">
        <v>0.38092380000000003</v>
      </c>
      <c r="T7">
        <v>380.92380000000003</v>
      </c>
    </row>
    <row r="8" spans="1:20" x14ac:dyDescent="0.25">
      <c r="A8">
        <v>30</v>
      </c>
      <c r="B8">
        <f t="shared" si="1"/>
        <v>0.98425196850393704</v>
      </c>
      <c r="C8">
        <v>17</v>
      </c>
      <c r="D8">
        <v>0.1</v>
      </c>
      <c r="E8">
        <f t="shared" si="2"/>
        <v>-17</v>
      </c>
      <c r="F8">
        <f t="shared" ref="F8:F20" si="4">(B8-B7)*12*2.54</f>
        <v>15</v>
      </c>
      <c r="G8">
        <f t="shared" ref="G8:G20" si="5">((C7+C8)/2)*F8</f>
        <v>277.5</v>
      </c>
      <c r="H8">
        <f t="shared" si="3"/>
        <v>2.775E-2</v>
      </c>
      <c r="I8">
        <f t="shared" ref="I8:I20" si="6">((D7+D8)/2)*H8</f>
        <v>1.80375E-3</v>
      </c>
      <c r="Q8" s="3">
        <v>40933</v>
      </c>
      <c r="R8">
        <v>1836</v>
      </c>
      <c r="S8">
        <v>0.15875507999999999</v>
      </c>
      <c r="T8">
        <v>158.75507999999999</v>
      </c>
    </row>
    <row r="9" spans="1:20" x14ac:dyDescent="0.25">
      <c r="A9">
        <v>40</v>
      </c>
      <c r="B9">
        <f t="shared" si="1"/>
        <v>1.3123359580052494</v>
      </c>
      <c r="C9">
        <v>19.5</v>
      </c>
      <c r="D9">
        <v>0.17</v>
      </c>
      <c r="E9">
        <f t="shared" si="2"/>
        <v>-19.5</v>
      </c>
      <c r="F9">
        <f t="shared" si="4"/>
        <v>10</v>
      </c>
      <c r="G9">
        <f t="shared" si="5"/>
        <v>182.5</v>
      </c>
      <c r="H9">
        <f t="shared" si="3"/>
        <v>1.8249999999999999E-2</v>
      </c>
      <c r="I9">
        <f t="shared" si="6"/>
        <v>2.4637499999999998E-3</v>
      </c>
    </row>
    <row r="10" spans="1:20" x14ac:dyDescent="0.25">
      <c r="A10">
        <f>A9+10</f>
        <v>50</v>
      </c>
      <c r="B10">
        <f t="shared" si="1"/>
        <v>1.6404199475065617</v>
      </c>
      <c r="C10">
        <v>15</v>
      </c>
      <c r="D10">
        <v>0.24</v>
      </c>
      <c r="E10">
        <f t="shared" si="2"/>
        <v>-15</v>
      </c>
      <c r="F10">
        <f t="shared" si="4"/>
        <v>10</v>
      </c>
      <c r="G10">
        <f t="shared" si="5"/>
        <v>172.5</v>
      </c>
      <c r="H10">
        <f t="shared" si="3"/>
        <v>1.7250000000000001E-2</v>
      </c>
      <c r="I10">
        <f t="shared" si="6"/>
        <v>3.5362500000000008E-3</v>
      </c>
      <c r="Q10" s="3">
        <v>40928</v>
      </c>
      <c r="R10">
        <v>1231</v>
      </c>
      <c r="S10">
        <v>6.5455800000000008E-2</v>
      </c>
      <c r="T10">
        <v>65.455800000000011</v>
      </c>
    </row>
    <row r="11" spans="1:20" x14ac:dyDescent="0.25">
      <c r="A11">
        <f t="shared" ref="A11:A17" si="7">A10+10</f>
        <v>60</v>
      </c>
      <c r="B11">
        <f t="shared" si="1"/>
        <v>1.9685039370078741</v>
      </c>
      <c r="C11">
        <v>16</v>
      </c>
      <c r="D11">
        <v>0.27</v>
      </c>
      <c r="E11">
        <f t="shared" si="2"/>
        <v>-16</v>
      </c>
      <c r="F11">
        <f t="shared" si="4"/>
        <v>10</v>
      </c>
      <c r="G11">
        <f t="shared" si="5"/>
        <v>155</v>
      </c>
      <c r="H11">
        <f t="shared" si="3"/>
        <v>1.55E-2</v>
      </c>
      <c r="I11">
        <f t="shared" si="6"/>
        <v>3.9525000000000003E-3</v>
      </c>
      <c r="Q11" s="3"/>
    </row>
    <row r="12" spans="1:20" x14ac:dyDescent="0.25">
      <c r="A12">
        <f t="shared" si="7"/>
        <v>70</v>
      </c>
      <c r="B12">
        <f t="shared" si="1"/>
        <v>2.2965879265091864</v>
      </c>
      <c r="C12">
        <v>19</v>
      </c>
      <c r="D12">
        <v>0.28000000000000003</v>
      </c>
      <c r="E12">
        <f t="shared" si="2"/>
        <v>-19</v>
      </c>
      <c r="F12">
        <f t="shared" si="4"/>
        <v>10</v>
      </c>
      <c r="G12">
        <f t="shared" si="5"/>
        <v>175</v>
      </c>
      <c r="H12">
        <f t="shared" si="3"/>
        <v>1.7500000000000002E-2</v>
      </c>
      <c r="I12">
        <f t="shared" si="6"/>
        <v>4.8125000000000008E-3</v>
      </c>
      <c r="Q12" s="3"/>
    </row>
    <row r="13" spans="1:20" x14ac:dyDescent="0.25">
      <c r="A13">
        <f t="shared" si="7"/>
        <v>80</v>
      </c>
      <c r="B13">
        <f t="shared" si="1"/>
        <v>2.6246719160104988</v>
      </c>
      <c r="C13">
        <v>16</v>
      </c>
      <c r="D13">
        <v>0.28000000000000003</v>
      </c>
      <c r="E13">
        <f t="shared" si="2"/>
        <v>-16</v>
      </c>
      <c r="F13">
        <f t="shared" si="4"/>
        <v>10</v>
      </c>
      <c r="G13">
        <f t="shared" si="5"/>
        <v>175</v>
      </c>
      <c r="H13">
        <f t="shared" si="3"/>
        <v>1.7500000000000002E-2</v>
      </c>
      <c r="I13">
        <f t="shared" si="6"/>
        <v>4.9000000000000007E-3</v>
      </c>
    </row>
    <row r="14" spans="1:20" x14ac:dyDescent="0.25">
      <c r="A14">
        <f t="shared" si="7"/>
        <v>90</v>
      </c>
      <c r="B14">
        <f t="shared" si="1"/>
        <v>2.9527559055118111</v>
      </c>
      <c r="C14">
        <v>14</v>
      </c>
      <c r="D14">
        <v>0.25</v>
      </c>
      <c r="E14">
        <f t="shared" si="2"/>
        <v>-14</v>
      </c>
      <c r="F14">
        <f t="shared" si="4"/>
        <v>10</v>
      </c>
      <c r="G14">
        <f t="shared" si="5"/>
        <v>150</v>
      </c>
      <c r="H14">
        <f t="shared" si="3"/>
        <v>1.4999999999999999E-2</v>
      </c>
      <c r="I14">
        <f t="shared" si="6"/>
        <v>3.9750000000000002E-3</v>
      </c>
      <c r="Q14" s="3"/>
    </row>
    <row r="15" spans="1:20" x14ac:dyDescent="0.25">
      <c r="A15">
        <f t="shared" si="7"/>
        <v>100</v>
      </c>
      <c r="B15">
        <f t="shared" si="1"/>
        <v>3.2808398950131235</v>
      </c>
      <c r="C15">
        <v>11</v>
      </c>
      <c r="D15">
        <v>0.27</v>
      </c>
      <c r="E15">
        <f t="shared" si="2"/>
        <v>-11</v>
      </c>
      <c r="F15">
        <f t="shared" si="4"/>
        <v>10</v>
      </c>
      <c r="G15">
        <f t="shared" si="5"/>
        <v>125</v>
      </c>
      <c r="H15">
        <f t="shared" si="3"/>
        <v>1.2500000000000001E-2</v>
      </c>
      <c r="I15">
        <f t="shared" si="6"/>
        <v>3.2500000000000003E-3</v>
      </c>
      <c r="Q15" s="3"/>
    </row>
    <row r="16" spans="1:20" x14ac:dyDescent="0.25">
      <c r="A16">
        <f t="shared" si="7"/>
        <v>110</v>
      </c>
      <c r="B16">
        <f t="shared" si="1"/>
        <v>3.6089238845144358</v>
      </c>
      <c r="C16">
        <v>9</v>
      </c>
      <c r="D16">
        <v>0.37</v>
      </c>
      <c r="E16">
        <f t="shared" si="2"/>
        <v>-9</v>
      </c>
      <c r="F16">
        <f t="shared" si="4"/>
        <v>10</v>
      </c>
      <c r="G16">
        <f t="shared" si="5"/>
        <v>100</v>
      </c>
      <c r="H16">
        <f t="shared" si="3"/>
        <v>0.01</v>
      </c>
      <c r="I16">
        <f t="shared" si="6"/>
        <v>3.2000000000000002E-3</v>
      </c>
      <c r="Q16" s="3"/>
    </row>
    <row r="17" spans="1:20" x14ac:dyDescent="0.25">
      <c r="A17">
        <f t="shared" si="7"/>
        <v>120</v>
      </c>
      <c r="B17">
        <f t="shared" si="1"/>
        <v>3.9370078740157481</v>
      </c>
      <c r="C17">
        <v>13</v>
      </c>
      <c r="D17">
        <v>0.13</v>
      </c>
      <c r="E17">
        <f t="shared" si="2"/>
        <v>-13</v>
      </c>
      <c r="F17">
        <f t="shared" si="4"/>
        <v>10</v>
      </c>
      <c r="G17">
        <f t="shared" si="5"/>
        <v>110</v>
      </c>
      <c r="H17">
        <f t="shared" si="3"/>
        <v>1.0999999999999999E-2</v>
      </c>
      <c r="I17">
        <f t="shared" si="6"/>
        <v>2.7499999999999998E-3</v>
      </c>
    </row>
    <row r="18" spans="1:20" x14ac:dyDescent="0.25">
      <c r="A18">
        <v>130</v>
      </c>
      <c r="B18">
        <f t="shared" si="1"/>
        <v>4.2650918635170605</v>
      </c>
      <c r="C18">
        <v>9</v>
      </c>
      <c r="D18">
        <v>0</v>
      </c>
      <c r="E18">
        <f t="shared" si="2"/>
        <v>-9</v>
      </c>
      <c r="F18">
        <f t="shared" si="4"/>
        <v>10</v>
      </c>
      <c r="G18">
        <f t="shared" si="5"/>
        <v>110</v>
      </c>
      <c r="H18">
        <f t="shared" si="3"/>
        <v>1.0999999999999999E-2</v>
      </c>
      <c r="I18">
        <f t="shared" si="6"/>
        <v>7.1500000000000003E-4</v>
      </c>
    </row>
    <row r="19" spans="1:20" x14ac:dyDescent="0.25">
      <c r="A19">
        <v>140</v>
      </c>
      <c r="B19">
        <f t="shared" si="1"/>
        <v>4.5931758530183728</v>
      </c>
      <c r="C19">
        <v>6</v>
      </c>
      <c r="D19">
        <v>0</v>
      </c>
      <c r="E19">
        <f t="shared" si="2"/>
        <v>-6</v>
      </c>
      <c r="F19">
        <f t="shared" si="4"/>
        <v>10</v>
      </c>
      <c r="G19">
        <f t="shared" si="5"/>
        <v>75</v>
      </c>
      <c r="H19">
        <f t="shared" si="3"/>
        <v>7.4999999999999997E-3</v>
      </c>
      <c r="I19">
        <f t="shared" si="6"/>
        <v>0</v>
      </c>
    </row>
    <row r="20" spans="1:20" x14ac:dyDescent="0.25">
      <c r="A20">
        <v>150</v>
      </c>
      <c r="B20">
        <f t="shared" si="1"/>
        <v>4.9212598425196852</v>
      </c>
      <c r="C20">
        <v>0</v>
      </c>
      <c r="D20">
        <v>0</v>
      </c>
      <c r="E20">
        <f t="shared" si="2"/>
        <v>0</v>
      </c>
      <c r="F20">
        <f t="shared" si="4"/>
        <v>10</v>
      </c>
      <c r="G20">
        <f t="shared" si="5"/>
        <v>30</v>
      </c>
      <c r="H20">
        <f t="shared" si="3"/>
        <v>3.0000000000000001E-3</v>
      </c>
      <c r="I20">
        <f t="shared" si="6"/>
        <v>0</v>
      </c>
      <c r="Q20" s="2"/>
      <c r="R20" s="2"/>
      <c r="S20" s="2"/>
      <c r="T20" s="2"/>
    </row>
    <row r="21" spans="1:20" x14ac:dyDescent="0.25">
      <c r="G21" t="s">
        <v>7</v>
      </c>
      <c r="I21">
        <f>SUM(I6:I20)</f>
        <v>3.5583750000000004E-2</v>
      </c>
      <c r="L21" s="3">
        <f>C3</f>
        <v>40915</v>
      </c>
      <c r="M21" s="16">
        <f>D3</f>
        <v>1045</v>
      </c>
      <c r="N21">
        <f>I21</f>
        <v>3.5583750000000004E-2</v>
      </c>
      <c r="O21">
        <f>I22</f>
        <v>35.583750000000002</v>
      </c>
    </row>
    <row r="22" spans="1:20" x14ac:dyDescent="0.25">
      <c r="G22" t="s">
        <v>8</v>
      </c>
      <c r="I22">
        <f>I21*1000</f>
        <v>35.583750000000002</v>
      </c>
    </row>
    <row r="33" spans="2:15" x14ac:dyDescent="0.25">
      <c r="B33" s="10" t="s">
        <v>16</v>
      </c>
      <c r="C33" s="11" t="s">
        <v>17</v>
      </c>
      <c r="D33" s="11" t="s">
        <v>18</v>
      </c>
      <c r="E33" s="12" t="s">
        <v>19</v>
      </c>
    </row>
    <row r="34" spans="2:15" x14ac:dyDescent="0.25">
      <c r="B34" t="s">
        <v>13</v>
      </c>
      <c r="C34" s="3">
        <v>40927</v>
      </c>
      <c r="D34">
        <v>958</v>
      </c>
      <c r="E34">
        <v>18.5</v>
      </c>
    </row>
    <row r="35" spans="2:15" x14ac:dyDescent="0.25">
      <c r="B35" s="4" t="s">
        <v>14</v>
      </c>
      <c r="C35" s="5"/>
      <c r="D35" s="6"/>
      <c r="E35" s="4" t="s">
        <v>15</v>
      </c>
      <c r="F35" s="5"/>
      <c r="G35" s="5"/>
      <c r="H35" s="5"/>
      <c r="I35" s="5"/>
      <c r="J35" s="6"/>
      <c r="K35" s="14"/>
    </row>
    <row r="36" spans="2:15" x14ac:dyDescent="0.25">
      <c r="B36" s="7" t="s">
        <v>23</v>
      </c>
      <c r="C36" s="8" t="s">
        <v>1</v>
      </c>
      <c r="D36" s="9" t="s">
        <v>2</v>
      </c>
      <c r="E36" s="7" t="s">
        <v>1</v>
      </c>
      <c r="F36" s="8" t="s">
        <v>25</v>
      </c>
      <c r="G36" s="8" t="s">
        <v>24</v>
      </c>
      <c r="H36" s="8" t="s">
        <v>3</v>
      </c>
      <c r="I36" s="8" t="s">
        <v>6</v>
      </c>
      <c r="J36" s="9" t="s">
        <v>5</v>
      </c>
      <c r="K36" s="15" t="s">
        <v>153</v>
      </c>
    </row>
    <row r="37" spans="2:15" x14ac:dyDescent="0.25">
      <c r="B37">
        <v>0</v>
      </c>
      <c r="C37">
        <v>0</v>
      </c>
      <c r="D37">
        <v>0</v>
      </c>
      <c r="E37">
        <f>0-C37</f>
        <v>0</v>
      </c>
      <c r="F37">
        <v>0</v>
      </c>
      <c r="G37">
        <v>0</v>
      </c>
      <c r="H37">
        <v>0</v>
      </c>
      <c r="I37">
        <f>H37/10000</f>
        <v>0</v>
      </c>
      <c r="J37">
        <f t="shared" ref="J37:J47" si="8">D37*I37</f>
        <v>0</v>
      </c>
      <c r="K37" s="130">
        <f>J37/$J$48</f>
        <v>0</v>
      </c>
    </row>
    <row r="38" spans="2:15" x14ac:dyDescent="0.25">
      <c r="B38">
        <v>1</v>
      </c>
      <c r="C38">
        <v>9</v>
      </c>
      <c r="D38">
        <v>0.03</v>
      </c>
      <c r="E38">
        <f t="shared" ref="E38:E47" si="9">0-C38</f>
        <v>-9</v>
      </c>
      <c r="F38">
        <f>(B38-B37)*12</f>
        <v>12</v>
      </c>
      <c r="G38">
        <f>F38*2.54</f>
        <v>30.48</v>
      </c>
      <c r="H38">
        <f t="shared" ref="H38:H47" si="10">G38*((C38+C37)/2)</f>
        <v>137.16</v>
      </c>
      <c r="I38">
        <f t="shared" ref="I38:I47" si="11">H38/10000</f>
        <v>1.3715999999999999E-2</v>
      </c>
      <c r="J38">
        <f t="shared" si="8"/>
        <v>4.1147999999999993E-4</v>
      </c>
      <c r="K38" s="130">
        <f t="shared" ref="K38:K47" si="12">J38/$J$48</f>
        <v>3.4177215189873417E-3</v>
      </c>
    </row>
    <row r="39" spans="2:15" x14ac:dyDescent="0.25">
      <c r="B39">
        <v>2</v>
      </c>
      <c r="C39">
        <v>12</v>
      </c>
      <c r="D39">
        <v>0.09</v>
      </c>
      <c r="E39">
        <f t="shared" si="9"/>
        <v>-12</v>
      </c>
      <c r="F39">
        <f t="shared" ref="F39:F47" si="13">(B39-B38)*12</f>
        <v>12</v>
      </c>
      <c r="G39">
        <f t="shared" ref="G39:G47" si="14">F39*2.54</f>
        <v>30.48</v>
      </c>
      <c r="H39">
        <f t="shared" si="10"/>
        <v>320.04000000000002</v>
      </c>
      <c r="I39">
        <f t="shared" si="11"/>
        <v>3.2004000000000005E-2</v>
      </c>
      <c r="J39">
        <f t="shared" si="8"/>
        <v>2.8803600000000002E-3</v>
      </c>
      <c r="K39" s="130">
        <f t="shared" si="12"/>
        <v>2.3924050632911396E-2</v>
      </c>
    </row>
    <row r="40" spans="2:15" x14ac:dyDescent="0.25">
      <c r="B40">
        <v>3</v>
      </c>
      <c r="C40">
        <v>18</v>
      </c>
      <c r="D40">
        <v>0.21</v>
      </c>
      <c r="E40">
        <f t="shared" si="9"/>
        <v>-18</v>
      </c>
      <c r="F40">
        <f t="shared" si="13"/>
        <v>12</v>
      </c>
      <c r="G40">
        <f t="shared" si="14"/>
        <v>30.48</v>
      </c>
      <c r="H40">
        <f t="shared" si="10"/>
        <v>457.2</v>
      </c>
      <c r="I40">
        <f t="shared" si="11"/>
        <v>4.5719999999999997E-2</v>
      </c>
      <c r="J40">
        <f t="shared" si="8"/>
        <v>9.601199999999999E-3</v>
      </c>
      <c r="K40" s="130">
        <f t="shared" si="12"/>
        <v>7.9746835443037969E-2</v>
      </c>
    </row>
    <row r="41" spans="2:15" x14ac:dyDescent="0.25">
      <c r="B41">
        <v>4</v>
      </c>
      <c r="C41">
        <v>21</v>
      </c>
      <c r="D41">
        <v>0.47</v>
      </c>
      <c r="E41">
        <f t="shared" si="9"/>
        <v>-21</v>
      </c>
      <c r="F41">
        <f t="shared" si="13"/>
        <v>12</v>
      </c>
      <c r="G41">
        <f t="shared" si="14"/>
        <v>30.48</v>
      </c>
      <c r="H41">
        <f t="shared" si="10"/>
        <v>594.36</v>
      </c>
      <c r="I41">
        <f t="shared" si="11"/>
        <v>5.9436000000000003E-2</v>
      </c>
      <c r="J41">
        <f t="shared" si="8"/>
        <v>2.7934919999999999E-2</v>
      </c>
      <c r="K41" s="130">
        <f t="shared" si="12"/>
        <v>0.23202531645569621</v>
      </c>
    </row>
    <row r="42" spans="2:15" x14ac:dyDescent="0.25">
      <c r="B42">
        <v>5</v>
      </c>
      <c r="C42">
        <v>28</v>
      </c>
      <c r="D42">
        <v>0.53</v>
      </c>
      <c r="E42">
        <f t="shared" si="9"/>
        <v>-28</v>
      </c>
      <c r="F42">
        <f t="shared" si="13"/>
        <v>12</v>
      </c>
      <c r="G42">
        <f t="shared" si="14"/>
        <v>30.48</v>
      </c>
      <c r="H42">
        <f t="shared" si="10"/>
        <v>746.76</v>
      </c>
      <c r="I42">
        <f t="shared" si="11"/>
        <v>7.4675999999999992E-2</v>
      </c>
      <c r="J42">
        <f t="shared" si="8"/>
        <v>3.957828E-2</v>
      </c>
      <c r="K42" s="130">
        <f t="shared" si="12"/>
        <v>0.32873417721518988</v>
      </c>
    </row>
    <row r="43" spans="2:15" x14ac:dyDescent="0.25">
      <c r="B43">
        <v>6</v>
      </c>
      <c r="C43">
        <v>27</v>
      </c>
      <c r="D43">
        <v>0.44</v>
      </c>
      <c r="E43">
        <f t="shared" si="9"/>
        <v>-27</v>
      </c>
      <c r="F43">
        <f t="shared" si="13"/>
        <v>12</v>
      </c>
      <c r="G43">
        <f t="shared" si="14"/>
        <v>30.48</v>
      </c>
      <c r="H43">
        <f t="shared" si="10"/>
        <v>838.2</v>
      </c>
      <c r="I43">
        <f t="shared" si="11"/>
        <v>8.3820000000000006E-2</v>
      </c>
      <c r="J43">
        <f t="shared" si="8"/>
        <v>3.6880800000000005E-2</v>
      </c>
      <c r="K43" s="130">
        <f t="shared" si="12"/>
        <v>0.30632911392405071</v>
      </c>
    </row>
    <row r="44" spans="2:15" x14ac:dyDescent="0.25">
      <c r="B44">
        <v>7</v>
      </c>
      <c r="C44">
        <v>24</v>
      </c>
      <c r="D44">
        <v>0.04</v>
      </c>
      <c r="E44">
        <f t="shared" si="9"/>
        <v>-24</v>
      </c>
      <c r="F44">
        <f t="shared" si="13"/>
        <v>12</v>
      </c>
      <c r="G44">
        <f t="shared" si="14"/>
        <v>30.48</v>
      </c>
      <c r="H44">
        <f t="shared" si="10"/>
        <v>777.24</v>
      </c>
      <c r="I44">
        <f t="shared" si="11"/>
        <v>7.7724000000000001E-2</v>
      </c>
      <c r="J44">
        <f t="shared" si="8"/>
        <v>3.10896E-3</v>
      </c>
      <c r="K44" s="130">
        <f t="shared" si="12"/>
        <v>2.5822784810126585E-2</v>
      </c>
    </row>
    <row r="45" spans="2:15" x14ac:dyDescent="0.25">
      <c r="B45">
        <v>8</v>
      </c>
      <c r="C45">
        <v>3</v>
      </c>
      <c r="D45">
        <v>0</v>
      </c>
      <c r="E45">
        <f t="shared" si="9"/>
        <v>-3</v>
      </c>
      <c r="F45">
        <f t="shared" si="13"/>
        <v>12</v>
      </c>
      <c r="G45">
        <f t="shared" si="14"/>
        <v>30.48</v>
      </c>
      <c r="H45">
        <f t="shared" si="10"/>
        <v>411.48</v>
      </c>
      <c r="I45">
        <f t="shared" si="11"/>
        <v>4.1148000000000004E-2</v>
      </c>
      <c r="J45">
        <f t="shared" si="8"/>
        <v>0</v>
      </c>
      <c r="K45" s="130">
        <f t="shared" si="12"/>
        <v>0</v>
      </c>
    </row>
    <row r="46" spans="2:15" x14ac:dyDescent="0.25">
      <c r="B46">
        <v>9</v>
      </c>
      <c r="C46">
        <v>4</v>
      </c>
      <c r="D46">
        <v>0</v>
      </c>
      <c r="E46">
        <f t="shared" si="9"/>
        <v>-4</v>
      </c>
      <c r="F46">
        <f t="shared" si="13"/>
        <v>12</v>
      </c>
      <c r="G46">
        <f t="shared" si="14"/>
        <v>30.48</v>
      </c>
      <c r="H46">
        <f t="shared" si="10"/>
        <v>106.68</v>
      </c>
      <c r="I46">
        <f t="shared" si="11"/>
        <v>1.0668E-2</v>
      </c>
      <c r="J46">
        <f t="shared" si="8"/>
        <v>0</v>
      </c>
      <c r="K46" s="130">
        <f t="shared" si="12"/>
        <v>0</v>
      </c>
    </row>
    <row r="47" spans="2:15" x14ac:dyDescent="0.25">
      <c r="B47">
        <v>10</v>
      </c>
      <c r="C47">
        <v>0</v>
      </c>
      <c r="D47">
        <v>0</v>
      </c>
      <c r="E47">
        <f t="shared" si="9"/>
        <v>0</v>
      </c>
      <c r="F47">
        <f t="shared" si="13"/>
        <v>12</v>
      </c>
      <c r="G47">
        <f t="shared" si="14"/>
        <v>30.48</v>
      </c>
      <c r="H47">
        <f t="shared" si="10"/>
        <v>60.96</v>
      </c>
      <c r="I47">
        <f t="shared" si="11"/>
        <v>6.0959999999999999E-3</v>
      </c>
      <c r="J47">
        <f t="shared" si="8"/>
        <v>0</v>
      </c>
      <c r="K47" s="130">
        <f t="shared" si="12"/>
        <v>0</v>
      </c>
    </row>
    <row r="48" spans="2:15" x14ac:dyDescent="0.25">
      <c r="H48" t="s">
        <v>7</v>
      </c>
      <c r="J48">
        <f>SUM(J37:J47)</f>
        <v>0.12039599999999999</v>
      </c>
      <c r="L48" s="3">
        <v>40927</v>
      </c>
      <c r="M48" s="16">
        <v>958</v>
      </c>
      <c r="N48">
        <f>J48</f>
        <v>0.12039599999999999</v>
      </c>
      <c r="O48">
        <f>J49</f>
        <v>120.39599999999999</v>
      </c>
    </row>
    <row r="49" spans="2:11" x14ac:dyDescent="0.25">
      <c r="H49" t="s">
        <v>8</v>
      </c>
      <c r="J49">
        <f>J48*1000</f>
        <v>120.39599999999999</v>
      </c>
    </row>
    <row r="58" spans="2:11" x14ac:dyDescent="0.25">
      <c r="B58" s="10" t="s">
        <v>16</v>
      </c>
      <c r="C58" s="11" t="s">
        <v>17</v>
      </c>
      <c r="D58" s="11" t="s">
        <v>18</v>
      </c>
      <c r="E58" s="12" t="s">
        <v>19</v>
      </c>
    </row>
    <row r="59" spans="2:11" x14ac:dyDescent="0.25">
      <c r="B59" t="s">
        <v>13</v>
      </c>
      <c r="C59" s="3">
        <v>40927</v>
      </c>
      <c r="D59">
        <v>1424</v>
      </c>
      <c r="E59">
        <v>21</v>
      </c>
    </row>
    <row r="60" spans="2:11" x14ac:dyDescent="0.25">
      <c r="B60" s="4" t="s">
        <v>14</v>
      </c>
      <c r="C60" s="5"/>
      <c r="D60" s="6"/>
      <c r="E60" s="4" t="s">
        <v>15</v>
      </c>
      <c r="F60" s="5"/>
      <c r="G60" s="5"/>
      <c r="H60" s="5"/>
      <c r="I60" s="5"/>
      <c r="J60" s="6"/>
      <c r="K60" s="14"/>
    </row>
    <row r="61" spans="2:11" x14ac:dyDescent="0.25">
      <c r="B61" s="7" t="s">
        <v>23</v>
      </c>
      <c r="C61" s="8" t="s">
        <v>1</v>
      </c>
      <c r="D61" s="9" t="s">
        <v>2</v>
      </c>
      <c r="E61" s="7" t="s">
        <v>1</v>
      </c>
      <c r="F61" s="8" t="s">
        <v>25</v>
      </c>
      <c r="G61" s="8" t="s">
        <v>24</v>
      </c>
      <c r="H61" s="8" t="s">
        <v>3</v>
      </c>
      <c r="I61" s="8" t="s">
        <v>6</v>
      </c>
      <c r="J61" s="9" t="s">
        <v>5</v>
      </c>
      <c r="K61" s="15" t="s">
        <v>153</v>
      </c>
    </row>
    <row r="62" spans="2:11" x14ac:dyDescent="0.25">
      <c r="B62">
        <v>0</v>
      </c>
      <c r="C62">
        <v>0</v>
      </c>
      <c r="D62">
        <v>0</v>
      </c>
      <c r="E62">
        <f>0-C62</f>
        <v>0</v>
      </c>
      <c r="F62">
        <v>0</v>
      </c>
      <c r="G62">
        <v>0</v>
      </c>
      <c r="H62">
        <v>0</v>
      </c>
      <c r="I62">
        <f>H62/10000</f>
        <v>0</v>
      </c>
      <c r="J62">
        <f t="shared" ref="J62:J73" si="15">D62*I62</f>
        <v>0</v>
      </c>
      <c r="K62" s="130">
        <f>J62/$J$74</f>
        <v>0</v>
      </c>
    </row>
    <row r="63" spans="2:11" x14ac:dyDescent="0.25">
      <c r="B63">
        <v>1</v>
      </c>
      <c r="C63">
        <v>5</v>
      </c>
      <c r="D63">
        <v>0</v>
      </c>
      <c r="E63">
        <f t="shared" ref="E63:E73" si="16">0-C63</f>
        <v>-5</v>
      </c>
      <c r="F63">
        <f>(B63-B62)*12</f>
        <v>12</v>
      </c>
      <c r="G63">
        <f>F63*2.54</f>
        <v>30.48</v>
      </c>
      <c r="H63">
        <f t="shared" ref="H63:H73" si="17">G63*((C63+C62)/2)</f>
        <v>76.2</v>
      </c>
      <c r="I63">
        <f t="shared" ref="I63:I73" si="18">H63/10000</f>
        <v>7.62E-3</v>
      </c>
      <c r="J63">
        <f t="shared" si="15"/>
        <v>0</v>
      </c>
      <c r="K63" s="130">
        <f t="shared" ref="K63:K72" si="19">J63/$J$74</f>
        <v>0</v>
      </c>
    </row>
    <row r="64" spans="2:11" x14ac:dyDescent="0.25">
      <c r="B64">
        <v>2</v>
      </c>
      <c r="C64">
        <v>16</v>
      </c>
      <c r="D64">
        <v>0.11</v>
      </c>
      <c r="E64">
        <f t="shared" si="16"/>
        <v>-16</v>
      </c>
      <c r="F64">
        <f t="shared" ref="F64:F71" si="20">(B64-B63)*12</f>
        <v>12</v>
      </c>
      <c r="G64">
        <f t="shared" ref="G64:G73" si="21">F64*2.54</f>
        <v>30.48</v>
      </c>
      <c r="H64">
        <f t="shared" si="17"/>
        <v>320.04000000000002</v>
      </c>
      <c r="I64">
        <f t="shared" si="18"/>
        <v>3.2004000000000005E-2</v>
      </c>
      <c r="J64">
        <f t="shared" si="15"/>
        <v>3.5204400000000005E-3</v>
      </c>
      <c r="K64" s="130">
        <f t="shared" si="19"/>
        <v>2.33616504854369E-2</v>
      </c>
    </row>
    <row r="65" spans="2:15" x14ac:dyDescent="0.25">
      <c r="B65">
        <v>3</v>
      </c>
      <c r="C65">
        <v>22</v>
      </c>
      <c r="D65">
        <v>0.13</v>
      </c>
      <c r="E65">
        <f t="shared" si="16"/>
        <v>-22</v>
      </c>
      <c r="F65">
        <f t="shared" si="20"/>
        <v>12</v>
      </c>
      <c r="G65">
        <f t="shared" si="21"/>
        <v>30.48</v>
      </c>
      <c r="H65">
        <f t="shared" si="17"/>
        <v>579.12</v>
      </c>
      <c r="I65">
        <f t="shared" si="18"/>
        <v>5.7911999999999998E-2</v>
      </c>
      <c r="J65">
        <f t="shared" si="15"/>
        <v>7.5285600000000001E-3</v>
      </c>
      <c r="K65" s="130">
        <f t="shared" si="19"/>
        <v>4.9959546925566346E-2</v>
      </c>
    </row>
    <row r="66" spans="2:15" x14ac:dyDescent="0.25">
      <c r="B66">
        <v>4</v>
      </c>
      <c r="C66">
        <v>25</v>
      </c>
      <c r="D66">
        <v>0.37</v>
      </c>
      <c r="E66">
        <f t="shared" si="16"/>
        <v>-25</v>
      </c>
      <c r="F66">
        <f t="shared" si="20"/>
        <v>12</v>
      </c>
      <c r="G66">
        <f t="shared" si="21"/>
        <v>30.48</v>
      </c>
      <c r="H66">
        <f t="shared" si="17"/>
        <v>716.28</v>
      </c>
      <c r="I66">
        <f t="shared" si="18"/>
        <v>7.1627999999999997E-2</v>
      </c>
      <c r="J66">
        <f t="shared" si="15"/>
        <v>2.6502359999999999E-2</v>
      </c>
      <c r="K66" s="130">
        <f t="shared" si="19"/>
        <v>0.17586974110032363</v>
      </c>
    </row>
    <row r="67" spans="2:15" x14ac:dyDescent="0.25">
      <c r="B67">
        <v>5</v>
      </c>
      <c r="C67">
        <v>31</v>
      </c>
      <c r="D67">
        <v>0.31</v>
      </c>
      <c r="E67">
        <f t="shared" si="16"/>
        <v>-31</v>
      </c>
      <c r="F67">
        <f t="shared" si="20"/>
        <v>12</v>
      </c>
      <c r="G67">
        <f t="shared" si="21"/>
        <v>30.48</v>
      </c>
      <c r="H67">
        <f t="shared" si="17"/>
        <v>853.44</v>
      </c>
      <c r="I67">
        <f t="shared" si="18"/>
        <v>8.5344000000000003E-2</v>
      </c>
      <c r="J67">
        <f t="shared" si="15"/>
        <v>2.645664E-2</v>
      </c>
      <c r="K67" s="130">
        <f t="shared" si="19"/>
        <v>0.17556634304207122</v>
      </c>
    </row>
    <row r="68" spans="2:15" x14ac:dyDescent="0.25">
      <c r="B68">
        <v>6</v>
      </c>
      <c r="C68">
        <v>29</v>
      </c>
      <c r="D68">
        <v>0.62</v>
      </c>
      <c r="E68">
        <f t="shared" si="16"/>
        <v>-29</v>
      </c>
      <c r="F68">
        <f t="shared" si="20"/>
        <v>12</v>
      </c>
      <c r="G68">
        <f t="shared" si="21"/>
        <v>30.48</v>
      </c>
      <c r="H68">
        <f t="shared" si="17"/>
        <v>914.4</v>
      </c>
      <c r="I68">
        <f t="shared" si="18"/>
        <v>9.1439999999999994E-2</v>
      </c>
      <c r="J68">
        <f t="shared" si="15"/>
        <v>5.6692799999999995E-2</v>
      </c>
      <c r="K68" s="130">
        <f t="shared" si="19"/>
        <v>0.37621359223300971</v>
      </c>
    </row>
    <row r="69" spans="2:15" x14ac:dyDescent="0.25">
      <c r="B69">
        <v>7</v>
      </c>
      <c r="C69">
        <v>29</v>
      </c>
      <c r="D69">
        <v>0.28999999999999998</v>
      </c>
      <c r="E69">
        <f t="shared" si="16"/>
        <v>-29</v>
      </c>
      <c r="F69">
        <f t="shared" si="20"/>
        <v>12</v>
      </c>
      <c r="G69">
        <f t="shared" si="21"/>
        <v>30.48</v>
      </c>
      <c r="H69">
        <f t="shared" si="17"/>
        <v>883.92</v>
      </c>
      <c r="I69">
        <f t="shared" si="18"/>
        <v>8.8391999999999998E-2</v>
      </c>
      <c r="J69">
        <f t="shared" si="15"/>
        <v>2.5633679999999999E-2</v>
      </c>
      <c r="K69" s="130">
        <f t="shared" si="19"/>
        <v>0.17010517799352751</v>
      </c>
    </row>
    <row r="70" spans="2:15" x14ac:dyDescent="0.25">
      <c r="B70">
        <v>8</v>
      </c>
      <c r="C70">
        <v>12</v>
      </c>
      <c r="D70">
        <v>0.06</v>
      </c>
      <c r="E70">
        <f t="shared" si="16"/>
        <v>-12</v>
      </c>
      <c r="F70">
        <f t="shared" si="20"/>
        <v>12</v>
      </c>
      <c r="G70">
        <f t="shared" si="21"/>
        <v>30.48</v>
      </c>
      <c r="H70">
        <f t="shared" si="17"/>
        <v>624.84</v>
      </c>
      <c r="I70">
        <f t="shared" si="18"/>
        <v>6.2484000000000005E-2</v>
      </c>
      <c r="J70">
        <f t="shared" si="15"/>
        <v>3.7490400000000004E-3</v>
      </c>
      <c r="K70" s="130">
        <f t="shared" si="19"/>
        <v>2.4878640776699035E-2</v>
      </c>
    </row>
    <row r="71" spans="2:15" x14ac:dyDescent="0.25">
      <c r="B71">
        <v>9</v>
      </c>
      <c r="C71">
        <v>8</v>
      </c>
      <c r="D71">
        <v>0.02</v>
      </c>
      <c r="E71">
        <f t="shared" si="16"/>
        <v>-8</v>
      </c>
      <c r="F71">
        <f t="shared" si="20"/>
        <v>12</v>
      </c>
      <c r="G71">
        <f t="shared" si="21"/>
        <v>30.48</v>
      </c>
      <c r="H71">
        <f t="shared" si="17"/>
        <v>304.8</v>
      </c>
      <c r="I71">
        <f t="shared" si="18"/>
        <v>3.048E-2</v>
      </c>
      <c r="J71">
        <f t="shared" si="15"/>
        <v>6.0959999999999996E-4</v>
      </c>
      <c r="K71" s="130">
        <f t="shared" si="19"/>
        <v>4.0453074433656963E-3</v>
      </c>
    </row>
    <row r="72" spans="2:15" x14ac:dyDescent="0.25">
      <c r="B72">
        <v>10</v>
      </c>
      <c r="C72">
        <v>13</v>
      </c>
      <c r="D72">
        <v>0</v>
      </c>
      <c r="E72">
        <f t="shared" si="16"/>
        <v>-13</v>
      </c>
      <c r="F72">
        <f>(B72-B71)*12</f>
        <v>12</v>
      </c>
      <c r="G72">
        <f t="shared" si="21"/>
        <v>30.48</v>
      </c>
      <c r="H72">
        <f t="shared" si="17"/>
        <v>320.04000000000002</v>
      </c>
      <c r="I72">
        <f t="shared" si="18"/>
        <v>3.2004000000000005E-2</v>
      </c>
      <c r="J72">
        <f t="shared" si="15"/>
        <v>0</v>
      </c>
      <c r="K72" s="130">
        <f t="shared" si="19"/>
        <v>0</v>
      </c>
    </row>
    <row r="73" spans="2:15" x14ac:dyDescent="0.25">
      <c r="B73">
        <v>11</v>
      </c>
      <c r="C73">
        <v>0</v>
      </c>
      <c r="D73">
        <v>0</v>
      </c>
      <c r="E73">
        <f t="shared" si="16"/>
        <v>0</v>
      </c>
      <c r="F73">
        <f>(B73-B72)*12</f>
        <v>12</v>
      </c>
      <c r="G73">
        <f t="shared" si="21"/>
        <v>30.48</v>
      </c>
      <c r="H73">
        <f t="shared" si="17"/>
        <v>198.12</v>
      </c>
      <c r="I73">
        <f t="shared" si="18"/>
        <v>1.9812E-2</v>
      </c>
      <c r="J73">
        <f t="shared" si="15"/>
        <v>0</v>
      </c>
      <c r="K73" s="130">
        <f>J73/$J$74</f>
        <v>0</v>
      </c>
    </row>
    <row r="74" spans="2:15" x14ac:dyDescent="0.25">
      <c r="H74" t="s">
        <v>7</v>
      </c>
      <c r="J74">
        <f>SUM(J62:J72)</f>
        <v>0.15069311999999999</v>
      </c>
      <c r="L74" s="3">
        <v>40927</v>
      </c>
      <c r="M74" s="16">
        <v>1424</v>
      </c>
      <c r="N74">
        <f>J74</f>
        <v>0.15069311999999999</v>
      </c>
      <c r="O74">
        <f>J75</f>
        <v>150.69311999999999</v>
      </c>
    </row>
    <row r="75" spans="2:15" x14ac:dyDescent="0.25">
      <c r="H75" t="s">
        <v>8</v>
      </c>
      <c r="J75">
        <f>J74*1000</f>
        <v>150.69311999999999</v>
      </c>
    </row>
    <row r="84" spans="2:11" x14ac:dyDescent="0.25">
      <c r="B84" s="10" t="s">
        <v>16</v>
      </c>
      <c r="C84" s="11" t="s">
        <v>17</v>
      </c>
      <c r="D84" s="11" t="s">
        <v>18</v>
      </c>
      <c r="E84" s="12" t="s">
        <v>19</v>
      </c>
    </row>
    <row r="85" spans="2:11" x14ac:dyDescent="0.25">
      <c r="B85" t="s">
        <v>13</v>
      </c>
      <c r="C85" s="3">
        <v>40927</v>
      </c>
      <c r="D85">
        <v>1649</v>
      </c>
      <c r="E85">
        <v>26</v>
      </c>
    </row>
    <row r="86" spans="2:11" x14ac:dyDescent="0.25">
      <c r="B86" s="4" t="s">
        <v>14</v>
      </c>
      <c r="C86" s="5"/>
      <c r="D86" s="6"/>
      <c r="E86" s="4" t="s">
        <v>15</v>
      </c>
      <c r="F86" s="5"/>
      <c r="G86" s="5"/>
      <c r="H86" s="5"/>
      <c r="I86" s="5"/>
      <c r="J86" s="6"/>
      <c r="K86" s="14"/>
    </row>
    <row r="87" spans="2:11" x14ac:dyDescent="0.25">
      <c r="B87" s="7" t="s">
        <v>23</v>
      </c>
      <c r="C87" s="8" t="s">
        <v>1</v>
      </c>
      <c r="D87" s="9" t="s">
        <v>2</v>
      </c>
      <c r="E87" s="7" t="s">
        <v>1</v>
      </c>
      <c r="F87" s="8" t="s">
        <v>25</v>
      </c>
      <c r="G87" s="8" t="s">
        <v>24</v>
      </c>
      <c r="H87" s="8" t="s">
        <v>3</v>
      </c>
      <c r="I87" s="8" t="s">
        <v>6</v>
      </c>
      <c r="J87" s="9" t="s">
        <v>5</v>
      </c>
      <c r="K87" s="15" t="s">
        <v>153</v>
      </c>
    </row>
    <row r="88" spans="2:11" x14ac:dyDescent="0.25">
      <c r="B88">
        <v>0</v>
      </c>
      <c r="C88">
        <v>0</v>
      </c>
      <c r="D88">
        <v>0</v>
      </c>
      <c r="E88">
        <f>0-C88</f>
        <v>0</v>
      </c>
      <c r="F88">
        <v>0</v>
      </c>
      <c r="G88">
        <v>0</v>
      </c>
      <c r="H88">
        <v>0</v>
      </c>
      <c r="I88">
        <f>H88/10000</f>
        <v>0</v>
      </c>
      <c r="J88">
        <f t="shared" ref="J88:J98" si="22">D88*I88</f>
        <v>0</v>
      </c>
      <c r="K88" s="130">
        <f>J88/$J$99</f>
        <v>0</v>
      </c>
    </row>
    <row r="89" spans="2:11" x14ac:dyDescent="0.25">
      <c r="B89">
        <v>1</v>
      </c>
      <c r="C89">
        <v>22</v>
      </c>
      <c r="D89">
        <v>0.26</v>
      </c>
      <c r="E89">
        <f t="shared" ref="E89:E98" si="23">0-C89</f>
        <v>-22</v>
      </c>
      <c r="F89">
        <f>(B89-B88)*12</f>
        <v>12</v>
      </c>
      <c r="G89">
        <f>F89*2.54</f>
        <v>30.48</v>
      </c>
      <c r="H89">
        <f t="shared" ref="H89:H98" si="24">G89*((C89+C88)/2)</f>
        <v>335.28000000000003</v>
      </c>
      <c r="I89">
        <f t="shared" ref="I89:I98" si="25">H89/10000</f>
        <v>3.3528000000000002E-2</v>
      </c>
      <c r="J89">
        <f t="shared" si="22"/>
        <v>8.7172800000000009E-3</v>
      </c>
      <c r="K89" s="130">
        <f t="shared" ref="K89:K98" si="26">J89/$J$99</f>
        <v>2.2165387894288152E-2</v>
      </c>
    </row>
    <row r="90" spans="2:11" x14ac:dyDescent="0.25">
      <c r="B90">
        <v>2</v>
      </c>
      <c r="C90">
        <v>22</v>
      </c>
      <c r="D90">
        <v>0.48</v>
      </c>
      <c r="E90">
        <f t="shared" si="23"/>
        <v>-22</v>
      </c>
      <c r="F90">
        <f t="shared" ref="F90:F98" si="27">(B90-B89)*12</f>
        <v>12</v>
      </c>
      <c r="G90">
        <f t="shared" ref="G90:G98" si="28">F90*2.54</f>
        <v>30.48</v>
      </c>
      <c r="H90">
        <f t="shared" si="24"/>
        <v>670.56000000000006</v>
      </c>
      <c r="I90">
        <f t="shared" si="25"/>
        <v>6.7056000000000004E-2</v>
      </c>
      <c r="J90">
        <f t="shared" si="22"/>
        <v>3.2186880000000001E-2</v>
      </c>
      <c r="K90" s="130">
        <f t="shared" si="26"/>
        <v>8.1841432225063945E-2</v>
      </c>
    </row>
    <row r="91" spans="2:11" x14ac:dyDescent="0.25">
      <c r="B91">
        <v>3</v>
      </c>
      <c r="C91">
        <v>30</v>
      </c>
      <c r="D91">
        <v>0.68</v>
      </c>
      <c r="E91">
        <f t="shared" si="23"/>
        <v>-30</v>
      </c>
      <c r="F91">
        <f t="shared" si="27"/>
        <v>12</v>
      </c>
      <c r="G91">
        <f t="shared" si="28"/>
        <v>30.48</v>
      </c>
      <c r="H91">
        <f t="shared" si="24"/>
        <v>792.48</v>
      </c>
      <c r="I91">
        <f t="shared" si="25"/>
        <v>7.9247999999999999E-2</v>
      </c>
      <c r="J91">
        <f t="shared" si="22"/>
        <v>5.3888640000000002E-2</v>
      </c>
      <c r="K91" s="130">
        <f t="shared" si="26"/>
        <v>0.13702239789196313</v>
      </c>
    </row>
    <row r="92" spans="2:11" x14ac:dyDescent="0.25">
      <c r="B92">
        <v>4</v>
      </c>
      <c r="C92">
        <v>40</v>
      </c>
      <c r="D92">
        <v>0.83</v>
      </c>
      <c r="E92">
        <f t="shared" si="23"/>
        <v>-40</v>
      </c>
      <c r="F92">
        <f t="shared" si="27"/>
        <v>12</v>
      </c>
      <c r="G92">
        <f t="shared" si="28"/>
        <v>30.48</v>
      </c>
      <c r="H92">
        <f t="shared" si="24"/>
        <v>1066.8</v>
      </c>
      <c r="I92">
        <f t="shared" si="25"/>
        <v>0.10668</v>
      </c>
      <c r="J92">
        <f t="shared" si="22"/>
        <v>8.8544399999999995E-2</v>
      </c>
      <c r="K92" s="130">
        <f t="shared" si="26"/>
        <v>0.22514143997519956</v>
      </c>
    </row>
    <row r="93" spans="2:11" x14ac:dyDescent="0.25">
      <c r="B93">
        <v>5</v>
      </c>
      <c r="C93">
        <v>36</v>
      </c>
      <c r="D93">
        <v>1.1399999999999999</v>
      </c>
      <c r="E93">
        <f t="shared" si="23"/>
        <v>-36</v>
      </c>
      <c r="F93">
        <f t="shared" si="27"/>
        <v>12</v>
      </c>
      <c r="G93">
        <f t="shared" si="28"/>
        <v>30.48</v>
      </c>
      <c r="H93">
        <f t="shared" si="24"/>
        <v>1158.24</v>
      </c>
      <c r="I93">
        <f t="shared" si="25"/>
        <v>0.115824</v>
      </c>
      <c r="J93">
        <f t="shared" si="22"/>
        <v>0.13203935999999999</v>
      </c>
      <c r="K93" s="130">
        <f t="shared" si="26"/>
        <v>0.33573587537781913</v>
      </c>
    </row>
    <row r="94" spans="2:11" x14ac:dyDescent="0.25">
      <c r="B94">
        <v>6</v>
      </c>
      <c r="C94">
        <v>37</v>
      </c>
      <c r="D94">
        <v>0.56999999999999995</v>
      </c>
      <c r="E94">
        <f t="shared" si="23"/>
        <v>-37</v>
      </c>
      <c r="F94">
        <f t="shared" si="27"/>
        <v>12</v>
      </c>
      <c r="G94">
        <f t="shared" si="28"/>
        <v>30.48</v>
      </c>
      <c r="H94">
        <f t="shared" si="24"/>
        <v>1112.52</v>
      </c>
      <c r="I94">
        <f t="shared" si="25"/>
        <v>0.111252</v>
      </c>
      <c r="J94">
        <f t="shared" si="22"/>
        <v>6.3413639999999993E-2</v>
      </c>
      <c r="K94" s="130">
        <f t="shared" si="26"/>
        <v>0.16124157172750522</v>
      </c>
    </row>
    <row r="95" spans="2:11" x14ac:dyDescent="0.25">
      <c r="B95">
        <v>7</v>
      </c>
      <c r="C95">
        <v>16</v>
      </c>
      <c r="D95">
        <v>0.15</v>
      </c>
      <c r="E95">
        <f t="shared" si="23"/>
        <v>-16</v>
      </c>
      <c r="F95">
        <f t="shared" si="27"/>
        <v>12</v>
      </c>
      <c r="G95">
        <f t="shared" si="28"/>
        <v>30.48</v>
      </c>
      <c r="H95">
        <f t="shared" si="24"/>
        <v>807.72</v>
      </c>
      <c r="I95">
        <f t="shared" si="25"/>
        <v>8.0771999999999997E-2</v>
      </c>
      <c r="J95">
        <f t="shared" si="22"/>
        <v>1.2115799999999999E-2</v>
      </c>
      <c r="K95" s="130">
        <f t="shared" si="26"/>
        <v>3.0806789118809578E-2</v>
      </c>
    </row>
    <row r="96" spans="2:11" x14ac:dyDescent="0.25">
      <c r="B96">
        <v>8</v>
      </c>
      <c r="C96">
        <v>14</v>
      </c>
      <c r="D96">
        <v>0.03</v>
      </c>
      <c r="E96">
        <f t="shared" si="23"/>
        <v>-14</v>
      </c>
      <c r="F96">
        <f t="shared" si="27"/>
        <v>12</v>
      </c>
      <c r="G96">
        <f t="shared" si="28"/>
        <v>30.48</v>
      </c>
      <c r="H96">
        <f t="shared" si="24"/>
        <v>457.2</v>
      </c>
      <c r="I96">
        <f t="shared" si="25"/>
        <v>4.5719999999999997E-2</v>
      </c>
      <c r="J96">
        <f t="shared" si="22"/>
        <v>1.3715999999999999E-3</v>
      </c>
      <c r="K96" s="130">
        <f t="shared" si="26"/>
        <v>3.4875610323180655E-3</v>
      </c>
    </row>
    <row r="97" spans="2:15" x14ac:dyDescent="0.25">
      <c r="B97">
        <v>9</v>
      </c>
      <c r="C97">
        <v>8</v>
      </c>
      <c r="D97">
        <v>0.03</v>
      </c>
      <c r="E97">
        <f t="shared" si="23"/>
        <v>-8</v>
      </c>
      <c r="F97">
        <f t="shared" si="27"/>
        <v>12</v>
      </c>
      <c r="G97">
        <f t="shared" si="28"/>
        <v>30.48</v>
      </c>
      <c r="H97">
        <f t="shared" si="24"/>
        <v>335.28000000000003</v>
      </c>
      <c r="I97">
        <f t="shared" si="25"/>
        <v>3.3528000000000002E-2</v>
      </c>
      <c r="J97">
        <f t="shared" si="22"/>
        <v>1.00584E-3</v>
      </c>
      <c r="K97" s="130">
        <f t="shared" si="26"/>
        <v>2.5575447570332483E-3</v>
      </c>
    </row>
    <row r="98" spans="2:15" x14ac:dyDescent="0.25">
      <c r="B98">
        <v>10</v>
      </c>
      <c r="C98">
        <v>1</v>
      </c>
      <c r="D98">
        <v>0</v>
      </c>
      <c r="E98">
        <f t="shared" si="23"/>
        <v>-1</v>
      </c>
      <c r="F98">
        <f t="shared" si="27"/>
        <v>12</v>
      </c>
      <c r="G98">
        <f t="shared" si="28"/>
        <v>30.48</v>
      </c>
      <c r="H98">
        <f t="shared" si="24"/>
        <v>137.16</v>
      </c>
      <c r="I98">
        <f t="shared" si="25"/>
        <v>1.3715999999999999E-2</v>
      </c>
      <c r="J98">
        <f t="shared" si="22"/>
        <v>0</v>
      </c>
      <c r="K98" s="130">
        <f t="shared" si="26"/>
        <v>0</v>
      </c>
    </row>
    <row r="99" spans="2:15" x14ac:dyDescent="0.25">
      <c r="H99" t="s">
        <v>7</v>
      </c>
      <c r="J99">
        <f>SUM(J88:J98)</f>
        <v>0.39328343999999998</v>
      </c>
      <c r="L99" s="3">
        <f>C85</f>
        <v>40927</v>
      </c>
      <c r="M99" s="16">
        <f>D85</f>
        <v>1649</v>
      </c>
      <c r="N99">
        <f>J99</f>
        <v>0.39328343999999998</v>
      </c>
      <c r="O99">
        <f>J100</f>
        <v>393.28343999999998</v>
      </c>
    </row>
    <row r="100" spans="2:15" x14ac:dyDescent="0.25">
      <c r="H100" t="s">
        <v>8</v>
      </c>
      <c r="J100">
        <f>J99*1000</f>
        <v>393.28343999999998</v>
      </c>
    </row>
    <row r="109" spans="2:15" x14ac:dyDescent="0.25">
      <c r="B109" s="10" t="s">
        <v>16</v>
      </c>
      <c r="C109" s="11" t="s">
        <v>17</v>
      </c>
      <c r="D109" s="11" t="s">
        <v>18</v>
      </c>
      <c r="E109" s="12" t="s">
        <v>19</v>
      </c>
      <c r="F109" s="12" t="s">
        <v>34</v>
      </c>
    </row>
    <row r="110" spans="2:15" ht="15.75" thickBot="1" x14ac:dyDescent="0.3">
      <c r="B110" t="s">
        <v>13</v>
      </c>
      <c r="C110" s="3">
        <v>40928</v>
      </c>
      <c r="D110">
        <v>1231</v>
      </c>
      <c r="E110">
        <v>15</v>
      </c>
      <c r="F110">
        <v>5</v>
      </c>
    </row>
    <row r="111" spans="2:15" x14ac:dyDescent="0.25">
      <c r="B111" s="20" t="s">
        <v>14</v>
      </c>
      <c r="C111" s="21"/>
      <c r="D111" s="22"/>
      <c r="E111" s="5" t="s">
        <v>15</v>
      </c>
      <c r="F111" s="5"/>
      <c r="G111" s="5"/>
      <c r="H111" s="5"/>
      <c r="I111" s="5"/>
      <c r="J111" s="6"/>
      <c r="K111" s="14"/>
    </row>
    <row r="112" spans="2:15" x14ac:dyDescent="0.25">
      <c r="B112" s="23" t="s">
        <v>23</v>
      </c>
      <c r="C112" s="8" t="s">
        <v>1</v>
      </c>
      <c r="D112" s="24" t="s">
        <v>2</v>
      </c>
      <c r="E112" s="8" t="s">
        <v>1</v>
      </c>
      <c r="F112" s="8" t="s">
        <v>25</v>
      </c>
      <c r="G112" s="8" t="s">
        <v>24</v>
      </c>
      <c r="H112" s="8" t="s">
        <v>3</v>
      </c>
      <c r="I112" s="8" t="s">
        <v>6</v>
      </c>
      <c r="J112" s="9" t="s">
        <v>5</v>
      </c>
      <c r="K112" s="15" t="s">
        <v>153</v>
      </c>
    </row>
    <row r="113" spans="2:15" x14ac:dyDescent="0.25">
      <c r="B113" s="25">
        <v>0</v>
      </c>
      <c r="C113" s="2">
        <v>0</v>
      </c>
      <c r="D113" s="26">
        <v>0</v>
      </c>
      <c r="E113">
        <f>0-C113</f>
        <v>0</v>
      </c>
      <c r="F113">
        <v>0</v>
      </c>
      <c r="G113">
        <v>0</v>
      </c>
      <c r="H113">
        <v>0</v>
      </c>
      <c r="I113">
        <f>H113/10000</f>
        <v>0</v>
      </c>
      <c r="J113">
        <f t="shared" ref="J113:J123" si="29">D113*I113</f>
        <v>0</v>
      </c>
      <c r="K113" s="130">
        <f>J113/$J$124</f>
        <v>0</v>
      </c>
    </row>
    <row r="114" spans="2:15" x14ac:dyDescent="0.25">
      <c r="B114" s="25">
        <v>1</v>
      </c>
      <c r="C114" s="2">
        <v>11</v>
      </c>
      <c r="D114" s="26">
        <v>0.02</v>
      </c>
      <c r="E114">
        <f t="shared" ref="E114:E123" si="30">0-C114</f>
        <v>-11</v>
      </c>
      <c r="F114">
        <f>(B114-B113)*12</f>
        <v>12</v>
      </c>
      <c r="G114">
        <f>F114*2.54</f>
        <v>30.48</v>
      </c>
      <c r="H114">
        <f t="shared" ref="H114:H123" si="31">G114*((C114+C113)/2)</f>
        <v>167.64000000000001</v>
      </c>
      <c r="I114">
        <f t="shared" ref="I114:I123" si="32">H114/10000</f>
        <v>1.6764000000000001E-2</v>
      </c>
      <c r="J114">
        <f t="shared" si="29"/>
        <v>3.3528000000000003E-4</v>
      </c>
      <c r="K114" s="130">
        <f t="shared" ref="K114:K123" si="33">J114/$J$124</f>
        <v>5.1222351571594878E-3</v>
      </c>
    </row>
    <row r="115" spans="2:15" x14ac:dyDescent="0.25">
      <c r="B115" s="25">
        <v>2</v>
      </c>
      <c r="C115" s="2">
        <v>12</v>
      </c>
      <c r="D115" s="26">
        <v>0.05</v>
      </c>
      <c r="E115">
        <f t="shared" si="30"/>
        <v>-12</v>
      </c>
      <c r="F115">
        <f t="shared" ref="F115:F123" si="34">(B115-B114)*12</f>
        <v>12</v>
      </c>
      <c r="G115">
        <f t="shared" ref="G115:G123" si="35">F115*2.54</f>
        <v>30.48</v>
      </c>
      <c r="H115">
        <f t="shared" si="31"/>
        <v>350.52</v>
      </c>
      <c r="I115">
        <f t="shared" si="32"/>
        <v>3.5052E-2</v>
      </c>
      <c r="J115">
        <f t="shared" si="29"/>
        <v>1.7526E-3</v>
      </c>
      <c r="K115" s="130">
        <f t="shared" si="33"/>
        <v>2.6775320139697318E-2</v>
      </c>
    </row>
    <row r="116" spans="2:15" x14ac:dyDescent="0.25">
      <c r="B116" s="25">
        <v>3</v>
      </c>
      <c r="C116" s="30">
        <v>9</v>
      </c>
      <c r="D116" s="26">
        <v>0.15</v>
      </c>
      <c r="E116">
        <f t="shared" si="30"/>
        <v>-9</v>
      </c>
      <c r="F116">
        <f t="shared" si="34"/>
        <v>12</v>
      </c>
      <c r="G116">
        <f t="shared" si="35"/>
        <v>30.48</v>
      </c>
      <c r="H116">
        <f t="shared" si="31"/>
        <v>320.04000000000002</v>
      </c>
      <c r="I116">
        <f t="shared" si="32"/>
        <v>3.2004000000000005E-2</v>
      </c>
      <c r="J116">
        <f t="shared" si="29"/>
        <v>4.8006000000000004E-3</v>
      </c>
      <c r="K116" s="130">
        <f t="shared" si="33"/>
        <v>7.334109429569266E-2</v>
      </c>
    </row>
    <row r="117" spans="2:15" x14ac:dyDescent="0.25">
      <c r="B117" s="25">
        <v>4</v>
      </c>
      <c r="C117" s="30">
        <v>24</v>
      </c>
      <c r="D117" s="26">
        <v>0.23</v>
      </c>
      <c r="E117">
        <f t="shared" si="30"/>
        <v>-24</v>
      </c>
      <c r="F117">
        <f t="shared" si="34"/>
        <v>12</v>
      </c>
      <c r="G117">
        <f t="shared" si="35"/>
        <v>30.48</v>
      </c>
      <c r="H117">
        <f t="shared" si="31"/>
        <v>502.92</v>
      </c>
      <c r="I117">
        <f t="shared" si="32"/>
        <v>5.0292000000000003E-2</v>
      </c>
      <c r="J117">
        <f t="shared" si="29"/>
        <v>1.1567160000000002E-2</v>
      </c>
      <c r="K117" s="130">
        <f t="shared" si="33"/>
        <v>0.17671711292200232</v>
      </c>
    </row>
    <row r="118" spans="2:15" x14ac:dyDescent="0.25">
      <c r="B118" s="25">
        <v>5</v>
      </c>
      <c r="C118" s="30">
        <v>24</v>
      </c>
      <c r="D118" s="26">
        <v>0.28999999999999998</v>
      </c>
      <c r="E118">
        <f t="shared" si="30"/>
        <v>-24</v>
      </c>
      <c r="F118">
        <f t="shared" si="34"/>
        <v>12</v>
      </c>
      <c r="G118">
        <f t="shared" si="35"/>
        <v>30.48</v>
      </c>
      <c r="H118">
        <f t="shared" si="31"/>
        <v>731.52</v>
      </c>
      <c r="I118">
        <f t="shared" si="32"/>
        <v>7.3151999999999995E-2</v>
      </c>
      <c r="J118">
        <f t="shared" si="29"/>
        <v>2.1214079999999996E-2</v>
      </c>
      <c r="K118" s="130">
        <f t="shared" si="33"/>
        <v>0.32409778812572748</v>
      </c>
    </row>
    <row r="119" spans="2:15" x14ac:dyDescent="0.25">
      <c r="B119" s="25">
        <v>6</v>
      </c>
      <c r="C119" s="30">
        <v>22</v>
      </c>
      <c r="D119" s="26">
        <v>0.24</v>
      </c>
      <c r="E119">
        <f t="shared" si="30"/>
        <v>-22</v>
      </c>
      <c r="F119">
        <f t="shared" si="34"/>
        <v>12</v>
      </c>
      <c r="G119">
        <f t="shared" si="35"/>
        <v>30.48</v>
      </c>
      <c r="H119">
        <f t="shared" si="31"/>
        <v>701.04</v>
      </c>
      <c r="I119">
        <f t="shared" si="32"/>
        <v>7.0104E-2</v>
      </c>
      <c r="J119">
        <f t="shared" si="29"/>
        <v>1.682496E-2</v>
      </c>
      <c r="K119" s="130">
        <f t="shared" si="33"/>
        <v>0.25704307334109427</v>
      </c>
    </row>
    <row r="120" spans="2:15" x14ac:dyDescent="0.25">
      <c r="B120" s="25">
        <v>7</v>
      </c>
      <c r="C120" s="30">
        <v>20</v>
      </c>
      <c r="D120" s="26">
        <v>0.14000000000000001</v>
      </c>
      <c r="E120">
        <f t="shared" si="30"/>
        <v>-20</v>
      </c>
      <c r="F120">
        <f t="shared" si="34"/>
        <v>12</v>
      </c>
      <c r="G120">
        <f t="shared" si="35"/>
        <v>30.48</v>
      </c>
      <c r="H120">
        <f t="shared" si="31"/>
        <v>640.08000000000004</v>
      </c>
      <c r="I120">
        <f t="shared" si="32"/>
        <v>6.4008000000000009E-2</v>
      </c>
      <c r="J120">
        <f t="shared" si="29"/>
        <v>8.961120000000003E-3</v>
      </c>
      <c r="K120" s="130">
        <f t="shared" si="33"/>
        <v>0.13690337601862634</v>
      </c>
    </row>
    <row r="121" spans="2:15" x14ac:dyDescent="0.25">
      <c r="B121" s="25">
        <v>8</v>
      </c>
      <c r="C121" s="30">
        <v>1</v>
      </c>
      <c r="D121" s="26">
        <v>0</v>
      </c>
      <c r="E121">
        <f t="shared" si="30"/>
        <v>-1</v>
      </c>
      <c r="F121">
        <f t="shared" si="34"/>
        <v>12</v>
      </c>
      <c r="G121">
        <f t="shared" si="35"/>
        <v>30.48</v>
      </c>
      <c r="H121">
        <f t="shared" si="31"/>
        <v>320.04000000000002</v>
      </c>
      <c r="I121">
        <f t="shared" si="32"/>
        <v>3.2004000000000005E-2</v>
      </c>
      <c r="J121">
        <f t="shared" si="29"/>
        <v>0</v>
      </c>
      <c r="K121" s="130">
        <f t="shared" si="33"/>
        <v>0</v>
      </c>
    </row>
    <row r="122" spans="2:15" x14ac:dyDescent="0.25">
      <c r="B122" s="25">
        <v>9</v>
      </c>
      <c r="C122" s="30">
        <v>0</v>
      </c>
      <c r="D122" s="26">
        <v>0</v>
      </c>
      <c r="E122">
        <f t="shared" si="30"/>
        <v>0</v>
      </c>
      <c r="F122">
        <f t="shared" si="34"/>
        <v>12</v>
      </c>
      <c r="G122">
        <f t="shared" si="35"/>
        <v>30.48</v>
      </c>
      <c r="H122">
        <f t="shared" si="31"/>
        <v>15.24</v>
      </c>
      <c r="I122">
        <f t="shared" si="32"/>
        <v>1.524E-3</v>
      </c>
      <c r="J122">
        <f t="shared" si="29"/>
        <v>0</v>
      </c>
      <c r="K122" s="130">
        <f t="shared" si="33"/>
        <v>0</v>
      </c>
    </row>
    <row r="123" spans="2:15" ht="15.75" thickBot="1" x14ac:dyDescent="0.3">
      <c r="B123" s="27">
        <v>10</v>
      </c>
      <c r="C123" s="28">
        <v>0</v>
      </c>
      <c r="D123" s="29">
        <v>0</v>
      </c>
      <c r="E123">
        <f t="shared" si="30"/>
        <v>0</v>
      </c>
      <c r="F123">
        <f t="shared" si="34"/>
        <v>12</v>
      </c>
      <c r="G123">
        <f t="shared" si="35"/>
        <v>30.48</v>
      </c>
      <c r="H123">
        <f t="shared" si="31"/>
        <v>0</v>
      </c>
      <c r="I123">
        <f t="shared" si="32"/>
        <v>0</v>
      </c>
      <c r="J123">
        <f t="shared" si="29"/>
        <v>0</v>
      </c>
      <c r="K123" s="130">
        <f t="shared" si="33"/>
        <v>0</v>
      </c>
    </row>
    <row r="124" spans="2:15" x14ac:dyDescent="0.25">
      <c r="H124" t="s">
        <v>7</v>
      </c>
      <c r="J124">
        <f>SUM(J113:J123)</f>
        <v>6.5455800000000008E-2</v>
      </c>
      <c r="L124" s="3">
        <f>C110</f>
        <v>40928</v>
      </c>
      <c r="M124" s="16">
        <f>D110</f>
        <v>1231</v>
      </c>
      <c r="N124">
        <f>J124</f>
        <v>6.5455800000000008E-2</v>
      </c>
      <c r="O124">
        <f>J125</f>
        <v>65.455800000000011</v>
      </c>
    </row>
    <row r="125" spans="2:15" x14ac:dyDescent="0.25">
      <c r="H125" t="s">
        <v>8</v>
      </c>
      <c r="J125">
        <f>J124*1000</f>
        <v>65.455800000000011</v>
      </c>
    </row>
    <row r="134" spans="2:11" x14ac:dyDescent="0.25">
      <c r="B134" s="10" t="s">
        <v>16</v>
      </c>
      <c r="C134" s="11" t="s">
        <v>17</v>
      </c>
      <c r="D134" s="11" t="s">
        <v>18</v>
      </c>
      <c r="E134" s="12" t="s">
        <v>19</v>
      </c>
      <c r="F134" s="12" t="s">
        <v>34</v>
      </c>
    </row>
    <row r="135" spans="2:11" ht="15.75" thickBot="1" x14ac:dyDescent="0.3">
      <c r="B135" t="s">
        <v>13</v>
      </c>
      <c r="C135" s="3">
        <v>40933</v>
      </c>
      <c r="D135">
        <v>1320</v>
      </c>
      <c r="E135">
        <v>23</v>
      </c>
      <c r="F135">
        <v>10</v>
      </c>
    </row>
    <row r="136" spans="2:11" x14ac:dyDescent="0.25">
      <c r="B136" s="20" t="s">
        <v>14</v>
      </c>
      <c r="C136" s="21"/>
      <c r="D136" s="22"/>
      <c r="E136" s="5" t="s">
        <v>15</v>
      </c>
      <c r="F136" s="5"/>
      <c r="G136" s="5"/>
      <c r="H136" s="5"/>
      <c r="I136" s="5"/>
      <c r="J136" s="6"/>
      <c r="K136" s="14"/>
    </row>
    <row r="137" spans="2:11" x14ac:dyDescent="0.25">
      <c r="B137" s="23" t="s">
        <v>23</v>
      </c>
      <c r="C137" s="8" t="s">
        <v>1</v>
      </c>
      <c r="D137" s="24" t="s">
        <v>2</v>
      </c>
      <c r="E137" s="8" t="s">
        <v>1</v>
      </c>
      <c r="F137" s="8" t="s">
        <v>25</v>
      </c>
      <c r="G137" s="8" t="s">
        <v>24</v>
      </c>
      <c r="H137" s="8" t="s">
        <v>3</v>
      </c>
      <c r="I137" s="8" t="s">
        <v>6</v>
      </c>
      <c r="J137" s="9" t="s">
        <v>5</v>
      </c>
      <c r="K137" s="15" t="s">
        <v>153</v>
      </c>
    </row>
    <row r="138" spans="2:11" x14ac:dyDescent="0.25">
      <c r="B138" s="25">
        <v>0</v>
      </c>
      <c r="C138" s="2">
        <v>0</v>
      </c>
      <c r="D138" s="26">
        <v>0</v>
      </c>
      <c r="E138">
        <f>0-C138</f>
        <v>0</v>
      </c>
      <c r="F138">
        <v>0</v>
      </c>
      <c r="G138">
        <v>0</v>
      </c>
      <c r="H138">
        <v>0</v>
      </c>
      <c r="I138">
        <f>H138/10000</f>
        <v>0</v>
      </c>
      <c r="J138">
        <f t="shared" ref="J138:J148" si="36">D138*I138</f>
        <v>0</v>
      </c>
      <c r="K138" s="130">
        <f>J138/$J$149</f>
        <v>0</v>
      </c>
    </row>
    <row r="139" spans="2:11" x14ac:dyDescent="0.25">
      <c r="B139" s="25">
        <v>1</v>
      </c>
      <c r="C139" s="2">
        <v>17</v>
      </c>
      <c r="D139" s="26">
        <v>0.17</v>
      </c>
      <c r="E139">
        <f t="shared" ref="E139:E148" si="37">0-C139</f>
        <v>-17</v>
      </c>
      <c r="F139">
        <f>(B139-B138)*12</f>
        <v>12</v>
      </c>
      <c r="G139">
        <f>F139*2.54</f>
        <v>30.48</v>
      </c>
      <c r="H139">
        <f t="shared" ref="H139:H148" si="38">G139*((C139+C138)/2)</f>
        <v>259.08</v>
      </c>
      <c r="I139">
        <f t="shared" ref="I139:I148" si="39">H139/10000</f>
        <v>2.5907999999999997E-2</v>
      </c>
      <c r="J139">
        <f t="shared" si="36"/>
        <v>4.4043599999999995E-3</v>
      </c>
      <c r="K139" s="130">
        <f t="shared" ref="K139:K148" si="40">J139/$J$149</f>
        <v>1.4050269823520832E-2</v>
      </c>
    </row>
    <row r="140" spans="2:11" x14ac:dyDescent="0.25">
      <c r="B140" s="25">
        <v>2</v>
      </c>
      <c r="C140" s="2">
        <v>29</v>
      </c>
      <c r="D140" s="26">
        <v>0.22</v>
      </c>
      <c r="E140">
        <f t="shared" si="37"/>
        <v>-29</v>
      </c>
      <c r="F140">
        <f t="shared" ref="F140:F148" si="41">(B140-B139)*12</f>
        <v>12</v>
      </c>
      <c r="G140">
        <f t="shared" ref="G140:G148" si="42">F140*2.54</f>
        <v>30.48</v>
      </c>
      <c r="H140">
        <f t="shared" si="38"/>
        <v>701.04</v>
      </c>
      <c r="I140">
        <f t="shared" si="39"/>
        <v>7.0104E-2</v>
      </c>
      <c r="J140">
        <f t="shared" si="36"/>
        <v>1.542288E-2</v>
      </c>
      <c r="K140" s="130">
        <f t="shared" si="40"/>
        <v>4.9200252807623128E-2</v>
      </c>
    </row>
    <row r="141" spans="2:11" x14ac:dyDescent="0.25">
      <c r="B141" s="25">
        <v>3</v>
      </c>
      <c r="C141" s="2">
        <v>26</v>
      </c>
      <c r="D141" s="26">
        <v>0.66</v>
      </c>
      <c r="E141">
        <f t="shared" si="37"/>
        <v>-26</v>
      </c>
      <c r="F141">
        <f t="shared" si="41"/>
        <v>12</v>
      </c>
      <c r="G141">
        <f t="shared" si="42"/>
        <v>30.48</v>
      </c>
      <c r="H141">
        <f t="shared" si="38"/>
        <v>838.2</v>
      </c>
      <c r="I141">
        <f t="shared" si="39"/>
        <v>8.3820000000000006E-2</v>
      </c>
      <c r="J141">
        <f t="shared" si="36"/>
        <v>5.5321200000000008E-2</v>
      </c>
      <c r="K141" s="130">
        <f t="shared" si="40"/>
        <v>0.17647916767951777</v>
      </c>
    </row>
    <row r="142" spans="2:11" x14ac:dyDescent="0.25">
      <c r="B142" s="25">
        <v>4</v>
      </c>
      <c r="C142" s="2">
        <v>39</v>
      </c>
      <c r="D142" s="26">
        <v>0.7</v>
      </c>
      <c r="E142">
        <f t="shared" si="37"/>
        <v>-39</v>
      </c>
      <c r="F142">
        <f t="shared" si="41"/>
        <v>12</v>
      </c>
      <c r="G142">
        <f t="shared" si="42"/>
        <v>30.48</v>
      </c>
      <c r="H142">
        <f t="shared" si="38"/>
        <v>990.6</v>
      </c>
      <c r="I142">
        <f t="shared" si="39"/>
        <v>9.9060000000000009E-2</v>
      </c>
      <c r="J142">
        <f t="shared" si="36"/>
        <v>6.9342000000000001E-2</v>
      </c>
      <c r="K142" s="130">
        <f t="shared" si="40"/>
        <v>0.22120667023190238</v>
      </c>
    </row>
    <row r="143" spans="2:11" x14ac:dyDescent="0.25">
      <c r="B143" s="25">
        <v>5</v>
      </c>
      <c r="C143" s="2">
        <v>39</v>
      </c>
      <c r="D143" s="26">
        <v>0.87</v>
      </c>
      <c r="E143">
        <f t="shared" si="37"/>
        <v>-39</v>
      </c>
      <c r="F143">
        <f t="shared" si="41"/>
        <v>12</v>
      </c>
      <c r="G143">
        <f t="shared" si="42"/>
        <v>30.48</v>
      </c>
      <c r="H143">
        <f t="shared" si="38"/>
        <v>1188.72</v>
      </c>
      <c r="I143">
        <f t="shared" si="39"/>
        <v>0.11887200000000001</v>
      </c>
      <c r="J143">
        <f t="shared" si="36"/>
        <v>0.10341864000000001</v>
      </c>
      <c r="K143" s="130">
        <f t="shared" si="40"/>
        <v>0.32991394817443731</v>
      </c>
    </row>
    <row r="144" spans="2:11" x14ac:dyDescent="0.25">
      <c r="B144" s="25">
        <v>6</v>
      </c>
      <c r="C144" s="2">
        <v>36</v>
      </c>
      <c r="D144" s="26">
        <v>0.45</v>
      </c>
      <c r="E144">
        <f t="shared" si="37"/>
        <v>-36</v>
      </c>
      <c r="F144">
        <f t="shared" si="41"/>
        <v>12</v>
      </c>
      <c r="G144">
        <f t="shared" si="42"/>
        <v>30.48</v>
      </c>
      <c r="H144">
        <f t="shared" si="38"/>
        <v>1143</v>
      </c>
      <c r="I144">
        <f t="shared" si="39"/>
        <v>0.1143</v>
      </c>
      <c r="J144">
        <f t="shared" si="36"/>
        <v>5.1435000000000002E-2</v>
      </c>
      <c r="K144" s="130">
        <f t="shared" si="40"/>
        <v>0.16408187077641112</v>
      </c>
    </row>
    <row r="145" spans="2:15" x14ac:dyDescent="0.25">
      <c r="B145" s="25">
        <v>7</v>
      </c>
      <c r="C145" s="2">
        <v>15</v>
      </c>
      <c r="D145" s="26">
        <v>0.17</v>
      </c>
      <c r="E145">
        <f t="shared" si="37"/>
        <v>-15</v>
      </c>
      <c r="F145">
        <f t="shared" si="41"/>
        <v>12</v>
      </c>
      <c r="G145">
        <f t="shared" si="42"/>
        <v>30.48</v>
      </c>
      <c r="H145">
        <f t="shared" si="38"/>
        <v>777.24</v>
      </c>
      <c r="I145">
        <f t="shared" si="39"/>
        <v>7.7724000000000001E-2</v>
      </c>
      <c r="J145">
        <f t="shared" si="36"/>
        <v>1.3213080000000002E-2</v>
      </c>
      <c r="K145" s="130">
        <f t="shared" si="40"/>
        <v>4.2150809470562503E-2</v>
      </c>
    </row>
    <row r="146" spans="2:15" x14ac:dyDescent="0.25">
      <c r="B146" s="25">
        <v>8</v>
      </c>
      <c r="C146" s="2">
        <v>15</v>
      </c>
      <c r="D146" s="26">
        <v>0.02</v>
      </c>
      <c r="E146">
        <f t="shared" si="37"/>
        <v>-15</v>
      </c>
      <c r="F146">
        <f t="shared" si="41"/>
        <v>12</v>
      </c>
      <c r="G146">
        <f t="shared" si="42"/>
        <v>30.48</v>
      </c>
      <c r="H146">
        <f t="shared" si="38"/>
        <v>457.2</v>
      </c>
      <c r="I146">
        <f t="shared" si="39"/>
        <v>4.5719999999999997E-2</v>
      </c>
      <c r="J146">
        <f t="shared" si="36"/>
        <v>9.144E-4</v>
      </c>
      <c r="K146" s="130">
        <f t="shared" si="40"/>
        <v>2.9170110360250863E-3</v>
      </c>
    </row>
    <row r="147" spans="2:15" x14ac:dyDescent="0.25">
      <c r="B147" s="25">
        <v>9</v>
      </c>
      <c r="C147" s="2">
        <v>16</v>
      </c>
      <c r="D147" s="26">
        <v>0</v>
      </c>
      <c r="E147">
        <f t="shared" si="37"/>
        <v>-16</v>
      </c>
      <c r="F147">
        <f t="shared" si="41"/>
        <v>12</v>
      </c>
      <c r="G147">
        <f t="shared" si="42"/>
        <v>30.48</v>
      </c>
      <c r="H147">
        <f t="shared" si="38"/>
        <v>472.44</v>
      </c>
      <c r="I147">
        <f t="shared" si="39"/>
        <v>4.7244000000000001E-2</v>
      </c>
      <c r="J147">
        <f t="shared" si="36"/>
        <v>0</v>
      </c>
      <c r="K147" s="130">
        <f t="shared" si="40"/>
        <v>0</v>
      </c>
    </row>
    <row r="148" spans="2:15" ht="15.75" thickBot="1" x14ac:dyDescent="0.3">
      <c r="B148" s="27">
        <v>10</v>
      </c>
      <c r="C148" s="28">
        <v>0</v>
      </c>
      <c r="D148" s="29">
        <v>0</v>
      </c>
      <c r="E148">
        <f t="shared" si="37"/>
        <v>0</v>
      </c>
      <c r="F148">
        <f t="shared" si="41"/>
        <v>12</v>
      </c>
      <c r="G148">
        <f t="shared" si="42"/>
        <v>30.48</v>
      </c>
      <c r="H148">
        <f t="shared" si="38"/>
        <v>243.84</v>
      </c>
      <c r="I148">
        <f t="shared" si="39"/>
        <v>2.4383999999999999E-2</v>
      </c>
      <c r="J148">
        <f t="shared" si="36"/>
        <v>0</v>
      </c>
      <c r="K148" s="130">
        <f t="shared" si="40"/>
        <v>0</v>
      </c>
    </row>
    <row r="149" spans="2:15" x14ac:dyDescent="0.25">
      <c r="H149" t="s">
        <v>7</v>
      </c>
      <c r="J149">
        <f>SUM(J138:J148)</f>
        <v>0.31347155999999998</v>
      </c>
      <c r="L149" s="3">
        <f>C135</f>
        <v>40933</v>
      </c>
      <c r="M149" s="16">
        <f>D135</f>
        <v>1320</v>
      </c>
      <c r="N149">
        <f>J149</f>
        <v>0.31347155999999998</v>
      </c>
      <c r="O149">
        <f>J150</f>
        <v>313.47155999999995</v>
      </c>
    </row>
    <row r="150" spans="2:15" x14ac:dyDescent="0.25">
      <c r="H150" t="s">
        <v>8</v>
      </c>
      <c r="J150">
        <f>J149*1000</f>
        <v>313.47155999999995</v>
      </c>
    </row>
    <row r="159" spans="2:15" x14ac:dyDescent="0.25">
      <c r="B159" s="10" t="s">
        <v>16</v>
      </c>
      <c r="C159" s="11" t="s">
        <v>17</v>
      </c>
      <c r="D159" s="11" t="s">
        <v>18</v>
      </c>
      <c r="E159" s="12" t="s">
        <v>19</v>
      </c>
      <c r="F159" s="12" t="s">
        <v>34</v>
      </c>
    </row>
    <row r="160" spans="2:15" ht="15.75" thickBot="1" x14ac:dyDescent="0.3">
      <c r="B160" t="s">
        <v>13</v>
      </c>
      <c r="C160" s="3">
        <v>40933</v>
      </c>
      <c r="D160">
        <v>1329</v>
      </c>
      <c r="F160">
        <v>15</v>
      </c>
    </row>
    <row r="161" spans="2:15" x14ac:dyDescent="0.25">
      <c r="B161" s="20" t="s">
        <v>14</v>
      </c>
      <c r="C161" s="21"/>
      <c r="D161" s="22"/>
      <c r="E161" s="5" t="s">
        <v>15</v>
      </c>
      <c r="F161" s="5"/>
      <c r="G161" s="5"/>
      <c r="H161" s="5"/>
      <c r="I161" s="5"/>
      <c r="J161" s="6"/>
      <c r="K161" s="14"/>
    </row>
    <row r="162" spans="2:15" x14ac:dyDescent="0.25">
      <c r="B162" s="23" t="s">
        <v>23</v>
      </c>
      <c r="C162" s="8" t="s">
        <v>1</v>
      </c>
      <c r="D162" s="24" t="s">
        <v>2</v>
      </c>
      <c r="E162" s="8" t="s">
        <v>1</v>
      </c>
      <c r="F162" s="8" t="s">
        <v>25</v>
      </c>
      <c r="G162" s="8" t="s">
        <v>24</v>
      </c>
      <c r="H162" s="8" t="s">
        <v>3</v>
      </c>
      <c r="I162" s="8" t="s">
        <v>6</v>
      </c>
      <c r="J162" s="9" t="s">
        <v>5</v>
      </c>
      <c r="K162" s="15" t="s">
        <v>153</v>
      </c>
    </row>
    <row r="163" spans="2:15" x14ac:dyDescent="0.25">
      <c r="B163" s="25">
        <v>0</v>
      </c>
      <c r="C163" s="2">
        <v>0</v>
      </c>
      <c r="D163" s="26">
        <v>0</v>
      </c>
      <c r="E163">
        <f>0-C163</f>
        <v>0</v>
      </c>
      <c r="F163">
        <v>0</v>
      </c>
      <c r="G163">
        <v>0</v>
      </c>
      <c r="H163">
        <v>0</v>
      </c>
      <c r="I163">
        <f>H163/10000</f>
        <v>0</v>
      </c>
      <c r="J163">
        <f t="shared" ref="J163:J173" si="43">D163*I163</f>
        <v>0</v>
      </c>
      <c r="K163" s="130">
        <f>J163/$J$174</f>
        <v>0</v>
      </c>
    </row>
    <row r="164" spans="2:15" x14ac:dyDescent="0.25">
      <c r="B164" s="25">
        <v>1</v>
      </c>
      <c r="C164" s="2">
        <v>16</v>
      </c>
      <c r="D164" s="26">
        <v>0.14000000000000001</v>
      </c>
      <c r="E164">
        <f t="shared" ref="E164:E173" si="44">0-C164</f>
        <v>-16</v>
      </c>
      <c r="F164">
        <f>(B164-B163)*12</f>
        <v>12</v>
      </c>
      <c r="G164">
        <f>F164*2.54</f>
        <v>30.48</v>
      </c>
      <c r="H164">
        <f t="shared" ref="H164:H173" si="45">G164*((C164+C163)/2)</f>
        <v>243.84</v>
      </c>
      <c r="I164">
        <f t="shared" ref="I164:I173" si="46">H164/10000</f>
        <v>2.4383999999999999E-2</v>
      </c>
      <c r="J164">
        <f t="shared" si="43"/>
        <v>3.4137600000000001E-3</v>
      </c>
      <c r="K164" s="130">
        <f t="shared" ref="K164:K173" si="47">J164/$J$174</f>
        <v>8.961792358471693E-3</v>
      </c>
    </row>
    <row r="165" spans="2:15" x14ac:dyDescent="0.25">
      <c r="B165" s="25">
        <v>2</v>
      </c>
      <c r="C165" s="2">
        <v>20</v>
      </c>
      <c r="D165" s="26">
        <v>0.31</v>
      </c>
      <c r="E165">
        <f t="shared" si="44"/>
        <v>-20</v>
      </c>
      <c r="F165">
        <f t="shared" ref="F165:F173" si="48">(B165-B164)*12</f>
        <v>12</v>
      </c>
      <c r="G165">
        <f t="shared" ref="G165:G173" si="49">F165*2.54</f>
        <v>30.48</v>
      </c>
      <c r="H165">
        <f t="shared" si="45"/>
        <v>548.64</v>
      </c>
      <c r="I165">
        <f t="shared" si="46"/>
        <v>5.4863999999999996E-2</v>
      </c>
      <c r="J165">
        <f t="shared" si="43"/>
        <v>1.700784E-2</v>
      </c>
      <c r="K165" s="130">
        <f t="shared" si="47"/>
        <v>4.4648929785957185E-2</v>
      </c>
    </row>
    <row r="166" spans="2:15" x14ac:dyDescent="0.25">
      <c r="B166" s="25">
        <v>3</v>
      </c>
      <c r="C166" s="2">
        <v>26</v>
      </c>
      <c r="D166" s="26">
        <v>0.78</v>
      </c>
      <c r="E166">
        <f t="shared" si="44"/>
        <v>-26</v>
      </c>
      <c r="F166">
        <f t="shared" si="48"/>
        <v>12</v>
      </c>
      <c r="G166">
        <f t="shared" si="49"/>
        <v>30.48</v>
      </c>
      <c r="H166">
        <f t="shared" si="45"/>
        <v>701.04</v>
      </c>
      <c r="I166">
        <f t="shared" si="46"/>
        <v>7.0104E-2</v>
      </c>
      <c r="J166">
        <f t="shared" si="43"/>
        <v>5.468112E-2</v>
      </c>
      <c r="K166" s="130">
        <f t="shared" si="47"/>
        <v>0.14354870974194839</v>
      </c>
    </row>
    <row r="167" spans="2:15" x14ac:dyDescent="0.25">
      <c r="B167" s="25">
        <v>4</v>
      </c>
      <c r="C167" s="2">
        <v>39</v>
      </c>
      <c r="D167" s="26">
        <v>0.97</v>
      </c>
      <c r="E167">
        <f t="shared" si="44"/>
        <v>-39</v>
      </c>
      <c r="F167">
        <f t="shared" si="48"/>
        <v>12</v>
      </c>
      <c r="G167">
        <f t="shared" si="49"/>
        <v>30.48</v>
      </c>
      <c r="H167">
        <f t="shared" si="45"/>
        <v>990.6</v>
      </c>
      <c r="I167">
        <f t="shared" si="46"/>
        <v>9.9060000000000009E-2</v>
      </c>
      <c r="J167">
        <f t="shared" si="43"/>
        <v>9.6088200000000012E-2</v>
      </c>
      <c r="K167" s="130">
        <f t="shared" si="47"/>
        <v>0.25225045009001801</v>
      </c>
    </row>
    <row r="168" spans="2:15" x14ac:dyDescent="0.25">
      <c r="B168" s="25">
        <v>5</v>
      </c>
      <c r="C168" s="2">
        <v>38</v>
      </c>
      <c r="D168" s="26">
        <v>1.02</v>
      </c>
      <c r="E168">
        <f t="shared" si="44"/>
        <v>-38</v>
      </c>
      <c r="F168">
        <f t="shared" si="48"/>
        <v>12</v>
      </c>
      <c r="G168">
        <f t="shared" si="49"/>
        <v>30.48</v>
      </c>
      <c r="H168">
        <f t="shared" si="45"/>
        <v>1173.48</v>
      </c>
      <c r="I168">
        <f t="shared" si="46"/>
        <v>0.11734800000000001</v>
      </c>
      <c r="J168">
        <f t="shared" si="43"/>
        <v>0.11969496000000002</v>
      </c>
      <c r="K168" s="130">
        <f t="shared" si="47"/>
        <v>0.31422284456891381</v>
      </c>
    </row>
    <row r="169" spans="2:15" x14ac:dyDescent="0.25">
      <c r="B169" s="25">
        <v>6</v>
      </c>
      <c r="C169" s="2">
        <v>36</v>
      </c>
      <c r="D169" s="26">
        <v>0.55000000000000004</v>
      </c>
      <c r="E169">
        <f t="shared" si="44"/>
        <v>-36</v>
      </c>
      <c r="F169">
        <f t="shared" si="48"/>
        <v>12</v>
      </c>
      <c r="G169">
        <f t="shared" si="49"/>
        <v>30.48</v>
      </c>
      <c r="H169">
        <f t="shared" si="45"/>
        <v>1127.76</v>
      </c>
      <c r="I169">
        <f t="shared" si="46"/>
        <v>0.112776</v>
      </c>
      <c r="J169">
        <f t="shared" si="43"/>
        <v>6.2026800000000007E-2</v>
      </c>
      <c r="K169" s="130">
        <f t="shared" si="47"/>
        <v>0.16283256651330266</v>
      </c>
    </row>
    <row r="170" spans="2:15" x14ac:dyDescent="0.25">
      <c r="B170" s="25">
        <v>7</v>
      </c>
      <c r="C170" s="2">
        <v>15</v>
      </c>
      <c r="D170" s="26">
        <v>0.33</v>
      </c>
      <c r="E170">
        <f t="shared" si="44"/>
        <v>-15</v>
      </c>
      <c r="F170">
        <f t="shared" si="48"/>
        <v>12</v>
      </c>
      <c r="G170">
        <f t="shared" si="49"/>
        <v>30.48</v>
      </c>
      <c r="H170">
        <f t="shared" si="45"/>
        <v>777.24</v>
      </c>
      <c r="I170">
        <f t="shared" si="46"/>
        <v>7.7724000000000001E-2</v>
      </c>
      <c r="J170">
        <f t="shared" si="43"/>
        <v>2.5648920000000002E-2</v>
      </c>
      <c r="K170" s="130">
        <f t="shared" si="47"/>
        <v>6.7333466693338673E-2</v>
      </c>
    </row>
    <row r="171" spans="2:15" x14ac:dyDescent="0.25">
      <c r="B171" s="25">
        <v>8</v>
      </c>
      <c r="C171" s="2">
        <v>16</v>
      </c>
      <c r="D171" s="26">
        <v>0.05</v>
      </c>
      <c r="E171">
        <f t="shared" si="44"/>
        <v>-16</v>
      </c>
      <c r="F171">
        <f t="shared" si="48"/>
        <v>12</v>
      </c>
      <c r="G171">
        <f t="shared" si="49"/>
        <v>30.48</v>
      </c>
      <c r="H171">
        <f t="shared" si="45"/>
        <v>472.44</v>
      </c>
      <c r="I171">
        <f t="shared" si="46"/>
        <v>4.7244000000000001E-2</v>
      </c>
      <c r="J171">
        <f t="shared" si="43"/>
        <v>2.3622000000000001E-3</v>
      </c>
      <c r="K171" s="130">
        <f t="shared" si="47"/>
        <v>6.2012402480496097E-3</v>
      </c>
    </row>
    <row r="172" spans="2:15" x14ac:dyDescent="0.25">
      <c r="B172" s="25">
        <v>9</v>
      </c>
      <c r="C172" s="2">
        <v>16</v>
      </c>
      <c r="D172" s="26">
        <v>0</v>
      </c>
      <c r="E172">
        <f t="shared" si="44"/>
        <v>-16</v>
      </c>
      <c r="F172">
        <f t="shared" si="48"/>
        <v>12</v>
      </c>
      <c r="G172">
        <f t="shared" si="49"/>
        <v>30.48</v>
      </c>
      <c r="H172">
        <f t="shared" si="45"/>
        <v>487.68</v>
      </c>
      <c r="I172">
        <f t="shared" si="46"/>
        <v>4.8767999999999999E-2</v>
      </c>
      <c r="J172">
        <f t="shared" si="43"/>
        <v>0</v>
      </c>
      <c r="K172" s="130">
        <f t="shared" si="47"/>
        <v>0</v>
      </c>
    </row>
    <row r="173" spans="2:15" ht="15.75" thickBot="1" x14ac:dyDescent="0.3">
      <c r="B173" s="27">
        <v>10</v>
      </c>
      <c r="C173" s="28">
        <v>0</v>
      </c>
      <c r="D173" s="29">
        <v>0</v>
      </c>
      <c r="E173">
        <f t="shared" si="44"/>
        <v>0</v>
      </c>
      <c r="F173">
        <f t="shared" si="48"/>
        <v>12</v>
      </c>
      <c r="G173">
        <f t="shared" si="49"/>
        <v>30.48</v>
      </c>
      <c r="H173">
        <f t="shared" si="45"/>
        <v>243.84</v>
      </c>
      <c r="I173">
        <f t="shared" si="46"/>
        <v>2.4383999999999999E-2</v>
      </c>
      <c r="J173">
        <f t="shared" si="43"/>
        <v>0</v>
      </c>
      <c r="K173" s="130">
        <f t="shared" si="47"/>
        <v>0</v>
      </c>
    </row>
    <row r="174" spans="2:15" x14ac:dyDescent="0.25">
      <c r="H174" t="s">
        <v>7</v>
      </c>
      <c r="J174">
        <f>SUM(J163:J173)</f>
        <v>0.38092380000000003</v>
      </c>
      <c r="L174" s="3">
        <f>C160</f>
        <v>40933</v>
      </c>
      <c r="M174" s="16">
        <f>D160</f>
        <v>1329</v>
      </c>
      <c r="N174">
        <f>J174</f>
        <v>0.38092380000000003</v>
      </c>
      <c r="O174">
        <f>J175</f>
        <v>380.92380000000003</v>
      </c>
    </row>
    <row r="175" spans="2:15" x14ac:dyDescent="0.25">
      <c r="H175" t="s">
        <v>8</v>
      </c>
      <c r="J175">
        <f>J174*1000</f>
        <v>380.92380000000003</v>
      </c>
    </row>
    <row r="184" spans="2:11" x14ac:dyDescent="0.25">
      <c r="B184" s="10" t="s">
        <v>16</v>
      </c>
      <c r="C184" s="11" t="s">
        <v>17</v>
      </c>
      <c r="D184" s="11" t="s">
        <v>18</v>
      </c>
      <c r="E184" s="12" t="s">
        <v>19</v>
      </c>
      <c r="F184" s="12" t="s">
        <v>34</v>
      </c>
    </row>
    <row r="185" spans="2:11" ht="15.75" thickBot="1" x14ac:dyDescent="0.3">
      <c r="B185" t="s">
        <v>13</v>
      </c>
      <c r="C185" s="3">
        <v>40933</v>
      </c>
      <c r="D185">
        <v>1836</v>
      </c>
      <c r="E185">
        <v>19</v>
      </c>
      <c r="F185">
        <v>5</v>
      </c>
    </row>
    <row r="186" spans="2:11" x14ac:dyDescent="0.25">
      <c r="B186" s="20" t="s">
        <v>14</v>
      </c>
      <c r="C186" s="21"/>
      <c r="D186" s="22"/>
      <c r="E186" s="5" t="s">
        <v>15</v>
      </c>
      <c r="F186" s="5"/>
      <c r="G186" s="5"/>
      <c r="H186" s="5"/>
      <c r="I186" s="5"/>
      <c r="J186" s="6"/>
      <c r="K186" s="14"/>
    </row>
    <row r="187" spans="2:11" x14ac:dyDescent="0.25">
      <c r="B187" s="23" t="s">
        <v>23</v>
      </c>
      <c r="C187" s="8" t="s">
        <v>1</v>
      </c>
      <c r="D187" s="24" t="s">
        <v>2</v>
      </c>
      <c r="E187" s="8" t="s">
        <v>1</v>
      </c>
      <c r="F187" s="8" t="s">
        <v>25</v>
      </c>
      <c r="G187" s="8" t="s">
        <v>24</v>
      </c>
      <c r="H187" s="8" t="s">
        <v>3</v>
      </c>
      <c r="I187" s="8" t="s">
        <v>6</v>
      </c>
      <c r="J187" s="9" t="s">
        <v>5</v>
      </c>
      <c r="K187" s="15" t="s">
        <v>153</v>
      </c>
    </row>
    <row r="188" spans="2:11" x14ac:dyDescent="0.25">
      <c r="B188" s="25">
        <v>0</v>
      </c>
      <c r="C188" s="2">
        <v>0</v>
      </c>
      <c r="D188" s="26">
        <v>0</v>
      </c>
      <c r="E188">
        <f>0-C188</f>
        <v>0</v>
      </c>
      <c r="F188">
        <v>0</v>
      </c>
      <c r="G188">
        <v>0</v>
      </c>
      <c r="H188">
        <v>0</v>
      </c>
      <c r="I188">
        <f>H188/10000</f>
        <v>0</v>
      </c>
      <c r="J188">
        <f t="shared" ref="J188:J198" si="50">D188*I188</f>
        <v>0</v>
      </c>
      <c r="K188" s="130">
        <f>J188/$J$199</f>
        <v>0</v>
      </c>
    </row>
    <row r="189" spans="2:11" x14ac:dyDescent="0.25">
      <c r="B189" s="25">
        <v>1</v>
      </c>
      <c r="C189" s="2">
        <v>10</v>
      </c>
      <c r="D189" s="26">
        <v>0.06</v>
      </c>
      <c r="E189">
        <f t="shared" ref="E189:E198" si="51">0-C189</f>
        <v>-10</v>
      </c>
      <c r="F189">
        <f>(B189-B188)*12</f>
        <v>12</v>
      </c>
      <c r="G189">
        <f>F189*2.54</f>
        <v>30.48</v>
      </c>
      <c r="H189">
        <f t="shared" ref="H189:H198" si="52">G189*((C189+C188)/2)</f>
        <v>152.4</v>
      </c>
      <c r="I189">
        <f t="shared" ref="I189:I198" si="53">H189/10000</f>
        <v>1.524E-2</v>
      </c>
      <c r="J189">
        <f t="shared" si="50"/>
        <v>9.144E-4</v>
      </c>
      <c r="K189" s="130">
        <f t="shared" ref="K189:K198" si="54">J189/$J$199</f>
        <v>5.7598156858980516E-3</v>
      </c>
    </row>
    <row r="190" spans="2:11" x14ac:dyDescent="0.25">
      <c r="B190" s="25">
        <v>2</v>
      </c>
      <c r="C190" s="2">
        <v>20</v>
      </c>
      <c r="D190" s="26">
        <v>0.11</v>
      </c>
      <c r="E190">
        <f t="shared" si="51"/>
        <v>-20</v>
      </c>
      <c r="F190">
        <f t="shared" ref="F190:F198" si="55">(B190-B189)*12</f>
        <v>12</v>
      </c>
      <c r="G190">
        <f t="shared" ref="G190:G198" si="56">F190*2.54</f>
        <v>30.48</v>
      </c>
      <c r="H190">
        <f t="shared" si="52"/>
        <v>457.2</v>
      </c>
      <c r="I190">
        <f t="shared" si="53"/>
        <v>4.5719999999999997E-2</v>
      </c>
      <c r="J190">
        <f t="shared" si="50"/>
        <v>5.0291999999999993E-3</v>
      </c>
      <c r="K190" s="130">
        <f t="shared" si="54"/>
        <v>3.1678986272439279E-2</v>
      </c>
    </row>
    <row r="191" spans="2:11" x14ac:dyDescent="0.25">
      <c r="B191" s="25">
        <v>3</v>
      </c>
      <c r="C191" s="2">
        <v>25</v>
      </c>
      <c r="D191" s="26">
        <v>0.19</v>
      </c>
      <c r="E191">
        <f t="shared" si="51"/>
        <v>-25</v>
      </c>
      <c r="F191">
        <f t="shared" si="55"/>
        <v>12</v>
      </c>
      <c r="G191">
        <f t="shared" si="56"/>
        <v>30.48</v>
      </c>
      <c r="H191">
        <f t="shared" si="52"/>
        <v>685.8</v>
      </c>
      <c r="I191">
        <f t="shared" si="53"/>
        <v>6.8580000000000002E-2</v>
      </c>
      <c r="J191">
        <f t="shared" si="50"/>
        <v>1.30302E-2</v>
      </c>
      <c r="K191" s="130">
        <f t="shared" si="54"/>
        <v>8.2077373524047231E-2</v>
      </c>
    </row>
    <row r="192" spans="2:11" x14ac:dyDescent="0.25">
      <c r="B192" s="25">
        <v>4</v>
      </c>
      <c r="C192" s="2">
        <v>20</v>
      </c>
      <c r="D192" s="26">
        <v>0.84</v>
      </c>
      <c r="E192">
        <f t="shared" si="51"/>
        <v>-20</v>
      </c>
      <c r="F192">
        <f t="shared" si="55"/>
        <v>12</v>
      </c>
      <c r="G192">
        <f t="shared" si="56"/>
        <v>30.48</v>
      </c>
      <c r="H192">
        <f t="shared" si="52"/>
        <v>685.8</v>
      </c>
      <c r="I192">
        <f t="shared" si="53"/>
        <v>6.8580000000000002E-2</v>
      </c>
      <c r="J192">
        <f t="shared" si="50"/>
        <v>5.7607199999999997E-2</v>
      </c>
      <c r="K192" s="130">
        <f t="shared" si="54"/>
        <v>0.36286838821157724</v>
      </c>
    </row>
    <row r="193" spans="2:15" x14ac:dyDescent="0.25">
      <c r="B193" s="25">
        <v>5</v>
      </c>
      <c r="C193" s="2">
        <v>22</v>
      </c>
      <c r="D193" s="26">
        <v>0.77</v>
      </c>
      <c r="E193">
        <f t="shared" si="51"/>
        <v>-22</v>
      </c>
      <c r="F193">
        <f t="shared" si="55"/>
        <v>12</v>
      </c>
      <c r="G193">
        <f t="shared" si="56"/>
        <v>30.48</v>
      </c>
      <c r="H193">
        <f t="shared" si="52"/>
        <v>640.08000000000004</v>
      </c>
      <c r="I193">
        <f t="shared" si="53"/>
        <v>6.4008000000000009E-2</v>
      </c>
      <c r="J193">
        <f t="shared" si="50"/>
        <v>4.9286160000000009E-2</v>
      </c>
      <c r="K193" s="130">
        <f t="shared" si="54"/>
        <v>0.31045406546990506</v>
      </c>
    </row>
    <row r="194" spans="2:15" x14ac:dyDescent="0.25">
      <c r="B194" s="25">
        <v>6</v>
      </c>
      <c r="C194" s="2">
        <v>12</v>
      </c>
      <c r="D194" s="26">
        <v>0.52</v>
      </c>
      <c r="E194">
        <f t="shared" si="51"/>
        <v>-12</v>
      </c>
      <c r="F194">
        <f t="shared" si="55"/>
        <v>12</v>
      </c>
      <c r="G194">
        <f t="shared" si="56"/>
        <v>30.48</v>
      </c>
      <c r="H194">
        <f t="shared" si="52"/>
        <v>518.16</v>
      </c>
      <c r="I194">
        <f t="shared" si="53"/>
        <v>5.1815999999999994E-2</v>
      </c>
      <c r="J194">
        <f t="shared" si="50"/>
        <v>2.6944319999999997E-2</v>
      </c>
      <c r="K194" s="130">
        <f t="shared" si="54"/>
        <v>0.16972256887779591</v>
      </c>
    </row>
    <row r="195" spans="2:15" x14ac:dyDescent="0.25">
      <c r="B195" s="25">
        <v>7</v>
      </c>
      <c r="C195" s="2">
        <v>22</v>
      </c>
      <c r="D195" s="26">
        <v>0.09</v>
      </c>
      <c r="E195">
        <f t="shared" si="51"/>
        <v>-22</v>
      </c>
      <c r="F195">
        <f t="shared" si="55"/>
        <v>12</v>
      </c>
      <c r="G195">
        <f t="shared" si="56"/>
        <v>30.48</v>
      </c>
      <c r="H195">
        <f t="shared" si="52"/>
        <v>518.16</v>
      </c>
      <c r="I195">
        <f t="shared" si="53"/>
        <v>5.1815999999999994E-2</v>
      </c>
      <c r="J195">
        <f t="shared" si="50"/>
        <v>4.6634399999999996E-3</v>
      </c>
      <c r="K195" s="130">
        <f t="shared" si="54"/>
        <v>2.9375059998080062E-2</v>
      </c>
    </row>
    <row r="196" spans="2:15" x14ac:dyDescent="0.25">
      <c r="B196" s="25">
        <v>8</v>
      </c>
      <c r="C196" s="2">
        <v>6</v>
      </c>
      <c r="D196" s="26">
        <v>0.03</v>
      </c>
      <c r="E196">
        <f t="shared" si="51"/>
        <v>-6</v>
      </c>
      <c r="F196">
        <f t="shared" si="55"/>
        <v>12</v>
      </c>
      <c r="G196">
        <f t="shared" si="56"/>
        <v>30.48</v>
      </c>
      <c r="H196">
        <f t="shared" si="52"/>
        <v>426.72</v>
      </c>
      <c r="I196">
        <f t="shared" si="53"/>
        <v>4.2672000000000002E-2</v>
      </c>
      <c r="J196">
        <f t="shared" si="50"/>
        <v>1.28016E-3</v>
      </c>
      <c r="K196" s="130">
        <f t="shared" si="54"/>
        <v>8.0637419602572723E-3</v>
      </c>
    </row>
    <row r="197" spans="2:15" x14ac:dyDescent="0.25">
      <c r="B197" s="25">
        <v>9</v>
      </c>
      <c r="C197" s="2">
        <v>0</v>
      </c>
      <c r="D197" s="26">
        <v>0</v>
      </c>
      <c r="E197">
        <f t="shared" si="51"/>
        <v>0</v>
      </c>
      <c r="F197">
        <f t="shared" si="55"/>
        <v>12</v>
      </c>
      <c r="G197">
        <f t="shared" si="56"/>
        <v>30.48</v>
      </c>
      <c r="H197">
        <f t="shared" si="52"/>
        <v>91.44</v>
      </c>
      <c r="I197">
        <f t="shared" si="53"/>
        <v>9.1439999999999994E-3</v>
      </c>
      <c r="J197">
        <f t="shared" si="50"/>
        <v>0</v>
      </c>
      <c r="K197" s="130">
        <f t="shared" si="54"/>
        <v>0</v>
      </c>
    </row>
    <row r="198" spans="2:15" ht="15.75" thickBot="1" x14ac:dyDescent="0.3">
      <c r="B198" s="27">
        <v>10</v>
      </c>
      <c r="C198" s="28">
        <v>0</v>
      </c>
      <c r="D198" s="29">
        <v>0</v>
      </c>
      <c r="E198">
        <f t="shared" si="51"/>
        <v>0</v>
      </c>
      <c r="F198">
        <f t="shared" si="55"/>
        <v>12</v>
      </c>
      <c r="G198">
        <f t="shared" si="56"/>
        <v>30.48</v>
      </c>
      <c r="H198">
        <f t="shared" si="52"/>
        <v>0</v>
      </c>
      <c r="I198">
        <f t="shared" si="53"/>
        <v>0</v>
      </c>
      <c r="J198">
        <f t="shared" si="50"/>
        <v>0</v>
      </c>
      <c r="K198" s="130">
        <f t="shared" si="54"/>
        <v>0</v>
      </c>
    </row>
    <row r="199" spans="2:15" x14ac:dyDescent="0.25">
      <c r="H199" t="s">
        <v>7</v>
      </c>
      <c r="J199">
        <f>SUM(J188:J198)</f>
        <v>0.15875507999999999</v>
      </c>
      <c r="L199" s="3">
        <f>C185</f>
        <v>40933</v>
      </c>
      <c r="M199" s="16">
        <f>D185</f>
        <v>1836</v>
      </c>
      <c r="N199">
        <f>J199</f>
        <v>0.15875507999999999</v>
      </c>
      <c r="O199">
        <f>J200</f>
        <v>158.75507999999999</v>
      </c>
    </row>
    <row r="200" spans="2:15" x14ac:dyDescent="0.25">
      <c r="H200" t="s">
        <v>8</v>
      </c>
      <c r="J200">
        <f>J199*1000</f>
        <v>158.75507999999999</v>
      </c>
    </row>
    <row r="210" spans="2:11" x14ac:dyDescent="0.25">
      <c r="B210" s="10" t="s">
        <v>16</v>
      </c>
      <c r="C210" s="11" t="s">
        <v>17</v>
      </c>
      <c r="D210" s="11" t="s">
        <v>18</v>
      </c>
      <c r="E210" s="12" t="s">
        <v>19</v>
      </c>
      <c r="F210" s="12" t="s">
        <v>34</v>
      </c>
    </row>
    <row r="211" spans="2:11" ht="15.75" thickBot="1" x14ac:dyDescent="0.3">
      <c r="B211" t="s">
        <v>13</v>
      </c>
      <c r="C211" s="3"/>
    </row>
    <row r="212" spans="2:11" x14ac:dyDescent="0.25">
      <c r="B212" s="20" t="s">
        <v>14</v>
      </c>
      <c r="C212" s="21"/>
      <c r="D212" s="22"/>
      <c r="E212" s="5" t="s">
        <v>15</v>
      </c>
      <c r="F212" s="5"/>
      <c r="G212" s="5"/>
      <c r="H212" s="5"/>
      <c r="I212" s="5"/>
      <c r="J212" s="6"/>
      <c r="K212" s="14"/>
    </row>
    <row r="213" spans="2:11" x14ac:dyDescent="0.25">
      <c r="B213" s="23" t="s">
        <v>23</v>
      </c>
      <c r="C213" s="8" t="s">
        <v>1</v>
      </c>
      <c r="D213" s="24" t="s">
        <v>2</v>
      </c>
      <c r="E213" s="8" t="s">
        <v>1</v>
      </c>
      <c r="F213" s="8" t="s">
        <v>25</v>
      </c>
      <c r="G213" s="8" t="s">
        <v>24</v>
      </c>
      <c r="H213" s="8" t="s">
        <v>3</v>
      </c>
      <c r="I213" s="8" t="s">
        <v>6</v>
      </c>
      <c r="J213" s="9" t="s">
        <v>5</v>
      </c>
      <c r="K213" s="15" t="s">
        <v>153</v>
      </c>
    </row>
    <row r="214" spans="2:11" x14ac:dyDescent="0.25">
      <c r="B214" s="25">
        <v>0</v>
      </c>
      <c r="C214" s="2">
        <v>0</v>
      </c>
      <c r="D214" s="26">
        <v>0</v>
      </c>
      <c r="E214">
        <f>0-C214</f>
        <v>0</v>
      </c>
      <c r="F214">
        <v>0</v>
      </c>
      <c r="G214">
        <v>0</v>
      </c>
      <c r="H214">
        <v>0</v>
      </c>
      <c r="I214">
        <f>H214/10000</f>
        <v>0</v>
      </c>
      <c r="J214">
        <f t="shared" ref="J214:J224" si="57">D214*I214</f>
        <v>0</v>
      </c>
      <c r="K214" s="130">
        <f>J214/$J$225</f>
        <v>0</v>
      </c>
    </row>
    <row r="215" spans="2:11" x14ac:dyDescent="0.25">
      <c r="B215" s="25">
        <v>1</v>
      </c>
      <c r="C215" s="2">
        <v>10</v>
      </c>
      <c r="D215" s="26">
        <v>0.06</v>
      </c>
      <c r="E215">
        <f t="shared" ref="E215:E224" si="58">0-C215</f>
        <v>-10</v>
      </c>
      <c r="F215">
        <f>(B215-B214)*12</f>
        <v>12</v>
      </c>
      <c r="G215">
        <f>F215*2.54</f>
        <v>30.48</v>
      </c>
      <c r="H215">
        <f t="shared" ref="H215:H224" si="59">G215*((C215+C214)/2)</f>
        <v>152.4</v>
      </c>
      <c r="I215">
        <f t="shared" ref="I215:I224" si="60">H215/10000</f>
        <v>1.524E-2</v>
      </c>
      <c r="J215">
        <f t="shared" si="57"/>
        <v>9.144E-4</v>
      </c>
      <c r="K215" s="130">
        <f t="shared" ref="K215:K224" si="61">J215/$J$225</f>
        <v>5.7598156858980516E-3</v>
      </c>
    </row>
    <row r="216" spans="2:11" x14ac:dyDescent="0.25">
      <c r="B216" s="25">
        <v>2</v>
      </c>
      <c r="C216" s="2">
        <v>20</v>
      </c>
      <c r="D216" s="26">
        <v>0.11</v>
      </c>
      <c r="E216">
        <f t="shared" si="58"/>
        <v>-20</v>
      </c>
      <c r="F216">
        <f t="shared" ref="F216:F224" si="62">(B216-B215)*12</f>
        <v>12</v>
      </c>
      <c r="G216">
        <f t="shared" ref="G216:G224" si="63">F216*2.54</f>
        <v>30.48</v>
      </c>
      <c r="H216">
        <f t="shared" si="59"/>
        <v>457.2</v>
      </c>
      <c r="I216">
        <f t="shared" si="60"/>
        <v>4.5719999999999997E-2</v>
      </c>
      <c r="J216">
        <f t="shared" si="57"/>
        <v>5.0291999999999993E-3</v>
      </c>
      <c r="K216" s="130">
        <f t="shared" si="61"/>
        <v>3.1678986272439279E-2</v>
      </c>
    </row>
    <row r="217" spans="2:11" x14ac:dyDescent="0.25">
      <c r="B217" s="25">
        <v>3</v>
      </c>
      <c r="C217" s="2">
        <v>25</v>
      </c>
      <c r="D217" s="26">
        <v>0.19</v>
      </c>
      <c r="E217">
        <f t="shared" si="58"/>
        <v>-25</v>
      </c>
      <c r="F217">
        <f t="shared" si="62"/>
        <v>12</v>
      </c>
      <c r="G217">
        <f t="shared" si="63"/>
        <v>30.48</v>
      </c>
      <c r="H217">
        <f t="shared" si="59"/>
        <v>685.8</v>
      </c>
      <c r="I217">
        <f t="shared" si="60"/>
        <v>6.8580000000000002E-2</v>
      </c>
      <c r="J217">
        <f t="shared" si="57"/>
        <v>1.30302E-2</v>
      </c>
      <c r="K217" s="130">
        <f t="shared" si="61"/>
        <v>8.2077373524047231E-2</v>
      </c>
    </row>
    <row r="218" spans="2:11" x14ac:dyDescent="0.25">
      <c r="B218" s="25">
        <v>4</v>
      </c>
      <c r="C218" s="2">
        <v>20</v>
      </c>
      <c r="D218" s="26">
        <v>0.84</v>
      </c>
      <c r="E218">
        <f t="shared" si="58"/>
        <v>-20</v>
      </c>
      <c r="F218">
        <f t="shared" si="62"/>
        <v>12</v>
      </c>
      <c r="G218">
        <f t="shared" si="63"/>
        <v>30.48</v>
      </c>
      <c r="H218">
        <f t="shared" si="59"/>
        <v>685.8</v>
      </c>
      <c r="I218">
        <f t="shared" si="60"/>
        <v>6.8580000000000002E-2</v>
      </c>
      <c r="J218">
        <f t="shared" si="57"/>
        <v>5.7607199999999997E-2</v>
      </c>
      <c r="K218" s="130">
        <f t="shared" si="61"/>
        <v>0.36286838821157724</v>
      </c>
    </row>
    <row r="219" spans="2:11" x14ac:dyDescent="0.25">
      <c r="B219" s="25">
        <v>5</v>
      </c>
      <c r="C219" s="2">
        <v>22</v>
      </c>
      <c r="D219" s="26">
        <v>0.77</v>
      </c>
      <c r="E219">
        <f t="shared" si="58"/>
        <v>-22</v>
      </c>
      <c r="F219">
        <f t="shared" si="62"/>
        <v>12</v>
      </c>
      <c r="G219">
        <f t="shared" si="63"/>
        <v>30.48</v>
      </c>
      <c r="H219">
        <f t="shared" si="59"/>
        <v>640.08000000000004</v>
      </c>
      <c r="I219">
        <f t="shared" si="60"/>
        <v>6.4008000000000009E-2</v>
      </c>
      <c r="J219">
        <f t="shared" si="57"/>
        <v>4.9286160000000009E-2</v>
      </c>
      <c r="K219" s="130">
        <f t="shared" si="61"/>
        <v>0.31045406546990506</v>
      </c>
    </row>
    <row r="220" spans="2:11" x14ac:dyDescent="0.25">
      <c r="B220" s="25">
        <v>6</v>
      </c>
      <c r="C220" s="2">
        <v>12</v>
      </c>
      <c r="D220" s="26">
        <v>0.52</v>
      </c>
      <c r="E220">
        <f t="shared" si="58"/>
        <v>-12</v>
      </c>
      <c r="F220">
        <f t="shared" si="62"/>
        <v>12</v>
      </c>
      <c r="G220">
        <f t="shared" si="63"/>
        <v>30.48</v>
      </c>
      <c r="H220">
        <f t="shared" si="59"/>
        <v>518.16</v>
      </c>
      <c r="I220">
        <f t="shared" si="60"/>
        <v>5.1815999999999994E-2</v>
      </c>
      <c r="J220">
        <f t="shared" si="57"/>
        <v>2.6944319999999997E-2</v>
      </c>
      <c r="K220" s="130">
        <f t="shared" si="61"/>
        <v>0.16972256887779591</v>
      </c>
    </row>
    <row r="221" spans="2:11" x14ac:dyDescent="0.25">
      <c r="B221" s="25">
        <v>7</v>
      </c>
      <c r="C221" s="2">
        <v>22</v>
      </c>
      <c r="D221" s="26">
        <v>0.09</v>
      </c>
      <c r="E221">
        <f t="shared" si="58"/>
        <v>-22</v>
      </c>
      <c r="F221">
        <f t="shared" si="62"/>
        <v>12</v>
      </c>
      <c r="G221">
        <f t="shared" si="63"/>
        <v>30.48</v>
      </c>
      <c r="H221">
        <f t="shared" si="59"/>
        <v>518.16</v>
      </c>
      <c r="I221">
        <f t="shared" si="60"/>
        <v>5.1815999999999994E-2</v>
      </c>
      <c r="J221">
        <f t="shared" si="57"/>
        <v>4.6634399999999996E-3</v>
      </c>
      <c r="K221" s="130">
        <f t="shared" si="61"/>
        <v>2.9375059998080062E-2</v>
      </c>
    </row>
    <row r="222" spans="2:11" x14ac:dyDescent="0.25">
      <c r="B222" s="25">
        <v>8</v>
      </c>
      <c r="C222" s="2">
        <v>6</v>
      </c>
      <c r="D222" s="26">
        <v>0.03</v>
      </c>
      <c r="E222">
        <f t="shared" si="58"/>
        <v>-6</v>
      </c>
      <c r="F222">
        <f t="shared" si="62"/>
        <v>12</v>
      </c>
      <c r="G222">
        <f t="shared" si="63"/>
        <v>30.48</v>
      </c>
      <c r="H222">
        <f t="shared" si="59"/>
        <v>426.72</v>
      </c>
      <c r="I222">
        <f t="shared" si="60"/>
        <v>4.2672000000000002E-2</v>
      </c>
      <c r="J222">
        <f t="shared" si="57"/>
        <v>1.28016E-3</v>
      </c>
      <c r="K222" s="130">
        <f t="shared" si="61"/>
        <v>8.0637419602572723E-3</v>
      </c>
    </row>
    <row r="223" spans="2:11" x14ac:dyDescent="0.25">
      <c r="B223" s="25">
        <v>9</v>
      </c>
      <c r="C223" s="2">
        <v>0</v>
      </c>
      <c r="D223" s="26">
        <v>0</v>
      </c>
      <c r="E223">
        <f t="shared" si="58"/>
        <v>0</v>
      </c>
      <c r="F223">
        <f t="shared" si="62"/>
        <v>12</v>
      </c>
      <c r="G223">
        <f t="shared" si="63"/>
        <v>30.48</v>
      </c>
      <c r="H223">
        <f t="shared" si="59"/>
        <v>91.44</v>
      </c>
      <c r="I223">
        <f t="shared" si="60"/>
        <v>9.1439999999999994E-3</v>
      </c>
      <c r="J223">
        <f t="shared" si="57"/>
        <v>0</v>
      </c>
      <c r="K223" s="130">
        <f t="shared" si="61"/>
        <v>0</v>
      </c>
    </row>
    <row r="224" spans="2:11" ht="15.75" thickBot="1" x14ac:dyDescent="0.3">
      <c r="B224" s="27">
        <v>10</v>
      </c>
      <c r="C224" s="28">
        <v>0</v>
      </c>
      <c r="D224" s="29">
        <v>0</v>
      </c>
      <c r="E224">
        <f t="shared" si="58"/>
        <v>0</v>
      </c>
      <c r="F224">
        <f t="shared" si="62"/>
        <v>12</v>
      </c>
      <c r="G224">
        <f t="shared" si="63"/>
        <v>30.48</v>
      </c>
      <c r="H224">
        <f t="shared" si="59"/>
        <v>0</v>
      </c>
      <c r="I224">
        <f t="shared" si="60"/>
        <v>0</v>
      </c>
      <c r="J224">
        <f t="shared" si="57"/>
        <v>0</v>
      </c>
      <c r="K224" s="130">
        <f t="shared" si="61"/>
        <v>0</v>
      </c>
    </row>
    <row r="225" spans="2:11" x14ac:dyDescent="0.25">
      <c r="H225" t="s">
        <v>7</v>
      </c>
      <c r="J225">
        <f>SUM(J214:J224)</f>
        <v>0.15875507999999999</v>
      </c>
    </row>
    <row r="226" spans="2:11" x14ac:dyDescent="0.25">
      <c r="H226" t="s">
        <v>8</v>
      </c>
      <c r="J226">
        <f>J225*1000</f>
        <v>158.75507999999999</v>
      </c>
    </row>
    <row r="236" spans="2:11" x14ac:dyDescent="0.25">
      <c r="B236" s="10" t="s">
        <v>16</v>
      </c>
      <c r="C236" s="11" t="s">
        <v>17</v>
      </c>
      <c r="D236" s="11" t="s">
        <v>18</v>
      </c>
      <c r="E236" s="12" t="s">
        <v>19</v>
      </c>
      <c r="F236" s="12" t="s">
        <v>34</v>
      </c>
    </row>
    <row r="237" spans="2:11" ht="15.75" thickBot="1" x14ac:dyDescent="0.3">
      <c r="B237" t="s">
        <v>13</v>
      </c>
      <c r="C237" s="3">
        <v>40989</v>
      </c>
      <c r="D237">
        <v>1403</v>
      </c>
      <c r="E237">
        <v>15</v>
      </c>
      <c r="F237" t="s">
        <v>35</v>
      </c>
    </row>
    <row r="238" spans="2:11" x14ac:dyDescent="0.25">
      <c r="B238" s="20" t="s">
        <v>14</v>
      </c>
      <c r="C238" s="21"/>
      <c r="D238" s="22"/>
      <c r="E238" s="5" t="s">
        <v>15</v>
      </c>
      <c r="F238" s="5"/>
      <c r="G238" s="5"/>
      <c r="H238" s="5"/>
      <c r="I238" s="5"/>
      <c r="J238" s="6"/>
      <c r="K238" s="14"/>
    </row>
    <row r="239" spans="2:11" x14ac:dyDescent="0.25">
      <c r="B239" s="23" t="s">
        <v>23</v>
      </c>
      <c r="C239" s="8" t="s">
        <v>1</v>
      </c>
      <c r="D239" s="24" t="s">
        <v>2</v>
      </c>
      <c r="E239" s="8" t="s">
        <v>1</v>
      </c>
      <c r="F239" s="8" t="s">
        <v>25</v>
      </c>
      <c r="G239" s="8" t="s">
        <v>24</v>
      </c>
      <c r="H239" s="8" t="s">
        <v>3</v>
      </c>
      <c r="I239" s="8" t="s">
        <v>6</v>
      </c>
      <c r="J239" s="9" t="s">
        <v>5</v>
      </c>
      <c r="K239" s="15" t="s">
        <v>153</v>
      </c>
    </row>
    <row r="240" spans="2:11" x14ac:dyDescent="0.25">
      <c r="B240" s="25">
        <v>0</v>
      </c>
      <c r="C240" s="2">
        <v>0</v>
      </c>
      <c r="D240" s="26">
        <v>0</v>
      </c>
      <c r="E240">
        <f>0-C240</f>
        <v>0</v>
      </c>
      <c r="F240">
        <v>0</v>
      </c>
      <c r="G240">
        <v>0</v>
      </c>
      <c r="H240">
        <v>0</v>
      </c>
      <c r="I240">
        <f>H240/10000</f>
        <v>0</v>
      </c>
      <c r="J240">
        <f t="shared" ref="J240:J252" si="64">D240*I240</f>
        <v>0</v>
      </c>
      <c r="K240" s="130">
        <f>J240/$J$253</f>
        <v>0</v>
      </c>
    </row>
    <row r="241" spans="2:11" x14ac:dyDescent="0.25">
      <c r="B241" s="25">
        <v>1</v>
      </c>
      <c r="C241" s="2">
        <v>0</v>
      </c>
      <c r="D241" s="26">
        <v>0</v>
      </c>
      <c r="E241">
        <f t="shared" ref="E241:E252" si="65">0-C241</f>
        <v>0</v>
      </c>
      <c r="F241">
        <f>(B241-B240)*12</f>
        <v>12</v>
      </c>
      <c r="G241">
        <f>F241*2.54</f>
        <v>30.48</v>
      </c>
      <c r="H241">
        <f t="shared" ref="H241:H252" si="66">G241*((C241+C240)/2)</f>
        <v>0</v>
      </c>
      <c r="I241">
        <f t="shared" ref="I241:I252" si="67">H241/10000</f>
        <v>0</v>
      </c>
      <c r="J241">
        <f t="shared" si="64"/>
        <v>0</v>
      </c>
      <c r="K241" s="130">
        <f t="shared" ref="K241:K252" si="68">J241/$J$253</f>
        <v>0</v>
      </c>
    </row>
    <row r="242" spans="2:11" x14ac:dyDescent="0.25">
      <c r="B242" s="25">
        <v>2</v>
      </c>
      <c r="C242" s="2">
        <v>12</v>
      </c>
      <c r="D242" s="26">
        <v>0</v>
      </c>
      <c r="E242">
        <f t="shared" si="65"/>
        <v>-12</v>
      </c>
      <c r="F242">
        <f t="shared" ref="F242:F252" si="69">(B242-B241)*12</f>
        <v>12</v>
      </c>
      <c r="G242">
        <f t="shared" ref="G242:G252" si="70">F242*2.54</f>
        <v>30.48</v>
      </c>
      <c r="H242">
        <f t="shared" si="66"/>
        <v>182.88</v>
      </c>
      <c r="I242">
        <f t="shared" si="67"/>
        <v>1.8287999999999999E-2</v>
      </c>
      <c r="J242">
        <f t="shared" si="64"/>
        <v>0</v>
      </c>
      <c r="K242" s="130">
        <f t="shared" si="68"/>
        <v>0</v>
      </c>
    </row>
    <row r="243" spans="2:11" x14ac:dyDescent="0.25">
      <c r="B243" s="25">
        <v>2.5</v>
      </c>
      <c r="C243" s="2">
        <v>22</v>
      </c>
      <c r="D243" s="26">
        <v>0.01</v>
      </c>
      <c r="E243">
        <f t="shared" si="65"/>
        <v>-22</v>
      </c>
      <c r="F243">
        <f t="shared" si="69"/>
        <v>6</v>
      </c>
      <c r="G243">
        <f t="shared" si="70"/>
        <v>15.24</v>
      </c>
      <c r="H243">
        <f t="shared" si="66"/>
        <v>259.08</v>
      </c>
      <c r="I243">
        <f t="shared" si="67"/>
        <v>2.5907999999999997E-2</v>
      </c>
      <c r="J243">
        <f t="shared" si="64"/>
        <v>2.5907999999999997E-4</v>
      </c>
      <c r="K243" s="130">
        <f t="shared" si="68"/>
        <v>1.7608369154280387E-3</v>
      </c>
    </row>
    <row r="244" spans="2:11" x14ac:dyDescent="0.25">
      <c r="B244" s="25">
        <v>3</v>
      </c>
      <c r="C244" s="2">
        <v>24</v>
      </c>
      <c r="D244" s="26">
        <v>0.26</v>
      </c>
      <c r="E244">
        <f t="shared" si="65"/>
        <v>-24</v>
      </c>
      <c r="F244">
        <f t="shared" si="69"/>
        <v>6</v>
      </c>
      <c r="G244">
        <f t="shared" si="70"/>
        <v>15.24</v>
      </c>
      <c r="H244">
        <f t="shared" si="66"/>
        <v>350.52</v>
      </c>
      <c r="I244">
        <f t="shared" si="67"/>
        <v>3.5052E-2</v>
      </c>
      <c r="J244">
        <f t="shared" si="64"/>
        <v>9.11352E-3</v>
      </c>
      <c r="K244" s="130">
        <f t="shared" si="68"/>
        <v>6.1940027966233366E-2</v>
      </c>
    </row>
    <row r="245" spans="2:11" x14ac:dyDescent="0.25">
      <c r="B245" s="25">
        <v>3.5</v>
      </c>
      <c r="C245" s="2">
        <v>25</v>
      </c>
      <c r="D245" s="26">
        <v>0.34</v>
      </c>
      <c r="E245">
        <f t="shared" si="65"/>
        <v>-25</v>
      </c>
      <c r="F245">
        <f t="shared" si="69"/>
        <v>6</v>
      </c>
      <c r="G245">
        <f t="shared" si="70"/>
        <v>15.24</v>
      </c>
      <c r="H245">
        <f t="shared" si="66"/>
        <v>373.38</v>
      </c>
      <c r="I245">
        <f t="shared" si="67"/>
        <v>3.7337999999999996E-2</v>
      </c>
      <c r="J245">
        <f t="shared" si="64"/>
        <v>1.269492E-2</v>
      </c>
      <c r="K245" s="130">
        <f t="shared" si="68"/>
        <v>8.6281008855973909E-2</v>
      </c>
    </row>
    <row r="246" spans="2:11" x14ac:dyDescent="0.25">
      <c r="B246" s="25">
        <v>4</v>
      </c>
      <c r="C246" s="2">
        <v>32</v>
      </c>
      <c r="D246" s="26">
        <v>0.35</v>
      </c>
      <c r="E246">
        <f t="shared" si="65"/>
        <v>-32</v>
      </c>
      <c r="F246">
        <f t="shared" si="69"/>
        <v>6</v>
      </c>
      <c r="G246">
        <f t="shared" si="70"/>
        <v>15.24</v>
      </c>
      <c r="H246">
        <f t="shared" si="66"/>
        <v>434.34000000000003</v>
      </c>
      <c r="I246">
        <f t="shared" si="67"/>
        <v>4.3434E-2</v>
      </c>
      <c r="J246">
        <f t="shared" si="64"/>
        <v>1.5201899999999999E-2</v>
      </c>
      <c r="K246" s="130">
        <f t="shared" si="68"/>
        <v>0.10331969547879227</v>
      </c>
    </row>
    <row r="247" spans="2:11" x14ac:dyDescent="0.25">
      <c r="B247" s="25">
        <v>4.5</v>
      </c>
      <c r="C247" s="2">
        <v>35</v>
      </c>
      <c r="D247" s="26">
        <v>0.71</v>
      </c>
      <c r="E247">
        <f t="shared" si="65"/>
        <v>-35</v>
      </c>
      <c r="F247">
        <f t="shared" si="69"/>
        <v>6</v>
      </c>
      <c r="G247">
        <f t="shared" si="70"/>
        <v>15.24</v>
      </c>
      <c r="H247">
        <f t="shared" si="66"/>
        <v>510.54</v>
      </c>
      <c r="I247">
        <f t="shared" si="67"/>
        <v>5.1054000000000002E-2</v>
      </c>
      <c r="J247">
        <f t="shared" si="64"/>
        <v>3.6248339999999997E-2</v>
      </c>
      <c r="K247" s="130">
        <f t="shared" si="68"/>
        <v>0.24636180019679943</v>
      </c>
    </row>
    <row r="248" spans="2:11" x14ac:dyDescent="0.25">
      <c r="B248" s="25">
        <v>5</v>
      </c>
      <c r="C248" s="2">
        <v>33</v>
      </c>
      <c r="D248" s="26">
        <v>1</v>
      </c>
      <c r="E248">
        <f t="shared" si="65"/>
        <v>-33</v>
      </c>
      <c r="F248">
        <f t="shared" si="69"/>
        <v>6</v>
      </c>
      <c r="G248">
        <f t="shared" si="70"/>
        <v>15.24</v>
      </c>
      <c r="H248">
        <f t="shared" si="66"/>
        <v>518.16</v>
      </c>
      <c r="I248">
        <f t="shared" si="67"/>
        <v>5.1815999999999994E-2</v>
      </c>
      <c r="J248">
        <f t="shared" si="64"/>
        <v>5.1815999999999994E-2</v>
      </c>
      <c r="K248" s="130">
        <f t="shared" si="68"/>
        <v>0.35216738308560774</v>
      </c>
    </row>
    <row r="249" spans="2:11" x14ac:dyDescent="0.25">
      <c r="B249" s="25">
        <v>5.5</v>
      </c>
      <c r="C249" s="2">
        <v>28</v>
      </c>
      <c r="D249" s="26">
        <v>0.37</v>
      </c>
      <c r="E249">
        <f t="shared" ref="E249" si="71">0-C249</f>
        <v>-28</v>
      </c>
      <c r="F249">
        <f t="shared" si="69"/>
        <v>6</v>
      </c>
      <c r="G249">
        <f t="shared" ref="G249" si="72">F249*2.54</f>
        <v>15.24</v>
      </c>
      <c r="H249">
        <f>G249*((C249+C247)/2)</f>
        <v>480.06</v>
      </c>
      <c r="I249">
        <f t="shared" ref="I249" si="73">H249/10000</f>
        <v>4.8006E-2</v>
      </c>
      <c r="J249">
        <f t="shared" ref="J249" si="74">D249*I249</f>
        <v>1.7762219999999999E-2</v>
      </c>
      <c r="K249" s="130">
        <f t="shared" si="68"/>
        <v>0.12072090734890466</v>
      </c>
    </row>
    <row r="250" spans="2:11" x14ac:dyDescent="0.25">
      <c r="B250" s="25">
        <v>6</v>
      </c>
      <c r="C250" s="2">
        <v>20</v>
      </c>
      <c r="D250" s="26">
        <v>0.08</v>
      </c>
      <c r="E250">
        <f t="shared" ref="E250" si="75">0-C250</f>
        <v>-20</v>
      </c>
      <c r="F250">
        <f t="shared" si="69"/>
        <v>6</v>
      </c>
      <c r="G250">
        <f t="shared" ref="G250" si="76">F250*2.54</f>
        <v>15.24</v>
      </c>
      <c r="H250">
        <f>G250*((C250+C248)/2)</f>
        <v>403.86</v>
      </c>
      <c r="I250">
        <f t="shared" ref="I250" si="77">H250/10000</f>
        <v>4.0385999999999998E-2</v>
      </c>
      <c r="J250">
        <f t="shared" ref="J250" si="78">D250*I250</f>
        <v>3.2308799999999998E-3</v>
      </c>
      <c r="K250" s="130">
        <f t="shared" si="68"/>
        <v>2.1958672121808482E-2</v>
      </c>
    </row>
    <row r="251" spans="2:11" x14ac:dyDescent="0.25">
      <c r="B251" s="25">
        <v>6.5</v>
      </c>
      <c r="C251" s="2">
        <v>20</v>
      </c>
      <c r="D251" s="26">
        <v>0.02</v>
      </c>
      <c r="E251">
        <f t="shared" si="65"/>
        <v>-20</v>
      </c>
      <c r="F251">
        <f t="shared" si="69"/>
        <v>6</v>
      </c>
      <c r="G251">
        <f t="shared" si="70"/>
        <v>15.24</v>
      </c>
      <c r="H251">
        <f>G251*((C251+C248)/2)</f>
        <v>403.86</v>
      </c>
      <c r="I251">
        <f t="shared" si="67"/>
        <v>4.0385999999999998E-2</v>
      </c>
      <c r="J251">
        <f t="shared" si="64"/>
        <v>8.0771999999999994E-4</v>
      </c>
      <c r="K251" s="130">
        <f t="shared" si="68"/>
        <v>5.4896680304521205E-3</v>
      </c>
    </row>
    <row r="252" spans="2:11" ht="15.75" thickBot="1" x14ac:dyDescent="0.3">
      <c r="B252" s="27">
        <v>7</v>
      </c>
      <c r="C252" s="28">
        <v>5</v>
      </c>
      <c r="D252" s="29">
        <v>0</v>
      </c>
      <c r="E252">
        <f t="shared" si="65"/>
        <v>-5</v>
      </c>
      <c r="F252">
        <f t="shared" si="69"/>
        <v>6</v>
      </c>
      <c r="G252">
        <f t="shared" si="70"/>
        <v>15.24</v>
      </c>
      <c r="H252">
        <f t="shared" si="66"/>
        <v>190.5</v>
      </c>
      <c r="I252">
        <f t="shared" si="67"/>
        <v>1.9050000000000001E-2</v>
      </c>
      <c r="J252">
        <f t="shared" si="64"/>
        <v>0</v>
      </c>
      <c r="K252" s="130">
        <f t="shared" si="68"/>
        <v>0</v>
      </c>
    </row>
    <row r="253" spans="2:11" x14ac:dyDescent="0.25">
      <c r="H253" t="s">
        <v>7</v>
      </c>
      <c r="J253">
        <f>SUM(J240:J252)</f>
        <v>0.14713457999999999</v>
      </c>
    </row>
    <row r="254" spans="2:11" x14ac:dyDescent="0.25">
      <c r="H254" t="s">
        <v>8</v>
      </c>
      <c r="J254">
        <f>J253*1000</f>
        <v>147.13458</v>
      </c>
    </row>
    <row r="264" spans="2:11" x14ac:dyDescent="0.25">
      <c r="B264" s="10" t="s">
        <v>16</v>
      </c>
      <c r="C264" s="11" t="s">
        <v>17</v>
      </c>
      <c r="D264" s="11" t="s">
        <v>18</v>
      </c>
      <c r="E264" s="12" t="s">
        <v>19</v>
      </c>
      <c r="F264" s="12" t="s">
        <v>34</v>
      </c>
    </row>
    <row r="265" spans="2:11" ht="15.75" thickBot="1" x14ac:dyDescent="0.3">
      <c r="B265" t="s">
        <v>13</v>
      </c>
      <c r="C265" s="3">
        <v>40989</v>
      </c>
      <c r="D265">
        <v>1423</v>
      </c>
      <c r="E265">
        <v>14</v>
      </c>
      <c r="F265" t="s">
        <v>35</v>
      </c>
    </row>
    <row r="266" spans="2:11" x14ac:dyDescent="0.25">
      <c r="B266" s="20" t="s">
        <v>14</v>
      </c>
      <c r="C266" s="21"/>
      <c r="D266" s="22"/>
      <c r="E266" s="5" t="s">
        <v>15</v>
      </c>
      <c r="F266" s="5"/>
      <c r="G266" s="5"/>
      <c r="H266" s="5"/>
      <c r="I266" s="5"/>
      <c r="J266" s="6"/>
      <c r="K266" s="14"/>
    </row>
    <row r="267" spans="2:11" x14ac:dyDescent="0.25">
      <c r="B267" s="23" t="s">
        <v>23</v>
      </c>
      <c r="C267" s="8" t="s">
        <v>1</v>
      </c>
      <c r="D267" s="24" t="s">
        <v>2</v>
      </c>
      <c r="E267" s="8" t="s">
        <v>1</v>
      </c>
      <c r="F267" s="8" t="s">
        <v>25</v>
      </c>
      <c r="G267" s="8" t="s">
        <v>24</v>
      </c>
      <c r="H267" s="8" t="s">
        <v>3</v>
      </c>
      <c r="I267" s="8" t="s">
        <v>6</v>
      </c>
      <c r="J267" s="9" t="s">
        <v>5</v>
      </c>
      <c r="K267" s="15" t="s">
        <v>153</v>
      </c>
    </row>
    <row r="268" spans="2:11" x14ac:dyDescent="0.25">
      <c r="B268" s="25">
        <v>0</v>
      </c>
      <c r="C268" s="2">
        <v>0</v>
      </c>
      <c r="D268" s="26">
        <v>0</v>
      </c>
      <c r="E268">
        <f>0-C268</f>
        <v>0</v>
      </c>
      <c r="F268">
        <v>0</v>
      </c>
      <c r="G268">
        <v>0</v>
      </c>
      <c r="H268">
        <v>0</v>
      </c>
      <c r="I268">
        <f>H268/10000</f>
        <v>0</v>
      </c>
      <c r="J268">
        <f t="shared" ref="J268:J280" si="79">D268*I268</f>
        <v>0</v>
      </c>
      <c r="K268" s="130">
        <f>J268/$J$281</f>
        <v>0</v>
      </c>
    </row>
    <row r="269" spans="2:11" x14ac:dyDescent="0.25">
      <c r="B269" s="25">
        <v>1</v>
      </c>
      <c r="C269" s="2">
        <v>0</v>
      </c>
      <c r="D269" s="26">
        <v>0</v>
      </c>
      <c r="E269">
        <f t="shared" ref="E269:E280" si="80">0-C269</f>
        <v>0</v>
      </c>
      <c r="F269">
        <f>(B269-B268)*12</f>
        <v>12</v>
      </c>
      <c r="G269">
        <f>F269*2.54</f>
        <v>30.48</v>
      </c>
      <c r="H269">
        <f t="shared" ref="H269:H276" si="81">G269*((C269+C268)/2)</f>
        <v>0</v>
      </c>
      <c r="I269">
        <f t="shared" ref="I269:I280" si="82">H269/10000</f>
        <v>0</v>
      </c>
      <c r="J269">
        <f t="shared" si="79"/>
        <v>0</v>
      </c>
      <c r="K269" s="130">
        <f t="shared" ref="K269:K280" si="83">J269/$J$281</f>
        <v>0</v>
      </c>
    </row>
    <row r="270" spans="2:11" x14ac:dyDescent="0.25">
      <c r="B270" s="25">
        <v>2</v>
      </c>
      <c r="C270" s="2">
        <v>12</v>
      </c>
      <c r="D270" s="26">
        <v>0</v>
      </c>
      <c r="E270">
        <f t="shared" si="80"/>
        <v>-12</v>
      </c>
      <c r="F270">
        <f t="shared" ref="F270:F280" si="84">(B270-B269)*12</f>
        <v>12</v>
      </c>
      <c r="G270">
        <f t="shared" ref="G270:G280" si="85">F270*2.54</f>
        <v>30.48</v>
      </c>
      <c r="H270">
        <f t="shared" si="81"/>
        <v>182.88</v>
      </c>
      <c r="I270">
        <f t="shared" si="82"/>
        <v>1.8287999999999999E-2</v>
      </c>
      <c r="J270">
        <f t="shared" si="79"/>
        <v>0</v>
      </c>
      <c r="K270" s="130">
        <f t="shared" si="83"/>
        <v>0</v>
      </c>
    </row>
    <row r="271" spans="2:11" x14ac:dyDescent="0.25">
      <c r="B271" s="25">
        <v>2.5</v>
      </c>
      <c r="C271" s="2">
        <v>24</v>
      </c>
      <c r="D271" s="26">
        <v>0.03</v>
      </c>
      <c r="E271">
        <f t="shared" si="80"/>
        <v>-24</v>
      </c>
      <c r="F271">
        <f t="shared" si="84"/>
        <v>6</v>
      </c>
      <c r="G271">
        <f t="shared" si="85"/>
        <v>15.24</v>
      </c>
      <c r="H271">
        <f t="shared" si="81"/>
        <v>274.32</v>
      </c>
      <c r="I271">
        <f t="shared" si="82"/>
        <v>2.7431999999999998E-2</v>
      </c>
      <c r="J271">
        <f t="shared" si="79"/>
        <v>8.2295999999999986E-4</v>
      </c>
      <c r="K271" s="130">
        <f t="shared" si="83"/>
        <v>5.9658620118212442E-3</v>
      </c>
    </row>
    <row r="272" spans="2:11" x14ac:dyDescent="0.25">
      <c r="B272" s="25">
        <v>3</v>
      </c>
      <c r="C272" s="2">
        <v>25</v>
      </c>
      <c r="D272" s="26">
        <v>0.27</v>
      </c>
      <c r="E272">
        <f t="shared" si="80"/>
        <v>-25</v>
      </c>
      <c r="F272">
        <f t="shared" si="84"/>
        <v>6</v>
      </c>
      <c r="G272">
        <f t="shared" si="85"/>
        <v>15.24</v>
      </c>
      <c r="H272">
        <f t="shared" si="81"/>
        <v>373.38</v>
      </c>
      <c r="I272">
        <f t="shared" si="82"/>
        <v>3.7337999999999996E-2</v>
      </c>
      <c r="J272">
        <f t="shared" si="79"/>
        <v>1.008126E-2</v>
      </c>
      <c r="K272" s="130">
        <f t="shared" si="83"/>
        <v>7.3081809644810244E-2</v>
      </c>
    </row>
    <row r="273" spans="2:11" x14ac:dyDescent="0.25">
      <c r="B273" s="25">
        <v>3.5</v>
      </c>
      <c r="C273" s="2">
        <v>26</v>
      </c>
      <c r="D273" s="26">
        <v>0.32</v>
      </c>
      <c r="E273">
        <f t="shared" si="80"/>
        <v>-26</v>
      </c>
      <c r="F273">
        <f t="shared" si="84"/>
        <v>6</v>
      </c>
      <c r="G273">
        <f t="shared" si="85"/>
        <v>15.24</v>
      </c>
      <c r="H273">
        <f t="shared" si="81"/>
        <v>388.62</v>
      </c>
      <c r="I273">
        <f t="shared" si="82"/>
        <v>3.8862000000000001E-2</v>
      </c>
      <c r="J273">
        <f t="shared" si="79"/>
        <v>1.243584E-2</v>
      </c>
      <c r="K273" s="130">
        <f t="shared" si="83"/>
        <v>9.0150803734187698E-2</v>
      </c>
    </row>
    <row r="274" spans="2:11" x14ac:dyDescent="0.25">
      <c r="B274" s="25">
        <v>4</v>
      </c>
      <c r="C274" s="2">
        <v>32</v>
      </c>
      <c r="D274" s="26">
        <v>0.31</v>
      </c>
      <c r="E274">
        <f t="shared" si="80"/>
        <v>-32</v>
      </c>
      <c r="F274">
        <f t="shared" si="84"/>
        <v>6</v>
      </c>
      <c r="G274">
        <f t="shared" si="85"/>
        <v>15.24</v>
      </c>
      <c r="H274">
        <f t="shared" si="81"/>
        <v>441.96</v>
      </c>
      <c r="I274">
        <f t="shared" si="82"/>
        <v>4.4195999999999999E-2</v>
      </c>
      <c r="J274">
        <f t="shared" si="79"/>
        <v>1.3700759999999999E-2</v>
      </c>
      <c r="K274" s="130">
        <f t="shared" si="83"/>
        <v>9.9320554604209244E-2</v>
      </c>
    </row>
    <row r="275" spans="2:11" x14ac:dyDescent="0.25">
      <c r="B275" s="25">
        <v>4.5</v>
      </c>
      <c r="C275" s="2">
        <v>34</v>
      </c>
      <c r="D275" s="26">
        <v>0.77</v>
      </c>
      <c r="E275">
        <f t="shared" si="80"/>
        <v>-34</v>
      </c>
      <c r="F275">
        <f t="shared" si="84"/>
        <v>6</v>
      </c>
      <c r="G275">
        <f t="shared" si="85"/>
        <v>15.24</v>
      </c>
      <c r="H275">
        <f t="shared" si="81"/>
        <v>502.92</v>
      </c>
      <c r="I275">
        <f t="shared" si="82"/>
        <v>5.0292000000000003E-2</v>
      </c>
      <c r="J275">
        <f t="shared" si="79"/>
        <v>3.8724840000000003E-2</v>
      </c>
      <c r="K275" s="130">
        <f t="shared" si="83"/>
        <v>0.28072695133403303</v>
      </c>
    </row>
    <row r="276" spans="2:11" x14ac:dyDescent="0.25">
      <c r="B276" s="25">
        <v>5</v>
      </c>
      <c r="C276" s="2">
        <v>32</v>
      </c>
      <c r="D276" s="26">
        <v>0.8</v>
      </c>
      <c r="E276">
        <f t="shared" si="80"/>
        <v>-32</v>
      </c>
      <c r="F276">
        <f t="shared" si="84"/>
        <v>6</v>
      </c>
      <c r="G276">
        <f t="shared" si="85"/>
        <v>15.24</v>
      </c>
      <c r="H276">
        <f t="shared" si="81"/>
        <v>502.92</v>
      </c>
      <c r="I276">
        <f t="shared" si="82"/>
        <v>5.0292000000000003E-2</v>
      </c>
      <c r="J276">
        <f t="shared" si="79"/>
        <v>4.0233600000000008E-2</v>
      </c>
      <c r="K276" s="130">
        <f t="shared" si="83"/>
        <v>0.29166436502237203</v>
      </c>
    </row>
    <row r="277" spans="2:11" x14ac:dyDescent="0.25">
      <c r="B277" s="25">
        <v>5.5</v>
      </c>
      <c r="C277" s="2">
        <v>28</v>
      </c>
      <c r="D277" s="26">
        <v>0.42</v>
      </c>
      <c r="E277">
        <f t="shared" si="80"/>
        <v>-28</v>
      </c>
      <c r="F277">
        <f t="shared" si="84"/>
        <v>6</v>
      </c>
      <c r="G277">
        <f t="shared" si="85"/>
        <v>15.24</v>
      </c>
      <c r="H277">
        <f>G277*((C277+C275)/2)</f>
        <v>472.44</v>
      </c>
      <c r="I277">
        <f t="shared" si="82"/>
        <v>4.7244000000000001E-2</v>
      </c>
      <c r="J277">
        <f t="shared" si="79"/>
        <v>1.9842479999999999E-2</v>
      </c>
      <c r="K277" s="130">
        <f t="shared" si="83"/>
        <v>0.14384356184057889</v>
      </c>
    </row>
    <row r="278" spans="2:11" x14ac:dyDescent="0.25">
      <c r="B278" s="25">
        <v>6</v>
      </c>
      <c r="C278" s="2">
        <v>14</v>
      </c>
      <c r="D278" s="26">
        <v>0.06</v>
      </c>
      <c r="E278">
        <f t="shared" si="80"/>
        <v>-14</v>
      </c>
      <c r="F278">
        <f t="shared" si="84"/>
        <v>6</v>
      </c>
      <c r="G278">
        <f t="shared" si="85"/>
        <v>15.24</v>
      </c>
      <c r="H278">
        <f>G278*((C278+C276)/2)</f>
        <v>350.52</v>
      </c>
      <c r="I278">
        <f t="shared" si="82"/>
        <v>3.5052E-2</v>
      </c>
      <c r="J278">
        <f t="shared" si="79"/>
        <v>2.10312E-3</v>
      </c>
      <c r="K278" s="130">
        <f t="shared" si="83"/>
        <v>1.5246091807987626E-2</v>
      </c>
    </row>
    <row r="279" spans="2:11" x14ac:dyDescent="0.25">
      <c r="B279" s="25">
        <v>6.5</v>
      </c>
      <c r="C279" s="2">
        <v>10</v>
      </c>
      <c r="D279" s="26">
        <v>0</v>
      </c>
      <c r="E279">
        <f t="shared" si="80"/>
        <v>-10</v>
      </c>
      <c r="F279">
        <f t="shared" si="84"/>
        <v>6</v>
      </c>
      <c r="G279">
        <f t="shared" si="85"/>
        <v>15.24</v>
      </c>
      <c r="H279">
        <f>G279*((C279+C276)/2)</f>
        <v>320.04000000000002</v>
      </c>
      <c r="I279">
        <f t="shared" si="82"/>
        <v>3.2004000000000005E-2</v>
      </c>
      <c r="J279">
        <f t="shared" si="79"/>
        <v>0</v>
      </c>
      <c r="K279" s="130">
        <f t="shared" si="83"/>
        <v>0</v>
      </c>
    </row>
    <row r="280" spans="2:11" ht="15.75" thickBot="1" x14ac:dyDescent="0.3">
      <c r="B280" s="27">
        <v>7</v>
      </c>
      <c r="C280" s="28">
        <v>9</v>
      </c>
      <c r="D280" s="29">
        <v>0</v>
      </c>
      <c r="E280">
        <f t="shared" si="80"/>
        <v>-9</v>
      </c>
      <c r="F280">
        <f t="shared" si="84"/>
        <v>6</v>
      </c>
      <c r="G280">
        <f t="shared" si="85"/>
        <v>15.24</v>
      </c>
      <c r="H280">
        <f t="shared" ref="H280" si="86">G280*((C280+C279)/2)</f>
        <v>144.78</v>
      </c>
      <c r="I280">
        <f t="shared" si="82"/>
        <v>1.4478E-2</v>
      </c>
      <c r="J280">
        <f t="shared" si="79"/>
        <v>0</v>
      </c>
      <c r="K280" s="130">
        <f t="shared" si="83"/>
        <v>0</v>
      </c>
    </row>
    <row r="281" spans="2:11" x14ac:dyDescent="0.25">
      <c r="C281" s="36">
        <f>AVERAGE(C270:C280)</f>
        <v>22.363636363636363</v>
      </c>
      <c r="H281" t="s">
        <v>7</v>
      </c>
      <c r="J281">
        <f>SUM(J268:J280)</f>
        <v>0.13794486</v>
      </c>
    </row>
    <row r="282" spans="2:11" x14ac:dyDescent="0.25">
      <c r="H282" t="s">
        <v>8</v>
      </c>
      <c r="J282">
        <f>J281*1000</f>
        <v>137.94486000000001</v>
      </c>
    </row>
    <row r="292" spans="2:11" x14ac:dyDescent="0.25">
      <c r="B292" s="10" t="s">
        <v>16</v>
      </c>
      <c r="C292" s="11" t="s">
        <v>17</v>
      </c>
      <c r="D292" s="11" t="s">
        <v>18</v>
      </c>
      <c r="E292" s="12" t="s">
        <v>19</v>
      </c>
      <c r="F292" s="12" t="s">
        <v>34</v>
      </c>
    </row>
    <row r="293" spans="2:11" ht="15.75" thickBot="1" x14ac:dyDescent="0.3">
      <c r="B293" t="s">
        <v>13</v>
      </c>
      <c r="C293" s="3">
        <v>40989</v>
      </c>
      <c r="D293">
        <v>1445</v>
      </c>
      <c r="E293">
        <v>15</v>
      </c>
      <c r="F293" t="s">
        <v>35</v>
      </c>
    </row>
    <row r="294" spans="2:11" x14ac:dyDescent="0.25">
      <c r="B294" s="20" t="s">
        <v>14</v>
      </c>
      <c r="C294" s="21"/>
      <c r="D294" s="22"/>
      <c r="E294" s="5" t="s">
        <v>15</v>
      </c>
      <c r="F294" s="5"/>
      <c r="G294" s="5"/>
      <c r="H294" s="5"/>
      <c r="I294" s="5"/>
      <c r="J294" s="6"/>
      <c r="K294" s="14"/>
    </row>
    <row r="295" spans="2:11" x14ac:dyDescent="0.25">
      <c r="B295" s="23" t="s">
        <v>23</v>
      </c>
      <c r="C295" s="8" t="s">
        <v>1</v>
      </c>
      <c r="D295" s="24" t="s">
        <v>2</v>
      </c>
      <c r="E295" s="8" t="s">
        <v>1</v>
      </c>
      <c r="F295" s="8" t="s">
        <v>25</v>
      </c>
      <c r="G295" s="8" t="s">
        <v>24</v>
      </c>
      <c r="H295" s="8" t="s">
        <v>3</v>
      </c>
      <c r="I295" s="8" t="s">
        <v>6</v>
      </c>
      <c r="J295" s="9" t="s">
        <v>5</v>
      </c>
      <c r="K295" s="15" t="s">
        <v>153</v>
      </c>
    </row>
    <row r="296" spans="2:11" x14ac:dyDescent="0.25">
      <c r="B296" s="25">
        <v>0</v>
      </c>
      <c r="C296" s="2">
        <v>0</v>
      </c>
      <c r="D296" s="26">
        <v>0</v>
      </c>
      <c r="E296">
        <f>0-C296</f>
        <v>0</v>
      </c>
      <c r="F296">
        <v>0</v>
      </c>
      <c r="G296">
        <v>0</v>
      </c>
      <c r="H296">
        <v>0</v>
      </c>
      <c r="I296">
        <f>H296/10000</f>
        <v>0</v>
      </c>
      <c r="J296">
        <f t="shared" ref="J296:J308" si="87">D296*I296</f>
        <v>0</v>
      </c>
      <c r="K296" s="130">
        <f>J296/$J$309</f>
        <v>0</v>
      </c>
    </row>
    <row r="297" spans="2:11" x14ac:dyDescent="0.25">
      <c r="B297" s="25">
        <v>1</v>
      </c>
      <c r="C297" s="2">
        <v>0</v>
      </c>
      <c r="D297" s="26">
        <v>0</v>
      </c>
      <c r="E297">
        <f t="shared" ref="E297:E308" si="88">0-C297</f>
        <v>0</v>
      </c>
      <c r="F297">
        <f>(B297-B296)*12</f>
        <v>12</v>
      </c>
      <c r="G297">
        <f>F297*2.54</f>
        <v>30.48</v>
      </c>
      <c r="H297">
        <f t="shared" ref="H297:H304" si="89">G297*((C297+C296)/2)</f>
        <v>0</v>
      </c>
      <c r="I297">
        <f t="shared" ref="I297:I308" si="90">H297/10000</f>
        <v>0</v>
      </c>
      <c r="J297">
        <f t="shared" si="87"/>
        <v>0</v>
      </c>
      <c r="K297" s="130">
        <f t="shared" ref="K297:K308" si="91">J297/$J$309</f>
        <v>0</v>
      </c>
    </row>
    <row r="298" spans="2:11" x14ac:dyDescent="0.25">
      <c r="B298" s="25">
        <v>2</v>
      </c>
      <c r="C298" s="2">
        <v>12</v>
      </c>
      <c r="D298" s="26">
        <v>0</v>
      </c>
      <c r="E298">
        <f t="shared" si="88"/>
        <v>-12</v>
      </c>
      <c r="F298">
        <f t="shared" ref="F298:F308" si="92">(B298-B297)*12</f>
        <v>12</v>
      </c>
      <c r="G298">
        <f t="shared" ref="G298:G308" si="93">F298*2.54</f>
        <v>30.48</v>
      </c>
      <c r="H298">
        <f>G298*((C298+C297)/2)</f>
        <v>182.88</v>
      </c>
      <c r="I298">
        <f t="shared" si="90"/>
        <v>1.8287999999999999E-2</v>
      </c>
      <c r="J298">
        <f t="shared" si="87"/>
        <v>0</v>
      </c>
      <c r="K298" s="130">
        <f t="shared" si="91"/>
        <v>0</v>
      </c>
    </row>
    <row r="299" spans="2:11" x14ac:dyDescent="0.25">
      <c r="B299" s="25">
        <v>2.5</v>
      </c>
      <c r="C299" s="2">
        <v>24</v>
      </c>
      <c r="D299" s="26">
        <v>0.03</v>
      </c>
      <c r="E299">
        <f t="shared" si="88"/>
        <v>-24</v>
      </c>
      <c r="F299">
        <f t="shared" si="92"/>
        <v>6</v>
      </c>
      <c r="G299">
        <f t="shared" si="93"/>
        <v>15.24</v>
      </c>
      <c r="H299">
        <f t="shared" si="89"/>
        <v>274.32</v>
      </c>
      <c r="I299">
        <f t="shared" si="90"/>
        <v>2.7431999999999998E-2</v>
      </c>
      <c r="J299">
        <f t="shared" si="87"/>
        <v>8.2295999999999986E-4</v>
      </c>
      <c r="K299" s="130">
        <f t="shared" si="91"/>
        <v>7.5683251576734384E-3</v>
      </c>
    </row>
    <row r="300" spans="2:11" x14ac:dyDescent="0.25">
      <c r="B300" s="25">
        <v>3</v>
      </c>
      <c r="C300" s="2">
        <v>23</v>
      </c>
      <c r="D300" s="26">
        <v>0.28000000000000003</v>
      </c>
      <c r="E300">
        <f t="shared" si="88"/>
        <v>-23</v>
      </c>
      <c r="F300">
        <f t="shared" si="92"/>
        <v>6</v>
      </c>
      <c r="G300">
        <f t="shared" si="93"/>
        <v>15.24</v>
      </c>
      <c r="H300">
        <f t="shared" si="89"/>
        <v>358.14</v>
      </c>
      <c r="I300">
        <f t="shared" si="90"/>
        <v>3.5813999999999999E-2</v>
      </c>
      <c r="J300">
        <f t="shared" si="87"/>
        <v>1.0027920000000001E-2</v>
      </c>
      <c r="K300" s="130">
        <f t="shared" si="91"/>
        <v>9.2221443587946733E-2</v>
      </c>
    </row>
    <row r="301" spans="2:11" x14ac:dyDescent="0.25">
      <c r="B301" s="25">
        <v>3.5</v>
      </c>
      <c r="C301" s="2">
        <v>23</v>
      </c>
      <c r="D301" s="26">
        <v>0.28999999999999998</v>
      </c>
      <c r="E301">
        <f t="shared" si="88"/>
        <v>-23</v>
      </c>
      <c r="F301">
        <f t="shared" si="92"/>
        <v>6</v>
      </c>
      <c r="G301">
        <f t="shared" si="93"/>
        <v>15.24</v>
      </c>
      <c r="H301">
        <f t="shared" si="89"/>
        <v>350.52</v>
      </c>
      <c r="I301">
        <f t="shared" si="90"/>
        <v>3.5052E-2</v>
      </c>
      <c r="J301">
        <f t="shared" si="87"/>
        <v>1.016508E-2</v>
      </c>
      <c r="K301" s="130">
        <f t="shared" si="91"/>
        <v>9.3482831114225631E-2</v>
      </c>
    </row>
    <row r="302" spans="2:11" x14ac:dyDescent="0.25">
      <c r="B302" s="25">
        <v>4</v>
      </c>
      <c r="C302" s="2">
        <v>31</v>
      </c>
      <c r="D302" s="26">
        <v>0.25</v>
      </c>
      <c r="E302">
        <f t="shared" si="88"/>
        <v>-31</v>
      </c>
      <c r="F302">
        <f t="shared" si="92"/>
        <v>6</v>
      </c>
      <c r="G302">
        <f t="shared" si="93"/>
        <v>15.24</v>
      </c>
      <c r="H302">
        <f t="shared" si="89"/>
        <v>411.48</v>
      </c>
      <c r="I302">
        <f t="shared" si="90"/>
        <v>4.1148000000000004E-2</v>
      </c>
      <c r="J302">
        <f t="shared" si="87"/>
        <v>1.0287000000000001E-2</v>
      </c>
      <c r="K302" s="130">
        <f t="shared" si="91"/>
        <v>9.4604064470918015E-2</v>
      </c>
    </row>
    <row r="303" spans="2:11" x14ac:dyDescent="0.25">
      <c r="B303" s="25">
        <v>4.5</v>
      </c>
      <c r="C303" s="2">
        <v>33</v>
      </c>
      <c r="D303" s="26">
        <v>0.63</v>
      </c>
      <c r="E303">
        <f t="shared" si="88"/>
        <v>-33</v>
      </c>
      <c r="F303">
        <f t="shared" si="92"/>
        <v>6</v>
      </c>
      <c r="G303">
        <f t="shared" si="93"/>
        <v>15.24</v>
      </c>
      <c r="H303">
        <f t="shared" si="89"/>
        <v>487.68</v>
      </c>
      <c r="I303">
        <f t="shared" si="90"/>
        <v>4.8767999999999999E-2</v>
      </c>
      <c r="J303">
        <f t="shared" si="87"/>
        <v>3.0723839999999999E-2</v>
      </c>
      <c r="K303" s="130">
        <f t="shared" si="91"/>
        <v>0.28255080588647508</v>
      </c>
    </row>
    <row r="304" spans="2:11" x14ac:dyDescent="0.25">
      <c r="B304" s="25">
        <v>5</v>
      </c>
      <c r="C304" s="2">
        <v>31</v>
      </c>
      <c r="D304" s="26">
        <v>0.7</v>
      </c>
      <c r="E304">
        <f t="shared" si="88"/>
        <v>-31</v>
      </c>
      <c r="F304">
        <f t="shared" si="92"/>
        <v>6</v>
      </c>
      <c r="G304">
        <f t="shared" si="93"/>
        <v>15.24</v>
      </c>
      <c r="H304">
        <f t="shared" si="89"/>
        <v>487.68</v>
      </c>
      <c r="I304">
        <f t="shared" si="90"/>
        <v>4.8767999999999999E-2</v>
      </c>
      <c r="J304">
        <f t="shared" si="87"/>
        <v>3.4137599999999997E-2</v>
      </c>
      <c r="K304" s="130">
        <f t="shared" si="91"/>
        <v>0.3139453398738612</v>
      </c>
    </row>
    <row r="305" spans="1:13" x14ac:dyDescent="0.25">
      <c r="B305" s="25">
        <v>5.5</v>
      </c>
      <c r="C305" s="2">
        <v>15</v>
      </c>
      <c r="D305" s="26">
        <v>0.28999999999999998</v>
      </c>
      <c r="E305">
        <f t="shared" si="88"/>
        <v>-15</v>
      </c>
      <c r="F305">
        <f t="shared" si="92"/>
        <v>6</v>
      </c>
      <c r="G305">
        <f t="shared" si="93"/>
        <v>15.24</v>
      </c>
      <c r="H305">
        <f>G305*((C305+C303)/2)</f>
        <v>365.76</v>
      </c>
      <c r="I305">
        <f t="shared" si="90"/>
        <v>3.6575999999999997E-2</v>
      </c>
      <c r="J305">
        <f t="shared" si="87"/>
        <v>1.0607039999999998E-2</v>
      </c>
      <c r="K305" s="130">
        <f t="shared" si="91"/>
        <v>9.7547302032235425E-2</v>
      </c>
    </row>
    <row r="306" spans="1:13" x14ac:dyDescent="0.25">
      <c r="B306" s="25">
        <v>6</v>
      </c>
      <c r="C306" s="2">
        <v>12</v>
      </c>
      <c r="D306" s="26">
        <v>0.06</v>
      </c>
      <c r="E306">
        <f t="shared" si="88"/>
        <v>-12</v>
      </c>
      <c r="F306">
        <f t="shared" si="92"/>
        <v>6</v>
      </c>
      <c r="G306">
        <f t="shared" si="93"/>
        <v>15.24</v>
      </c>
      <c r="H306">
        <f>G306*((C306+C304)/2)</f>
        <v>327.66000000000003</v>
      </c>
      <c r="I306">
        <f t="shared" si="90"/>
        <v>3.2766000000000003E-2</v>
      </c>
      <c r="J306">
        <f t="shared" si="87"/>
        <v>1.9659600000000001E-3</v>
      </c>
      <c r="K306" s="130">
        <f t="shared" si="91"/>
        <v>1.8079887876664331E-2</v>
      </c>
    </row>
    <row r="307" spans="1:13" x14ac:dyDescent="0.25">
      <c r="B307" s="25">
        <v>6.5</v>
      </c>
      <c r="C307" s="2">
        <v>12</v>
      </c>
      <c r="D307" s="26">
        <v>0</v>
      </c>
      <c r="E307">
        <f t="shared" si="88"/>
        <v>-12</v>
      </c>
      <c r="F307">
        <f t="shared" si="92"/>
        <v>6</v>
      </c>
      <c r="G307">
        <f t="shared" si="93"/>
        <v>15.24</v>
      </c>
      <c r="H307">
        <f>G307*((C307+C304)/2)</f>
        <v>327.66000000000003</v>
      </c>
      <c r="I307">
        <f t="shared" si="90"/>
        <v>3.2766000000000003E-2</v>
      </c>
      <c r="J307">
        <f t="shared" si="87"/>
        <v>0</v>
      </c>
      <c r="K307" s="130">
        <f t="shared" si="91"/>
        <v>0</v>
      </c>
    </row>
    <row r="308" spans="1:13" ht="15.75" thickBot="1" x14ac:dyDescent="0.3">
      <c r="B308" s="27">
        <v>7</v>
      </c>
      <c r="C308" s="28">
        <v>9</v>
      </c>
      <c r="D308" s="29">
        <v>0</v>
      </c>
      <c r="E308">
        <f t="shared" si="88"/>
        <v>-9</v>
      </c>
      <c r="F308">
        <f t="shared" si="92"/>
        <v>6</v>
      </c>
      <c r="G308">
        <f t="shared" si="93"/>
        <v>15.24</v>
      </c>
      <c r="H308">
        <f t="shared" ref="H308" si="94">G308*((C308+C307)/2)</f>
        <v>160.02000000000001</v>
      </c>
      <c r="I308">
        <f t="shared" si="90"/>
        <v>1.6002000000000002E-2</v>
      </c>
      <c r="J308">
        <f t="shared" si="87"/>
        <v>0</v>
      </c>
      <c r="K308" s="130">
        <f t="shared" si="91"/>
        <v>0</v>
      </c>
    </row>
    <row r="309" spans="1:13" x14ac:dyDescent="0.25">
      <c r="C309">
        <f>AVERAGE(C298:C308)</f>
        <v>20.454545454545453</v>
      </c>
      <c r="H309" t="s">
        <v>7</v>
      </c>
      <c r="J309">
        <f>SUM(J296:J308)</f>
        <v>0.10873740000000001</v>
      </c>
    </row>
    <row r="310" spans="1:13" x14ac:dyDescent="0.25">
      <c r="H310" t="s">
        <v>8</v>
      </c>
      <c r="J310">
        <f>J309*1000</f>
        <v>108.73740000000001</v>
      </c>
    </row>
    <row r="319" spans="1:13" s="37" customFormat="1" x14ac:dyDescent="0.25">
      <c r="A319" s="37" t="s">
        <v>154</v>
      </c>
      <c r="M319" s="43"/>
    </row>
    <row r="321" spans="2:11" x14ac:dyDescent="0.25">
      <c r="B321" s="10" t="s">
        <v>16</v>
      </c>
      <c r="C321" s="11" t="s">
        <v>17</v>
      </c>
      <c r="D321" s="11" t="s">
        <v>18</v>
      </c>
      <c r="E321" s="12" t="s">
        <v>19</v>
      </c>
      <c r="F321" s="12" t="s">
        <v>34</v>
      </c>
    </row>
    <row r="322" spans="2:11" ht="15.75" thickBot="1" x14ac:dyDescent="0.3">
      <c r="B322" t="s">
        <v>13</v>
      </c>
      <c r="C322" s="3">
        <v>41387</v>
      </c>
      <c r="D322">
        <v>1815</v>
      </c>
      <c r="E322">
        <v>50</v>
      </c>
      <c r="F322" t="s">
        <v>35</v>
      </c>
    </row>
    <row r="323" spans="2:11" x14ac:dyDescent="0.25">
      <c r="B323" s="20" t="s">
        <v>14</v>
      </c>
      <c r="C323" s="21"/>
      <c r="D323" s="22"/>
      <c r="E323" s="5" t="s">
        <v>15</v>
      </c>
      <c r="F323" s="5"/>
      <c r="G323" s="5"/>
      <c r="H323" s="5"/>
      <c r="I323" s="5"/>
      <c r="J323" s="6"/>
      <c r="K323" s="14"/>
    </row>
    <row r="324" spans="2:11" x14ac:dyDescent="0.25">
      <c r="B324" s="31" t="s">
        <v>23</v>
      </c>
      <c r="C324" s="15" t="s">
        <v>1</v>
      </c>
      <c r="D324" s="32" t="s">
        <v>2</v>
      </c>
      <c r="E324" s="8" t="s">
        <v>1</v>
      </c>
      <c r="F324" s="8" t="s">
        <v>25</v>
      </c>
      <c r="G324" s="8" t="s">
        <v>24</v>
      </c>
      <c r="H324" s="8" t="s">
        <v>3</v>
      </c>
      <c r="I324" s="8" t="s">
        <v>6</v>
      </c>
      <c r="J324" s="9" t="s">
        <v>5</v>
      </c>
      <c r="K324" s="15" t="s">
        <v>153</v>
      </c>
    </row>
    <row r="325" spans="2:11" x14ac:dyDescent="0.25">
      <c r="B325" s="25">
        <v>0</v>
      </c>
      <c r="C325" s="2">
        <v>34</v>
      </c>
      <c r="D325" s="26">
        <v>0.19</v>
      </c>
      <c r="E325">
        <f>0-C325</f>
        <v>-34</v>
      </c>
      <c r="F325">
        <v>0</v>
      </c>
      <c r="G325">
        <v>0</v>
      </c>
      <c r="H325">
        <v>0</v>
      </c>
      <c r="I325">
        <f>H325/10000</f>
        <v>0</v>
      </c>
      <c r="J325">
        <f t="shared" ref="J325:J337" si="95">D325*I325</f>
        <v>0</v>
      </c>
      <c r="K325" s="130">
        <f>J325/$J$342</f>
        <v>0</v>
      </c>
    </row>
    <row r="326" spans="2:11" x14ac:dyDescent="0.25">
      <c r="B326" s="25">
        <v>1</v>
      </c>
      <c r="C326" s="2">
        <v>38</v>
      </c>
      <c r="D326" s="26">
        <v>0.46</v>
      </c>
      <c r="E326">
        <f t="shared" ref="E326:E341" si="96">0-C326</f>
        <v>-38</v>
      </c>
      <c r="F326">
        <f>(B326-B325)*12</f>
        <v>12</v>
      </c>
      <c r="G326">
        <f>F326*2.54</f>
        <v>30.48</v>
      </c>
      <c r="H326">
        <f>G326*((C326+C325)/2)</f>
        <v>1097.28</v>
      </c>
      <c r="I326">
        <f t="shared" ref="I326:I337" si="97">H326/10000</f>
        <v>0.10972799999999999</v>
      </c>
      <c r="J326">
        <f t="shared" si="95"/>
        <v>5.047488E-2</v>
      </c>
      <c r="K326" s="130">
        <f t="shared" ref="K326:K341" si="98">J326/$J$342</f>
        <v>3.8380420423204394E-2</v>
      </c>
    </row>
    <row r="327" spans="2:11" x14ac:dyDescent="0.25">
      <c r="B327" s="25">
        <v>2</v>
      </c>
      <c r="C327" s="2">
        <v>40</v>
      </c>
      <c r="D327" s="26">
        <v>0.52</v>
      </c>
      <c r="E327">
        <f t="shared" si="96"/>
        <v>-40</v>
      </c>
      <c r="F327">
        <f t="shared" ref="F327:F337" si="99">(B327-B326)*12</f>
        <v>12</v>
      </c>
      <c r="G327">
        <f t="shared" ref="G327:G337" si="100">F327*2.54</f>
        <v>30.48</v>
      </c>
      <c r="H327">
        <f t="shared" ref="H327:H333" si="101">G327*((C327+C326)/2)</f>
        <v>1188.72</v>
      </c>
      <c r="I327">
        <f t="shared" si="97"/>
        <v>0.11887200000000001</v>
      </c>
      <c r="J327">
        <f t="shared" si="95"/>
        <v>6.1813440000000004E-2</v>
      </c>
      <c r="K327" s="130">
        <f t="shared" si="98"/>
        <v>4.7002109068996691E-2</v>
      </c>
    </row>
    <row r="328" spans="2:11" x14ac:dyDescent="0.25">
      <c r="B328" s="25">
        <v>3</v>
      </c>
      <c r="C328" s="2">
        <v>38</v>
      </c>
      <c r="D328" s="26">
        <v>0.65</v>
      </c>
      <c r="E328">
        <f t="shared" si="96"/>
        <v>-38</v>
      </c>
      <c r="F328">
        <f t="shared" si="99"/>
        <v>12</v>
      </c>
      <c r="G328">
        <f t="shared" si="100"/>
        <v>30.48</v>
      </c>
      <c r="H328">
        <f t="shared" si="101"/>
        <v>1188.72</v>
      </c>
      <c r="I328">
        <f t="shared" si="97"/>
        <v>0.11887200000000001</v>
      </c>
      <c r="J328">
        <f t="shared" si="95"/>
        <v>7.726680000000001E-2</v>
      </c>
      <c r="K328" s="130">
        <f t="shared" si="98"/>
        <v>5.8752636336245868E-2</v>
      </c>
    </row>
    <row r="329" spans="2:11" x14ac:dyDescent="0.25">
      <c r="B329" s="25">
        <v>4</v>
      </c>
      <c r="C329" s="2">
        <v>40</v>
      </c>
      <c r="D329" s="26">
        <v>0.98</v>
      </c>
      <c r="E329">
        <f t="shared" si="96"/>
        <v>-40</v>
      </c>
      <c r="F329">
        <f t="shared" si="99"/>
        <v>12</v>
      </c>
      <c r="G329">
        <f t="shared" si="100"/>
        <v>30.48</v>
      </c>
      <c r="H329">
        <f t="shared" si="101"/>
        <v>1188.72</v>
      </c>
      <c r="I329">
        <f t="shared" si="97"/>
        <v>0.11887200000000001</v>
      </c>
      <c r="J329">
        <f t="shared" si="95"/>
        <v>0.11649456</v>
      </c>
      <c r="K329" s="130">
        <f t="shared" si="98"/>
        <v>8.858089786080145E-2</v>
      </c>
    </row>
    <row r="330" spans="2:11" x14ac:dyDescent="0.25">
      <c r="B330" s="25">
        <v>5</v>
      </c>
      <c r="C330" s="2">
        <v>40</v>
      </c>
      <c r="D330" s="26">
        <v>0.78</v>
      </c>
      <c r="E330">
        <f t="shared" si="96"/>
        <v>-40</v>
      </c>
      <c r="F330">
        <f t="shared" si="99"/>
        <v>12</v>
      </c>
      <c r="G330">
        <f t="shared" si="100"/>
        <v>30.48</v>
      </c>
      <c r="H330">
        <f t="shared" si="101"/>
        <v>1219.2</v>
      </c>
      <c r="I330">
        <f t="shared" si="97"/>
        <v>0.12192</v>
      </c>
      <c r="J330">
        <f t="shared" si="95"/>
        <v>9.5097600000000004E-2</v>
      </c>
      <c r="K330" s="130">
        <f t="shared" si="98"/>
        <v>7.2310937029225669E-2</v>
      </c>
    </row>
    <row r="331" spans="2:11" x14ac:dyDescent="0.25">
      <c r="B331" s="25">
        <v>6</v>
      </c>
      <c r="C331" s="2">
        <v>36</v>
      </c>
      <c r="D331" s="26">
        <v>0.82</v>
      </c>
      <c r="E331">
        <f t="shared" si="96"/>
        <v>-36</v>
      </c>
      <c r="F331">
        <f t="shared" si="99"/>
        <v>12</v>
      </c>
      <c r="G331">
        <f t="shared" si="100"/>
        <v>30.48</v>
      </c>
      <c r="H331">
        <f t="shared" si="101"/>
        <v>1158.24</v>
      </c>
      <c r="I331">
        <f t="shared" si="97"/>
        <v>0.115824</v>
      </c>
      <c r="J331">
        <f t="shared" si="95"/>
        <v>9.4975679999999993E-2</v>
      </c>
      <c r="K331" s="130">
        <f t="shared" si="98"/>
        <v>7.2218230699701014E-2</v>
      </c>
    </row>
    <row r="332" spans="2:11" x14ac:dyDescent="0.25">
      <c r="B332" s="25">
        <v>7</v>
      </c>
      <c r="C332" s="2">
        <v>38</v>
      </c>
      <c r="D332" s="26">
        <v>1</v>
      </c>
      <c r="E332">
        <f t="shared" si="96"/>
        <v>-38</v>
      </c>
      <c r="F332">
        <f t="shared" si="99"/>
        <v>12</v>
      </c>
      <c r="G332">
        <f t="shared" si="100"/>
        <v>30.48</v>
      </c>
      <c r="H332">
        <f t="shared" si="101"/>
        <v>1127.76</v>
      </c>
      <c r="I332">
        <f t="shared" si="97"/>
        <v>0.112776</v>
      </c>
      <c r="J332">
        <f t="shared" si="95"/>
        <v>0.112776</v>
      </c>
      <c r="K332" s="130">
        <f t="shared" si="98"/>
        <v>8.5753354810299678E-2</v>
      </c>
    </row>
    <row r="333" spans="2:11" x14ac:dyDescent="0.25">
      <c r="B333" s="25">
        <v>8</v>
      </c>
      <c r="C333" s="2">
        <v>36</v>
      </c>
      <c r="D333" s="26">
        <v>1.35</v>
      </c>
      <c r="E333">
        <f t="shared" si="96"/>
        <v>-36</v>
      </c>
      <c r="F333">
        <f t="shared" si="99"/>
        <v>12</v>
      </c>
      <c r="G333">
        <f t="shared" si="100"/>
        <v>30.48</v>
      </c>
      <c r="H333">
        <f t="shared" si="101"/>
        <v>1127.76</v>
      </c>
      <c r="I333">
        <f t="shared" si="97"/>
        <v>0.112776</v>
      </c>
      <c r="J333">
        <f t="shared" si="95"/>
        <v>0.15224760000000001</v>
      </c>
      <c r="K333" s="130">
        <f t="shared" si="98"/>
        <v>0.11576702899390456</v>
      </c>
    </row>
    <row r="334" spans="2:11" x14ac:dyDescent="0.25">
      <c r="B334" s="25">
        <v>9</v>
      </c>
      <c r="C334" s="2">
        <v>30</v>
      </c>
      <c r="D334" s="26">
        <v>1.4</v>
      </c>
      <c r="E334">
        <f t="shared" si="96"/>
        <v>-30</v>
      </c>
      <c r="F334">
        <f t="shared" si="99"/>
        <v>12</v>
      </c>
      <c r="G334">
        <f t="shared" si="100"/>
        <v>30.48</v>
      </c>
      <c r="H334">
        <f>G334*((C334+C332)/2)</f>
        <v>1036.32</v>
      </c>
      <c r="I334">
        <f t="shared" si="97"/>
        <v>0.10363199999999999</v>
      </c>
      <c r="J334">
        <f t="shared" si="95"/>
        <v>0.14508479999999999</v>
      </c>
      <c r="K334" s="130">
        <f t="shared" si="98"/>
        <v>0.11032053213433146</v>
      </c>
    </row>
    <row r="335" spans="2:11" x14ac:dyDescent="0.25">
      <c r="B335" s="25">
        <v>10</v>
      </c>
      <c r="C335" s="2">
        <v>30</v>
      </c>
      <c r="D335" s="26">
        <v>1.5</v>
      </c>
      <c r="E335">
        <f t="shared" si="96"/>
        <v>-30</v>
      </c>
      <c r="F335">
        <f t="shared" si="99"/>
        <v>12</v>
      </c>
      <c r="G335">
        <f t="shared" si="100"/>
        <v>30.48</v>
      </c>
      <c r="H335">
        <f>G335*((C335+C333)/2)</f>
        <v>1005.84</v>
      </c>
      <c r="I335">
        <f t="shared" si="97"/>
        <v>0.10058400000000001</v>
      </c>
      <c r="J335">
        <f t="shared" si="95"/>
        <v>0.15087600000000001</v>
      </c>
      <c r="K335" s="130">
        <f t="shared" si="98"/>
        <v>0.11472408278675228</v>
      </c>
    </row>
    <row r="336" spans="2:11" x14ac:dyDescent="0.25">
      <c r="B336" s="25">
        <v>11</v>
      </c>
      <c r="C336" s="2">
        <v>32</v>
      </c>
      <c r="D336" s="26">
        <v>1.45</v>
      </c>
      <c r="E336">
        <f t="shared" si="96"/>
        <v>-32</v>
      </c>
      <c r="F336">
        <f t="shared" si="99"/>
        <v>12</v>
      </c>
      <c r="G336">
        <f t="shared" si="100"/>
        <v>30.48</v>
      </c>
      <c r="H336">
        <f>G336*((C336+C333)/2)</f>
        <v>1036.32</v>
      </c>
      <c r="I336">
        <f t="shared" si="97"/>
        <v>0.10363199999999999</v>
      </c>
      <c r="J336">
        <f t="shared" si="95"/>
        <v>0.15026639999999997</v>
      </c>
      <c r="K336" s="130">
        <f t="shared" si="98"/>
        <v>0.114260551139129</v>
      </c>
    </row>
    <row r="337" spans="2:11" x14ac:dyDescent="0.25">
      <c r="B337" s="25">
        <v>12</v>
      </c>
      <c r="C337" s="2">
        <v>38</v>
      </c>
      <c r="D337" s="26">
        <v>1.01</v>
      </c>
      <c r="E337">
        <f t="shared" si="96"/>
        <v>-38</v>
      </c>
      <c r="F337">
        <f t="shared" si="99"/>
        <v>12</v>
      </c>
      <c r="G337">
        <f t="shared" si="100"/>
        <v>30.48</v>
      </c>
      <c r="H337">
        <f t="shared" ref="H337" si="102">G337*((C337+C336)/2)</f>
        <v>1066.8</v>
      </c>
      <c r="I337">
        <f t="shared" si="97"/>
        <v>0.10668</v>
      </c>
      <c r="J337">
        <f t="shared" si="95"/>
        <v>0.1077468</v>
      </c>
      <c r="K337" s="130">
        <f t="shared" si="98"/>
        <v>8.1929218717407937E-2</v>
      </c>
    </row>
    <row r="338" spans="2:11" x14ac:dyDescent="0.25">
      <c r="B338" s="41">
        <v>13</v>
      </c>
      <c r="C338" s="30">
        <v>34</v>
      </c>
      <c r="D338" s="42">
        <v>0.89</v>
      </c>
      <c r="E338">
        <f t="shared" si="96"/>
        <v>-34</v>
      </c>
      <c r="F338">
        <f t="shared" ref="F338:F341" si="103">(B338-B337)*12</f>
        <v>12</v>
      </c>
      <c r="G338">
        <f t="shared" ref="G338:G341" si="104">F338*2.54</f>
        <v>30.48</v>
      </c>
      <c r="H338">
        <f t="shared" ref="H338:H341" si="105">G338*((C338+C337)/2)</f>
        <v>1097.28</v>
      </c>
      <c r="I338">
        <f t="shared" ref="I338:I341" si="106">H338/10000</f>
        <v>0.10972799999999999</v>
      </c>
      <c r="J338">
        <f t="shared" ref="J338:J341" si="107">D338*I338</f>
        <v>9.7657919999999995E-2</v>
      </c>
      <c r="K338" s="130">
        <f t="shared" si="98"/>
        <v>7.4257769949243282E-2</v>
      </c>
    </row>
    <row r="339" spans="2:11" x14ac:dyDescent="0.25">
      <c r="B339" s="41">
        <v>14</v>
      </c>
      <c r="C339" s="30">
        <v>26</v>
      </c>
      <c r="D339" s="42">
        <v>1.3</v>
      </c>
      <c r="E339" s="30">
        <f t="shared" si="96"/>
        <v>-26</v>
      </c>
      <c r="F339">
        <f t="shared" si="103"/>
        <v>12</v>
      </c>
      <c r="G339">
        <f t="shared" si="104"/>
        <v>30.48</v>
      </c>
      <c r="H339">
        <f t="shared" si="105"/>
        <v>914.4</v>
      </c>
      <c r="I339">
        <f t="shared" si="106"/>
        <v>9.1439999999999994E-2</v>
      </c>
      <c r="J339">
        <f t="shared" si="107"/>
        <v>0.11887199999999999</v>
      </c>
      <c r="K339" s="130">
        <f t="shared" si="98"/>
        <v>9.038867128653208E-2</v>
      </c>
    </row>
    <row r="340" spans="2:11" x14ac:dyDescent="0.25">
      <c r="B340" s="41">
        <v>15</v>
      </c>
      <c r="C340" s="30">
        <v>22</v>
      </c>
      <c r="D340" s="42">
        <v>0.85</v>
      </c>
      <c r="E340" s="30">
        <f t="shared" si="96"/>
        <v>-22</v>
      </c>
      <c r="F340">
        <f t="shared" si="103"/>
        <v>12</v>
      </c>
      <c r="G340">
        <f t="shared" si="104"/>
        <v>30.48</v>
      </c>
      <c r="H340">
        <f t="shared" si="105"/>
        <v>731.52</v>
      </c>
      <c r="I340">
        <f t="shared" si="106"/>
        <v>7.3151999999999995E-2</v>
      </c>
      <c r="J340">
        <f t="shared" si="107"/>
        <v>6.2179199999999997E-2</v>
      </c>
      <c r="K340" s="130">
        <f t="shared" si="98"/>
        <v>4.7280228057570629E-2</v>
      </c>
    </row>
    <row r="341" spans="2:11" ht="15.75" thickBot="1" x14ac:dyDescent="0.3">
      <c r="B341" s="44">
        <v>16</v>
      </c>
      <c r="C341" s="45">
        <v>22</v>
      </c>
      <c r="D341" s="46">
        <v>0.5</v>
      </c>
      <c r="E341" s="30">
        <f t="shared" si="96"/>
        <v>-22</v>
      </c>
      <c r="F341">
        <f t="shared" si="103"/>
        <v>12</v>
      </c>
      <c r="G341">
        <f t="shared" si="104"/>
        <v>30.48</v>
      </c>
      <c r="H341">
        <f t="shared" si="105"/>
        <v>670.56000000000006</v>
      </c>
      <c r="I341">
        <f t="shared" si="106"/>
        <v>6.7056000000000004E-2</v>
      </c>
      <c r="J341">
        <f t="shared" si="107"/>
        <v>3.3528000000000002E-2</v>
      </c>
      <c r="K341" s="130">
        <f t="shared" si="98"/>
        <v>2.5494240619278283E-2</v>
      </c>
    </row>
    <row r="342" spans="2:11" x14ac:dyDescent="0.25">
      <c r="C342">
        <f>AVERAGE(C327:C337)</f>
        <v>36.18181818181818</v>
      </c>
      <c r="H342" t="s">
        <v>7</v>
      </c>
      <c r="J342">
        <f>SUM(J325:J337)</f>
        <v>1.31512056</v>
      </c>
    </row>
    <row r="343" spans="2:11" x14ac:dyDescent="0.25">
      <c r="H343" t="s">
        <v>8</v>
      </c>
      <c r="J343">
        <f>J342*1000</f>
        <v>1315.1205600000001</v>
      </c>
    </row>
    <row r="345" spans="2:11" x14ac:dyDescent="0.25">
      <c r="B345" s="10" t="s">
        <v>16</v>
      </c>
      <c r="C345" s="11" t="s">
        <v>17</v>
      </c>
      <c r="D345" s="11" t="s">
        <v>18</v>
      </c>
      <c r="E345" s="12" t="s">
        <v>19</v>
      </c>
      <c r="F345" s="12" t="s">
        <v>34</v>
      </c>
    </row>
    <row r="346" spans="2:11" ht="15.75" thickBot="1" x14ac:dyDescent="0.3">
      <c r="B346" t="s">
        <v>13</v>
      </c>
      <c r="C346" s="3">
        <v>41381</v>
      </c>
      <c r="D346">
        <v>810</v>
      </c>
      <c r="E346">
        <v>33</v>
      </c>
      <c r="F346" t="s">
        <v>35</v>
      </c>
    </row>
    <row r="347" spans="2:11" x14ac:dyDescent="0.25">
      <c r="B347" s="20" t="s">
        <v>14</v>
      </c>
      <c r="C347" s="21"/>
      <c r="D347" s="22"/>
      <c r="E347" s="5" t="s">
        <v>15</v>
      </c>
      <c r="F347" s="5"/>
      <c r="G347" s="5"/>
      <c r="H347" s="5"/>
      <c r="I347" s="5"/>
      <c r="J347" s="6"/>
      <c r="K347" s="14"/>
    </row>
    <row r="348" spans="2:11" x14ac:dyDescent="0.25">
      <c r="B348" s="23" t="s">
        <v>23</v>
      </c>
      <c r="C348" s="8" t="s">
        <v>1</v>
      </c>
      <c r="D348" s="24" t="s">
        <v>2</v>
      </c>
      <c r="E348" s="8" t="s">
        <v>1</v>
      </c>
      <c r="F348" s="8" t="s">
        <v>25</v>
      </c>
      <c r="G348" s="8" t="s">
        <v>24</v>
      </c>
      <c r="H348" s="8" t="s">
        <v>3</v>
      </c>
      <c r="I348" s="8" t="s">
        <v>6</v>
      </c>
      <c r="J348" s="9" t="s">
        <v>5</v>
      </c>
      <c r="K348" s="15" t="s">
        <v>153</v>
      </c>
    </row>
    <row r="349" spans="2:11" x14ac:dyDescent="0.25">
      <c r="B349" s="25">
        <v>0</v>
      </c>
      <c r="C349" s="2">
        <v>17</v>
      </c>
      <c r="D349" s="26">
        <v>0.06</v>
      </c>
      <c r="E349">
        <f>0-C349</f>
        <v>-17</v>
      </c>
      <c r="F349">
        <v>0</v>
      </c>
      <c r="G349">
        <v>0</v>
      </c>
      <c r="H349">
        <v>0</v>
      </c>
      <c r="I349">
        <f>H349/10000</f>
        <v>0</v>
      </c>
      <c r="J349">
        <f t="shared" ref="J349:J350" si="108">D349*I349</f>
        <v>0</v>
      </c>
      <c r="K349" s="130">
        <f>J349/$J$358</f>
        <v>0</v>
      </c>
    </row>
    <row r="350" spans="2:11" x14ac:dyDescent="0.25">
      <c r="B350" s="25">
        <v>2</v>
      </c>
      <c r="C350" s="2">
        <v>24</v>
      </c>
      <c r="D350" s="26">
        <v>0.36</v>
      </c>
      <c r="E350">
        <f t="shared" ref="E350:E357" si="109">0-C350</f>
        <v>-24</v>
      </c>
      <c r="F350">
        <f>(B350-B349)*12</f>
        <v>24</v>
      </c>
      <c r="G350">
        <f t="shared" ref="G350" si="110">F350*2.54</f>
        <v>60.96</v>
      </c>
      <c r="H350">
        <f t="shared" ref="H350" si="111">G350*((C350+C349)/2)</f>
        <v>1249.68</v>
      </c>
      <c r="I350">
        <f t="shared" ref="I350" si="112">H350/10000</f>
        <v>0.12496800000000001</v>
      </c>
      <c r="J350">
        <f t="shared" si="108"/>
        <v>4.4988480000000004E-2</v>
      </c>
      <c r="K350" s="130">
        <f t="shared" ref="K350:K357" si="113">J350/$J$358</f>
        <v>0.1375069871436557</v>
      </c>
    </row>
    <row r="351" spans="2:11" x14ac:dyDescent="0.25">
      <c r="B351" s="25">
        <v>4</v>
      </c>
      <c r="C351" s="2">
        <v>26</v>
      </c>
      <c r="D351" s="26">
        <v>0.33</v>
      </c>
      <c r="E351">
        <f t="shared" si="109"/>
        <v>-26</v>
      </c>
      <c r="F351">
        <f t="shared" ref="F351:F357" si="114">(B351-B350)*12</f>
        <v>24</v>
      </c>
      <c r="G351">
        <f t="shared" ref="G351:G357" si="115">F351*2.54</f>
        <v>60.96</v>
      </c>
      <c r="H351">
        <f t="shared" ref="H351:H357" si="116">G351*((C351+C350)/2)</f>
        <v>1524</v>
      </c>
      <c r="I351">
        <f t="shared" ref="I351:I357" si="117">H351/10000</f>
        <v>0.15240000000000001</v>
      </c>
      <c r="J351">
        <f t="shared" ref="J351:J357" si="118">D351*I351</f>
        <v>5.0292000000000003E-2</v>
      </c>
      <c r="K351" s="130">
        <f t="shared" si="113"/>
        <v>0.15371716042481837</v>
      </c>
    </row>
    <row r="352" spans="2:11" x14ac:dyDescent="0.25">
      <c r="B352" s="25">
        <v>6</v>
      </c>
      <c r="C352" s="2">
        <v>20</v>
      </c>
      <c r="D352" s="26">
        <v>0.56000000000000005</v>
      </c>
      <c r="E352">
        <f t="shared" si="109"/>
        <v>-20</v>
      </c>
      <c r="F352">
        <f t="shared" si="114"/>
        <v>24</v>
      </c>
      <c r="G352">
        <f t="shared" si="115"/>
        <v>60.96</v>
      </c>
      <c r="H352">
        <f t="shared" si="116"/>
        <v>1402.08</v>
      </c>
      <c r="I352">
        <f t="shared" si="117"/>
        <v>0.140208</v>
      </c>
      <c r="J352">
        <f t="shared" si="118"/>
        <v>7.8516480000000013E-2</v>
      </c>
      <c r="K352" s="130">
        <f t="shared" si="113"/>
        <v>0.23998509409353463</v>
      </c>
    </row>
    <row r="353" spans="2:11" x14ac:dyDescent="0.25">
      <c r="B353" s="25">
        <v>8</v>
      </c>
      <c r="C353" s="2">
        <v>12</v>
      </c>
      <c r="D353" s="26">
        <v>0.69</v>
      </c>
      <c r="E353">
        <f t="shared" si="109"/>
        <v>-12</v>
      </c>
      <c r="F353">
        <f t="shared" si="114"/>
        <v>24</v>
      </c>
      <c r="G353">
        <f t="shared" si="115"/>
        <v>60.96</v>
      </c>
      <c r="H353">
        <f t="shared" si="116"/>
        <v>975.36</v>
      </c>
      <c r="I353">
        <f t="shared" si="117"/>
        <v>9.7535999999999998E-2</v>
      </c>
      <c r="J353">
        <f t="shared" si="118"/>
        <v>6.729984E-2</v>
      </c>
      <c r="K353" s="130">
        <f t="shared" si="113"/>
        <v>0.20570150922302965</v>
      </c>
    </row>
    <row r="354" spans="2:11" x14ac:dyDescent="0.25">
      <c r="B354" s="25">
        <v>10</v>
      </c>
      <c r="C354" s="2">
        <v>12</v>
      </c>
      <c r="D354" s="26">
        <v>0.7</v>
      </c>
      <c r="E354">
        <f t="shared" si="109"/>
        <v>-12</v>
      </c>
      <c r="F354">
        <f t="shared" si="114"/>
        <v>24</v>
      </c>
      <c r="G354">
        <f t="shared" si="115"/>
        <v>60.96</v>
      </c>
      <c r="H354">
        <f t="shared" si="116"/>
        <v>731.52</v>
      </c>
      <c r="I354">
        <f t="shared" si="117"/>
        <v>7.3151999999999995E-2</v>
      </c>
      <c r="J354">
        <f t="shared" si="118"/>
        <v>5.1206399999999992E-2</v>
      </c>
      <c r="K354" s="130">
        <f t="shared" si="113"/>
        <v>0.15651201788708774</v>
      </c>
    </row>
    <row r="355" spans="2:11" x14ac:dyDescent="0.25">
      <c r="B355" s="25">
        <v>12</v>
      </c>
      <c r="C355" s="2">
        <v>14</v>
      </c>
      <c r="D355" s="26">
        <v>0.44</v>
      </c>
      <c r="E355">
        <f t="shared" si="109"/>
        <v>-14</v>
      </c>
      <c r="F355">
        <f t="shared" si="114"/>
        <v>24</v>
      </c>
      <c r="G355">
        <f t="shared" si="115"/>
        <v>60.96</v>
      </c>
      <c r="H355">
        <f t="shared" si="116"/>
        <v>792.48</v>
      </c>
      <c r="I355">
        <f t="shared" si="117"/>
        <v>7.9247999999999999E-2</v>
      </c>
      <c r="J355">
        <f t="shared" si="118"/>
        <v>3.4869119999999997E-2</v>
      </c>
      <c r="K355" s="130">
        <f t="shared" si="113"/>
        <v>0.10657723122787405</v>
      </c>
    </row>
    <row r="356" spans="2:11" x14ac:dyDescent="0.25">
      <c r="B356" s="41">
        <v>14</v>
      </c>
      <c r="C356" s="30">
        <v>16</v>
      </c>
      <c r="D356" s="42">
        <v>0.75</v>
      </c>
      <c r="E356" s="30">
        <f t="shared" si="109"/>
        <v>-16</v>
      </c>
      <c r="F356">
        <f t="shared" si="114"/>
        <v>24</v>
      </c>
      <c r="G356">
        <f t="shared" si="115"/>
        <v>60.96</v>
      </c>
      <c r="H356">
        <f t="shared" si="116"/>
        <v>914.4</v>
      </c>
      <c r="I356">
        <f t="shared" si="117"/>
        <v>9.1439999999999994E-2</v>
      </c>
      <c r="J356">
        <f t="shared" si="118"/>
        <v>6.8580000000000002E-2</v>
      </c>
      <c r="K356" s="130">
        <f t="shared" si="113"/>
        <v>0.20961430967020686</v>
      </c>
    </row>
    <row r="357" spans="2:11" ht="15.75" thickBot="1" x14ac:dyDescent="0.3">
      <c r="B357" s="44">
        <v>16</v>
      </c>
      <c r="C357" s="45">
        <v>12</v>
      </c>
      <c r="D357" s="46">
        <v>0.28999999999999998</v>
      </c>
      <c r="E357" s="30">
        <f t="shared" si="109"/>
        <v>-12</v>
      </c>
      <c r="F357">
        <f t="shared" si="114"/>
        <v>24</v>
      </c>
      <c r="G357">
        <f t="shared" si="115"/>
        <v>60.96</v>
      </c>
      <c r="H357">
        <f t="shared" si="116"/>
        <v>853.44</v>
      </c>
      <c r="I357">
        <f t="shared" si="117"/>
        <v>8.5344000000000003E-2</v>
      </c>
      <c r="J357">
        <f t="shared" si="118"/>
        <v>2.4749759999999999E-2</v>
      </c>
      <c r="K357" s="130">
        <f t="shared" si="113"/>
        <v>7.5647475312092427E-2</v>
      </c>
    </row>
    <row r="358" spans="2:11" x14ac:dyDescent="0.25">
      <c r="C358">
        <f>AVERAGE(C350:C355)</f>
        <v>18</v>
      </c>
      <c r="H358" t="s">
        <v>7</v>
      </c>
      <c r="J358">
        <f>SUM(J349:J355)</f>
        <v>0.32717231999999996</v>
      </c>
    </row>
    <row r="359" spans="2:11" x14ac:dyDescent="0.25">
      <c r="H359" t="s">
        <v>8</v>
      </c>
      <c r="J359">
        <f>J358*1000</f>
        <v>327.17231999999996</v>
      </c>
    </row>
    <row r="361" spans="2:11" x14ac:dyDescent="0.25">
      <c r="B361" s="10" t="s">
        <v>16</v>
      </c>
      <c r="C361" s="11" t="s">
        <v>17</v>
      </c>
      <c r="D361" s="11" t="s">
        <v>18</v>
      </c>
      <c r="E361" s="12" t="s">
        <v>19</v>
      </c>
      <c r="F361" s="12" t="s">
        <v>34</v>
      </c>
    </row>
    <row r="362" spans="2:11" ht="15.75" thickBot="1" x14ac:dyDescent="0.3">
      <c r="B362" t="s">
        <v>13</v>
      </c>
      <c r="C362" s="3">
        <v>41381</v>
      </c>
      <c r="D362">
        <v>815</v>
      </c>
      <c r="E362">
        <v>33</v>
      </c>
      <c r="F362" t="s">
        <v>35</v>
      </c>
    </row>
    <row r="363" spans="2:11" x14ac:dyDescent="0.25">
      <c r="B363" s="20" t="s">
        <v>14</v>
      </c>
      <c r="C363" s="21"/>
      <c r="D363" s="22"/>
      <c r="E363" s="5" t="s">
        <v>15</v>
      </c>
      <c r="F363" s="5"/>
      <c r="G363" s="5"/>
      <c r="H363" s="5"/>
      <c r="I363" s="5"/>
      <c r="J363" s="6"/>
      <c r="K363" s="14"/>
    </row>
    <row r="364" spans="2:11" x14ac:dyDescent="0.25">
      <c r="B364" s="31" t="s">
        <v>23</v>
      </c>
      <c r="C364" s="15" t="s">
        <v>1</v>
      </c>
      <c r="D364" s="32" t="s">
        <v>2</v>
      </c>
      <c r="E364" s="8" t="s">
        <v>1</v>
      </c>
      <c r="F364" s="8" t="s">
        <v>25</v>
      </c>
      <c r="G364" s="8" t="s">
        <v>24</v>
      </c>
      <c r="H364" s="8" t="s">
        <v>3</v>
      </c>
      <c r="I364" s="8" t="s">
        <v>6</v>
      </c>
      <c r="J364" s="9" t="s">
        <v>5</v>
      </c>
      <c r="K364" s="15" t="s">
        <v>153</v>
      </c>
    </row>
    <row r="365" spans="2:11" x14ac:dyDescent="0.25">
      <c r="B365" s="25">
        <v>0</v>
      </c>
      <c r="C365" s="2">
        <v>24</v>
      </c>
      <c r="D365" s="26">
        <v>0.21</v>
      </c>
      <c r="E365">
        <f>0-C365</f>
        <v>-24</v>
      </c>
      <c r="F365">
        <v>0</v>
      </c>
      <c r="G365">
        <v>0</v>
      </c>
      <c r="H365">
        <v>0</v>
      </c>
      <c r="I365">
        <f>H365/10000</f>
        <v>0</v>
      </c>
      <c r="J365">
        <f t="shared" ref="J365:J373" si="119">D365*I365</f>
        <v>0</v>
      </c>
      <c r="K365" s="130">
        <f>J365/$J$374</f>
        <v>0</v>
      </c>
    </row>
    <row r="366" spans="2:11" x14ac:dyDescent="0.25">
      <c r="B366" s="25">
        <v>2</v>
      </c>
      <c r="C366" s="2">
        <v>29</v>
      </c>
      <c r="D366" s="26">
        <v>0.47</v>
      </c>
      <c r="E366">
        <f t="shared" ref="E366:E373" si="120">0-C366</f>
        <v>-29</v>
      </c>
      <c r="F366">
        <f>(B366-B365)*12</f>
        <v>24</v>
      </c>
      <c r="G366">
        <f t="shared" ref="G366:G373" si="121">F366*2.54</f>
        <v>60.96</v>
      </c>
      <c r="H366">
        <f t="shared" ref="H366:H373" si="122">G366*((C366+C365)/2)</f>
        <v>1615.44</v>
      </c>
      <c r="I366">
        <f t="shared" ref="I366:I373" si="123">H366/10000</f>
        <v>0.16154399999999999</v>
      </c>
      <c r="J366">
        <f t="shared" si="119"/>
        <v>7.5925679999999995E-2</v>
      </c>
      <c r="K366" s="130">
        <f t="shared" ref="K366:K373" si="124">J366/$J$374</f>
        <v>0.2168160849508225</v>
      </c>
    </row>
    <row r="367" spans="2:11" x14ac:dyDescent="0.25">
      <c r="B367" s="25">
        <v>4</v>
      </c>
      <c r="C367" s="2">
        <v>22</v>
      </c>
      <c r="D367" s="26">
        <v>0.5</v>
      </c>
      <c r="E367">
        <f t="shared" si="120"/>
        <v>-22</v>
      </c>
      <c r="F367">
        <f t="shared" ref="F367:F373" si="125">(B367-B366)*12</f>
        <v>24</v>
      </c>
      <c r="G367">
        <f t="shared" si="121"/>
        <v>60.96</v>
      </c>
      <c r="H367">
        <f t="shared" si="122"/>
        <v>1554.48</v>
      </c>
      <c r="I367">
        <f t="shared" si="123"/>
        <v>0.155448</v>
      </c>
      <c r="J367">
        <f t="shared" si="119"/>
        <v>7.7724000000000001E-2</v>
      </c>
      <c r="K367" s="130">
        <f t="shared" si="124"/>
        <v>0.22195143180433458</v>
      </c>
    </row>
    <row r="368" spans="2:11" x14ac:dyDescent="0.25">
      <c r="B368" s="25">
        <v>6</v>
      </c>
      <c r="C368" s="2">
        <v>22</v>
      </c>
      <c r="D368" s="26">
        <v>0.44</v>
      </c>
      <c r="E368">
        <f t="shared" si="120"/>
        <v>-22</v>
      </c>
      <c r="F368">
        <f t="shared" si="125"/>
        <v>24</v>
      </c>
      <c r="G368">
        <f t="shared" si="121"/>
        <v>60.96</v>
      </c>
      <c r="H368">
        <f t="shared" si="122"/>
        <v>1341.1200000000001</v>
      </c>
      <c r="I368">
        <f t="shared" si="123"/>
        <v>0.13411200000000001</v>
      </c>
      <c r="J368">
        <f t="shared" si="119"/>
        <v>5.9009280000000004E-2</v>
      </c>
      <c r="K368" s="130">
        <f t="shared" si="124"/>
        <v>0.16850900861693796</v>
      </c>
    </row>
    <row r="369" spans="2:18" x14ac:dyDescent="0.25">
      <c r="B369" s="25">
        <v>8</v>
      </c>
      <c r="C369" s="2">
        <v>22</v>
      </c>
      <c r="D369" s="26">
        <v>0.44</v>
      </c>
      <c r="E369">
        <f t="shared" si="120"/>
        <v>-22</v>
      </c>
      <c r="F369">
        <f t="shared" si="125"/>
        <v>24</v>
      </c>
      <c r="G369">
        <f t="shared" si="121"/>
        <v>60.96</v>
      </c>
      <c r="H369">
        <f t="shared" si="122"/>
        <v>1341.1200000000001</v>
      </c>
      <c r="I369">
        <f t="shared" si="123"/>
        <v>0.13411200000000001</v>
      </c>
      <c r="J369">
        <f t="shared" si="119"/>
        <v>5.9009280000000004E-2</v>
      </c>
      <c r="K369" s="130">
        <f t="shared" si="124"/>
        <v>0.16850900861693796</v>
      </c>
    </row>
    <row r="370" spans="2:18" x14ac:dyDescent="0.25">
      <c r="B370" s="25">
        <v>10</v>
      </c>
      <c r="C370" s="2">
        <v>18</v>
      </c>
      <c r="D370" s="26">
        <v>0.34</v>
      </c>
      <c r="E370">
        <f t="shared" si="120"/>
        <v>-18</v>
      </c>
      <c r="F370">
        <f t="shared" si="125"/>
        <v>24</v>
      </c>
      <c r="G370">
        <f t="shared" si="121"/>
        <v>60.96</v>
      </c>
      <c r="H370">
        <f t="shared" si="122"/>
        <v>1219.2</v>
      </c>
      <c r="I370">
        <f t="shared" si="123"/>
        <v>0.12192</v>
      </c>
      <c r="J370">
        <f t="shared" si="119"/>
        <v>4.1452800000000005E-2</v>
      </c>
      <c r="K370" s="130">
        <f t="shared" si="124"/>
        <v>0.11837409696231178</v>
      </c>
    </row>
    <row r="371" spans="2:18" x14ac:dyDescent="0.25">
      <c r="B371" s="25">
        <v>12</v>
      </c>
      <c r="C371" s="2">
        <v>14</v>
      </c>
      <c r="D371" s="26">
        <v>0.38</v>
      </c>
      <c r="E371">
        <f t="shared" si="120"/>
        <v>-14</v>
      </c>
      <c r="F371">
        <f t="shared" si="125"/>
        <v>24</v>
      </c>
      <c r="G371">
        <f t="shared" si="121"/>
        <v>60.96</v>
      </c>
      <c r="H371">
        <f t="shared" si="122"/>
        <v>975.36</v>
      </c>
      <c r="I371">
        <f t="shared" si="123"/>
        <v>9.7535999999999998E-2</v>
      </c>
      <c r="J371">
        <f t="shared" si="119"/>
        <v>3.7063680000000002E-2</v>
      </c>
      <c r="K371" s="130">
        <f t="shared" si="124"/>
        <v>0.10584036904865524</v>
      </c>
    </row>
    <row r="372" spans="2:18" x14ac:dyDescent="0.25">
      <c r="B372" s="41">
        <v>14</v>
      </c>
      <c r="C372" s="30">
        <v>14</v>
      </c>
      <c r="D372" s="42">
        <v>0.22</v>
      </c>
      <c r="E372" s="30">
        <f t="shared" si="120"/>
        <v>-14</v>
      </c>
      <c r="F372">
        <f t="shared" si="125"/>
        <v>24</v>
      </c>
      <c r="G372">
        <f t="shared" si="121"/>
        <v>60.96</v>
      </c>
      <c r="H372">
        <f t="shared" si="122"/>
        <v>853.44</v>
      </c>
      <c r="I372">
        <f t="shared" si="123"/>
        <v>8.5344000000000003E-2</v>
      </c>
      <c r="J372">
        <f t="shared" si="119"/>
        <v>1.8775679999999999E-2</v>
      </c>
      <c r="K372" s="130">
        <f t="shared" si="124"/>
        <v>5.3616502741752982E-2</v>
      </c>
    </row>
    <row r="373" spans="2:18" ht="15.75" thickBot="1" x14ac:dyDescent="0.3">
      <c r="B373" s="44">
        <v>16</v>
      </c>
      <c r="C373" s="45">
        <v>10</v>
      </c>
      <c r="D373" s="46">
        <v>0.05</v>
      </c>
      <c r="E373" s="30">
        <f t="shared" si="120"/>
        <v>-10</v>
      </c>
      <c r="F373">
        <f t="shared" si="125"/>
        <v>24</v>
      </c>
      <c r="G373">
        <f t="shared" si="121"/>
        <v>60.96</v>
      </c>
      <c r="H373">
        <f t="shared" si="122"/>
        <v>731.52</v>
      </c>
      <c r="I373">
        <f t="shared" si="123"/>
        <v>7.3151999999999995E-2</v>
      </c>
      <c r="J373">
        <f t="shared" si="119"/>
        <v>3.6576E-3</v>
      </c>
      <c r="K373" s="130">
        <f t="shared" si="124"/>
        <v>1.0444773261380451E-2</v>
      </c>
    </row>
    <row r="374" spans="2:18" x14ac:dyDescent="0.25">
      <c r="B374" s="2"/>
      <c r="C374" s="2">
        <f>AVERAGE(C366:C371)</f>
        <v>21.166666666666668</v>
      </c>
      <c r="D374" s="2"/>
      <c r="H374" t="s">
        <v>7</v>
      </c>
      <c r="J374">
        <f>SUM(J365:J371)</f>
        <v>0.35018472</v>
      </c>
    </row>
    <row r="375" spans="2:18" x14ac:dyDescent="0.25">
      <c r="H375" t="s">
        <v>8</v>
      </c>
      <c r="J375">
        <f>J374*1000</f>
        <v>350.18472000000003</v>
      </c>
    </row>
    <row r="377" spans="2:18" x14ac:dyDescent="0.25">
      <c r="B377" s="10" t="s">
        <v>16</v>
      </c>
      <c r="C377" s="11" t="s">
        <v>17</v>
      </c>
      <c r="D377" s="11" t="s">
        <v>18</v>
      </c>
      <c r="E377" s="12" t="s">
        <v>19</v>
      </c>
      <c r="F377" s="12" t="s">
        <v>34</v>
      </c>
    </row>
    <row r="378" spans="2:18" ht="15.75" thickBot="1" x14ac:dyDescent="0.3">
      <c r="B378" t="s">
        <v>13</v>
      </c>
      <c r="C378" s="3">
        <v>41382</v>
      </c>
      <c r="D378">
        <v>1600</v>
      </c>
      <c r="E378">
        <v>21</v>
      </c>
      <c r="F378" t="s">
        <v>35</v>
      </c>
      <c r="R378" s="16"/>
    </row>
    <row r="379" spans="2:18" x14ac:dyDescent="0.25">
      <c r="B379" s="20" t="s">
        <v>14</v>
      </c>
      <c r="C379" s="21"/>
      <c r="D379" s="22"/>
      <c r="E379" s="5" t="s">
        <v>15</v>
      </c>
      <c r="F379" s="5"/>
      <c r="G379" s="5"/>
      <c r="H379" s="5"/>
      <c r="I379" s="5"/>
      <c r="J379" s="6"/>
      <c r="K379" s="14"/>
      <c r="R379" s="16"/>
    </row>
    <row r="380" spans="2:18" x14ac:dyDescent="0.25">
      <c r="B380" s="31" t="s">
        <v>23</v>
      </c>
      <c r="C380" s="15" t="s">
        <v>1</v>
      </c>
      <c r="D380" s="32" t="s">
        <v>2</v>
      </c>
      <c r="E380" s="8" t="s">
        <v>1</v>
      </c>
      <c r="F380" s="8" t="s">
        <v>25</v>
      </c>
      <c r="G380" s="8" t="s">
        <v>24</v>
      </c>
      <c r="H380" s="8" t="s">
        <v>3</v>
      </c>
      <c r="I380" s="8" t="s">
        <v>6</v>
      </c>
      <c r="J380" s="9" t="s">
        <v>5</v>
      </c>
      <c r="K380" s="15" t="s">
        <v>153</v>
      </c>
    </row>
    <row r="381" spans="2:18" x14ac:dyDescent="0.25">
      <c r="B381" s="25">
        <v>0</v>
      </c>
      <c r="C381" s="2">
        <v>0</v>
      </c>
      <c r="D381" s="26">
        <v>0</v>
      </c>
      <c r="E381">
        <f>0-C381</f>
        <v>0</v>
      </c>
      <c r="F381">
        <v>0</v>
      </c>
      <c r="G381">
        <v>0</v>
      </c>
      <c r="H381">
        <v>0</v>
      </c>
      <c r="I381">
        <f>H381/10000</f>
        <v>0</v>
      </c>
      <c r="J381">
        <f t="shared" ref="J381:J397" si="126">D381*I381</f>
        <v>0</v>
      </c>
      <c r="K381" s="130">
        <f>J381/$J$398</f>
        <v>0</v>
      </c>
    </row>
    <row r="382" spans="2:18" x14ac:dyDescent="0.25">
      <c r="B382" s="25">
        <v>1</v>
      </c>
      <c r="C382" s="2">
        <v>6</v>
      </c>
      <c r="D382" s="26">
        <v>0.39</v>
      </c>
      <c r="E382">
        <f t="shared" ref="E382:E397" si="127">0-C382</f>
        <v>-6</v>
      </c>
      <c r="F382">
        <f>(B382-B381)*12</f>
        <v>12</v>
      </c>
      <c r="G382">
        <f>F382*2.54</f>
        <v>30.48</v>
      </c>
      <c r="H382">
        <f>G382*((C382+C381)/2)</f>
        <v>91.44</v>
      </c>
      <c r="I382">
        <f t="shared" ref="I382:I397" si="128">H382/10000</f>
        <v>9.1439999999999994E-3</v>
      </c>
      <c r="J382">
        <f t="shared" si="126"/>
        <v>3.5661600000000001E-3</v>
      </c>
      <c r="K382" s="130">
        <f t="shared" ref="K382:K397" si="129">J382/$J$398</f>
        <v>3.5774346430209457E-2</v>
      </c>
    </row>
    <row r="383" spans="2:18" x14ac:dyDescent="0.25">
      <c r="B383" s="25">
        <v>2</v>
      </c>
      <c r="C383" s="2">
        <v>14</v>
      </c>
      <c r="D383" s="26">
        <v>0.25</v>
      </c>
      <c r="E383">
        <f t="shared" si="127"/>
        <v>-14</v>
      </c>
      <c r="F383">
        <f t="shared" ref="F383:F397" si="130">(B383-B382)*12</f>
        <v>12</v>
      </c>
      <c r="G383">
        <f t="shared" ref="G383:G397" si="131">F383*2.54</f>
        <v>30.48</v>
      </c>
      <c r="H383">
        <f t="shared" ref="H383:H389" si="132">G383*((C383+C382)/2)</f>
        <v>304.8</v>
      </c>
      <c r="I383">
        <f t="shared" si="128"/>
        <v>3.048E-2</v>
      </c>
      <c r="J383">
        <f t="shared" si="126"/>
        <v>7.62E-3</v>
      </c>
      <c r="K383" s="130">
        <f t="shared" si="129"/>
        <v>7.6440911175661222E-2</v>
      </c>
    </row>
    <row r="384" spans="2:18" x14ac:dyDescent="0.25">
      <c r="B384" s="25">
        <v>3</v>
      </c>
      <c r="C384" s="2">
        <v>14</v>
      </c>
      <c r="D384" s="26">
        <v>0.24</v>
      </c>
      <c r="E384">
        <f t="shared" si="127"/>
        <v>-14</v>
      </c>
      <c r="F384">
        <f t="shared" si="130"/>
        <v>12</v>
      </c>
      <c r="G384">
        <f t="shared" si="131"/>
        <v>30.48</v>
      </c>
      <c r="H384">
        <f t="shared" si="132"/>
        <v>426.72</v>
      </c>
      <c r="I384">
        <f t="shared" si="128"/>
        <v>4.2672000000000002E-2</v>
      </c>
      <c r="J384">
        <f t="shared" si="126"/>
        <v>1.024128E-2</v>
      </c>
      <c r="K384" s="130">
        <f t="shared" si="129"/>
        <v>0.10273658462008869</v>
      </c>
    </row>
    <row r="385" spans="2:11" x14ac:dyDescent="0.25">
      <c r="B385" s="25">
        <v>4</v>
      </c>
      <c r="C385" s="2">
        <v>19</v>
      </c>
      <c r="D385" s="26">
        <v>0.06</v>
      </c>
      <c r="E385">
        <f t="shared" si="127"/>
        <v>-19</v>
      </c>
      <c r="F385">
        <f t="shared" si="130"/>
        <v>12</v>
      </c>
      <c r="G385">
        <f t="shared" si="131"/>
        <v>30.48</v>
      </c>
      <c r="H385">
        <f t="shared" si="132"/>
        <v>502.92</v>
      </c>
      <c r="I385">
        <f t="shared" si="128"/>
        <v>5.0292000000000003E-2</v>
      </c>
      <c r="J385">
        <f t="shared" si="126"/>
        <v>3.0175200000000001E-3</v>
      </c>
      <c r="K385" s="130">
        <f t="shared" si="129"/>
        <v>3.0270600825561846E-2</v>
      </c>
    </row>
    <row r="386" spans="2:11" x14ac:dyDescent="0.25">
      <c r="B386" s="25">
        <v>5</v>
      </c>
      <c r="C386" s="2">
        <v>20</v>
      </c>
      <c r="D386" s="26">
        <v>0.32</v>
      </c>
      <c r="E386">
        <f t="shared" si="127"/>
        <v>-20</v>
      </c>
      <c r="F386">
        <f t="shared" si="130"/>
        <v>12</v>
      </c>
      <c r="G386">
        <f t="shared" si="131"/>
        <v>30.48</v>
      </c>
      <c r="H386">
        <f t="shared" si="132"/>
        <v>594.36</v>
      </c>
      <c r="I386">
        <f t="shared" si="128"/>
        <v>5.9436000000000003E-2</v>
      </c>
      <c r="J386">
        <f t="shared" si="126"/>
        <v>1.9019520000000002E-2</v>
      </c>
      <c r="K386" s="130">
        <f t="shared" si="129"/>
        <v>0.19079651429445044</v>
      </c>
    </row>
    <row r="387" spans="2:11" x14ac:dyDescent="0.25">
      <c r="B387" s="25">
        <v>6</v>
      </c>
      <c r="C387" s="2">
        <v>12</v>
      </c>
      <c r="D387" s="26">
        <v>0.47</v>
      </c>
      <c r="E387">
        <f t="shared" si="127"/>
        <v>-12</v>
      </c>
      <c r="F387">
        <f t="shared" si="130"/>
        <v>12</v>
      </c>
      <c r="G387">
        <f t="shared" si="131"/>
        <v>30.48</v>
      </c>
      <c r="H387">
        <f t="shared" si="132"/>
        <v>487.68</v>
      </c>
      <c r="I387">
        <f t="shared" si="128"/>
        <v>4.8767999999999999E-2</v>
      </c>
      <c r="J387">
        <f t="shared" si="126"/>
        <v>2.2920959999999997E-2</v>
      </c>
      <c r="K387" s="130">
        <f t="shared" si="129"/>
        <v>0.22993426081638893</v>
      </c>
    </row>
    <row r="388" spans="2:11" x14ac:dyDescent="0.25">
      <c r="B388" s="25">
        <v>7</v>
      </c>
      <c r="C388" s="2">
        <v>10</v>
      </c>
      <c r="D388" s="26">
        <v>0.26</v>
      </c>
      <c r="E388">
        <f t="shared" si="127"/>
        <v>-10</v>
      </c>
      <c r="F388">
        <f t="shared" si="130"/>
        <v>12</v>
      </c>
      <c r="G388">
        <f t="shared" si="131"/>
        <v>30.48</v>
      </c>
      <c r="H388">
        <f t="shared" si="132"/>
        <v>335.28000000000003</v>
      </c>
      <c r="I388">
        <f t="shared" si="128"/>
        <v>3.3528000000000002E-2</v>
      </c>
      <c r="J388">
        <f t="shared" si="126"/>
        <v>8.7172800000000009E-3</v>
      </c>
      <c r="K388" s="130">
        <f t="shared" si="129"/>
        <v>8.744840238495645E-2</v>
      </c>
    </row>
    <row r="389" spans="2:11" x14ac:dyDescent="0.25">
      <c r="B389" s="25">
        <v>8</v>
      </c>
      <c r="C389" s="2">
        <v>10</v>
      </c>
      <c r="D389" s="26">
        <v>0.33</v>
      </c>
      <c r="E389">
        <f t="shared" si="127"/>
        <v>-10</v>
      </c>
      <c r="F389">
        <f t="shared" si="130"/>
        <v>12</v>
      </c>
      <c r="G389">
        <f t="shared" si="131"/>
        <v>30.48</v>
      </c>
      <c r="H389">
        <f t="shared" si="132"/>
        <v>304.8</v>
      </c>
      <c r="I389">
        <f t="shared" si="128"/>
        <v>3.048E-2</v>
      </c>
      <c r="J389">
        <f t="shared" si="126"/>
        <v>1.00584E-2</v>
      </c>
      <c r="K389" s="130">
        <f t="shared" si="129"/>
        <v>0.10090200275187282</v>
      </c>
    </row>
    <row r="390" spans="2:11" x14ac:dyDescent="0.25">
      <c r="B390" s="25">
        <v>9</v>
      </c>
      <c r="C390" s="2">
        <v>4</v>
      </c>
      <c r="D390" s="26">
        <v>0.2</v>
      </c>
      <c r="E390">
        <f t="shared" si="127"/>
        <v>-4</v>
      </c>
      <c r="F390">
        <f t="shared" si="130"/>
        <v>12</v>
      </c>
      <c r="G390">
        <f t="shared" si="131"/>
        <v>30.48</v>
      </c>
      <c r="H390">
        <f>G390*((C390+C388)/2)</f>
        <v>213.36</v>
      </c>
      <c r="I390">
        <f t="shared" si="128"/>
        <v>2.1336000000000001E-2</v>
      </c>
      <c r="J390">
        <f t="shared" si="126"/>
        <v>4.2672000000000005E-3</v>
      </c>
      <c r="K390" s="130">
        <f t="shared" si="129"/>
        <v>4.2806910258370294E-2</v>
      </c>
    </row>
    <row r="391" spans="2:11" x14ac:dyDescent="0.25">
      <c r="B391" s="25">
        <v>10</v>
      </c>
      <c r="C391" s="2">
        <v>8</v>
      </c>
      <c r="D391" s="26">
        <v>0.13</v>
      </c>
      <c r="E391">
        <f t="shared" si="127"/>
        <v>-8</v>
      </c>
      <c r="F391">
        <f t="shared" si="130"/>
        <v>12</v>
      </c>
      <c r="G391">
        <f t="shared" si="131"/>
        <v>30.48</v>
      </c>
      <c r="H391">
        <f>G391*((C391+C389)/2)</f>
        <v>274.32</v>
      </c>
      <c r="I391">
        <f t="shared" si="128"/>
        <v>2.7431999999999998E-2</v>
      </c>
      <c r="J391">
        <f t="shared" si="126"/>
        <v>3.5661600000000001E-3</v>
      </c>
      <c r="K391" s="130">
        <f t="shared" si="129"/>
        <v>3.5774346430209457E-2</v>
      </c>
    </row>
    <row r="392" spans="2:11" x14ac:dyDescent="0.25">
      <c r="B392" s="25">
        <v>11</v>
      </c>
      <c r="C392" s="2">
        <v>7</v>
      </c>
      <c r="D392" s="26">
        <v>0.02</v>
      </c>
      <c r="E392">
        <f t="shared" si="127"/>
        <v>-7</v>
      </c>
      <c r="F392">
        <f t="shared" si="130"/>
        <v>12</v>
      </c>
      <c r="G392">
        <f t="shared" si="131"/>
        <v>30.48</v>
      </c>
      <c r="H392">
        <f>G392*((C392+C389)/2)</f>
        <v>259.08</v>
      </c>
      <c r="I392">
        <f t="shared" si="128"/>
        <v>2.5907999999999997E-2</v>
      </c>
      <c r="J392">
        <f t="shared" si="126"/>
        <v>5.1815999999999993E-4</v>
      </c>
      <c r="K392" s="130">
        <f t="shared" si="129"/>
        <v>5.1979819599449629E-3</v>
      </c>
    </row>
    <row r="393" spans="2:11" x14ac:dyDescent="0.25">
      <c r="B393" s="25">
        <v>12</v>
      </c>
      <c r="C393" s="2">
        <v>2</v>
      </c>
      <c r="D393" s="26">
        <v>0.45</v>
      </c>
      <c r="E393">
        <f t="shared" si="127"/>
        <v>-2</v>
      </c>
      <c r="F393">
        <f t="shared" si="130"/>
        <v>12</v>
      </c>
      <c r="G393">
        <f t="shared" si="131"/>
        <v>30.48</v>
      </c>
      <c r="H393">
        <f t="shared" ref="H393:H397" si="133">G393*((C393+C392)/2)</f>
        <v>137.16</v>
      </c>
      <c r="I393">
        <f t="shared" si="128"/>
        <v>1.3715999999999999E-2</v>
      </c>
      <c r="J393">
        <f t="shared" si="126"/>
        <v>6.1722000000000001E-3</v>
      </c>
      <c r="K393" s="130">
        <f t="shared" si="129"/>
        <v>6.1917138052285596E-2</v>
      </c>
    </row>
    <row r="394" spans="2:11" x14ac:dyDescent="0.25">
      <c r="B394" s="41">
        <v>13</v>
      </c>
      <c r="C394" s="30">
        <v>5</v>
      </c>
      <c r="D394" s="42">
        <v>0</v>
      </c>
      <c r="E394">
        <f t="shared" si="127"/>
        <v>-5</v>
      </c>
      <c r="F394">
        <f t="shared" si="130"/>
        <v>12</v>
      </c>
      <c r="G394">
        <f t="shared" si="131"/>
        <v>30.48</v>
      </c>
      <c r="H394">
        <f t="shared" si="133"/>
        <v>106.68</v>
      </c>
      <c r="I394">
        <f t="shared" si="128"/>
        <v>1.0668E-2</v>
      </c>
      <c r="J394">
        <f t="shared" si="126"/>
        <v>0</v>
      </c>
      <c r="K394" s="130">
        <f t="shared" si="129"/>
        <v>0</v>
      </c>
    </row>
    <row r="395" spans="2:11" x14ac:dyDescent="0.25">
      <c r="B395" s="41">
        <v>14</v>
      </c>
      <c r="C395" s="30">
        <v>0</v>
      </c>
      <c r="D395" s="42">
        <v>0</v>
      </c>
      <c r="E395" s="30">
        <f t="shared" si="127"/>
        <v>0</v>
      </c>
      <c r="F395">
        <f t="shared" si="130"/>
        <v>12</v>
      </c>
      <c r="G395">
        <f t="shared" si="131"/>
        <v>30.48</v>
      </c>
      <c r="H395">
        <f t="shared" si="133"/>
        <v>76.2</v>
      </c>
      <c r="I395">
        <f t="shared" si="128"/>
        <v>7.62E-3</v>
      </c>
      <c r="J395">
        <f t="shared" si="126"/>
        <v>0</v>
      </c>
      <c r="K395" s="130">
        <f t="shared" si="129"/>
        <v>0</v>
      </c>
    </row>
    <row r="396" spans="2:11" x14ac:dyDescent="0.25">
      <c r="B396" s="41">
        <v>15</v>
      </c>
      <c r="C396" s="30">
        <v>0</v>
      </c>
      <c r="D396" s="42">
        <v>0</v>
      </c>
      <c r="E396" s="30">
        <f t="shared" si="127"/>
        <v>0</v>
      </c>
      <c r="F396">
        <f t="shared" si="130"/>
        <v>12</v>
      </c>
      <c r="G396">
        <f t="shared" si="131"/>
        <v>30.48</v>
      </c>
      <c r="H396">
        <f t="shared" si="133"/>
        <v>0</v>
      </c>
      <c r="I396">
        <f t="shared" si="128"/>
        <v>0</v>
      </c>
      <c r="J396">
        <f t="shared" si="126"/>
        <v>0</v>
      </c>
      <c r="K396" s="130">
        <f t="shared" si="129"/>
        <v>0</v>
      </c>
    </row>
    <row r="397" spans="2:11" ht="15.75" thickBot="1" x14ac:dyDescent="0.3">
      <c r="B397" s="44">
        <v>16</v>
      </c>
      <c r="C397" s="45">
        <v>0</v>
      </c>
      <c r="D397" s="46">
        <v>0</v>
      </c>
      <c r="E397" s="30">
        <f t="shared" si="127"/>
        <v>0</v>
      </c>
      <c r="F397">
        <f t="shared" si="130"/>
        <v>12</v>
      </c>
      <c r="G397">
        <f t="shared" si="131"/>
        <v>30.48</v>
      </c>
      <c r="H397">
        <f t="shared" si="133"/>
        <v>0</v>
      </c>
      <c r="I397">
        <f t="shared" si="128"/>
        <v>0</v>
      </c>
      <c r="J397">
        <f t="shared" si="126"/>
        <v>0</v>
      </c>
      <c r="K397" s="130">
        <f t="shared" si="129"/>
        <v>0</v>
      </c>
    </row>
    <row r="398" spans="2:11" x14ac:dyDescent="0.25">
      <c r="C398">
        <f>AVERAGE(C383:C393)</f>
        <v>10.909090909090908</v>
      </c>
      <c r="H398" t="s">
        <v>7</v>
      </c>
      <c r="J398">
        <f>SUM(J381:J393)</f>
        <v>9.9684839999999983E-2</v>
      </c>
    </row>
    <row r="399" spans="2:11" x14ac:dyDescent="0.25">
      <c r="H399" t="s">
        <v>8</v>
      </c>
      <c r="J399">
        <f>J398*1000</f>
        <v>99.68483999999998</v>
      </c>
    </row>
    <row r="401" spans="2:11" x14ac:dyDescent="0.25">
      <c r="B401" s="10" t="s">
        <v>16</v>
      </c>
      <c r="C401" s="11" t="s">
        <v>17</v>
      </c>
      <c r="D401" s="11" t="s">
        <v>18</v>
      </c>
      <c r="E401" s="12" t="s">
        <v>19</v>
      </c>
      <c r="F401" s="12" t="s">
        <v>34</v>
      </c>
    </row>
    <row r="402" spans="2:11" ht="15.75" thickBot="1" x14ac:dyDescent="0.3">
      <c r="B402" t="s">
        <v>13</v>
      </c>
      <c r="C402" s="3">
        <v>41394</v>
      </c>
      <c r="D402">
        <v>1655</v>
      </c>
      <c r="E402">
        <v>44</v>
      </c>
      <c r="F402" t="s">
        <v>35</v>
      </c>
    </row>
    <row r="403" spans="2:11" x14ac:dyDescent="0.25">
      <c r="B403" s="20" t="s">
        <v>14</v>
      </c>
      <c r="C403" s="21"/>
      <c r="D403" s="22"/>
      <c r="E403" s="5" t="s">
        <v>15</v>
      </c>
      <c r="F403" s="5"/>
      <c r="G403" s="5"/>
      <c r="H403" s="5"/>
      <c r="I403" s="5"/>
      <c r="J403" s="6"/>
      <c r="K403" s="14"/>
    </row>
    <row r="404" spans="2:11" x14ac:dyDescent="0.25">
      <c r="B404" s="31" t="s">
        <v>23</v>
      </c>
      <c r="C404" s="15" t="s">
        <v>1</v>
      </c>
      <c r="D404" s="32" t="s">
        <v>2</v>
      </c>
      <c r="E404" s="8" t="s">
        <v>1</v>
      </c>
      <c r="F404" s="8" t="s">
        <v>25</v>
      </c>
      <c r="G404" s="8" t="s">
        <v>24</v>
      </c>
      <c r="H404" s="8" t="s">
        <v>3</v>
      </c>
      <c r="I404" s="8" t="s">
        <v>6</v>
      </c>
      <c r="J404" s="9" t="s">
        <v>5</v>
      </c>
      <c r="K404" s="15" t="s">
        <v>153</v>
      </c>
    </row>
    <row r="405" spans="2:11" x14ac:dyDescent="0.25">
      <c r="B405" s="25">
        <v>0</v>
      </c>
      <c r="C405" s="2">
        <v>26</v>
      </c>
      <c r="D405" s="26">
        <v>0.08</v>
      </c>
      <c r="E405">
        <f>0-C405</f>
        <v>-26</v>
      </c>
      <c r="F405">
        <v>0</v>
      </c>
      <c r="G405">
        <v>0</v>
      </c>
      <c r="H405">
        <v>0</v>
      </c>
      <c r="I405">
        <f>H405/10000</f>
        <v>0</v>
      </c>
      <c r="J405">
        <f t="shared" ref="J405:J421" si="134">D405*I405</f>
        <v>0</v>
      </c>
      <c r="K405" s="130">
        <f>J405/$J$422</f>
        <v>0</v>
      </c>
    </row>
    <row r="406" spans="2:11" x14ac:dyDescent="0.25">
      <c r="B406" s="25">
        <v>1</v>
      </c>
      <c r="C406" s="2">
        <v>30</v>
      </c>
      <c r="D406" s="26">
        <v>0.22</v>
      </c>
      <c r="E406">
        <f t="shared" ref="E406:E421" si="135">0-C406</f>
        <v>-30</v>
      </c>
      <c r="F406">
        <f>(B406-B405)*12</f>
        <v>12</v>
      </c>
      <c r="G406">
        <f>F406*2.54</f>
        <v>30.48</v>
      </c>
      <c r="H406">
        <f>G406*((C406+C405)/2)</f>
        <v>853.44</v>
      </c>
      <c r="I406">
        <f t="shared" ref="I406:I421" si="136">H406/10000</f>
        <v>8.5344000000000003E-2</v>
      </c>
      <c r="J406">
        <f t="shared" si="134"/>
        <v>1.8775679999999999E-2</v>
      </c>
      <c r="K406" s="130">
        <f t="shared" ref="K406:K420" si="137">J406/$J$422</f>
        <v>2.8696543370912139E-2</v>
      </c>
    </row>
    <row r="407" spans="2:11" x14ac:dyDescent="0.25">
      <c r="B407" s="25">
        <v>2</v>
      </c>
      <c r="C407" s="2">
        <v>32</v>
      </c>
      <c r="D407" s="26">
        <v>0.35</v>
      </c>
      <c r="E407">
        <f t="shared" si="135"/>
        <v>-32</v>
      </c>
      <c r="F407">
        <f t="shared" ref="F407:F421" si="138">(B407-B406)*12</f>
        <v>12</v>
      </c>
      <c r="G407">
        <f t="shared" ref="G407:G421" si="139">F407*2.54</f>
        <v>30.48</v>
      </c>
      <c r="H407">
        <f t="shared" ref="H407:H413" si="140">G407*((C407+C406)/2)</f>
        <v>944.88</v>
      </c>
      <c r="I407">
        <f t="shared" si="136"/>
        <v>9.4488000000000003E-2</v>
      </c>
      <c r="J407">
        <f t="shared" si="134"/>
        <v>3.3070799999999997E-2</v>
      </c>
      <c r="K407" s="130">
        <f t="shared" si="137"/>
        <v>5.0545047982856604E-2</v>
      </c>
    </row>
    <row r="408" spans="2:11" x14ac:dyDescent="0.25">
      <c r="B408" s="25">
        <v>3</v>
      </c>
      <c r="C408" s="2">
        <v>30</v>
      </c>
      <c r="D408" s="26">
        <v>0.6</v>
      </c>
      <c r="E408">
        <f t="shared" si="135"/>
        <v>-30</v>
      </c>
      <c r="F408">
        <f t="shared" si="138"/>
        <v>12</v>
      </c>
      <c r="G408">
        <f t="shared" si="139"/>
        <v>30.48</v>
      </c>
      <c r="H408">
        <f t="shared" si="140"/>
        <v>944.88</v>
      </c>
      <c r="I408">
        <f t="shared" si="136"/>
        <v>9.4488000000000003E-2</v>
      </c>
      <c r="J408">
        <f t="shared" si="134"/>
        <v>5.6692800000000002E-2</v>
      </c>
      <c r="K408" s="130">
        <f t="shared" si="137"/>
        <v>8.6648653684897048E-2</v>
      </c>
    </row>
    <row r="409" spans="2:11" x14ac:dyDescent="0.25">
      <c r="B409" s="25">
        <v>4</v>
      </c>
      <c r="C409" s="2">
        <v>30</v>
      </c>
      <c r="D409" s="26">
        <v>0.52</v>
      </c>
      <c r="E409">
        <f t="shared" si="135"/>
        <v>-30</v>
      </c>
      <c r="F409">
        <f t="shared" si="138"/>
        <v>12</v>
      </c>
      <c r="G409">
        <f t="shared" si="139"/>
        <v>30.48</v>
      </c>
      <c r="H409">
        <f t="shared" si="140"/>
        <v>914.4</v>
      </c>
      <c r="I409">
        <f t="shared" si="136"/>
        <v>9.1439999999999994E-2</v>
      </c>
      <c r="J409">
        <f t="shared" si="134"/>
        <v>4.7548799999999995E-2</v>
      </c>
      <c r="K409" s="130">
        <f t="shared" si="137"/>
        <v>7.2673064380881378E-2</v>
      </c>
    </row>
    <row r="410" spans="2:11" x14ac:dyDescent="0.25">
      <c r="B410" s="25">
        <v>5</v>
      </c>
      <c r="C410" s="2">
        <v>28</v>
      </c>
      <c r="D410" s="26">
        <v>0.47</v>
      </c>
      <c r="E410">
        <f t="shared" si="135"/>
        <v>-28</v>
      </c>
      <c r="F410">
        <f t="shared" si="138"/>
        <v>12</v>
      </c>
      <c r="G410">
        <f t="shared" si="139"/>
        <v>30.48</v>
      </c>
      <c r="H410">
        <f t="shared" si="140"/>
        <v>883.92</v>
      </c>
      <c r="I410">
        <f t="shared" si="136"/>
        <v>8.8391999999999998E-2</v>
      </c>
      <c r="J410">
        <f t="shared" si="134"/>
        <v>4.1544239999999996E-2</v>
      </c>
      <c r="K410" s="130">
        <f t="shared" si="137"/>
        <v>6.3495760737911106E-2</v>
      </c>
    </row>
    <row r="411" spans="2:11" x14ac:dyDescent="0.25">
      <c r="B411" s="25">
        <v>6</v>
      </c>
      <c r="C411" s="2">
        <v>30</v>
      </c>
      <c r="D411" s="26">
        <v>0.61</v>
      </c>
      <c r="E411">
        <f t="shared" si="135"/>
        <v>-30</v>
      </c>
      <c r="F411">
        <f t="shared" si="138"/>
        <v>12</v>
      </c>
      <c r="G411">
        <f t="shared" si="139"/>
        <v>30.48</v>
      </c>
      <c r="H411">
        <f t="shared" si="140"/>
        <v>883.92</v>
      </c>
      <c r="I411">
        <f t="shared" si="136"/>
        <v>8.8391999999999998E-2</v>
      </c>
      <c r="J411">
        <f t="shared" si="134"/>
        <v>5.3919120000000001E-2</v>
      </c>
      <c r="K411" s="130">
        <f t="shared" si="137"/>
        <v>8.2409391596012294E-2</v>
      </c>
    </row>
    <row r="412" spans="2:11" x14ac:dyDescent="0.25">
      <c r="B412" s="25">
        <v>7</v>
      </c>
      <c r="C412" s="2">
        <v>26</v>
      </c>
      <c r="D412" s="26">
        <v>1.08</v>
      </c>
      <c r="E412">
        <f t="shared" si="135"/>
        <v>-26</v>
      </c>
      <c r="F412">
        <f t="shared" si="138"/>
        <v>12</v>
      </c>
      <c r="G412">
        <f t="shared" si="139"/>
        <v>30.48</v>
      </c>
      <c r="H412">
        <f t="shared" si="140"/>
        <v>853.44</v>
      </c>
      <c r="I412">
        <f t="shared" si="136"/>
        <v>8.5344000000000003E-2</v>
      </c>
      <c r="J412">
        <f t="shared" si="134"/>
        <v>9.2171520000000007E-2</v>
      </c>
      <c r="K412" s="130">
        <f t="shared" si="137"/>
        <v>0.14087394018447777</v>
      </c>
    </row>
    <row r="413" spans="2:11" x14ac:dyDescent="0.25">
      <c r="B413" s="25">
        <v>8</v>
      </c>
      <c r="C413" s="2">
        <v>22</v>
      </c>
      <c r="D413" s="26">
        <v>1.36</v>
      </c>
      <c r="E413">
        <f t="shared" si="135"/>
        <v>-22</v>
      </c>
      <c r="F413">
        <f t="shared" si="138"/>
        <v>12</v>
      </c>
      <c r="G413">
        <f t="shared" si="139"/>
        <v>30.48</v>
      </c>
      <c r="H413">
        <f t="shared" si="140"/>
        <v>731.52</v>
      </c>
      <c r="I413">
        <f t="shared" si="136"/>
        <v>7.3151999999999995E-2</v>
      </c>
      <c r="J413">
        <f t="shared" si="134"/>
        <v>9.9486720000000001E-2</v>
      </c>
      <c r="K413" s="130">
        <f t="shared" si="137"/>
        <v>0.15205441162769029</v>
      </c>
    </row>
    <row r="414" spans="2:11" x14ac:dyDescent="0.25">
      <c r="B414" s="25">
        <v>9</v>
      </c>
      <c r="C414" s="2">
        <v>22</v>
      </c>
      <c r="D414" s="26">
        <v>1.1100000000000001</v>
      </c>
      <c r="E414">
        <f t="shared" si="135"/>
        <v>-22</v>
      </c>
      <c r="F414">
        <f t="shared" si="138"/>
        <v>12</v>
      </c>
      <c r="G414">
        <f t="shared" si="139"/>
        <v>30.48</v>
      </c>
      <c r="H414">
        <f>G414*((C414+C412)/2)</f>
        <v>731.52</v>
      </c>
      <c r="I414">
        <f t="shared" si="136"/>
        <v>7.3151999999999995E-2</v>
      </c>
      <c r="J414">
        <f t="shared" si="134"/>
        <v>8.1198720000000002E-2</v>
      </c>
      <c r="K414" s="130">
        <f t="shared" si="137"/>
        <v>0.12410323301965899</v>
      </c>
    </row>
    <row r="415" spans="2:11" x14ac:dyDescent="0.25">
      <c r="B415" s="25">
        <v>10</v>
      </c>
      <c r="C415" s="2">
        <v>10</v>
      </c>
      <c r="D415" s="26">
        <v>1.0900000000000001</v>
      </c>
      <c r="E415">
        <f t="shared" si="135"/>
        <v>-10</v>
      </c>
      <c r="F415">
        <f t="shared" si="138"/>
        <v>12</v>
      </c>
      <c r="G415">
        <f t="shared" si="139"/>
        <v>30.48</v>
      </c>
      <c r="H415">
        <f>G415*((C415+C413)/2)</f>
        <v>487.68</v>
      </c>
      <c r="I415">
        <f t="shared" si="136"/>
        <v>4.8767999999999999E-2</v>
      </c>
      <c r="J415">
        <f t="shared" si="134"/>
        <v>5.3157120000000002E-2</v>
      </c>
      <c r="K415" s="130">
        <f t="shared" si="137"/>
        <v>8.1244759154010998E-2</v>
      </c>
    </row>
    <row r="416" spans="2:11" x14ac:dyDescent="0.25">
      <c r="B416" s="25">
        <v>11</v>
      </c>
      <c r="C416" s="2">
        <v>22</v>
      </c>
      <c r="D416" s="26">
        <v>0.82</v>
      </c>
      <c r="E416">
        <f t="shared" si="135"/>
        <v>-22</v>
      </c>
      <c r="F416">
        <f t="shared" si="138"/>
        <v>12</v>
      </c>
      <c r="G416">
        <f t="shared" si="139"/>
        <v>30.48</v>
      </c>
      <c r="H416">
        <f>G416*((C416+C413)/2)</f>
        <v>670.56000000000006</v>
      </c>
      <c r="I416">
        <f t="shared" si="136"/>
        <v>6.7056000000000004E-2</v>
      </c>
      <c r="J416">
        <f t="shared" si="134"/>
        <v>5.4985920000000001E-2</v>
      </c>
      <c r="K416" s="130">
        <f t="shared" si="137"/>
        <v>8.4039877014814121E-2</v>
      </c>
    </row>
    <row r="417" spans="2:11" x14ac:dyDescent="0.25">
      <c r="B417" s="25">
        <v>12</v>
      </c>
      <c r="C417" s="2">
        <v>24</v>
      </c>
      <c r="D417" s="26">
        <v>0.31</v>
      </c>
      <c r="E417">
        <f t="shared" si="135"/>
        <v>-24</v>
      </c>
      <c r="F417">
        <f t="shared" si="138"/>
        <v>12</v>
      </c>
      <c r="G417">
        <f t="shared" si="139"/>
        <v>30.48</v>
      </c>
      <c r="H417">
        <f t="shared" ref="H417:H421" si="141">G417*((C417+C416)/2)</f>
        <v>701.04</v>
      </c>
      <c r="I417">
        <f t="shared" si="136"/>
        <v>7.0104E-2</v>
      </c>
      <c r="J417">
        <f t="shared" si="134"/>
        <v>2.173224E-2</v>
      </c>
      <c r="K417" s="130">
        <f t="shared" si="137"/>
        <v>3.3215317245877202E-2</v>
      </c>
    </row>
    <row r="418" spans="2:11" x14ac:dyDescent="0.25">
      <c r="B418" s="41">
        <v>13</v>
      </c>
      <c r="C418" s="30">
        <v>24</v>
      </c>
      <c r="D418" s="42">
        <v>1.01</v>
      </c>
      <c r="E418">
        <f t="shared" si="135"/>
        <v>-24</v>
      </c>
      <c r="F418">
        <f t="shared" si="138"/>
        <v>12</v>
      </c>
      <c r="G418">
        <f t="shared" si="139"/>
        <v>30.48</v>
      </c>
      <c r="H418">
        <f t="shared" si="141"/>
        <v>731.52</v>
      </c>
      <c r="I418">
        <f t="shared" si="136"/>
        <v>7.3151999999999995E-2</v>
      </c>
      <c r="J418">
        <f t="shared" si="134"/>
        <v>7.3883519999999994E-2</v>
      </c>
      <c r="K418" s="130">
        <f t="shared" si="137"/>
        <v>0.11292276157644646</v>
      </c>
    </row>
    <row r="419" spans="2:11" x14ac:dyDescent="0.25">
      <c r="B419" s="41">
        <v>14</v>
      </c>
      <c r="C419" s="30">
        <v>16</v>
      </c>
      <c r="D419" s="42">
        <v>0.41</v>
      </c>
      <c r="E419" s="30">
        <f t="shared" si="135"/>
        <v>-16</v>
      </c>
      <c r="F419">
        <f t="shared" si="138"/>
        <v>12</v>
      </c>
      <c r="G419">
        <f t="shared" si="139"/>
        <v>30.48</v>
      </c>
      <c r="H419">
        <f t="shared" si="141"/>
        <v>609.6</v>
      </c>
      <c r="I419">
        <f t="shared" si="136"/>
        <v>6.096E-2</v>
      </c>
      <c r="J419">
        <f t="shared" si="134"/>
        <v>2.4993599999999998E-2</v>
      </c>
      <c r="K419" s="130">
        <f t="shared" si="137"/>
        <v>3.8199944097642775E-2</v>
      </c>
    </row>
    <row r="420" spans="2:11" x14ac:dyDescent="0.25">
      <c r="B420" s="41">
        <v>15</v>
      </c>
      <c r="C420" s="30">
        <v>20</v>
      </c>
      <c r="D420" s="42">
        <v>0.82</v>
      </c>
      <c r="E420" s="30">
        <f t="shared" si="135"/>
        <v>-20</v>
      </c>
      <c r="F420">
        <f t="shared" si="138"/>
        <v>12</v>
      </c>
      <c r="G420">
        <f t="shared" si="139"/>
        <v>30.48</v>
      </c>
      <c r="H420">
        <f t="shared" si="141"/>
        <v>548.64</v>
      </c>
      <c r="I420">
        <f t="shared" si="136"/>
        <v>5.4863999999999996E-2</v>
      </c>
      <c r="J420">
        <f t="shared" si="134"/>
        <v>4.4988479999999997E-2</v>
      </c>
      <c r="K420" s="130">
        <f t="shared" si="137"/>
        <v>6.8759899375757008E-2</v>
      </c>
    </row>
    <row r="421" spans="2:11" ht="15.75" thickBot="1" x14ac:dyDescent="0.3">
      <c r="B421" s="44">
        <v>16</v>
      </c>
      <c r="C421" s="45">
        <v>14</v>
      </c>
      <c r="D421" s="46">
        <v>0.5</v>
      </c>
      <c r="E421" s="30">
        <f t="shared" si="135"/>
        <v>-14</v>
      </c>
      <c r="F421">
        <f t="shared" si="138"/>
        <v>12</v>
      </c>
      <c r="G421">
        <f t="shared" si="139"/>
        <v>30.48</v>
      </c>
      <c r="H421">
        <f t="shared" si="141"/>
        <v>518.16</v>
      </c>
      <c r="I421">
        <f t="shared" si="136"/>
        <v>5.1815999999999994E-2</v>
      </c>
      <c r="J421">
        <f t="shared" si="134"/>
        <v>2.5907999999999997E-2</v>
      </c>
      <c r="K421" s="130">
        <f>J421/$J$422</f>
        <v>3.9597503028044344E-2</v>
      </c>
    </row>
    <row r="422" spans="2:11" x14ac:dyDescent="0.25">
      <c r="C422">
        <f>AVERAGE(C407:C417)</f>
        <v>25.09090909090909</v>
      </c>
      <c r="H422" t="s">
        <v>7</v>
      </c>
      <c r="J422">
        <f>SUM(J405:J417)</f>
        <v>0.65428368000000003</v>
      </c>
    </row>
    <row r="423" spans="2:11" x14ac:dyDescent="0.25">
      <c r="H423" t="s">
        <v>8</v>
      </c>
      <c r="J423">
        <f>J422*1000</f>
        <v>654.28368</v>
      </c>
    </row>
  </sheetData>
  <sortState ref="W1:Z175">
    <sortCondition ref="W1:W175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34" workbookViewId="0">
      <selection activeCell="A245" sqref="A245"/>
    </sheetView>
  </sheetViews>
  <sheetFormatPr defaultRowHeight="15" x14ac:dyDescent="0.25"/>
  <cols>
    <col min="2" max="2" width="14.85546875" customWidth="1"/>
    <col min="3" max="3" width="15" customWidth="1"/>
    <col min="5" max="5" width="20" customWidth="1"/>
    <col min="6" max="7" width="11" customWidth="1"/>
    <col min="8" max="8" width="11.140625" customWidth="1"/>
    <col min="9" max="9" width="9.7109375" customWidth="1"/>
    <col min="10" max="11" width="14.85546875" customWidth="1"/>
    <col min="12" max="12" width="10.7109375" customWidth="1"/>
    <col min="16" max="16" width="9.7109375" bestFit="1" customWidth="1"/>
  </cols>
  <sheetData>
    <row r="1" spans="1:19" x14ac:dyDescent="0.25">
      <c r="K1" s="18" t="s">
        <v>17</v>
      </c>
      <c r="L1" s="19" t="s">
        <v>26</v>
      </c>
      <c r="M1" s="18" t="s">
        <v>7</v>
      </c>
      <c r="N1" s="18" t="s">
        <v>8</v>
      </c>
      <c r="P1" s="3">
        <v>40915</v>
      </c>
      <c r="Q1">
        <v>1200</v>
      </c>
      <c r="R1">
        <v>1.4755000000000005E-3</v>
      </c>
      <c r="S1">
        <v>1.4755000000000005</v>
      </c>
    </row>
    <row r="2" spans="1:19" x14ac:dyDescent="0.25">
      <c r="B2" s="10" t="s">
        <v>16</v>
      </c>
      <c r="C2" s="11" t="s">
        <v>17</v>
      </c>
      <c r="D2" s="11" t="s">
        <v>18</v>
      </c>
      <c r="E2" s="12" t="s">
        <v>19</v>
      </c>
      <c r="P2" s="3">
        <v>40921</v>
      </c>
      <c r="Q2">
        <v>1424</v>
      </c>
      <c r="R2">
        <v>8.9039699999999989E-3</v>
      </c>
      <c r="S2">
        <v>8.9039699999999993</v>
      </c>
    </row>
    <row r="3" spans="1:19" x14ac:dyDescent="0.25">
      <c r="B3" t="s">
        <v>30</v>
      </c>
      <c r="C3" s="3">
        <v>40915</v>
      </c>
      <c r="D3">
        <v>1200</v>
      </c>
      <c r="P3" s="3">
        <v>40927</v>
      </c>
      <c r="Q3">
        <v>932</v>
      </c>
      <c r="R3">
        <v>0.13363956000000002</v>
      </c>
      <c r="S3">
        <v>133.63956000000002</v>
      </c>
    </row>
    <row r="4" spans="1:19" x14ac:dyDescent="0.25">
      <c r="A4" s="1" t="s">
        <v>0</v>
      </c>
      <c r="B4" s="1" t="s">
        <v>55</v>
      </c>
      <c r="C4" s="1" t="s">
        <v>1</v>
      </c>
      <c r="D4" s="1" t="s">
        <v>2</v>
      </c>
      <c r="E4" s="1" t="s">
        <v>4</v>
      </c>
      <c r="F4" s="1" t="s">
        <v>9</v>
      </c>
      <c r="G4" s="1" t="s">
        <v>12</v>
      </c>
      <c r="H4" s="1" t="s">
        <v>3</v>
      </c>
      <c r="I4" s="1" t="s">
        <v>6</v>
      </c>
      <c r="J4" s="1" t="s">
        <v>5</v>
      </c>
      <c r="P4" s="3">
        <v>40927</v>
      </c>
      <c r="Q4">
        <v>1512</v>
      </c>
      <c r="R4">
        <v>0.26238707999999999</v>
      </c>
      <c r="S4">
        <v>262.38707999999997</v>
      </c>
    </row>
    <row r="5" spans="1:19" x14ac:dyDescent="0.25">
      <c r="A5">
        <v>0</v>
      </c>
      <c r="B5">
        <f>(A5/2.54)/12</f>
        <v>0</v>
      </c>
      <c r="C5">
        <v>0</v>
      </c>
      <c r="D5">
        <v>0</v>
      </c>
      <c r="E5">
        <v>0</v>
      </c>
      <c r="F5">
        <v>0</v>
      </c>
      <c r="G5">
        <f t="shared" ref="G5:G23" si="0">-C5</f>
        <v>0</v>
      </c>
      <c r="H5">
        <v>0</v>
      </c>
      <c r="I5">
        <v>0</v>
      </c>
      <c r="J5">
        <v>0</v>
      </c>
      <c r="P5" s="3">
        <v>40927</v>
      </c>
      <c r="Q5">
        <v>1708</v>
      </c>
      <c r="R5">
        <v>0.35981639999999998</v>
      </c>
      <c r="S5">
        <v>359.81639999999999</v>
      </c>
    </row>
    <row r="6" spans="1:19" x14ac:dyDescent="0.25">
      <c r="A6">
        <v>60</v>
      </c>
      <c r="B6">
        <f t="shared" ref="B6:B23" si="1">(A6/2.54)/12</f>
        <v>1.9685039370078741</v>
      </c>
      <c r="C6">
        <f t="shared" ref="C6:C22" si="2">29.5-F6</f>
        <v>0.19999999999999929</v>
      </c>
      <c r="D6">
        <v>0.08</v>
      </c>
      <c r="E6">
        <f t="shared" ref="E6:E23" si="3">A6-A5</f>
        <v>60</v>
      </c>
      <c r="F6">
        <v>29.3</v>
      </c>
      <c r="G6">
        <f t="shared" si="0"/>
        <v>-0.19999999999999929</v>
      </c>
      <c r="H6">
        <f t="shared" ref="H6:H23" si="4">E6*((C5+C6)/2)</f>
        <v>5.9999999999999787</v>
      </c>
      <c r="I6">
        <f>H6/10000</f>
        <v>5.9999999999999789E-4</v>
      </c>
      <c r="J6">
        <f t="shared" ref="J6:J23" si="5">D6*I6</f>
        <v>4.7999999999999832E-5</v>
      </c>
      <c r="P6" s="3">
        <v>40933</v>
      </c>
      <c r="Q6">
        <v>1346</v>
      </c>
      <c r="R6">
        <v>0.21588984</v>
      </c>
      <c r="S6">
        <v>215.88983999999999</v>
      </c>
    </row>
    <row r="7" spans="1:19" x14ac:dyDescent="0.25">
      <c r="A7">
        <f>A6+10</f>
        <v>70</v>
      </c>
      <c r="B7">
        <f t="shared" si="1"/>
        <v>2.2965879265091864</v>
      </c>
      <c r="C7">
        <f t="shared" si="2"/>
        <v>0.30000000000000071</v>
      </c>
      <c r="D7">
        <v>0.27</v>
      </c>
      <c r="E7">
        <f t="shared" si="3"/>
        <v>10</v>
      </c>
      <c r="F7">
        <v>29.2</v>
      </c>
      <c r="G7">
        <f t="shared" si="0"/>
        <v>-0.30000000000000071</v>
      </c>
      <c r="H7">
        <f t="shared" si="4"/>
        <v>2.5</v>
      </c>
      <c r="I7">
        <f t="shared" ref="I7:I23" si="6">H7/10000</f>
        <v>2.5000000000000001E-4</v>
      </c>
      <c r="J7">
        <f t="shared" si="5"/>
        <v>6.7500000000000001E-5</v>
      </c>
      <c r="P7" s="3">
        <v>40933</v>
      </c>
      <c r="Q7">
        <v>1409</v>
      </c>
      <c r="R7">
        <v>0.21893783999999999</v>
      </c>
      <c r="S7">
        <v>218.93783999999999</v>
      </c>
    </row>
    <row r="8" spans="1:19" x14ac:dyDescent="0.25">
      <c r="A8">
        <f t="shared" ref="A8:A22" si="7">A7+10</f>
        <v>80</v>
      </c>
      <c r="B8">
        <f t="shared" si="1"/>
        <v>2.6246719160104988</v>
      </c>
      <c r="C8">
        <f t="shared" si="2"/>
        <v>0.5</v>
      </c>
      <c r="D8">
        <v>0.17</v>
      </c>
      <c r="E8">
        <f t="shared" si="3"/>
        <v>10</v>
      </c>
      <c r="F8">
        <v>29</v>
      </c>
      <c r="G8">
        <f t="shared" si="0"/>
        <v>-0.5</v>
      </c>
      <c r="H8">
        <f t="shared" si="4"/>
        <v>4.0000000000000036</v>
      </c>
      <c r="I8">
        <f t="shared" si="6"/>
        <v>4.0000000000000034E-4</v>
      </c>
      <c r="J8">
        <f t="shared" si="5"/>
        <v>6.8000000000000067E-5</v>
      </c>
      <c r="P8" s="3">
        <v>40933</v>
      </c>
      <c r="Q8">
        <v>1417</v>
      </c>
      <c r="R8">
        <v>0.21035772</v>
      </c>
      <c r="S8">
        <v>210.35772</v>
      </c>
    </row>
    <row r="9" spans="1:19" x14ac:dyDescent="0.25">
      <c r="A9">
        <f t="shared" si="7"/>
        <v>90</v>
      </c>
      <c r="B9">
        <f t="shared" si="1"/>
        <v>2.9527559055118111</v>
      </c>
      <c r="C9">
        <f t="shared" si="2"/>
        <v>0.5</v>
      </c>
      <c r="D9">
        <v>0.24</v>
      </c>
      <c r="E9">
        <f t="shared" si="3"/>
        <v>10</v>
      </c>
      <c r="F9">
        <v>29</v>
      </c>
      <c r="G9">
        <f t="shared" si="0"/>
        <v>-0.5</v>
      </c>
      <c r="H9">
        <f t="shared" si="4"/>
        <v>5</v>
      </c>
      <c r="I9">
        <f t="shared" si="6"/>
        <v>5.0000000000000001E-4</v>
      </c>
      <c r="J9">
        <f t="shared" si="5"/>
        <v>1.2E-4</v>
      </c>
      <c r="P9" s="3">
        <v>40933</v>
      </c>
      <c r="Q9">
        <v>1856</v>
      </c>
      <c r="R9">
        <v>0.13447776</v>
      </c>
      <c r="S9">
        <v>134.47775999999999</v>
      </c>
    </row>
    <row r="10" spans="1:19" x14ac:dyDescent="0.25">
      <c r="A10">
        <f t="shared" si="7"/>
        <v>100</v>
      </c>
      <c r="B10">
        <f t="shared" si="1"/>
        <v>3.2808398950131235</v>
      </c>
      <c r="C10">
        <f t="shared" si="2"/>
        <v>0.60000000000000142</v>
      </c>
      <c r="D10">
        <v>0.19</v>
      </c>
      <c r="E10">
        <f t="shared" si="3"/>
        <v>10</v>
      </c>
      <c r="F10">
        <v>28.9</v>
      </c>
      <c r="G10">
        <f t="shared" si="0"/>
        <v>-0.60000000000000142</v>
      </c>
      <c r="H10">
        <f t="shared" si="4"/>
        <v>5.5000000000000071</v>
      </c>
      <c r="I10">
        <f t="shared" si="6"/>
        <v>5.5000000000000068E-4</v>
      </c>
      <c r="J10">
        <f t="shared" si="5"/>
        <v>1.0450000000000013E-4</v>
      </c>
      <c r="P10" s="3"/>
    </row>
    <row r="11" spans="1:19" x14ac:dyDescent="0.25">
      <c r="A11">
        <f t="shared" si="7"/>
        <v>110</v>
      </c>
      <c r="B11">
        <f t="shared" si="1"/>
        <v>3.6089238845144358</v>
      </c>
      <c r="C11">
        <f t="shared" si="2"/>
        <v>1</v>
      </c>
      <c r="D11">
        <v>0.19</v>
      </c>
      <c r="E11">
        <f t="shared" si="3"/>
        <v>10</v>
      </c>
      <c r="F11">
        <v>28.5</v>
      </c>
      <c r="G11">
        <f t="shared" si="0"/>
        <v>-1</v>
      </c>
      <c r="H11">
        <f t="shared" si="4"/>
        <v>8.0000000000000071</v>
      </c>
      <c r="I11">
        <f t="shared" si="6"/>
        <v>8.0000000000000069E-4</v>
      </c>
      <c r="J11">
        <f t="shared" si="5"/>
        <v>1.5200000000000014E-4</v>
      </c>
      <c r="P11" s="3">
        <v>40928</v>
      </c>
      <c r="Q11">
        <v>1245</v>
      </c>
      <c r="R11">
        <v>7.3853039999999995E-2</v>
      </c>
      <c r="S11">
        <v>73.853039999999993</v>
      </c>
    </row>
    <row r="12" spans="1:19" x14ac:dyDescent="0.25">
      <c r="A12">
        <f t="shared" si="7"/>
        <v>120</v>
      </c>
      <c r="B12">
        <f t="shared" si="1"/>
        <v>3.9370078740157481</v>
      </c>
      <c r="C12">
        <f t="shared" si="2"/>
        <v>1.1999999999999993</v>
      </c>
      <c r="D12">
        <v>0.09</v>
      </c>
      <c r="E12">
        <f t="shared" si="3"/>
        <v>10</v>
      </c>
      <c r="F12">
        <v>28.3</v>
      </c>
      <c r="G12">
        <f t="shared" si="0"/>
        <v>-1.1999999999999993</v>
      </c>
      <c r="H12">
        <f t="shared" si="4"/>
        <v>10.999999999999996</v>
      </c>
      <c r="I12">
        <f t="shared" si="6"/>
        <v>1.0999999999999996E-3</v>
      </c>
      <c r="J12">
        <f t="shared" si="5"/>
        <v>9.8999999999999967E-5</v>
      </c>
      <c r="P12" s="3">
        <v>40935</v>
      </c>
      <c r="Q12">
        <v>1113</v>
      </c>
      <c r="R12">
        <v>1.9690079999999999E-2</v>
      </c>
      <c r="S12">
        <v>19.690079999999998</v>
      </c>
    </row>
    <row r="13" spans="1:19" x14ac:dyDescent="0.25">
      <c r="A13">
        <f t="shared" si="7"/>
        <v>130</v>
      </c>
      <c r="B13">
        <f t="shared" si="1"/>
        <v>4.2650918635170605</v>
      </c>
      <c r="C13">
        <f t="shared" si="2"/>
        <v>1.1999999999999993</v>
      </c>
      <c r="D13">
        <v>0.11</v>
      </c>
      <c r="E13">
        <f t="shared" si="3"/>
        <v>10</v>
      </c>
      <c r="F13">
        <v>28.3</v>
      </c>
      <c r="G13">
        <f t="shared" si="0"/>
        <v>-1.1999999999999993</v>
      </c>
      <c r="H13">
        <f t="shared" si="4"/>
        <v>11.999999999999993</v>
      </c>
      <c r="I13">
        <f t="shared" si="6"/>
        <v>1.1999999999999992E-3</v>
      </c>
      <c r="J13">
        <f t="shared" si="5"/>
        <v>1.3199999999999993E-4</v>
      </c>
    </row>
    <row r="14" spans="1:19" x14ac:dyDescent="0.25">
      <c r="A14">
        <f t="shared" si="7"/>
        <v>140</v>
      </c>
      <c r="B14">
        <f t="shared" si="1"/>
        <v>4.5931758530183728</v>
      </c>
      <c r="C14">
        <f t="shared" si="2"/>
        <v>1.3000000000000007</v>
      </c>
      <c r="D14">
        <v>0.17</v>
      </c>
      <c r="E14">
        <f t="shared" si="3"/>
        <v>10</v>
      </c>
      <c r="F14">
        <v>28.2</v>
      </c>
      <c r="G14">
        <f t="shared" si="0"/>
        <v>-1.3000000000000007</v>
      </c>
      <c r="H14">
        <f t="shared" si="4"/>
        <v>12.5</v>
      </c>
      <c r="I14">
        <f t="shared" si="6"/>
        <v>1.25E-3</v>
      </c>
      <c r="J14">
        <f t="shared" si="5"/>
        <v>2.1250000000000002E-4</v>
      </c>
    </row>
    <row r="15" spans="1:19" x14ac:dyDescent="0.25">
      <c r="A15">
        <f t="shared" si="7"/>
        <v>150</v>
      </c>
      <c r="B15">
        <f t="shared" si="1"/>
        <v>4.9212598425196852</v>
      </c>
      <c r="C15">
        <f t="shared" si="2"/>
        <v>1.3000000000000007</v>
      </c>
      <c r="D15">
        <v>0.16</v>
      </c>
      <c r="E15">
        <f t="shared" si="3"/>
        <v>10</v>
      </c>
      <c r="F15">
        <v>28.2</v>
      </c>
      <c r="G15">
        <f t="shared" si="0"/>
        <v>-1.3000000000000007</v>
      </c>
      <c r="H15">
        <f t="shared" si="4"/>
        <v>13.000000000000007</v>
      </c>
      <c r="I15">
        <f t="shared" si="6"/>
        <v>1.3000000000000008E-3</v>
      </c>
      <c r="J15">
        <f t="shared" si="5"/>
        <v>2.0800000000000012E-4</v>
      </c>
    </row>
    <row r="16" spans="1:19" x14ac:dyDescent="0.25">
      <c r="A16">
        <f t="shared" si="7"/>
        <v>160</v>
      </c>
      <c r="B16">
        <f t="shared" si="1"/>
        <v>5.2493438320209975</v>
      </c>
      <c r="C16">
        <f t="shared" si="2"/>
        <v>1.3000000000000007</v>
      </c>
      <c r="D16">
        <v>0.18</v>
      </c>
      <c r="E16">
        <f t="shared" si="3"/>
        <v>10</v>
      </c>
      <c r="F16">
        <v>28.2</v>
      </c>
      <c r="G16">
        <f t="shared" si="0"/>
        <v>-1.3000000000000007</v>
      </c>
      <c r="H16">
        <f t="shared" si="4"/>
        <v>13.000000000000007</v>
      </c>
      <c r="I16">
        <f t="shared" si="6"/>
        <v>1.3000000000000008E-3</v>
      </c>
      <c r="J16">
        <f t="shared" si="5"/>
        <v>2.3400000000000013E-4</v>
      </c>
    </row>
    <row r="17" spans="1:14" x14ac:dyDescent="0.25">
      <c r="A17">
        <f t="shared" si="7"/>
        <v>170</v>
      </c>
      <c r="B17">
        <f t="shared" si="1"/>
        <v>5.5774278215223099</v>
      </c>
      <c r="C17">
        <f t="shared" si="2"/>
        <v>1.1000000000000014</v>
      </c>
      <c r="D17">
        <v>0.12</v>
      </c>
      <c r="E17">
        <f t="shared" si="3"/>
        <v>10</v>
      </c>
      <c r="F17">
        <v>28.4</v>
      </c>
      <c r="G17">
        <f t="shared" si="0"/>
        <v>-1.1000000000000014</v>
      </c>
      <c r="H17">
        <f t="shared" si="4"/>
        <v>12.000000000000011</v>
      </c>
      <c r="I17">
        <f t="shared" si="6"/>
        <v>1.200000000000001E-3</v>
      </c>
      <c r="J17">
        <f t="shared" si="5"/>
        <v>1.4400000000000011E-4</v>
      </c>
    </row>
    <row r="18" spans="1:14" x14ac:dyDescent="0.25">
      <c r="A18">
        <f t="shared" si="7"/>
        <v>180</v>
      </c>
      <c r="B18">
        <f t="shared" si="1"/>
        <v>5.9055118110236222</v>
      </c>
      <c r="C18">
        <f t="shared" si="2"/>
        <v>0.80000000000000071</v>
      </c>
      <c r="D18">
        <v>0.01</v>
      </c>
      <c r="E18">
        <f t="shared" si="3"/>
        <v>10</v>
      </c>
      <c r="F18">
        <v>28.7</v>
      </c>
      <c r="G18">
        <f t="shared" si="0"/>
        <v>-0.80000000000000071</v>
      </c>
      <c r="H18">
        <f t="shared" si="4"/>
        <v>9.5000000000000107</v>
      </c>
      <c r="I18">
        <f t="shared" si="6"/>
        <v>9.5000000000000108E-4</v>
      </c>
      <c r="J18">
        <f t="shared" si="5"/>
        <v>9.5000000000000107E-6</v>
      </c>
    </row>
    <row r="19" spans="1:14" x14ac:dyDescent="0.25">
      <c r="A19">
        <f t="shared" si="7"/>
        <v>190</v>
      </c>
      <c r="B19">
        <f t="shared" si="1"/>
        <v>6.2335958005249346</v>
      </c>
      <c r="C19">
        <f t="shared" si="2"/>
        <v>0.60000000000000142</v>
      </c>
      <c r="D19">
        <v>0.06</v>
      </c>
      <c r="E19">
        <f t="shared" si="3"/>
        <v>10</v>
      </c>
      <c r="F19">
        <v>28.9</v>
      </c>
      <c r="G19">
        <f t="shared" si="0"/>
        <v>-0.60000000000000142</v>
      </c>
      <c r="H19">
        <f t="shared" si="4"/>
        <v>7.0000000000000107</v>
      </c>
      <c r="I19">
        <f t="shared" si="6"/>
        <v>7.0000000000000108E-4</v>
      </c>
      <c r="J19">
        <f t="shared" si="5"/>
        <v>4.2000000000000065E-5</v>
      </c>
    </row>
    <row r="20" spans="1:14" x14ac:dyDescent="0.25">
      <c r="A20">
        <f t="shared" si="7"/>
        <v>200</v>
      </c>
      <c r="B20">
        <f t="shared" si="1"/>
        <v>6.5616797900262469</v>
      </c>
      <c r="C20">
        <f t="shared" si="2"/>
        <v>0.39999999999999858</v>
      </c>
      <c r="D20">
        <v>0.03</v>
      </c>
      <c r="E20">
        <f t="shared" si="3"/>
        <v>10</v>
      </c>
      <c r="F20">
        <v>29.1</v>
      </c>
      <c r="G20">
        <f t="shared" si="0"/>
        <v>-0.39999999999999858</v>
      </c>
      <c r="H20">
        <f t="shared" si="4"/>
        <v>5</v>
      </c>
      <c r="I20">
        <f t="shared" si="6"/>
        <v>5.0000000000000001E-4</v>
      </c>
      <c r="J20">
        <f t="shared" si="5"/>
        <v>1.5E-5</v>
      </c>
    </row>
    <row r="21" spans="1:14" x14ac:dyDescent="0.25">
      <c r="A21">
        <f t="shared" si="7"/>
        <v>210</v>
      </c>
      <c r="B21">
        <f t="shared" si="1"/>
        <v>6.8897637795275593</v>
      </c>
      <c r="C21">
        <f t="shared" si="2"/>
        <v>0.19999999999999929</v>
      </c>
      <c r="D21">
        <v>0</v>
      </c>
      <c r="E21">
        <f t="shared" si="3"/>
        <v>10</v>
      </c>
      <c r="F21">
        <v>29.3</v>
      </c>
      <c r="G21">
        <f t="shared" si="0"/>
        <v>-0.19999999999999929</v>
      </c>
      <c r="H21">
        <f t="shared" si="4"/>
        <v>2.9999999999999893</v>
      </c>
      <c r="I21">
        <f t="shared" si="6"/>
        <v>2.9999999999999894E-4</v>
      </c>
      <c r="J21">
        <f t="shared" si="5"/>
        <v>0</v>
      </c>
    </row>
    <row r="22" spans="1:14" x14ac:dyDescent="0.25">
      <c r="A22">
        <f t="shared" si="7"/>
        <v>220</v>
      </c>
      <c r="B22">
        <f t="shared" si="1"/>
        <v>7.2178477690288716</v>
      </c>
      <c r="C22">
        <f t="shared" si="2"/>
        <v>0.10000000000000142</v>
      </c>
      <c r="D22">
        <v>0.02</v>
      </c>
      <c r="E22">
        <f t="shared" si="3"/>
        <v>10</v>
      </c>
      <c r="F22">
        <v>29.4</v>
      </c>
      <c r="G22">
        <f t="shared" si="0"/>
        <v>-0.10000000000000142</v>
      </c>
      <c r="H22">
        <f t="shared" si="4"/>
        <v>1.5000000000000036</v>
      </c>
      <c r="I22">
        <f t="shared" si="6"/>
        <v>1.5000000000000037E-4</v>
      </c>
      <c r="J22">
        <f t="shared" si="5"/>
        <v>3.0000000000000073E-6</v>
      </c>
    </row>
    <row r="23" spans="1:14" x14ac:dyDescent="0.25">
      <c r="A23">
        <v>270</v>
      </c>
      <c r="B23">
        <f t="shared" si="1"/>
        <v>8.8582677165354333</v>
      </c>
      <c r="C23">
        <v>0</v>
      </c>
      <c r="D23">
        <v>0</v>
      </c>
      <c r="E23">
        <f t="shared" si="3"/>
        <v>50</v>
      </c>
      <c r="F23">
        <v>0</v>
      </c>
      <c r="G23">
        <f t="shared" si="0"/>
        <v>0</v>
      </c>
      <c r="H23">
        <f t="shared" si="4"/>
        <v>2.5000000000000355</v>
      </c>
      <c r="I23">
        <f t="shared" si="6"/>
        <v>2.5000000000000353E-4</v>
      </c>
      <c r="J23">
        <f t="shared" si="5"/>
        <v>0</v>
      </c>
    </row>
    <row r="24" spans="1:14" x14ac:dyDescent="0.25">
      <c r="H24" t="s">
        <v>7</v>
      </c>
      <c r="J24">
        <f>SUM(J9:J23)</f>
        <v>1.4755000000000005E-3</v>
      </c>
      <c r="K24" s="3">
        <v>40915</v>
      </c>
      <c r="L24">
        <v>1200</v>
      </c>
      <c r="M24">
        <f>J24</f>
        <v>1.4755000000000005E-3</v>
      </c>
      <c r="N24">
        <f>J25</f>
        <v>1.4755000000000005</v>
      </c>
    </row>
    <row r="25" spans="1:14" x14ac:dyDescent="0.25">
      <c r="H25" t="s">
        <v>8</v>
      </c>
      <c r="J25">
        <f>J24*1000</f>
        <v>1.4755000000000005</v>
      </c>
    </row>
    <row r="35" spans="1:10" x14ac:dyDescent="0.25">
      <c r="A35" s="37"/>
      <c r="B35" s="10" t="s">
        <v>16</v>
      </c>
      <c r="C35" s="11" t="s">
        <v>17</v>
      </c>
      <c r="D35" s="11" t="s">
        <v>18</v>
      </c>
      <c r="E35" s="12" t="s">
        <v>19</v>
      </c>
    </row>
    <row r="36" spans="1:10" x14ac:dyDescent="0.25">
      <c r="B36" t="s">
        <v>21</v>
      </c>
      <c r="C36" s="3">
        <v>40921</v>
      </c>
      <c r="D36">
        <v>1424</v>
      </c>
    </row>
    <row r="37" spans="1:10" x14ac:dyDescent="0.25">
      <c r="B37" s="4" t="s">
        <v>14</v>
      </c>
      <c r="C37" s="5"/>
      <c r="D37" s="6"/>
      <c r="E37" s="4" t="s">
        <v>15</v>
      </c>
      <c r="F37" s="5"/>
      <c r="G37" s="5"/>
      <c r="H37" s="5"/>
      <c r="I37" s="5"/>
      <c r="J37" s="6"/>
    </row>
    <row r="38" spans="1:10" x14ac:dyDescent="0.25">
      <c r="B38" s="7" t="s">
        <v>23</v>
      </c>
      <c r="C38" s="8" t="s">
        <v>1</v>
      </c>
      <c r="D38" s="9" t="s">
        <v>2</v>
      </c>
      <c r="E38" s="7" t="s">
        <v>1</v>
      </c>
      <c r="F38" s="8" t="s">
        <v>25</v>
      </c>
      <c r="G38" s="8" t="s">
        <v>24</v>
      </c>
      <c r="H38" s="8" t="s">
        <v>3</v>
      </c>
      <c r="I38" s="8" t="s">
        <v>6</v>
      </c>
      <c r="J38" s="9" t="s">
        <v>5</v>
      </c>
    </row>
    <row r="39" spans="1:10" x14ac:dyDescent="0.25">
      <c r="B39">
        <v>0</v>
      </c>
      <c r="C39">
        <v>0</v>
      </c>
      <c r="D39">
        <v>0</v>
      </c>
      <c r="E39">
        <f>0-C39</f>
        <v>0</v>
      </c>
      <c r="F39">
        <v>0</v>
      </c>
      <c r="G39">
        <v>0</v>
      </c>
      <c r="H39">
        <v>0</v>
      </c>
      <c r="I39">
        <f>H39/10000</f>
        <v>0</v>
      </c>
      <c r="J39">
        <f t="shared" ref="J39:J54" si="8">D39*I39</f>
        <v>0</v>
      </c>
    </row>
    <row r="40" spans="1:10" x14ac:dyDescent="0.25">
      <c r="B40">
        <v>2.25</v>
      </c>
      <c r="C40">
        <v>26</v>
      </c>
      <c r="D40">
        <v>0.02</v>
      </c>
      <c r="E40">
        <f t="shared" ref="E40:E54" si="9">0-C40</f>
        <v>-26</v>
      </c>
      <c r="F40">
        <f>(B40-B39)*12</f>
        <v>27</v>
      </c>
      <c r="G40">
        <f>F40*2.54</f>
        <v>68.58</v>
      </c>
      <c r="H40">
        <f t="shared" ref="H40:H54" si="10">G40*((C40+C39)/2)</f>
        <v>891.54</v>
      </c>
      <c r="I40">
        <f t="shared" ref="I40:I54" si="11">H40/10000</f>
        <v>8.9153999999999997E-2</v>
      </c>
      <c r="J40">
        <f t="shared" si="8"/>
        <v>1.78308E-3</v>
      </c>
    </row>
    <row r="41" spans="1:10" x14ac:dyDescent="0.25">
      <c r="B41">
        <v>2.5</v>
      </c>
      <c r="C41">
        <v>24</v>
      </c>
      <c r="D41">
        <v>0.03</v>
      </c>
      <c r="E41">
        <f t="shared" si="9"/>
        <v>-24</v>
      </c>
      <c r="F41">
        <f t="shared" ref="F41:F54" si="12">(B41-B40)*12</f>
        <v>3</v>
      </c>
      <c r="G41">
        <f t="shared" ref="G41:G54" si="13">F41*2.54</f>
        <v>7.62</v>
      </c>
      <c r="H41">
        <f t="shared" si="10"/>
        <v>190.5</v>
      </c>
      <c r="I41">
        <f t="shared" si="11"/>
        <v>1.9050000000000001E-2</v>
      </c>
      <c r="J41">
        <f t="shared" si="8"/>
        <v>5.7149999999999996E-4</v>
      </c>
    </row>
    <row r="42" spans="1:10" x14ac:dyDescent="0.25">
      <c r="B42">
        <v>3</v>
      </c>
      <c r="C42">
        <v>31</v>
      </c>
      <c r="D42">
        <v>0.04</v>
      </c>
      <c r="E42">
        <f t="shared" si="9"/>
        <v>-31</v>
      </c>
      <c r="F42">
        <f t="shared" si="12"/>
        <v>6</v>
      </c>
      <c r="G42">
        <f t="shared" si="13"/>
        <v>15.24</v>
      </c>
      <c r="H42">
        <f t="shared" si="10"/>
        <v>419.1</v>
      </c>
      <c r="I42">
        <f t="shared" si="11"/>
        <v>4.1910000000000003E-2</v>
      </c>
      <c r="J42">
        <f t="shared" si="8"/>
        <v>1.6764000000000002E-3</v>
      </c>
    </row>
    <row r="43" spans="1:10" x14ac:dyDescent="0.25">
      <c r="B43">
        <v>3.5</v>
      </c>
      <c r="C43">
        <v>26</v>
      </c>
      <c r="D43">
        <v>0.02</v>
      </c>
      <c r="E43">
        <f t="shared" si="9"/>
        <v>-26</v>
      </c>
      <c r="F43">
        <f t="shared" si="12"/>
        <v>6</v>
      </c>
      <c r="G43">
        <f t="shared" si="13"/>
        <v>15.24</v>
      </c>
      <c r="H43">
        <f t="shared" si="10"/>
        <v>434.34000000000003</v>
      </c>
      <c r="I43">
        <f t="shared" si="11"/>
        <v>4.3434E-2</v>
      </c>
      <c r="J43">
        <f t="shared" si="8"/>
        <v>8.6868000000000004E-4</v>
      </c>
    </row>
    <row r="44" spans="1:10" x14ac:dyDescent="0.25">
      <c r="B44">
        <v>4</v>
      </c>
      <c r="C44">
        <v>29</v>
      </c>
      <c r="D44">
        <v>0.02</v>
      </c>
      <c r="E44">
        <f t="shared" si="9"/>
        <v>-29</v>
      </c>
      <c r="F44">
        <f t="shared" si="12"/>
        <v>6</v>
      </c>
      <c r="G44">
        <f t="shared" si="13"/>
        <v>15.24</v>
      </c>
      <c r="H44">
        <f t="shared" si="10"/>
        <v>419.1</v>
      </c>
      <c r="I44">
        <f t="shared" si="11"/>
        <v>4.1910000000000003E-2</v>
      </c>
      <c r="J44">
        <f t="shared" si="8"/>
        <v>8.382000000000001E-4</v>
      </c>
    </row>
    <row r="45" spans="1:10" x14ac:dyDescent="0.25">
      <c r="B45">
        <v>4.5</v>
      </c>
      <c r="C45">
        <v>29</v>
      </c>
      <c r="D45">
        <v>0.01</v>
      </c>
      <c r="E45">
        <f t="shared" si="9"/>
        <v>-29</v>
      </c>
      <c r="F45">
        <f t="shared" si="12"/>
        <v>6</v>
      </c>
      <c r="G45">
        <f t="shared" si="13"/>
        <v>15.24</v>
      </c>
      <c r="H45">
        <f t="shared" si="10"/>
        <v>441.96</v>
      </c>
      <c r="I45">
        <f t="shared" si="11"/>
        <v>4.4195999999999999E-2</v>
      </c>
      <c r="J45">
        <f t="shared" si="8"/>
        <v>4.4195999999999998E-4</v>
      </c>
    </row>
    <row r="46" spans="1:10" x14ac:dyDescent="0.25">
      <c r="B46">
        <v>5</v>
      </c>
      <c r="C46">
        <v>27</v>
      </c>
      <c r="D46">
        <v>0.02</v>
      </c>
      <c r="E46">
        <f t="shared" si="9"/>
        <v>-27</v>
      </c>
      <c r="F46">
        <f t="shared" si="12"/>
        <v>6</v>
      </c>
      <c r="G46">
        <f t="shared" si="13"/>
        <v>15.24</v>
      </c>
      <c r="H46">
        <f t="shared" si="10"/>
        <v>426.72</v>
      </c>
      <c r="I46">
        <f t="shared" si="11"/>
        <v>4.2672000000000002E-2</v>
      </c>
      <c r="J46">
        <f t="shared" si="8"/>
        <v>8.5344000000000001E-4</v>
      </c>
    </row>
    <row r="47" spans="1:10" x14ac:dyDescent="0.25">
      <c r="B47">
        <v>5.5</v>
      </c>
      <c r="C47">
        <v>24</v>
      </c>
      <c r="D47">
        <v>0.03</v>
      </c>
      <c r="E47">
        <f t="shared" si="9"/>
        <v>-24</v>
      </c>
      <c r="F47">
        <f t="shared" si="12"/>
        <v>6</v>
      </c>
      <c r="G47">
        <f t="shared" si="13"/>
        <v>15.24</v>
      </c>
      <c r="H47">
        <f t="shared" si="10"/>
        <v>388.62</v>
      </c>
      <c r="I47">
        <f t="shared" si="11"/>
        <v>3.8862000000000001E-2</v>
      </c>
      <c r="J47">
        <f t="shared" si="8"/>
        <v>1.1658599999999999E-3</v>
      </c>
    </row>
    <row r="48" spans="1:10" x14ac:dyDescent="0.25">
      <c r="B48">
        <v>6</v>
      </c>
      <c r="C48">
        <v>21</v>
      </c>
      <c r="D48">
        <v>0.01</v>
      </c>
      <c r="E48">
        <f t="shared" si="9"/>
        <v>-21</v>
      </c>
      <c r="F48">
        <f t="shared" si="12"/>
        <v>6</v>
      </c>
      <c r="G48">
        <f t="shared" si="13"/>
        <v>15.24</v>
      </c>
      <c r="H48">
        <f t="shared" si="10"/>
        <v>342.9</v>
      </c>
      <c r="I48">
        <f t="shared" si="11"/>
        <v>3.4290000000000001E-2</v>
      </c>
      <c r="J48">
        <f t="shared" si="8"/>
        <v>3.4290000000000004E-4</v>
      </c>
    </row>
    <row r="49" spans="2:14" x14ac:dyDescent="0.25">
      <c r="B49">
        <v>6.5</v>
      </c>
      <c r="C49">
        <v>26.5</v>
      </c>
      <c r="D49">
        <v>0.01</v>
      </c>
      <c r="E49">
        <f t="shared" si="9"/>
        <v>-26.5</v>
      </c>
      <c r="F49">
        <f t="shared" si="12"/>
        <v>6</v>
      </c>
      <c r="G49">
        <f t="shared" si="13"/>
        <v>15.24</v>
      </c>
      <c r="H49">
        <f t="shared" si="10"/>
        <v>361.95</v>
      </c>
      <c r="I49">
        <f t="shared" si="11"/>
        <v>3.6194999999999998E-2</v>
      </c>
      <c r="J49">
        <f t="shared" si="8"/>
        <v>3.6194999999999999E-4</v>
      </c>
    </row>
    <row r="50" spans="2:14" x14ac:dyDescent="0.25">
      <c r="B50">
        <v>7</v>
      </c>
      <c r="C50">
        <v>16</v>
      </c>
      <c r="D50">
        <v>0.01</v>
      </c>
      <c r="E50">
        <f t="shared" si="9"/>
        <v>-16</v>
      </c>
      <c r="F50">
        <f t="shared" si="12"/>
        <v>6</v>
      </c>
      <c r="G50">
        <f t="shared" si="13"/>
        <v>15.24</v>
      </c>
      <c r="H50">
        <f t="shared" si="10"/>
        <v>323.85000000000002</v>
      </c>
      <c r="I50">
        <f t="shared" si="11"/>
        <v>3.2385000000000004E-2</v>
      </c>
      <c r="J50">
        <f t="shared" si="8"/>
        <v>3.2385000000000004E-4</v>
      </c>
    </row>
    <row r="51" spans="2:14" x14ac:dyDescent="0.25">
      <c r="B51">
        <v>7.5</v>
      </c>
      <c r="C51">
        <v>20.5</v>
      </c>
      <c r="D51">
        <v>0.01</v>
      </c>
      <c r="E51">
        <f t="shared" si="9"/>
        <v>-20.5</v>
      </c>
      <c r="F51">
        <f t="shared" si="12"/>
        <v>6</v>
      </c>
      <c r="G51">
        <f t="shared" si="13"/>
        <v>15.24</v>
      </c>
      <c r="H51">
        <f t="shared" si="10"/>
        <v>278.13</v>
      </c>
      <c r="I51">
        <f t="shared" si="11"/>
        <v>2.7813000000000001E-2</v>
      </c>
      <c r="J51">
        <f t="shared" si="8"/>
        <v>2.7813000000000002E-4</v>
      </c>
    </row>
    <row r="52" spans="2:14" x14ac:dyDescent="0.25">
      <c r="B52">
        <v>8</v>
      </c>
      <c r="C52">
        <v>18</v>
      </c>
      <c r="D52">
        <v>0.01</v>
      </c>
      <c r="E52">
        <f t="shared" si="9"/>
        <v>-18</v>
      </c>
      <c r="F52">
        <f t="shared" si="12"/>
        <v>6</v>
      </c>
      <c r="G52">
        <f t="shared" si="13"/>
        <v>15.24</v>
      </c>
      <c r="H52">
        <f t="shared" si="10"/>
        <v>293.37</v>
      </c>
      <c r="I52">
        <f t="shared" si="11"/>
        <v>2.9337000000000002E-2</v>
      </c>
      <c r="J52">
        <f t="shared" si="8"/>
        <v>2.9337000000000005E-4</v>
      </c>
    </row>
    <row r="53" spans="2:14" x14ac:dyDescent="0.25">
      <c r="B53">
        <v>8.5</v>
      </c>
      <c r="C53">
        <v>18.5</v>
      </c>
      <c r="D53">
        <v>0.02</v>
      </c>
      <c r="E53">
        <f t="shared" si="9"/>
        <v>-18.5</v>
      </c>
      <c r="F53">
        <f t="shared" si="12"/>
        <v>6</v>
      </c>
      <c r="G53">
        <f t="shared" si="13"/>
        <v>15.24</v>
      </c>
      <c r="H53">
        <f t="shared" si="10"/>
        <v>278.13</v>
      </c>
      <c r="I53">
        <f t="shared" si="11"/>
        <v>2.7813000000000001E-2</v>
      </c>
      <c r="J53">
        <f t="shared" si="8"/>
        <v>5.5626000000000004E-4</v>
      </c>
    </row>
    <row r="54" spans="2:14" x14ac:dyDescent="0.25">
      <c r="B54">
        <v>8.75</v>
      </c>
      <c r="C54">
        <v>0</v>
      </c>
      <c r="D54">
        <v>0</v>
      </c>
      <c r="E54">
        <f t="shared" si="9"/>
        <v>0</v>
      </c>
      <c r="F54">
        <f t="shared" si="12"/>
        <v>3</v>
      </c>
      <c r="G54">
        <f t="shared" si="13"/>
        <v>7.62</v>
      </c>
      <c r="H54">
        <f t="shared" si="10"/>
        <v>70.484999999999999</v>
      </c>
      <c r="I54">
        <f t="shared" si="11"/>
        <v>7.0485000000000001E-3</v>
      </c>
      <c r="J54">
        <f t="shared" si="8"/>
        <v>0</v>
      </c>
    </row>
    <row r="55" spans="2:14" x14ac:dyDescent="0.25">
      <c r="H55" t="s">
        <v>7</v>
      </c>
      <c r="J55">
        <f>SUM(J39:J49)</f>
        <v>8.9039699999999989E-3</v>
      </c>
      <c r="K55" s="3">
        <v>40921</v>
      </c>
      <c r="L55">
        <v>1424</v>
      </c>
      <c r="M55">
        <f>J55</f>
        <v>8.9039699999999989E-3</v>
      </c>
      <c r="N55">
        <f>J56</f>
        <v>8.9039699999999993</v>
      </c>
    </row>
    <row r="56" spans="2:14" x14ac:dyDescent="0.25">
      <c r="H56" t="s">
        <v>8</v>
      </c>
      <c r="J56">
        <f>J55*1000</f>
        <v>8.9039699999999993</v>
      </c>
    </row>
    <row r="65" spans="1:14" x14ac:dyDescent="0.25">
      <c r="A65" s="37"/>
      <c r="B65" s="10" t="s">
        <v>16</v>
      </c>
      <c r="C65" s="11" t="s">
        <v>17</v>
      </c>
      <c r="D65" s="11" t="s">
        <v>18</v>
      </c>
      <c r="E65" s="12" t="s">
        <v>19</v>
      </c>
    </row>
    <row r="66" spans="1:14" x14ac:dyDescent="0.25">
      <c r="B66" t="s">
        <v>21</v>
      </c>
      <c r="C66" s="3">
        <v>40927</v>
      </c>
      <c r="D66">
        <v>932</v>
      </c>
    </row>
    <row r="67" spans="1:14" x14ac:dyDescent="0.25">
      <c r="B67" s="4" t="s">
        <v>14</v>
      </c>
      <c r="C67" s="5"/>
      <c r="D67" s="6"/>
      <c r="E67" s="4" t="s">
        <v>15</v>
      </c>
      <c r="F67" s="5"/>
      <c r="G67" s="5"/>
      <c r="H67" s="5"/>
      <c r="I67" s="5"/>
      <c r="J67" s="6"/>
    </row>
    <row r="68" spans="1:14" x14ac:dyDescent="0.25">
      <c r="B68" s="7" t="s">
        <v>23</v>
      </c>
      <c r="C68" s="8" t="s">
        <v>1</v>
      </c>
      <c r="D68" s="9" t="s">
        <v>2</v>
      </c>
      <c r="E68" s="7" t="s">
        <v>1</v>
      </c>
      <c r="F68" s="8" t="s">
        <v>25</v>
      </c>
      <c r="G68" s="8" t="s">
        <v>24</v>
      </c>
      <c r="H68" s="8" t="s">
        <v>3</v>
      </c>
      <c r="I68" s="8" t="s">
        <v>6</v>
      </c>
      <c r="J68" s="9" t="s">
        <v>5</v>
      </c>
    </row>
    <row r="69" spans="1:14" x14ac:dyDescent="0.25">
      <c r="B69">
        <v>0</v>
      </c>
      <c r="C69">
        <v>0</v>
      </c>
      <c r="D69">
        <v>0</v>
      </c>
      <c r="E69">
        <f t="shared" ref="E69:E78" si="14">0-C69</f>
        <v>0</v>
      </c>
      <c r="F69">
        <v>0</v>
      </c>
      <c r="G69">
        <v>0</v>
      </c>
      <c r="H69">
        <v>0</v>
      </c>
      <c r="I69">
        <f>H69/10000</f>
        <v>0</v>
      </c>
      <c r="J69">
        <f t="shared" ref="J69:J78" si="15">D69*I69</f>
        <v>0</v>
      </c>
    </row>
    <row r="70" spans="1:14" x14ac:dyDescent="0.25">
      <c r="B70">
        <v>1</v>
      </c>
      <c r="C70">
        <v>0</v>
      </c>
      <c r="D70">
        <v>0</v>
      </c>
      <c r="E70">
        <f t="shared" si="14"/>
        <v>0</v>
      </c>
      <c r="F70">
        <f>(B70-B69)*12</f>
        <v>12</v>
      </c>
      <c r="G70">
        <f>F70*2.54</f>
        <v>30.48</v>
      </c>
      <c r="H70">
        <f t="shared" ref="H70:H78" si="16">G70*((C70+C69)/2)</f>
        <v>0</v>
      </c>
      <c r="I70">
        <f t="shared" ref="I70:I78" si="17">H70/10000</f>
        <v>0</v>
      </c>
      <c r="J70">
        <f t="shared" si="15"/>
        <v>0</v>
      </c>
    </row>
    <row r="71" spans="1:14" x14ac:dyDescent="0.25">
      <c r="B71">
        <v>2</v>
      </c>
      <c r="C71">
        <v>29</v>
      </c>
      <c r="D71">
        <v>0.13</v>
      </c>
      <c r="E71">
        <f t="shared" si="14"/>
        <v>-29</v>
      </c>
      <c r="F71">
        <f t="shared" ref="F71:F78" si="18">(B71-B70)*12</f>
        <v>12</v>
      </c>
      <c r="G71">
        <f t="shared" ref="G71:G78" si="19">F71*2.54</f>
        <v>30.48</v>
      </c>
      <c r="H71">
        <f t="shared" si="16"/>
        <v>441.96</v>
      </c>
      <c r="I71">
        <f t="shared" si="17"/>
        <v>4.4195999999999999E-2</v>
      </c>
      <c r="J71">
        <f t="shared" si="15"/>
        <v>5.7454799999999999E-3</v>
      </c>
    </row>
    <row r="72" spans="1:14" x14ac:dyDescent="0.25">
      <c r="B72">
        <v>3</v>
      </c>
      <c r="C72">
        <v>41</v>
      </c>
      <c r="D72">
        <v>0.14000000000000001</v>
      </c>
      <c r="E72">
        <f t="shared" si="14"/>
        <v>-41</v>
      </c>
      <c r="F72">
        <f t="shared" si="18"/>
        <v>12</v>
      </c>
      <c r="G72">
        <f t="shared" si="19"/>
        <v>30.48</v>
      </c>
      <c r="H72">
        <f t="shared" si="16"/>
        <v>1066.8</v>
      </c>
      <c r="I72">
        <f t="shared" si="17"/>
        <v>0.10668</v>
      </c>
      <c r="J72">
        <f t="shared" si="15"/>
        <v>1.4935200000000001E-2</v>
      </c>
    </row>
    <row r="73" spans="1:14" x14ac:dyDescent="0.25">
      <c r="B73">
        <v>4</v>
      </c>
      <c r="C73">
        <v>40</v>
      </c>
      <c r="D73">
        <v>0.21</v>
      </c>
      <c r="E73">
        <f t="shared" si="14"/>
        <v>-40</v>
      </c>
      <c r="F73">
        <f t="shared" si="18"/>
        <v>12</v>
      </c>
      <c r="G73">
        <f t="shared" si="19"/>
        <v>30.48</v>
      </c>
      <c r="H73">
        <f t="shared" si="16"/>
        <v>1234.44</v>
      </c>
      <c r="I73">
        <f t="shared" si="17"/>
        <v>0.12344400000000001</v>
      </c>
      <c r="J73">
        <f t="shared" si="15"/>
        <v>2.592324E-2</v>
      </c>
    </row>
    <row r="74" spans="1:14" x14ac:dyDescent="0.25">
      <c r="B74">
        <v>5</v>
      </c>
      <c r="C74">
        <v>34</v>
      </c>
      <c r="D74">
        <v>0.25</v>
      </c>
      <c r="E74">
        <f t="shared" si="14"/>
        <v>-34</v>
      </c>
      <c r="F74">
        <f t="shared" si="18"/>
        <v>12</v>
      </c>
      <c r="G74">
        <f t="shared" si="19"/>
        <v>30.48</v>
      </c>
      <c r="H74">
        <f t="shared" si="16"/>
        <v>1127.76</v>
      </c>
      <c r="I74">
        <f t="shared" si="17"/>
        <v>0.112776</v>
      </c>
      <c r="J74">
        <f t="shared" si="15"/>
        <v>2.8194E-2</v>
      </c>
    </row>
    <row r="75" spans="1:14" x14ac:dyDescent="0.25">
      <c r="B75">
        <v>6</v>
      </c>
      <c r="C75">
        <v>32</v>
      </c>
      <c r="D75">
        <v>0.28000000000000003</v>
      </c>
      <c r="E75">
        <f t="shared" si="14"/>
        <v>-32</v>
      </c>
      <c r="F75">
        <f t="shared" si="18"/>
        <v>12</v>
      </c>
      <c r="G75">
        <f t="shared" si="19"/>
        <v>30.48</v>
      </c>
      <c r="H75">
        <f t="shared" si="16"/>
        <v>1005.84</v>
      </c>
      <c r="I75">
        <f t="shared" si="17"/>
        <v>0.10058400000000001</v>
      </c>
      <c r="J75">
        <f t="shared" si="15"/>
        <v>2.8163520000000004E-2</v>
      </c>
    </row>
    <row r="76" spans="1:14" x14ac:dyDescent="0.25">
      <c r="B76">
        <v>7</v>
      </c>
      <c r="C76">
        <v>27</v>
      </c>
      <c r="D76">
        <v>0.2</v>
      </c>
      <c r="E76">
        <f t="shared" si="14"/>
        <v>-27</v>
      </c>
      <c r="F76">
        <f t="shared" si="18"/>
        <v>12</v>
      </c>
      <c r="G76">
        <f t="shared" si="19"/>
        <v>30.48</v>
      </c>
      <c r="H76">
        <f t="shared" si="16"/>
        <v>899.16</v>
      </c>
      <c r="I76">
        <f t="shared" si="17"/>
        <v>8.9915999999999996E-2</v>
      </c>
      <c r="J76">
        <f t="shared" si="15"/>
        <v>1.7983200000000001E-2</v>
      </c>
    </row>
    <row r="77" spans="1:14" x14ac:dyDescent="0.25">
      <c r="B77">
        <v>8</v>
      </c>
      <c r="C77">
        <v>22</v>
      </c>
      <c r="D77">
        <v>0.17</v>
      </c>
      <c r="E77">
        <f t="shared" si="14"/>
        <v>-22</v>
      </c>
      <c r="F77">
        <f t="shared" si="18"/>
        <v>12</v>
      </c>
      <c r="G77">
        <f t="shared" si="19"/>
        <v>30.48</v>
      </c>
      <c r="H77">
        <f t="shared" si="16"/>
        <v>746.76</v>
      </c>
      <c r="I77">
        <f t="shared" si="17"/>
        <v>7.4675999999999992E-2</v>
      </c>
      <c r="J77">
        <f t="shared" si="15"/>
        <v>1.269492E-2</v>
      </c>
    </row>
    <row r="78" spans="1:14" x14ac:dyDescent="0.25">
      <c r="B78">
        <v>9</v>
      </c>
      <c r="C78">
        <v>0</v>
      </c>
      <c r="D78">
        <v>0</v>
      </c>
      <c r="E78">
        <f t="shared" si="14"/>
        <v>0</v>
      </c>
      <c r="F78">
        <f t="shared" si="18"/>
        <v>12</v>
      </c>
      <c r="G78">
        <f t="shared" si="19"/>
        <v>30.48</v>
      </c>
      <c r="H78">
        <f t="shared" si="16"/>
        <v>335.28000000000003</v>
      </c>
      <c r="I78">
        <f t="shared" si="17"/>
        <v>3.3528000000000002E-2</v>
      </c>
      <c r="J78">
        <f t="shared" si="15"/>
        <v>0</v>
      </c>
    </row>
    <row r="79" spans="1:14" x14ac:dyDescent="0.25">
      <c r="H79" t="s">
        <v>7</v>
      </c>
      <c r="J79">
        <f>SUM(J69:J78)</f>
        <v>0.13363956000000002</v>
      </c>
      <c r="K79" s="3">
        <v>40927</v>
      </c>
      <c r="L79">
        <v>932</v>
      </c>
      <c r="M79">
        <f>J79</f>
        <v>0.13363956000000002</v>
      </c>
      <c r="N79">
        <f>J80</f>
        <v>133.63956000000002</v>
      </c>
    </row>
    <row r="80" spans="1:14" x14ac:dyDescent="0.25">
      <c r="H80" t="s">
        <v>8</v>
      </c>
      <c r="J80">
        <f>J79*1000</f>
        <v>133.63956000000002</v>
      </c>
    </row>
    <row r="89" spans="1:10" x14ac:dyDescent="0.25">
      <c r="A89" s="37"/>
      <c r="B89" s="10" t="s">
        <v>16</v>
      </c>
      <c r="C89" s="11" t="s">
        <v>17</v>
      </c>
      <c r="D89" s="11" t="s">
        <v>18</v>
      </c>
      <c r="E89" s="12" t="s">
        <v>19</v>
      </c>
    </row>
    <row r="90" spans="1:10" x14ac:dyDescent="0.25">
      <c r="B90" t="s">
        <v>21</v>
      </c>
      <c r="C90" s="3">
        <v>40927</v>
      </c>
      <c r="D90">
        <v>1512</v>
      </c>
    </row>
    <row r="91" spans="1:10" x14ac:dyDescent="0.25">
      <c r="B91" s="4" t="s">
        <v>14</v>
      </c>
      <c r="C91" s="5"/>
      <c r="D91" s="6"/>
      <c r="E91" s="4" t="s">
        <v>15</v>
      </c>
      <c r="F91" s="5"/>
      <c r="G91" s="5"/>
      <c r="H91" s="5"/>
      <c r="I91" s="5"/>
      <c r="J91" s="6"/>
    </row>
    <row r="92" spans="1:10" x14ac:dyDescent="0.25">
      <c r="B92" s="7" t="s">
        <v>23</v>
      </c>
      <c r="C92" s="8" t="s">
        <v>1</v>
      </c>
      <c r="D92" s="9" t="s">
        <v>2</v>
      </c>
      <c r="E92" s="7" t="s">
        <v>1</v>
      </c>
      <c r="F92" s="8" t="s">
        <v>25</v>
      </c>
      <c r="G92" s="8" t="s">
        <v>24</v>
      </c>
      <c r="H92" s="8" t="s">
        <v>3</v>
      </c>
      <c r="I92" s="8" t="s">
        <v>6</v>
      </c>
      <c r="J92" s="9" t="s">
        <v>5</v>
      </c>
    </row>
    <row r="93" spans="1:10" x14ac:dyDescent="0.25">
      <c r="B93">
        <v>0</v>
      </c>
      <c r="C93">
        <v>0</v>
      </c>
      <c r="D93">
        <v>0</v>
      </c>
      <c r="E93">
        <f t="shared" ref="E93:E100" si="20">0-C93</f>
        <v>0</v>
      </c>
      <c r="F93">
        <v>0</v>
      </c>
      <c r="G93">
        <v>0</v>
      </c>
      <c r="H93">
        <v>0</v>
      </c>
      <c r="I93">
        <f>H93/10000</f>
        <v>0</v>
      </c>
      <c r="J93">
        <f t="shared" ref="J93:J100" si="21">D93*I93</f>
        <v>0</v>
      </c>
    </row>
    <row r="94" spans="1:10" x14ac:dyDescent="0.25">
      <c r="B94">
        <v>1</v>
      </c>
      <c r="C94">
        <v>33</v>
      </c>
      <c r="D94">
        <v>0.28999999999999998</v>
      </c>
      <c r="E94">
        <f t="shared" si="20"/>
        <v>-33</v>
      </c>
      <c r="F94">
        <f>(B94-B93)*12</f>
        <v>12</v>
      </c>
      <c r="G94">
        <f>F94*2.54</f>
        <v>30.48</v>
      </c>
      <c r="H94">
        <f t="shared" ref="H94:H100" si="22">G94*((C94+C93)/2)</f>
        <v>502.92</v>
      </c>
      <c r="I94">
        <f t="shared" ref="I94:I100" si="23">H94/10000</f>
        <v>5.0292000000000003E-2</v>
      </c>
      <c r="J94">
        <f t="shared" si="21"/>
        <v>1.4584679999999999E-2</v>
      </c>
    </row>
    <row r="95" spans="1:10" x14ac:dyDescent="0.25">
      <c r="B95">
        <v>2</v>
      </c>
      <c r="C95">
        <v>44</v>
      </c>
      <c r="D95">
        <v>0.37</v>
      </c>
      <c r="E95">
        <f t="shared" si="20"/>
        <v>-44</v>
      </c>
      <c r="F95">
        <f t="shared" ref="F95:F100" si="24">(B95-B94)*12</f>
        <v>12</v>
      </c>
      <c r="G95">
        <f t="shared" ref="G95:G100" si="25">F95*2.54</f>
        <v>30.48</v>
      </c>
      <c r="H95">
        <f t="shared" si="22"/>
        <v>1173.48</v>
      </c>
      <c r="I95">
        <f t="shared" si="23"/>
        <v>0.11734800000000001</v>
      </c>
      <c r="J95">
        <f t="shared" si="21"/>
        <v>4.3418760000000001E-2</v>
      </c>
    </row>
    <row r="96" spans="1:10" x14ac:dyDescent="0.25">
      <c r="B96">
        <v>3</v>
      </c>
      <c r="C96">
        <v>48</v>
      </c>
      <c r="D96">
        <v>0.36</v>
      </c>
      <c r="E96">
        <f t="shared" si="20"/>
        <v>-48</v>
      </c>
      <c r="F96">
        <f t="shared" si="24"/>
        <v>12</v>
      </c>
      <c r="G96">
        <f t="shared" si="25"/>
        <v>30.48</v>
      </c>
      <c r="H96">
        <f t="shared" si="22"/>
        <v>1402.08</v>
      </c>
      <c r="I96">
        <f t="shared" si="23"/>
        <v>0.140208</v>
      </c>
      <c r="J96">
        <f t="shared" si="21"/>
        <v>5.047488E-2</v>
      </c>
    </row>
    <row r="97" spans="1:14" x14ac:dyDescent="0.25">
      <c r="B97">
        <v>4</v>
      </c>
      <c r="C97">
        <v>44</v>
      </c>
      <c r="D97">
        <v>0.35</v>
      </c>
      <c r="E97">
        <f t="shared" si="20"/>
        <v>-44</v>
      </c>
      <c r="F97">
        <f t="shared" si="24"/>
        <v>12</v>
      </c>
      <c r="G97">
        <f t="shared" si="25"/>
        <v>30.48</v>
      </c>
      <c r="H97">
        <f t="shared" si="22"/>
        <v>1402.08</v>
      </c>
      <c r="I97">
        <f t="shared" si="23"/>
        <v>0.140208</v>
      </c>
      <c r="J97">
        <f t="shared" si="21"/>
        <v>4.90728E-2</v>
      </c>
    </row>
    <row r="98" spans="1:14" x14ac:dyDescent="0.25">
      <c r="B98">
        <v>5</v>
      </c>
      <c r="C98">
        <v>31</v>
      </c>
      <c r="D98">
        <v>0.56000000000000005</v>
      </c>
      <c r="E98">
        <f t="shared" si="20"/>
        <v>-31</v>
      </c>
      <c r="F98">
        <f t="shared" si="24"/>
        <v>12</v>
      </c>
      <c r="G98">
        <f t="shared" si="25"/>
        <v>30.48</v>
      </c>
      <c r="H98">
        <f t="shared" si="22"/>
        <v>1143</v>
      </c>
      <c r="I98">
        <f t="shared" si="23"/>
        <v>0.1143</v>
      </c>
      <c r="J98">
        <f t="shared" si="21"/>
        <v>6.4008000000000009E-2</v>
      </c>
    </row>
    <row r="99" spans="1:14" x14ac:dyDescent="0.25">
      <c r="B99">
        <v>6</v>
      </c>
      <c r="C99">
        <v>26</v>
      </c>
      <c r="D99">
        <v>0.47</v>
      </c>
      <c r="E99">
        <f t="shared" si="20"/>
        <v>-26</v>
      </c>
      <c r="F99">
        <f t="shared" si="24"/>
        <v>12</v>
      </c>
      <c r="G99">
        <f t="shared" si="25"/>
        <v>30.48</v>
      </c>
      <c r="H99">
        <f t="shared" si="22"/>
        <v>868.68000000000006</v>
      </c>
      <c r="I99">
        <f t="shared" si="23"/>
        <v>8.6868000000000001E-2</v>
      </c>
      <c r="J99">
        <f t="shared" si="21"/>
        <v>4.0827959999999996E-2</v>
      </c>
    </row>
    <row r="100" spans="1:14" x14ac:dyDescent="0.25">
      <c r="B100">
        <v>7</v>
      </c>
      <c r="C100">
        <v>0</v>
      </c>
      <c r="D100">
        <v>0</v>
      </c>
      <c r="E100">
        <f t="shared" si="20"/>
        <v>0</v>
      </c>
      <c r="F100">
        <f t="shared" si="24"/>
        <v>12</v>
      </c>
      <c r="G100">
        <f t="shared" si="25"/>
        <v>30.48</v>
      </c>
      <c r="H100">
        <f t="shared" si="22"/>
        <v>396.24</v>
      </c>
      <c r="I100">
        <f t="shared" si="23"/>
        <v>3.9623999999999999E-2</v>
      </c>
      <c r="J100">
        <f t="shared" si="21"/>
        <v>0</v>
      </c>
    </row>
    <row r="101" spans="1:14" x14ac:dyDescent="0.25">
      <c r="H101" t="s">
        <v>7</v>
      </c>
      <c r="J101">
        <f>SUM(J93:J100)</f>
        <v>0.26238707999999999</v>
      </c>
      <c r="K101" s="3">
        <v>40927</v>
      </c>
      <c r="L101">
        <v>1512</v>
      </c>
      <c r="M101">
        <f>J101</f>
        <v>0.26238707999999999</v>
      </c>
      <c r="N101">
        <f>J102</f>
        <v>262.38707999999997</v>
      </c>
    </row>
    <row r="102" spans="1:14" x14ac:dyDescent="0.25">
      <c r="H102" t="s">
        <v>8</v>
      </c>
      <c r="J102">
        <f>J101*1000</f>
        <v>262.38707999999997</v>
      </c>
    </row>
    <row r="111" spans="1:14" x14ac:dyDescent="0.25">
      <c r="A111" s="37"/>
      <c r="B111" s="10" t="s">
        <v>16</v>
      </c>
      <c r="C111" s="11" t="s">
        <v>17</v>
      </c>
      <c r="D111" s="11" t="s">
        <v>18</v>
      </c>
      <c r="E111" s="12" t="s">
        <v>19</v>
      </c>
    </row>
    <row r="112" spans="1:14" x14ac:dyDescent="0.25">
      <c r="B112" t="s">
        <v>21</v>
      </c>
      <c r="C112" s="3">
        <v>40927</v>
      </c>
      <c r="D112">
        <v>1708</v>
      </c>
    </row>
    <row r="113" spans="2:14" x14ac:dyDescent="0.25">
      <c r="B113" s="4" t="s">
        <v>14</v>
      </c>
      <c r="C113" s="5"/>
      <c r="D113" s="6"/>
      <c r="E113" s="4" t="s">
        <v>15</v>
      </c>
      <c r="F113" s="5"/>
      <c r="G113" s="5"/>
      <c r="H113" s="5"/>
      <c r="I113" s="5"/>
      <c r="J113" s="6"/>
    </row>
    <row r="114" spans="2:14" x14ac:dyDescent="0.25">
      <c r="B114" s="7" t="s">
        <v>23</v>
      </c>
      <c r="C114" s="8" t="s">
        <v>1</v>
      </c>
      <c r="D114" s="9" t="s">
        <v>2</v>
      </c>
      <c r="E114" s="7" t="s">
        <v>1</v>
      </c>
      <c r="F114" s="8" t="s">
        <v>25</v>
      </c>
      <c r="G114" s="8" t="s">
        <v>24</v>
      </c>
      <c r="H114" s="8" t="s">
        <v>3</v>
      </c>
      <c r="I114" s="8" t="s">
        <v>6</v>
      </c>
      <c r="J114" s="9" t="s">
        <v>5</v>
      </c>
    </row>
    <row r="115" spans="2:14" x14ac:dyDescent="0.25">
      <c r="B115">
        <v>0</v>
      </c>
      <c r="C115">
        <v>0</v>
      </c>
      <c r="D115">
        <v>0</v>
      </c>
      <c r="E115">
        <f t="shared" ref="E115:E123" si="26">0-C115</f>
        <v>0</v>
      </c>
      <c r="F115">
        <v>0</v>
      </c>
      <c r="G115">
        <v>0</v>
      </c>
      <c r="H115">
        <v>0</v>
      </c>
      <c r="I115">
        <f>H115/10000</f>
        <v>0</v>
      </c>
      <c r="J115">
        <f t="shared" ref="J115:J123" si="27">D115*I115</f>
        <v>0</v>
      </c>
    </row>
    <row r="116" spans="2:14" x14ac:dyDescent="0.25">
      <c r="B116">
        <v>1</v>
      </c>
      <c r="C116">
        <v>32</v>
      </c>
      <c r="D116">
        <v>0.39</v>
      </c>
      <c r="E116">
        <f t="shared" si="26"/>
        <v>-32</v>
      </c>
      <c r="F116">
        <f>(B116-B115)*12</f>
        <v>12</v>
      </c>
      <c r="G116">
        <f>F116*2.54</f>
        <v>30.48</v>
      </c>
      <c r="H116">
        <f t="shared" ref="H116:H121" si="28">G116*((C116+C115)/2)</f>
        <v>487.68</v>
      </c>
      <c r="I116">
        <f t="shared" ref="I116:I123" si="29">H116/10000</f>
        <v>4.8767999999999999E-2</v>
      </c>
      <c r="J116">
        <f t="shared" si="27"/>
        <v>1.9019520000000002E-2</v>
      </c>
    </row>
    <row r="117" spans="2:14" x14ac:dyDescent="0.25">
      <c r="B117">
        <v>2</v>
      </c>
      <c r="C117">
        <v>42</v>
      </c>
      <c r="D117">
        <v>0.4</v>
      </c>
      <c r="E117">
        <f t="shared" si="26"/>
        <v>-42</v>
      </c>
      <c r="F117">
        <f t="shared" ref="F117:F121" si="30">(B117-B116)*12</f>
        <v>12</v>
      </c>
      <c r="G117">
        <f t="shared" ref="G117:G123" si="31">F117*2.54</f>
        <v>30.48</v>
      </c>
      <c r="H117">
        <f t="shared" si="28"/>
        <v>1127.76</v>
      </c>
      <c r="I117">
        <f t="shared" si="29"/>
        <v>0.112776</v>
      </c>
      <c r="J117">
        <f t="shared" si="27"/>
        <v>4.5110400000000002E-2</v>
      </c>
    </row>
    <row r="118" spans="2:14" x14ac:dyDescent="0.25">
      <c r="B118">
        <v>3</v>
      </c>
      <c r="C118">
        <v>45</v>
      </c>
      <c r="D118">
        <v>0.46</v>
      </c>
      <c r="E118">
        <f t="shared" si="26"/>
        <v>-45</v>
      </c>
      <c r="F118">
        <f t="shared" si="30"/>
        <v>12</v>
      </c>
      <c r="G118">
        <f t="shared" si="31"/>
        <v>30.48</v>
      </c>
      <c r="H118">
        <f t="shared" si="28"/>
        <v>1325.88</v>
      </c>
      <c r="I118">
        <f t="shared" si="29"/>
        <v>0.13258800000000001</v>
      </c>
      <c r="J118">
        <f t="shared" si="27"/>
        <v>6.0990480000000007E-2</v>
      </c>
    </row>
    <row r="119" spans="2:14" x14ac:dyDescent="0.25">
      <c r="B119">
        <v>4</v>
      </c>
      <c r="C119">
        <v>45</v>
      </c>
      <c r="D119">
        <v>0.52</v>
      </c>
      <c r="E119">
        <f t="shared" si="26"/>
        <v>-45</v>
      </c>
      <c r="F119">
        <f t="shared" si="30"/>
        <v>12</v>
      </c>
      <c r="G119">
        <f t="shared" si="31"/>
        <v>30.48</v>
      </c>
      <c r="H119">
        <f t="shared" si="28"/>
        <v>1371.6</v>
      </c>
      <c r="I119">
        <f t="shared" si="29"/>
        <v>0.13716</v>
      </c>
      <c r="J119">
        <f t="shared" si="27"/>
        <v>7.1323200000000003E-2</v>
      </c>
    </row>
    <row r="120" spans="2:14" x14ac:dyDescent="0.25">
      <c r="B120">
        <v>5</v>
      </c>
      <c r="C120">
        <v>25</v>
      </c>
      <c r="D120">
        <v>0.63</v>
      </c>
      <c r="E120">
        <f t="shared" si="26"/>
        <v>-25</v>
      </c>
      <c r="F120">
        <f t="shared" si="30"/>
        <v>12</v>
      </c>
      <c r="G120">
        <f t="shared" si="31"/>
        <v>30.48</v>
      </c>
      <c r="H120">
        <f t="shared" si="28"/>
        <v>1066.8</v>
      </c>
      <c r="I120">
        <f t="shared" si="29"/>
        <v>0.10668</v>
      </c>
      <c r="J120">
        <f t="shared" si="27"/>
        <v>6.7208400000000001E-2</v>
      </c>
    </row>
    <row r="121" spans="2:14" x14ac:dyDescent="0.25">
      <c r="B121">
        <v>6</v>
      </c>
      <c r="C121">
        <v>27</v>
      </c>
      <c r="D121">
        <v>0.5</v>
      </c>
      <c r="E121">
        <f t="shared" si="26"/>
        <v>-27</v>
      </c>
      <c r="F121">
        <f t="shared" si="30"/>
        <v>12</v>
      </c>
      <c r="G121">
        <f t="shared" si="31"/>
        <v>30.48</v>
      </c>
      <c r="H121">
        <f t="shared" si="28"/>
        <v>792.48</v>
      </c>
      <c r="I121">
        <f t="shared" si="29"/>
        <v>7.9247999999999999E-2</v>
      </c>
      <c r="J121">
        <f t="shared" si="27"/>
        <v>3.9623999999999999E-2</v>
      </c>
    </row>
    <row r="122" spans="2:14" x14ac:dyDescent="0.25">
      <c r="B122">
        <v>7</v>
      </c>
      <c r="C122">
        <v>28</v>
      </c>
      <c r="D122">
        <v>0.35</v>
      </c>
      <c r="E122">
        <f t="shared" si="26"/>
        <v>-28</v>
      </c>
      <c r="F122">
        <f>(B122-B120)*12</f>
        <v>24</v>
      </c>
      <c r="G122">
        <f t="shared" si="31"/>
        <v>60.96</v>
      </c>
      <c r="H122">
        <f>G122*((C122+C120)/2)</f>
        <v>1615.44</v>
      </c>
      <c r="I122">
        <f t="shared" si="29"/>
        <v>0.16154399999999999</v>
      </c>
      <c r="J122">
        <f t="shared" si="27"/>
        <v>5.6540399999999991E-2</v>
      </c>
    </row>
    <row r="123" spans="2:14" x14ac:dyDescent="0.25">
      <c r="B123">
        <v>7.5</v>
      </c>
      <c r="C123">
        <v>0</v>
      </c>
      <c r="D123">
        <v>0</v>
      </c>
      <c r="E123">
        <f t="shared" si="26"/>
        <v>0</v>
      </c>
      <c r="F123">
        <f>(B123-B121)*12</f>
        <v>18</v>
      </c>
      <c r="G123">
        <f t="shared" si="31"/>
        <v>45.72</v>
      </c>
      <c r="H123">
        <f>G123*((C123+C121)/2)</f>
        <v>617.22</v>
      </c>
      <c r="I123">
        <f t="shared" si="29"/>
        <v>6.1722000000000006E-2</v>
      </c>
      <c r="J123">
        <f t="shared" si="27"/>
        <v>0</v>
      </c>
    </row>
    <row r="124" spans="2:14" x14ac:dyDescent="0.25">
      <c r="H124" t="s">
        <v>7</v>
      </c>
      <c r="J124">
        <f>SUM(J115:J123)</f>
        <v>0.35981639999999998</v>
      </c>
      <c r="K124" s="3">
        <v>40927</v>
      </c>
      <c r="L124">
        <v>1708</v>
      </c>
      <c r="M124">
        <f>J124</f>
        <v>0.35981639999999998</v>
      </c>
      <c r="N124">
        <f>J125</f>
        <v>359.81639999999999</v>
      </c>
    </row>
    <row r="125" spans="2:14" x14ac:dyDescent="0.25">
      <c r="H125" t="s">
        <v>8</v>
      </c>
      <c r="J125">
        <f>J124*1000</f>
        <v>359.81639999999999</v>
      </c>
    </row>
    <row r="134" spans="1:10" x14ac:dyDescent="0.25">
      <c r="A134" s="80"/>
      <c r="B134" s="10" t="s">
        <v>16</v>
      </c>
      <c r="C134" s="11" t="s">
        <v>17</v>
      </c>
      <c r="D134" s="11" t="s">
        <v>18</v>
      </c>
      <c r="E134" s="12" t="s">
        <v>19</v>
      </c>
      <c r="F134" s="12" t="s">
        <v>34</v>
      </c>
    </row>
    <row r="135" spans="1:10" ht="15.75" thickBot="1" x14ac:dyDescent="0.3">
      <c r="B135" t="s">
        <v>21</v>
      </c>
      <c r="C135" s="3">
        <v>40933</v>
      </c>
      <c r="D135">
        <v>1346</v>
      </c>
      <c r="F135">
        <v>15</v>
      </c>
    </row>
    <row r="136" spans="1:10" x14ac:dyDescent="0.25">
      <c r="B136" s="20" t="s">
        <v>14</v>
      </c>
      <c r="C136" s="21"/>
      <c r="D136" s="22"/>
      <c r="E136" s="5" t="s">
        <v>15</v>
      </c>
      <c r="F136" s="5"/>
      <c r="G136" s="5"/>
      <c r="H136" s="5"/>
      <c r="I136" s="5"/>
      <c r="J136" s="6"/>
    </row>
    <row r="137" spans="1:10" ht="15.75" thickBot="1" x14ac:dyDescent="0.3">
      <c r="B137" s="31" t="s">
        <v>23</v>
      </c>
      <c r="C137" s="15" t="s">
        <v>1</v>
      </c>
      <c r="D137" s="32" t="s">
        <v>2</v>
      </c>
      <c r="E137" s="8" t="s">
        <v>1</v>
      </c>
      <c r="F137" s="8" t="s">
        <v>25</v>
      </c>
      <c r="G137" s="8" t="s">
        <v>24</v>
      </c>
      <c r="H137" s="8" t="s">
        <v>3</v>
      </c>
      <c r="I137" s="8" t="s">
        <v>6</v>
      </c>
      <c r="J137" s="9" t="s">
        <v>5</v>
      </c>
    </row>
    <row r="138" spans="1:10" x14ac:dyDescent="0.25">
      <c r="B138" s="33">
        <v>0</v>
      </c>
      <c r="C138" s="34">
        <v>0</v>
      </c>
      <c r="D138" s="35">
        <v>0</v>
      </c>
      <c r="E138">
        <f t="shared" ref="E138:E145" si="32">0-C138</f>
        <v>0</v>
      </c>
      <c r="F138">
        <v>0</v>
      </c>
      <c r="G138">
        <v>0</v>
      </c>
      <c r="H138">
        <v>0</v>
      </c>
      <c r="I138">
        <f>H138/10000</f>
        <v>0</v>
      </c>
      <c r="J138">
        <f t="shared" ref="J138:J145" si="33">D138*I138</f>
        <v>0</v>
      </c>
    </row>
    <row r="139" spans="1:10" x14ac:dyDescent="0.25">
      <c r="B139" s="25">
        <v>1</v>
      </c>
      <c r="C139" s="2">
        <v>35</v>
      </c>
      <c r="D139" s="26">
        <v>0.32</v>
      </c>
      <c r="E139">
        <f t="shared" si="32"/>
        <v>-35</v>
      </c>
      <c r="F139">
        <f>(B139-B138)*12</f>
        <v>12</v>
      </c>
      <c r="G139">
        <f>F139*2.54</f>
        <v>30.48</v>
      </c>
      <c r="H139">
        <f t="shared" ref="H139:H144" si="34">G139*((C139+C138)/2)</f>
        <v>533.4</v>
      </c>
      <c r="I139">
        <f t="shared" ref="I139:I145" si="35">H139/10000</f>
        <v>5.3339999999999999E-2</v>
      </c>
      <c r="J139">
        <f t="shared" si="33"/>
        <v>1.7068799999999999E-2</v>
      </c>
    </row>
    <row r="140" spans="1:10" x14ac:dyDescent="0.25">
      <c r="B140" s="25">
        <v>2</v>
      </c>
      <c r="C140" s="2">
        <v>38</v>
      </c>
      <c r="D140" s="26">
        <v>0.37</v>
      </c>
      <c r="E140">
        <f t="shared" si="32"/>
        <v>-38</v>
      </c>
      <c r="F140">
        <f t="shared" ref="F140:F144" si="36">(B140-B139)*12</f>
        <v>12</v>
      </c>
      <c r="G140">
        <f t="shared" ref="G140:G145" si="37">F140*2.54</f>
        <v>30.48</v>
      </c>
      <c r="H140">
        <f t="shared" si="34"/>
        <v>1112.52</v>
      </c>
      <c r="I140">
        <f t="shared" si="35"/>
        <v>0.111252</v>
      </c>
      <c r="J140">
        <f t="shared" si="33"/>
        <v>4.1163240000000004E-2</v>
      </c>
    </row>
    <row r="141" spans="1:10" x14ac:dyDescent="0.25">
      <c r="B141" s="25">
        <v>3</v>
      </c>
      <c r="C141" s="30">
        <v>36</v>
      </c>
      <c r="D141" s="26">
        <v>0.35</v>
      </c>
      <c r="E141">
        <f t="shared" si="32"/>
        <v>-36</v>
      </c>
      <c r="F141">
        <f t="shared" si="36"/>
        <v>12</v>
      </c>
      <c r="G141">
        <f t="shared" si="37"/>
        <v>30.48</v>
      </c>
      <c r="H141">
        <f t="shared" si="34"/>
        <v>1127.76</v>
      </c>
      <c r="I141">
        <f t="shared" si="35"/>
        <v>0.112776</v>
      </c>
      <c r="J141">
        <f t="shared" si="33"/>
        <v>3.9471599999999996E-2</v>
      </c>
    </row>
    <row r="142" spans="1:10" x14ac:dyDescent="0.25">
      <c r="B142" s="25">
        <v>4</v>
      </c>
      <c r="C142" s="30">
        <v>34</v>
      </c>
      <c r="D142" s="26">
        <v>0.48</v>
      </c>
      <c r="E142">
        <f t="shared" si="32"/>
        <v>-34</v>
      </c>
      <c r="F142">
        <f t="shared" si="36"/>
        <v>12</v>
      </c>
      <c r="G142">
        <f t="shared" si="37"/>
        <v>30.48</v>
      </c>
      <c r="H142">
        <f t="shared" si="34"/>
        <v>1066.8</v>
      </c>
      <c r="I142">
        <f t="shared" si="35"/>
        <v>0.10668</v>
      </c>
      <c r="J142">
        <f t="shared" si="33"/>
        <v>5.1206399999999999E-2</v>
      </c>
    </row>
    <row r="143" spans="1:10" x14ac:dyDescent="0.25">
      <c r="B143" s="25">
        <v>5</v>
      </c>
      <c r="C143" s="30">
        <v>27</v>
      </c>
      <c r="D143" s="26">
        <v>0.45</v>
      </c>
      <c r="E143">
        <f t="shared" si="32"/>
        <v>-27</v>
      </c>
      <c r="F143">
        <f t="shared" si="36"/>
        <v>12</v>
      </c>
      <c r="G143">
        <f t="shared" si="37"/>
        <v>30.48</v>
      </c>
      <c r="H143">
        <f t="shared" si="34"/>
        <v>929.64</v>
      </c>
      <c r="I143">
        <f t="shared" si="35"/>
        <v>9.2964000000000005E-2</v>
      </c>
      <c r="J143">
        <f t="shared" si="33"/>
        <v>4.1833800000000004E-2</v>
      </c>
    </row>
    <row r="144" spans="1:10" x14ac:dyDescent="0.25">
      <c r="B144" s="25">
        <v>6</v>
      </c>
      <c r="C144" s="30">
        <v>28</v>
      </c>
      <c r="D144" s="26">
        <v>0.3</v>
      </c>
      <c r="E144">
        <f t="shared" si="32"/>
        <v>-28</v>
      </c>
      <c r="F144">
        <f t="shared" si="36"/>
        <v>12</v>
      </c>
      <c r="G144">
        <f t="shared" si="37"/>
        <v>30.48</v>
      </c>
      <c r="H144">
        <f t="shared" si="34"/>
        <v>838.2</v>
      </c>
      <c r="I144">
        <f t="shared" si="35"/>
        <v>8.3820000000000006E-2</v>
      </c>
      <c r="J144">
        <f t="shared" si="33"/>
        <v>2.5146000000000002E-2</v>
      </c>
    </row>
    <row r="145" spans="1:14" ht="15.75" thickBot="1" x14ac:dyDescent="0.3">
      <c r="B145" s="27">
        <v>7</v>
      </c>
      <c r="C145" s="28">
        <v>0</v>
      </c>
      <c r="D145" s="29">
        <v>0</v>
      </c>
      <c r="E145">
        <f t="shared" si="32"/>
        <v>0</v>
      </c>
      <c r="F145">
        <v>12</v>
      </c>
      <c r="G145">
        <f t="shared" si="37"/>
        <v>30.48</v>
      </c>
      <c r="H145">
        <f>G145*((C145+C143)/2)</f>
        <v>411.48</v>
      </c>
      <c r="I145">
        <f t="shared" si="35"/>
        <v>4.1148000000000004E-2</v>
      </c>
      <c r="J145">
        <f t="shared" si="33"/>
        <v>0</v>
      </c>
    </row>
    <row r="146" spans="1:14" x14ac:dyDescent="0.25">
      <c r="H146" t="s">
        <v>7</v>
      </c>
      <c r="J146">
        <f>SUM(J138:J145)</f>
        <v>0.21588984</v>
      </c>
      <c r="K146" s="3">
        <f>C135</f>
        <v>40933</v>
      </c>
      <c r="L146">
        <f>D135</f>
        <v>1346</v>
      </c>
      <c r="M146">
        <f>J146</f>
        <v>0.21588984</v>
      </c>
      <c r="N146">
        <f>J147</f>
        <v>215.88983999999999</v>
      </c>
    </row>
    <row r="147" spans="1:14" x14ac:dyDescent="0.25">
      <c r="H147" t="s">
        <v>8</v>
      </c>
      <c r="J147">
        <f>J146*1000</f>
        <v>215.88983999999999</v>
      </c>
    </row>
    <row r="156" spans="1:14" x14ac:dyDescent="0.25">
      <c r="A156" s="80"/>
      <c r="B156" s="10" t="s">
        <v>16</v>
      </c>
      <c r="C156" s="11" t="s">
        <v>17</v>
      </c>
      <c r="D156" s="11" t="s">
        <v>18</v>
      </c>
      <c r="E156" s="12" t="s">
        <v>19</v>
      </c>
      <c r="F156" s="12" t="s">
        <v>34</v>
      </c>
    </row>
    <row r="157" spans="1:14" ht="15.75" thickBot="1" x14ac:dyDescent="0.3">
      <c r="B157" t="s">
        <v>21</v>
      </c>
      <c r="C157" s="3">
        <v>40933</v>
      </c>
      <c r="D157">
        <v>1409</v>
      </c>
      <c r="F157">
        <v>15</v>
      </c>
    </row>
    <row r="158" spans="1:14" x14ac:dyDescent="0.25">
      <c r="B158" s="20" t="s">
        <v>14</v>
      </c>
      <c r="C158" s="21"/>
      <c r="D158" s="22"/>
      <c r="E158" s="5" t="s">
        <v>15</v>
      </c>
      <c r="F158" s="5"/>
      <c r="G158" s="5"/>
      <c r="H158" s="5"/>
      <c r="I158" s="5"/>
      <c r="J158" s="6"/>
    </row>
    <row r="159" spans="1:14" ht="15.75" thickBot="1" x14ac:dyDescent="0.3">
      <c r="B159" s="31" t="s">
        <v>23</v>
      </c>
      <c r="C159" s="15" t="s">
        <v>1</v>
      </c>
      <c r="D159" s="32" t="s">
        <v>2</v>
      </c>
      <c r="E159" s="8" t="s">
        <v>1</v>
      </c>
      <c r="F159" s="8" t="s">
        <v>25</v>
      </c>
      <c r="G159" s="8" t="s">
        <v>24</v>
      </c>
      <c r="H159" s="8" t="s">
        <v>3</v>
      </c>
      <c r="I159" s="8" t="s">
        <v>6</v>
      </c>
      <c r="J159" s="9" t="s">
        <v>5</v>
      </c>
    </row>
    <row r="160" spans="1:14" x14ac:dyDescent="0.25">
      <c r="B160" s="33">
        <v>0</v>
      </c>
      <c r="C160" s="34">
        <v>0</v>
      </c>
      <c r="D160" s="35">
        <v>0</v>
      </c>
      <c r="E160">
        <f t="shared" ref="E160:E167" si="38">0-C160</f>
        <v>0</v>
      </c>
      <c r="F160">
        <v>0</v>
      </c>
      <c r="G160">
        <v>0</v>
      </c>
      <c r="H160">
        <v>0</v>
      </c>
      <c r="I160">
        <f>H160/10000</f>
        <v>0</v>
      </c>
      <c r="J160">
        <f t="shared" ref="J160:J167" si="39">D160*I160</f>
        <v>0</v>
      </c>
    </row>
    <row r="161" spans="2:14" x14ac:dyDescent="0.25">
      <c r="B161" s="25">
        <v>1</v>
      </c>
      <c r="C161" s="2">
        <v>38</v>
      </c>
      <c r="D161" s="26">
        <v>0.33</v>
      </c>
      <c r="E161">
        <f t="shared" si="38"/>
        <v>-38</v>
      </c>
      <c r="F161">
        <f>(B161-B160)*12</f>
        <v>12</v>
      </c>
      <c r="G161">
        <f>F161*2.54</f>
        <v>30.48</v>
      </c>
      <c r="H161">
        <f t="shared" ref="H161:H166" si="40">G161*((C161+C160)/2)</f>
        <v>579.12</v>
      </c>
      <c r="I161">
        <f t="shared" ref="I161:I167" si="41">H161/10000</f>
        <v>5.7911999999999998E-2</v>
      </c>
      <c r="J161">
        <f t="shared" si="39"/>
        <v>1.911096E-2</v>
      </c>
    </row>
    <row r="162" spans="2:14" x14ac:dyDescent="0.25">
      <c r="B162" s="25">
        <v>2</v>
      </c>
      <c r="C162" s="2">
        <v>38</v>
      </c>
      <c r="D162" s="26">
        <v>0.35</v>
      </c>
      <c r="E162">
        <f t="shared" si="38"/>
        <v>-38</v>
      </c>
      <c r="F162">
        <f t="shared" ref="F162:F166" si="42">(B162-B161)*12</f>
        <v>12</v>
      </c>
      <c r="G162">
        <f t="shared" ref="G162:G167" si="43">F162*2.54</f>
        <v>30.48</v>
      </c>
      <c r="H162">
        <f t="shared" si="40"/>
        <v>1158.24</v>
      </c>
      <c r="I162">
        <f t="shared" si="41"/>
        <v>0.115824</v>
      </c>
      <c r="J162">
        <f t="shared" si="39"/>
        <v>4.0538399999999995E-2</v>
      </c>
    </row>
    <row r="163" spans="2:14" x14ac:dyDescent="0.25">
      <c r="B163" s="25">
        <v>3</v>
      </c>
      <c r="C163" s="30">
        <v>38</v>
      </c>
      <c r="D163" s="26">
        <v>0.36</v>
      </c>
      <c r="E163">
        <f t="shared" si="38"/>
        <v>-38</v>
      </c>
      <c r="F163">
        <f t="shared" si="42"/>
        <v>12</v>
      </c>
      <c r="G163">
        <f t="shared" si="43"/>
        <v>30.48</v>
      </c>
      <c r="H163">
        <f t="shared" si="40"/>
        <v>1158.24</v>
      </c>
      <c r="I163">
        <f t="shared" si="41"/>
        <v>0.115824</v>
      </c>
      <c r="J163">
        <f t="shared" si="39"/>
        <v>4.169664E-2</v>
      </c>
    </row>
    <row r="164" spans="2:14" x14ac:dyDescent="0.25">
      <c r="B164" s="25">
        <v>4</v>
      </c>
      <c r="C164" s="30">
        <v>34</v>
      </c>
      <c r="D164" s="26">
        <v>0.43</v>
      </c>
      <c r="E164">
        <f t="shared" si="38"/>
        <v>-34</v>
      </c>
      <c r="F164">
        <f t="shared" si="42"/>
        <v>12</v>
      </c>
      <c r="G164">
        <f t="shared" si="43"/>
        <v>30.48</v>
      </c>
      <c r="H164">
        <f t="shared" si="40"/>
        <v>1097.28</v>
      </c>
      <c r="I164">
        <f t="shared" si="41"/>
        <v>0.10972799999999999</v>
      </c>
      <c r="J164">
        <f t="shared" si="39"/>
        <v>4.7183039999999996E-2</v>
      </c>
    </row>
    <row r="165" spans="2:14" x14ac:dyDescent="0.25">
      <c r="B165" s="25">
        <v>5</v>
      </c>
      <c r="C165" s="30">
        <v>30</v>
      </c>
      <c r="D165" s="26">
        <v>0.39</v>
      </c>
      <c r="E165">
        <f t="shared" si="38"/>
        <v>-30</v>
      </c>
      <c r="F165">
        <f t="shared" si="42"/>
        <v>12</v>
      </c>
      <c r="G165">
        <f t="shared" si="43"/>
        <v>30.48</v>
      </c>
      <c r="H165">
        <f t="shared" si="40"/>
        <v>975.36</v>
      </c>
      <c r="I165">
        <f t="shared" si="41"/>
        <v>9.7535999999999998E-2</v>
      </c>
      <c r="J165">
        <f t="shared" si="39"/>
        <v>3.8039040000000003E-2</v>
      </c>
    </row>
    <row r="166" spans="2:14" x14ac:dyDescent="0.25">
      <c r="B166" s="25">
        <v>6</v>
      </c>
      <c r="C166" s="30">
        <v>29</v>
      </c>
      <c r="D166" s="26">
        <v>0.36</v>
      </c>
      <c r="E166">
        <f t="shared" si="38"/>
        <v>-29</v>
      </c>
      <c r="F166">
        <f t="shared" si="42"/>
        <v>12</v>
      </c>
      <c r="G166">
        <f t="shared" si="43"/>
        <v>30.48</v>
      </c>
      <c r="H166">
        <f t="shared" si="40"/>
        <v>899.16</v>
      </c>
      <c r="I166">
        <f t="shared" si="41"/>
        <v>8.9915999999999996E-2</v>
      </c>
      <c r="J166">
        <f t="shared" si="39"/>
        <v>3.2369759999999997E-2</v>
      </c>
    </row>
    <row r="167" spans="2:14" ht="15.75" thickBot="1" x14ac:dyDescent="0.3">
      <c r="B167" s="27">
        <v>7</v>
      </c>
      <c r="C167" s="28">
        <v>0</v>
      </c>
      <c r="D167" s="29">
        <v>0</v>
      </c>
      <c r="E167">
        <f t="shared" si="38"/>
        <v>0</v>
      </c>
      <c r="F167">
        <v>12</v>
      </c>
      <c r="G167">
        <f t="shared" si="43"/>
        <v>30.48</v>
      </c>
      <c r="H167">
        <f>G167*((C167+C165)/2)</f>
        <v>457.2</v>
      </c>
      <c r="I167">
        <f t="shared" si="41"/>
        <v>4.5719999999999997E-2</v>
      </c>
      <c r="J167">
        <f t="shared" si="39"/>
        <v>0</v>
      </c>
    </row>
    <row r="168" spans="2:14" x14ac:dyDescent="0.25">
      <c r="H168" t="s">
        <v>7</v>
      </c>
      <c r="J168">
        <f>SUM(J160:J167)</f>
        <v>0.21893783999999999</v>
      </c>
      <c r="K168" s="3">
        <f>C157</f>
        <v>40933</v>
      </c>
      <c r="L168">
        <f>D157</f>
        <v>1409</v>
      </c>
      <c r="M168">
        <f>J168</f>
        <v>0.21893783999999999</v>
      </c>
      <c r="N168">
        <f>J169</f>
        <v>218.93783999999999</v>
      </c>
    </row>
    <row r="169" spans="2:14" x14ac:dyDescent="0.25">
      <c r="H169" t="s">
        <v>8</v>
      </c>
      <c r="J169">
        <f>J168*1000</f>
        <v>218.93783999999999</v>
      </c>
    </row>
    <row r="178" spans="1:14" x14ac:dyDescent="0.25">
      <c r="A178" s="80"/>
      <c r="B178" s="10" t="s">
        <v>16</v>
      </c>
      <c r="C178" s="11" t="s">
        <v>17</v>
      </c>
      <c r="D178" s="11" t="s">
        <v>18</v>
      </c>
      <c r="E178" s="12" t="s">
        <v>19</v>
      </c>
      <c r="F178" s="12" t="s">
        <v>34</v>
      </c>
    </row>
    <row r="179" spans="1:14" ht="15.75" thickBot="1" x14ac:dyDescent="0.3">
      <c r="B179" t="s">
        <v>21</v>
      </c>
      <c r="C179" s="3">
        <v>40933</v>
      </c>
      <c r="D179">
        <v>1417</v>
      </c>
      <c r="F179">
        <v>15</v>
      </c>
    </row>
    <row r="180" spans="1:14" x14ac:dyDescent="0.25">
      <c r="B180" s="20" t="s">
        <v>14</v>
      </c>
      <c r="C180" s="21"/>
      <c r="D180" s="22"/>
      <c r="E180" s="5" t="s">
        <v>15</v>
      </c>
      <c r="F180" s="5"/>
      <c r="G180" s="5"/>
      <c r="H180" s="5"/>
      <c r="I180" s="5"/>
      <c r="J180" s="6"/>
    </row>
    <row r="181" spans="1:14" ht="15.75" thickBot="1" x14ac:dyDescent="0.3">
      <c r="B181" s="31" t="s">
        <v>23</v>
      </c>
      <c r="C181" s="15" t="s">
        <v>1</v>
      </c>
      <c r="D181" s="32" t="s">
        <v>2</v>
      </c>
      <c r="E181" s="8" t="s">
        <v>1</v>
      </c>
      <c r="F181" s="8" t="s">
        <v>25</v>
      </c>
      <c r="G181" s="8" t="s">
        <v>24</v>
      </c>
      <c r="H181" s="8" t="s">
        <v>3</v>
      </c>
      <c r="I181" s="8" t="s">
        <v>6</v>
      </c>
      <c r="J181" s="9" t="s">
        <v>5</v>
      </c>
    </row>
    <row r="182" spans="1:14" x14ac:dyDescent="0.25">
      <c r="B182" s="33">
        <v>0</v>
      </c>
      <c r="C182" s="34">
        <v>0</v>
      </c>
      <c r="D182" s="35">
        <v>0</v>
      </c>
      <c r="E182">
        <f t="shared" ref="E182:E189" si="44">0-C182</f>
        <v>0</v>
      </c>
      <c r="F182">
        <v>0</v>
      </c>
      <c r="G182">
        <v>0</v>
      </c>
      <c r="H182">
        <v>0</v>
      </c>
      <c r="I182">
        <f>H182/10000</f>
        <v>0</v>
      </c>
      <c r="J182">
        <f t="shared" ref="J182:J189" si="45">D182*I182</f>
        <v>0</v>
      </c>
    </row>
    <row r="183" spans="1:14" x14ac:dyDescent="0.25">
      <c r="B183" s="25">
        <v>1</v>
      </c>
      <c r="C183" s="2">
        <v>35</v>
      </c>
      <c r="D183" s="26">
        <v>0.3</v>
      </c>
      <c r="E183">
        <f t="shared" si="44"/>
        <v>-35</v>
      </c>
      <c r="F183">
        <f>(B183-B182)*12</f>
        <v>12</v>
      </c>
      <c r="G183">
        <f>F183*2.54</f>
        <v>30.48</v>
      </c>
      <c r="H183">
        <f t="shared" ref="H183:H188" si="46">G183*((C183+C182)/2)</f>
        <v>533.4</v>
      </c>
      <c r="I183">
        <f t="shared" ref="I183:I189" si="47">H183/10000</f>
        <v>5.3339999999999999E-2</v>
      </c>
      <c r="J183">
        <f t="shared" si="45"/>
        <v>1.6001999999999999E-2</v>
      </c>
    </row>
    <row r="184" spans="1:14" x14ac:dyDescent="0.25">
      <c r="B184" s="25">
        <v>2</v>
      </c>
      <c r="C184" s="2">
        <v>37</v>
      </c>
      <c r="D184" s="26">
        <v>0.33</v>
      </c>
      <c r="E184">
        <f t="shared" si="44"/>
        <v>-37</v>
      </c>
      <c r="F184">
        <f t="shared" ref="F184:F188" si="48">(B184-B183)*12</f>
        <v>12</v>
      </c>
      <c r="G184">
        <f t="shared" ref="G184:G189" si="49">F184*2.54</f>
        <v>30.48</v>
      </c>
      <c r="H184">
        <f t="shared" si="46"/>
        <v>1097.28</v>
      </c>
      <c r="I184">
        <f t="shared" si="47"/>
        <v>0.10972799999999999</v>
      </c>
      <c r="J184">
        <f t="shared" si="45"/>
        <v>3.6210239999999998E-2</v>
      </c>
    </row>
    <row r="185" spans="1:14" x14ac:dyDescent="0.25">
      <c r="B185" s="25">
        <v>3</v>
      </c>
      <c r="C185" s="30">
        <v>37</v>
      </c>
      <c r="D185" s="26">
        <v>0.34</v>
      </c>
      <c r="E185">
        <f t="shared" si="44"/>
        <v>-37</v>
      </c>
      <c r="F185">
        <f t="shared" si="48"/>
        <v>12</v>
      </c>
      <c r="G185">
        <f t="shared" si="49"/>
        <v>30.48</v>
      </c>
      <c r="H185">
        <f t="shared" si="46"/>
        <v>1127.76</v>
      </c>
      <c r="I185">
        <f t="shared" si="47"/>
        <v>0.112776</v>
      </c>
      <c r="J185">
        <f t="shared" si="45"/>
        <v>3.8343840000000004E-2</v>
      </c>
    </row>
    <row r="186" spans="1:14" x14ac:dyDescent="0.25">
      <c r="B186" s="25">
        <v>4</v>
      </c>
      <c r="C186" s="30">
        <v>34</v>
      </c>
      <c r="D186" s="26">
        <v>0.45</v>
      </c>
      <c r="E186">
        <f t="shared" si="44"/>
        <v>-34</v>
      </c>
      <c r="F186">
        <f t="shared" si="48"/>
        <v>12</v>
      </c>
      <c r="G186">
        <f t="shared" si="49"/>
        <v>30.48</v>
      </c>
      <c r="H186">
        <f t="shared" si="46"/>
        <v>1082.04</v>
      </c>
      <c r="I186">
        <f t="shared" si="47"/>
        <v>0.10820399999999999</v>
      </c>
      <c r="J186">
        <f t="shared" si="45"/>
        <v>4.86918E-2</v>
      </c>
    </row>
    <row r="187" spans="1:14" x14ac:dyDescent="0.25">
      <c r="B187" s="25">
        <v>5</v>
      </c>
      <c r="C187" s="30">
        <v>28</v>
      </c>
      <c r="D187" s="26">
        <v>0.44</v>
      </c>
      <c r="E187">
        <f t="shared" si="44"/>
        <v>-28</v>
      </c>
      <c r="F187">
        <f t="shared" si="48"/>
        <v>12</v>
      </c>
      <c r="G187">
        <f t="shared" si="49"/>
        <v>30.48</v>
      </c>
      <c r="H187">
        <f t="shared" si="46"/>
        <v>944.88</v>
      </c>
      <c r="I187">
        <f t="shared" si="47"/>
        <v>9.4488000000000003E-2</v>
      </c>
      <c r="J187">
        <f t="shared" si="45"/>
        <v>4.1574720000000003E-2</v>
      </c>
    </row>
    <row r="188" spans="1:14" x14ac:dyDescent="0.25">
      <c r="B188" s="25">
        <v>6</v>
      </c>
      <c r="C188" s="30">
        <v>29</v>
      </c>
      <c r="D188" s="26">
        <v>0.34</v>
      </c>
      <c r="E188">
        <f t="shared" si="44"/>
        <v>-29</v>
      </c>
      <c r="F188">
        <f t="shared" si="48"/>
        <v>12</v>
      </c>
      <c r="G188">
        <f t="shared" si="49"/>
        <v>30.48</v>
      </c>
      <c r="H188">
        <f t="shared" si="46"/>
        <v>868.68000000000006</v>
      </c>
      <c r="I188">
        <f t="shared" si="47"/>
        <v>8.6868000000000001E-2</v>
      </c>
      <c r="J188">
        <f t="shared" si="45"/>
        <v>2.9535120000000002E-2</v>
      </c>
    </row>
    <row r="189" spans="1:14" ht="15.75" thickBot="1" x14ac:dyDescent="0.3">
      <c r="B189" s="27">
        <v>7</v>
      </c>
      <c r="C189" s="28">
        <v>0</v>
      </c>
      <c r="D189" s="29">
        <v>0</v>
      </c>
      <c r="E189">
        <f t="shared" si="44"/>
        <v>0</v>
      </c>
      <c r="F189">
        <v>12</v>
      </c>
      <c r="G189">
        <f t="shared" si="49"/>
        <v>30.48</v>
      </c>
      <c r="H189">
        <f>G189*((C189+C187)/2)</f>
        <v>426.72</v>
      </c>
      <c r="I189">
        <f t="shared" si="47"/>
        <v>4.2672000000000002E-2</v>
      </c>
      <c r="J189">
        <f t="shared" si="45"/>
        <v>0</v>
      </c>
    </row>
    <row r="190" spans="1:14" x14ac:dyDescent="0.25">
      <c r="H190" t="s">
        <v>7</v>
      </c>
      <c r="J190">
        <f>SUM(J182:J189)</f>
        <v>0.21035772</v>
      </c>
      <c r="K190" s="3">
        <f>C179</f>
        <v>40933</v>
      </c>
      <c r="L190">
        <f>D179</f>
        <v>1417</v>
      </c>
      <c r="M190">
        <f>J190</f>
        <v>0.21035772</v>
      </c>
      <c r="N190">
        <f>J191</f>
        <v>210.35772</v>
      </c>
    </row>
    <row r="191" spans="1:14" x14ac:dyDescent="0.25">
      <c r="H191" t="s">
        <v>8</v>
      </c>
      <c r="J191">
        <f>J190*1000</f>
        <v>210.35772</v>
      </c>
    </row>
    <row r="200" spans="1:10" x14ac:dyDescent="0.25">
      <c r="A200" s="80"/>
      <c r="B200" s="10" t="s">
        <v>16</v>
      </c>
      <c r="C200" s="11" t="s">
        <v>17</v>
      </c>
      <c r="D200" s="11" t="s">
        <v>18</v>
      </c>
      <c r="E200" s="12" t="s">
        <v>19</v>
      </c>
      <c r="F200" s="12" t="s">
        <v>34</v>
      </c>
    </row>
    <row r="201" spans="1:10" ht="15.75" thickBot="1" x14ac:dyDescent="0.3">
      <c r="B201" t="s">
        <v>21</v>
      </c>
      <c r="C201" s="3">
        <v>40933</v>
      </c>
      <c r="D201">
        <v>1856</v>
      </c>
      <c r="F201">
        <v>15</v>
      </c>
    </row>
    <row r="202" spans="1:10" x14ac:dyDescent="0.25">
      <c r="B202" s="20" t="s">
        <v>14</v>
      </c>
      <c r="C202" s="21"/>
      <c r="D202" s="22"/>
      <c r="E202" s="5" t="s">
        <v>15</v>
      </c>
      <c r="F202" s="5"/>
      <c r="G202" s="5"/>
      <c r="H202" s="5"/>
      <c r="I202" s="5"/>
      <c r="J202" s="6"/>
    </row>
    <row r="203" spans="1:10" ht="15.75" thickBot="1" x14ac:dyDescent="0.3">
      <c r="B203" s="31" t="s">
        <v>23</v>
      </c>
      <c r="C203" s="15" t="s">
        <v>1</v>
      </c>
      <c r="D203" s="32" t="s">
        <v>2</v>
      </c>
      <c r="E203" s="8" t="s">
        <v>1</v>
      </c>
      <c r="F203" s="8" t="s">
        <v>25</v>
      </c>
      <c r="G203" s="8" t="s">
        <v>24</v>
      </c>
      <c r="H203" s="8" t="s">
        <v>3</v>
      </c>
      <c r="I203" s="8" t="s">
        <v>6</v>
      </c>
      <c r="J203" s="9" t="s">
        <v>5</v>
      </c>
    </row>
    <row r="204" spans="1:10" x14ac:dyDescent="0.25">
      <c r="B204" s="33">
        <v>0</v>
      </c>
      <c r="C204" s="34">
        <v>0</v>
      </c>
      <c r="D204" s="35">
        <v>0</v>
      </c>
      <c r="E204">
        <f t="shared" ref="E204:E211" si="50">0-C204</f>
        <v>0</v>
      </c>
      <c r="F204">
        <v>0</v>
      </c>
      <c r="G204">
        <v>0</v>
      </c>
      <c r="H204">
        <v>0</v>
      </c>
      <c r="I204">
        <f>H204/10000</f>
        <v>0</v>
      </c>
      <c r="J204">
        <f t="shared" ref="J204:J211" si="51">D204*I204</f>
        <v>0</v>
      </c>
    </row>
    <row r="205" spans="1:10" x14ac:dyDescent="0.25">
      <c r="B205" s="25">
        <v>1</v>
      </c>
      <c r="C205" s="2">
        <v>23</v>
      </c>
      <c r="D205" s="26">
        <v>0.2</v>
      </c>
      <c r="E205">
        <f t="shared" si="50"/>
        <v>-23</v>
      </c>
      <c r="F205">
        <f>(B205-B204)*12</f>
        <v>12</v>
      </c>
      <c r="G205">
        <f>F205*2.54</f>
        <v>30.48</v>
      </c>
      <c r="H205">
        <f t="shared" ref="H205:H210" si="52">G205*((C205+C204)/2)</f>
        <v>350.52</v>
      </c>
      <c r="I205">
        <f t="shared" ref="I205:I211" si="53">H205/10000</f>
        <v>3.5052E-2</v>
      </c>
      <c r="J205">
        <f t="shared" si="51"/>
        <v>7.0104E-3</v>
      </c>
    </row>
    <row r="206" spans="1:10" x14ac:dyDescent="0.25">
      <c r="B206" s="25">
        <v>2</v>
      </c>
      <c r="C206" s="2">
        <v>35</v>
      </c>
      <c r="D206" s="26">
        <v>0.23</v>
      </c>
      <c r="E206">
        <f t="shared" si="50"/>
        <v>-35</v>
      </c>
      <c r="F206">
        <f t="shared" ref="F206:F210" si="54">(B206-B205)*12</f>
        <v>12</v>
      </c>
      <c r="G206">
        <f t="shared" ref="G206:G211" si="55">F206*2.54</f>
        <v>30.48</v>
      </c>
      <c r="H206">
        <f t="shared" si="52"/>
        <v>883.92</v>
      </c>
      <c r="I206">
        <f t="shared" si="53"/>
        <v>8.8391999999999998E-2</v>
      </c>
      <c r="J206">
        <f t="shared" si="51"/>
        <v>2.033016E-2</v>
      </c>
    </row>
    <row r="207" spans="1:10" x14ac:dyDescent="0.25">
      <c r="B207" s="25">
        <v>3</v>
      </c>
      <c r="C207" s="30">
        <v>34</v>
      </c>
      <c r="D207" s="26">
        <v>0.25</v>
      </c>
      <c r="E207">
        <f t="shared" si="50"/>
        <v>-34</v>
      </c>
      <c r="F207">
        <f t="shared" si="54"/>
        <v>12</v>
      </c>
      <c r="G207">
        <f t="shared" si="55"/>
        <v>30.48</v>
      </c>
      <c r="H207">
        <f t="shared" si="52"/>
        <v>1051.56</v>
      </c>
      <c r="I207">
        <f t="shared" si="53"/>
        <v>0.105156</v>
      </c>
      <c r="J207">
        <f t="shared" si="51"/>
        <v>2.6289E-2</v>
      </c>
    </row>
    <row r="208" spans="1:10" x14ac:dyDescent="0.25">
      <c r="B208" s="25">
        <v>4</v>
      </c>
      <c r="C208" s="30">
        <v>29</v>
      </c>
      <c r="D208" s="26">
        <v>0.36</v>
      </c>
      <c r="E208">
        <f t="shared" si="50"/>
        <v>-29</v>
      </c>
      <c r="F208">
        <f t="shared" si="54"/>
        <v>12</v>
      </c>
      <c r="G208">
        <f t="shared" si="55"/>
        <v>30.48</v>
      </c>
      <c r="H208">
        <f t="shared" si="52"/>
        <v>960.12</v>
      </c>
      <c r="I208">
        <f t="shared" si="53"/>
        <v>9.6012E-2</v>
      </c>
      <c r="J208">
        <f t="shared" si="51"/>
        <v>3.4564319999999996E-2</v>
      </c>
    </row>
    <row r="209" spans="1:14" x14ac:dyDescent="0.25">
      <c r="B209" s="25">
        <v>5</v>
      </c>
      <c r="C209" s="30">
        <v>23</v>
      </c>
      <c r="D209" s="26">
        <v>0.34</v>
      </c>
      <c r="E209">
        <f t="shared" si="50"/>
        <v>-23</v>
      </c>
      <c r="F209">
        <f t="shared" si="54"/>
        <v>12</v>
      </c>
      <c r="G209">
        <f t="shared" si="55"/>
        <v>30.48</v>
      </c>
      <c r="H209">
        <f t="shared" si="52"/>
        <v>792.48</v>
      </c>
      <c r="I209">
        <f t="shared" si="53"/>
        <v>7.9247999999999999E-2</v>
      </c>
      <c r="J209">
        <f t="shared" si="51"/>
        <v>2.6944320000000001E-2</v>
      </c>
    </row>
    <row r="210" spans="1:14" x14ac:dyDescent="0.25">
      <c r="B210" s="25">
        <v>6</v>
      </c>
      <c r="C210" s="30">
        <v>24</v>
      </c>
      <c r="D210" s="26">
        <v>0.27</v>
      </c>
      <c r="E210">
        <f t="shared" si="50"/>
        <v>-24</v>
      </c>
      <c r="F210">
        <f t="shared" si="54"/>
        <v>12</v>
      </c>
      <c r="G210">
        <f t="shared" si="55"/>
        <v>30.48</v>
      </c>
      <c r="H210">
        <f t="shared" si="52"/>
        <v>716.28</v>
      </c>
      <c r="I210">
        <f t="shared" si="53"/>
        <v>7.1627999999999997E-2</v>
      </c>
      <c r="J210">
        <f t="shared" si="51"/>
        <v>1.9339560000000002E-2</v>
      </c>
    </row>
    <row r="211" spans="1:14" ht="15.75" thickBot="1" x14ac:dyDescent="0.3">
      <c r="B211" s="27">
        <v>7</v>
      </c>
      <c r="C211" s="28">
        <v>0</v>
      </c>
      <c r="D211" s="29">
        <v>0</v>
      </c>
      <c r="E211">
        <f t="shared" si="50"/>
        <v>0</v>
      </c>
      <c r="F211">
        <v>12</v>
      </c>
      <c r="G211">
        <f t="shared" si="55"/>
        <v>30.48</v>
      </c>
      <c r="H211">
        <f>G211*((C211+C209)/2)</f>
        <v>350.52</v>
      </c>
      <c r="I211">
        <f t="shared" si="53"/>
        <v>3.5052E-2</v>
      </c>
      <c r="J211">
        <f t="shared" si="51"/>
        <v>0</v>
      </c>
    </row>
    <row r="212" spans="1:14" x14ac:dyDescent="0.25">
      <c r="H212" t="s">
        <v>7</v>
      </c>
      <c r="J212">
        <f>SUM(J204:J211)</f>
        <v>0.13447776</v>
      </c>
      <c r="K212" s="3">
        <f>C201</f>
        <v>40933</v>
      </c>
      <c r="L212">
        <f>D201</f>
        <v>1856</v>
      </c>
      <c r="M212">
        <f>J212</f>
        <v>0.13447776</v>
      </c>
      <c r="N212">
        <f>J213</f>
        <v>134.47775999999999</v>
      </c>
    </row>
    <row r="213" spans="1:14" x14ac:dyDescent="0.25">
      <c r="H213" t="s">
        <v>8</v>
      </c>
      <c r="J213">
        <f>J212*1000</f>
        <v>134.47775999999999</v>
      </c>
    </row>
    <row r="222" spans="1:14" x14ac:dyDescent="0.25">
      <c r="A222" s="79"/>
      <c r="B222" s="10" t="s">
        <v>16</v>
      </c>
      <c r="C222" s="11" t="s">
        <v>17</v>
      </c>
      <c r="D222" s="11" t="s">
        <v>18</v>
      </c>
      <c r="E222" s="12" t="s">
        <v>19</v>
      </c>
      <c r="F222" s="12" t="s">
        <v>34</v>
      </c>
    </row>
    <row r="223" spans="1:14" ht="15.75" thickBot="1" x14ac:dyDescent="0.3">
      <c r="B223" t="s">
        <v>21</v>
      </c>
      <c r="C223" s="3">
        <v>40928</v>
      </c>
      <c r="D223">
        <v>1245</v>
      </c>
      <c r="F223">
        <v>5</v>
      </c>
    </row>
    <row r="224" spans="1:14" x14ac:dyDescent="0.25">
      <c r="B224" s="20" t="s">
        <v>14</v>
      </c>
      <c r="C224" s="21"/>
      <c r="D224" s="22"/>
      <c r="E224" s="5" t="s">
        <v>15</v>
      </c>
      <c r="F224" s="5"/>
      <c r="G224" s="5"/>
      <c r="H224" s="5"/>
      <c r="I224" s="5"/>
      <c r="J224" s="6"/>
    </row>
    <row r="225" spans="2:14" ht="15.75" thickBot="1" x14ac:dyDescent="0.3">
      <c r="B225" s="31" t="s">
        <v>23</v>
      </c>
      <c r="C225" s="15" t="s">
        <v>1</v>
      </c>
      <c r="D225" s="32" t="s">
        <v>2</v>
      </c>
      <c r="E225" s="8" t="s">
        <v>1</v>
      </c>
      <c r="F225" s="8" t="s">
        <v>25</v>
      </c>
      <c r="G225" s="8" t="s">
        <v>24</v>
      </c>
      <c r="H225" s="8" t="s">
        <v>3</v>
      </c>
      <c r="I225" s="8" t="s">
        <v>6</v>
      </c>
      <c r="J225" s="9" t="s">
        <v>5</v>
      </c>
    </row>
    <row r="226" spans="2:14" x14ac:dyDescent="0.25">
      <c r="B226" s="33">
        <v>0</v>
      </c>
      <c r="C226" s="34">
        <v>0</v>
      </c>
      <c r="D226" s="35">
        <v>0</v>
      </c>
      <c r="E226">
        <f t="shared" ref="E226:E233" si="56">0-C226</f>
        <v>0</v>
      </c>
      <c r="F226">
        <v>0</v>
      </c>
      <c r="G226">
        <v>0</v>
      </c>
      <c r="H226">
        <v>0</v>
      </c>
      <c r="I226">
        <f>H226/10000</f>
        <v>0</v>
      </c>
      <c r="J226">
        <f t="shared" ref="J226:J233" si="57">D226*I226</f>
        <v>0</v>
      </c>
    </row>
    <row r="227" spans="2:14" x14ac:dyDescent="0.25">
      <c r="B227" s="25">
        <v>1</v>
      </c>
      <c r="C227" s="2">
        <v>22</v>
      </c>
      <c r="D227" s="26">
        <v>0.04</v>
      </c>
      <c r="E227">
        <f t="shared" si="56"/>
        <v>-22</v>
      </c>
      <c r="F227">
        <f>(B227-B226)*12</f>
        <v>12</v>
      </c>
      <c r="G227">
        <f>F227*2.54</f>
        <v>30.48</v>
      </c>
      <c r="H227">
        <f t="shared" ref="H227:H232" si="58">G227*((C227+C226)/2)</f>
        <v>335.28000000000003</v>
      </c>
      <c r="I227">
        <f t="shared" ref="I227:I233" si="59">H227/10000</f>
        <v>3.3528000000000002E-2</v>
      </c>
      <c r="J227">
        <f t="shared" si="57"/>
        <v>1.3411200000000001E-3</v>
      </c>
    </row>
    <row r="228" spans="2:14" x14ac:dyDescent="0.25">
      <c r="B228" s="25">
        <v>2</v>
      </c>
      <c r="C228" s="2">
        <v>20</v>
      </c>
      <c r="D228" s="26">
        <v>0.13</v>
      </c>
      <c r="E228">
        <f t="shared" si="56"/>
        <v>-20</v>
      </c>
      <c r="F228">
        <f t="shared" ref="F228:F232" si="60">(B228-B227)*12</f>
        <v>12</v>
      </c>
      <c r="G228">
        <f t="shared" ref="G228:G233" si="61">F228*2.54</f>
        <v>30.48</v>
      </c>
      <c r="H228">
        <f t="shared" si="58"/>
        <v>640.08000000000004</v>
      </c>
      <c r="I228">
        <f t="shared" si="59"/>
        <v>6.4008000000000009E-2</v>
      </c>
      <c r="J228">
        <f t="shared" si="57"/>
        <v>8.3210400000000018E-3</v>
      </c>
    </row>
    <row r="229" spans="2:14" x14ac:dyDescent="0.25">
      <c r="B229" s="25">
        <v>3</v>
      </c>
      <c r="C229" s="30">
        <v>31</v>
      </c>
      <c r="D229" s="26">
        <v>0.14000000000000001</v>
      </c>
      <c r="E229">
        <f t="shared" si="56"/>
        <v>-31</v>
      </c>
      <c r="F229">
        <f t="shared" si="60"/>
        <v>12</v>
      </c>
      <c r="G229">
        <f t="shared" si="61"/>
        <v>30.48</v>
      </c>
      <c r="H229">
        <f t="shared" si="58"/>
        <v>777.24</v>
      </c>
      <c r="I229">
        <f t="shared" si="59"/>
        <v>7.7724000000000001E-2</v>
      </c>
      <c r="J229">
        <f t="shared" si="57"/>
        <v>1.0881360000000001E-2</v>
      </c>
    </row>
    <row r="230" spans="2:14" x14ac:dyDescent="0.25">
      <c r="B230" s="25">
        <v>4</v>
      </c>
      <c r="C230" s="30">
        <v>30</v>
      </c>
      <c r="D230" s="26">
        <v>0.24</v>
      </c>
      <c r="E230">
        <f t="shared" si="56"/>
        <v>-30</v>
      </c>
      <c r="F230">
        <f t="shared" si="60"/>
        <v>12</v>
      </c>
      <c r="G230">
        <f t="shared" si="61"/>
        <v>30.48</v>
      </c>
      <c r="H230">
        <f t="shared" si="58"/>
        <v>929.64</v>
      </c>
      <c r="I230">
        <f t="shared" si="59"/>
        <v>9.2964000000000005E-2</v>
      </c>
      <c r="J230">
        <f t="shared" si="57"/>
        <v>2.2311359999999999E-2</v>
      </c>
    </row>
    <row r="231" spans="2:14" x14ac:dyDescent="0.25">
      <c r="B231" s="25">
        <v>5</v>
      </c>
      <c r="C231" s="30">
        <v>28</v>
      </c>
      <c r="D231" s="26">
        <v>0.21</v>
      </c>
      <c r="E231">
        <f t="shared" si="56"/>
        <v>-28</v>
      </c>
      <c r="F231">
        <f t="shared" si="60"/>
        <v>12</v>
      </c>
      <c r="G231">
        <f t="shared" si="61"/>
        <v>30.48</v>
      </c>
      <c r="H231">
        <f t="shared" si="58"/>
        <v>883.92</v>
      </c>
      <c r="I231">
        <f t="shared" si="59"/>
        <v>8.8391999999999998E-2</v>
      </c>
      <c r="J231">
        <f t="shared" si="57"/>
        <v>1.856232E-2</v>
      </c>
    </row>
    <row r="232" spans="2:14" x14ac:dyDescent="0.25">
      <c r="B232" s="25">
        <v>6</v>
      </c>
      <c r="C232" s="30">
        <v>20</v>
      </c>
      <c r="D232" s="26">
        <v>0.17</v>
      </c>
      <c r="E232">
        <f t="shared" si="56"/>
        <v>-20</v>
      </c>
      <c r="F232">
        <f t="shared" si="60"/>
        <v>12</v>
      </c>
      <c r="G232">
        <f t="shared" si="61"/>
        <v>30.48</v>
      </c>
      <c r="H232">
        <f t="shared" si="58"/>
        <v>731.52</v>
      </c>
      <c r="I232">
        <f t="shared" si="59"/>
        <v>7.3151999999999995E-2</v>
      </c>
      <c r="J232">
        <f t="shared" si="57"/>
        <v>1.243584E-2</v>
      </c>
    </row>
    <row r="233" spans="2:14" ht="15.75" thickBot="1" x14ac:dyDescent="0.3">
      <c r="B233" s="27">
        <v>7.33</v>
      </c>
      <c r="C233" s="28">
        <v>0</v>
      </c>
      <c r="D233" s="29">
        <v>0</v>
      </c>
      <c r="E233">
        <f t="shared" si="56"/>
        <v>0</v>
      </c>
      <c r="F233">
        <v>12</v>
      </c>
      <c r="G233">
        <f t="shared" si="61"/>
        <v>30.48</v>
      </c>
      <c r="H233">
        <f>G233*((C233+C231)/2)</f>
        <v>426.72</v>
      </c>
      <c r="I233">
        <f t="shared" si="59"/>
        <v>4.2672000000000002E-2</v>
      </c>
      <c r="J233">
        <f t="shared" si="57"/>
        <v>0</v>
      </c>
    </row>
    <row r="234" spans="2:14" x14ac:dyDescent="0.25">
      <c r="H234" t="s">
        <v>7</v>
      </c>
      <c r="J234">
        <f>SUM(J226:J233)</f>
        <v>7.3853039999999995E-2</v>
      </c>
      <c r="K234" s="3">
        <f>C223</f>
        <v>40928</v>
      </c>
      <c r="L234">
        <f>D223</f>
        <v>1245</v>
      </c>
      <c r="M234">
        <f>J234</f>
        <v>7.3853039999999995E-2</v>
      </c>
      <c r="N234">
        <f>J235</f>
        <v>73.853039999999993</v>
      </c>
    </row>
    <row r="235" spans="2:14" x14ac:dyDescent="0.25">
      <c r="H235" t="s">
        <v>8</v>
      </c>
      <c r="J235">
        <f>J234*1000</f>
        <v>73.853039999999993</v>
      </c>
    </row>
    <row r="245" spans="1:10" x14ac:dyDescent="0.25">
      <c r="A245" s="80"/>
      <c r="B245" s="10" t="s">
        <v>16</v>
      </c>
      <c r="C245" s="11" t="s">
        <v>17</v>
      </c>
      <c r="D245" s="11" t="s">
        <v>18</v>
      </c>
      <c r="E245" s="12" t="s">
        <v>19</v>
      </c>
      <c r="F245" s="12" t="s">
        <v>34</v>
      </c>
    </row>
    <row r="246" spans="1:10" ht="15.75" thickBot="1" x14ac:dyDescent="0.3">
      <c r="B246" t="s">
        <v>21</v>
      </c>
      <c r="C246" s="3">
        <v>40935</v>
      </c>
      <c r="D246">
        <v>1113</v>
      </c>
      <c r="F246">
        <v>5</v>
      </c>
    </row>
    <row r="247" spans="1:10" x14ac:dyDescent="0.25">
      <c r="B247" s="20" t="s">
        <v>14</v>
      </c>
      <c r="C247" s="21"/>
      <c r="D247" s="22"/>
      <c r="E247" s="5" t="s">
        <v>15</v>
      </c>
      <c r="F247" s="5"/>
      <c r="G247" s="5"/>
      <c r="H247" s="5"/>
      <c r="I247" s="5"/>
      <c r="J247" s="6"/>
    </row>
    <row r="248" spans="1:10" ht="15.75" thickBot="1" x14ac:dyDescent="0.3">
      <c r="B248" s="31" t="s">
        <v>23</v>
      </c>
      <c r="C248" s="15" t="s">
        <v>1</v>
      </c>
      <c r="D248" s="32" t="s">
        <v>2</v>
      </c>
      <c r="E248" s="8" t="s">
        <v>1</v>
      </c>
      <c r="F248" s="8" t="s">
        <v>25</v>
      </c>
      <c r="G248" s="8" t="s">
        <v>24</v>
      </c>
      <c r="H248" s="8" t="s">
        <v>3</v>
      </c>
      <c r="I248" s="8" t="s">
        <v>6</v>
      </c>
      <c r="J248" s="9" t="s">
        <v>5</v>
      </c>
    </row>
    <row r="249" spans="1:10" x14ac:dyDescent="0.25">
      <c r="B249" s="33">
        <v>0</v>
      </c>
      <c r="C249" s="34">
        <v>0</v>
      </c>
      <c r="D249" s="35">
        <v>0</v>
      </c>
      <c r="E249">
        <f t="shared" ref="E249:E256" si="62">0-C249</f>
        <v>0</v>
      </c>
      <c r="F249">
        <v>0</v>
      </c>
      <c r="G249">
        <v>0</v>
      </c>
      <c r="H249">
        <v>0</v>
      </c>
      <c r="I249">
        <f>H249/10000</f>
        <v>0</v>
      </c>
      <c r="J249">
        <f t="shared" ref="J249:J256" si="63">D249*I249</f>
        <v>0</v>
      </c>
    </row>
    <row r="250" spans="1:10" x14ac:dyDescent="0.25">
      <c r="B250" s="25">
        <v>1</v>
      </c>
      <c r="C250" s="2">
        <v>0</v>
      </c>
      <c r="D250" s="26">
        <v>0</v>
      </c>
      <c r="E250">
        <f t="shared" si="62"/>
        <v>0</v>
      </c>
      <c r="F250">
        <f>(B250-B249)*12</f>
        <v>12</v>
      </c>
      <c r="G250">
        <f>F250*2.54</f>
        <v>30.48</v>
      </c>
      <c r="H250">
        <f t="shared" ref="H250:H255" si="64">G250*((C250+C249)/2)</f>
        <v>0</v>
      </c>
      <c r="I250">
        <f t="shared" ref="I250:I256" si="65">H250/10000</f>
        <v>0</v>
      </c>
      <c r="J250">
        <f t="shared" si="63"/>
        <v>0</v>
      </c>
    </row>
    <row r="251" spans="1:10" x14ac:dyDescent="0.25">
      <c r="B251" s="25">
        <v>2</v>
      </c>
      <c r="C251" s="2">
        <v>3</v>
      </c>
      <c r="D251" s="26">
        <v>0.22</v>
      </c>
      <c r="E251">
        <f t="shared" si="62"/>
        <v>-3</v>
      </c>
      <c r="F251">
        <f t="shared" ref="F251:F255" si="66">(B251-B250)*12</f>
        <v>12</v>
      </c>
      <c r="G251">
        <f t="shared" ref="G251:G256" si="67">F251*2.54</f>
        <v>30.48</v>
      </c>
      <c r="H251">
        <f t="shared" si="64"/>
        <v>45.72</v>
      </c>
      <c r="I251">
        <f t="shared" si="65"/>
        <v>4.5719999999999997E-3</v>
      </c>
      <c r="J251">
        <f t="shared" si="63"/>
        <v>1.00584E-3</v>
      </c>
    </row>
    <row r="252" spans="1:10" x14ac:dyDescent="0.25">
      <c r="B252" s="25">
        <v>3</v>
      </c>
      <c r="C252" s="30">
        <v>3</v>
      </c>
      <c r="D252" s="26">
        <v>0.22</v>
      </c>
      <c r="E252">
        <f t="shared" si="62"/>
        <v>-3</v>
      </c>
      <c r="F252">
        <f t="shared" si="66"/>
        <v>12</v>
      </c>
      <c r="G252">
        <f t="shared" si="67"/>
        <v>30.48</v>
      </c>
      <c r="H252">
        <f t="shared" si="64"/>
        <v>91.44</v>
      </c>
      <c r="I252">
        <f t="shared" si="65"/>
        <v>9.1439999999999994E-3</v>
      </c>
      <c r="J252">
        <f t="shared" si="63"/>
        <v>2.0116800000000001E-3</v>
      </c>
    </row>
    <row r="253" spans="1:10" x14ac:dyDescent="0.25">
      <c r="B253" s="25">
        <v>4</v>
      </c>
      <c r="C253" s="30">
        <v>3</v>
      </c>
      <c r="D253" s="26">
        <v>0.41</v>
      </c>
      <c r="E253">
        <f t="shared" si="62"/>
        <v>-3</v>
      </c>
      <c r="F253">
        <f t="shared" si="66"/>
        <v>12</v>
      </c>
      <c r="G253">
        <f t="shared" si="67"/>
        <v>30.48</v>
      </c>
      <c r="H253">
        <f t="shared" si="64"/>
        <v>91.44</v>
      </c>
      <c r="I253">
        <f t="shared" si="65"/>
        <v>9.1439999999999994E-3</v>
      </c>
      <c r="J253">
        <f t="shared" si="63"/>
        <v>3.7490399999999995E-3</v>
      </c>
    </row>
    <row r="254" spans="1:10" x14ac:dyDescent="0.25">
      <c r="B254" s="25">
        <v>5</v>
      </c>
      <c r="C254" s="30">
        <v>3</v>
      </c>
      <c r="D254" s="26">
        <v>0.55000000000000004</v>
      </c>
      <c r="E254">
        <f t="shared" si="62"/>
        <v>-3</v>
      </c>
      <c r="F254">
        <f t="shared" si="66"/>
        <v>12</v>
      </c>
      <c r="G254">
        <f t="shared" si="67"/>
        <v>30.48</v>
      </c>
      <c r="H254">
        <f t="shared" si="64"/>
        <v>91.44</v>
      </c>
      <c r="I254">
        <f t="shared" si="65"/>
        <v>9.1439999999999994E-3</v>
      </c>
      <c r="J254">
        <f t="shared" si="63"/>
        <v>5.0292000000000002E-3</v>
      </c>
    </row>
    <row r="255" spans="1:10" x14ac:dyDescent="0.25">
      <c r="B255" s="25">
        <v>6</v>
      </c>
      <c r="C255" s="30">
        <v>3</v>
      </c>
      <c r="D255" s="26">
        <v>0.35</v>
      </c>
      <c r="E255">
        <f t="shared" si="62"/>
        <v>-3</v>
      </c>
      <c r="F255">
        <f t="shared" si="66"/>
        <v>12</v>
      </c>
      <c r="G255">
        <f t="shared" si="67"/>
        <v>30.48</v>
      </c>
      <c r="H255">
        <f t="shared" si="64"/>
        <v>91.44</v>
      </c>
      <c r="I255">
        <f t="shared" si="65"/>
        <v>9.1439999999999994E-3</v>
      </c>
      <c r="J255">
        <f t="shared" si="63"/>
        <v>3.2003999999999995E-3</v>
      </c>
    </row>
    <row r="256" spans="1:10" ht="15.75" thickBot="1" x14ac:dyDescent="0.3">
      <c r="B256" s="27">
        <v>7</v>
      </c>
      <c r="C256" s="28">
        <v>11</v>
      </c>
      <c r="D256" s="29">
        <v>0.22</v>
      </c>
      <c r="E256">
        <f t="shared" si="62"/>
        <v>-11</v>
      </c>
      <c r="F256">
        <v>12</v>
      </c>
      <c r="G256">
        <f t="shared" si="67"/>
        <v>30.48</v>
      </c>
      <c r="H256">
        <f>G256*((C256+C254)/2)</f>
        <v>213.36</v>
      </c>
      <c r="I256">
        <f t="shared" si="65"/>
        <v>2.1336000000000001E-2</v>
      </c>
      <c r="J256">
        <f t="shared" si="63"/>
        <v>4.6939199999999999E-3</v>
      </c>
    </row>
    <row r="257" spans="2:14" ht="15.75" thickBot="1" x14ac:dyDescent="0.3">
      <c r="B257" s="27">
        <v>8</v>
      </c>
      <c r="C257" s="28">
        <v>0</v>
      </c>
      <c r="D257" s="29">
        <v>0</v>
      </c>
      <c r="E257">
        <f t="shared" ref="E257" si="68">0-C257</f>
        <v>0</v>
      </c>
      <c r="F257">
        <v>12</v>
      </c>
      <c r="G257">
        <f t="shared" ref="G257" si="69">F257*2.54</f>
        <v>30.48</v>
      </c>
      <c r="H257">
        <f>G257*((C257+C255)/2)</f>
        <v>45.72</v>
      </c>
      <c r="I257">
        <f t="shared" ref="I257" si="70">H257/10000</f>
        <v>4.5719999999999997E-3</v>
      </c>
      <c r="J257">
        <f t="shared" ref="J257" si="71">D257*I257</f>
        <v>0</v>
      </c>
    </row>
    <row r="258" spans="2:14" x14ac:dyDescent="0.25">
      <c r="H258" t="s">
        <v>7</v>
      </c>
      <c r="J258">
        <f>SUM(J249:J256)</f>
        <v>1.9690079999999999E-2</v>
      </c>
      <c r="K258" s="3">
        <f>C246</f>
        <v>40935</v>
      </c>
      <c r="L258">
        <f>D246</f>
        <v>1113</v>
      </c>
      <c r="M258">
        <f>J258</f>
        <v>1.9690079999999999E-2</v>
      </c>
      <c r="N258">
        <f>J259</f>
        <v>19.690079999999998</v>
      </c>
    </row>
    <row r="259" spans="2:14" x14ac:dyDescent="0.25">
      <c r="H259" t="s">
        <v>8</v>
      </c>
      <c r="J259">
        <f>J258*1000</f>
        <v>19.690079999999998</v>
      </c>
    </row>
  </sheetData>
  <sortState ref="P1:S213">
    <sortCondition ref="P1:P213"/>
    <sortCondition ref="Q1:Q21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6"/>
  <sheetViews>
    <sheetView topLeftCell="D320" workbookViewId="0">
      <selection activeCell="E335" sqref="E335:G351"/>
    </sheetView>
  </sheetViews>
  <sheetFormatPr defaultRowHeight="15" x14ac:dyDescent="0.25"/>
  <cols>
    <col min="2" max="2" width="10.7109375" customWidth="1"/>
    <col min="3" max="3" width="10.140625" customWidth="1"/>
    <col min="4" max="4" width="14.28515625" customWidth="1"/>
    <col min="5" max="5" width="9.85546875" customWidth="1"/>
    <col min="6" max="7" width="10.42578125" customWidth="1"/>
    <col min="8" max="8" width="9.7109375" customWidth="1"/>
    <col min="9" max="9" width="9.28515625" customWidth="1"/>
    <col min="10" max="10" width="10.85546875" customWidth="1"/>
    <col min="11" max="11" width="12.28515625" customWidth="1"/>
    <col min="12" max="12" width="11" customWidth="1"/>
    <col min="16" max="16" width="9.140625" customWidth="1"/>
    <col min="17" max="17" width="10.7109375" customWidth="1"/>
  </cols>
  <sheetData>
    <row r="1" spans="1:20" x14ac:dyDescent="0.25">
      <c r="K1" s="18" t="s">
        <v>17</v>
      </c>
      <c r="L1" s="19" t="s">
        <v>26</v>
      </c>
      <c r="M1" s="18" t="s">
        <v>7</v>
      </c>
      <c r="N1" s="18" t="s">
        <v>8</v>
      </c>
      <c r="Q1" t="s">
        <v>17</v>
      </c>
      <c r="R1" t="s">
        <v>26</v>
      </c>
      <c r="S1" t="s">
        <v>7</v>
      </c>
      <c r="T1" t="s">
        <v>8</v>
      </c>
    </row>
    <row r="2" spans="1:20" x14ac:dyDescent="0.25">
      <c r="B2" s="10" t="s">
        <v>16</v>
      </c>
      <c r="C2" s="11" t="s">
        <v>17</v>
      </c>
      <c r="D2" s="11" t="s">
        <v>18</v>
      </c>
      <c r="E2" s="12" t="s">
        <v>19</v>
      </c>
      <c r="Q2" s="3">
        <v>40919</v>
      </c>
      <c r="R2">
        <v>1200</v>
      </c>
      <c r="S2">
        <v>1.5303373000000002E-2</v>
      </c>
      <c r="T2">
        <v>15.303373000000002</v>
      </c>
    </row>
    <row r="3" spans="1:20" x14ac:dyDescent="0.25">
      <c r="B3" t="s">
        <v>22</v>
      </c>
      <c r="C3" s="3">
        <v>40919</v>
      </c>
      <c r="D3">
        <v>1200</v>
      </c>
      <c r="Q3" s="3">
        <v>40927</v>
      </c>
      <c r="R3">
        <v>1449</v>
      </c>
      <c r="S3">
        <v>0.18668238000000001</v>
      </c>
      <c r="T3">
        <v>186.68237999999999</v>
      </c>
    </row>
    <row r="4" spans="1:20" x14ac:dyDescent="0.25">
      <c r="A4" s="1" t="s">
        <v>10</v>
      </c>
      <c r="B4" s="1" t="s">
        <v>58</v>
      </c>
      <c r="C4" s="1" t="s">
        <v>2</v>
      </c>
      <c r="D4" s="1" t="s">
        <v>1</v>
      </c>
      <c r="E4" s="1" t="s">
        <v>0</v>
      </c>
      <c r="F4" s="1" t="s">
        <v>11</v>
      </c>
      <c r="G4" s="1" t="s">
        <v>12</v>
      </c>
      <c r="H4" s="1" t="s">
        <v>3</v>
      </c>
      <c r="I4" s="1" t="s">
        <v>6</v>
      </c>
      <c r="J4" s="1" t="s">
        <v>5</v>
      </c>
      <c r="Q4" s="3">
        <v>40933</v>
      </c>
      <c r="R4">
        <v>1115</v>
      </c>
      <c r="S4">
        <v>0.17199864000000001</v>
      </c>
      <c r="T4">
        <v>171.99863999999999</v>
      </c>
    </row>
    <row r="5" spans="1:20" x14ac:dyDescent="0.25">
      <c r="A5">
        <v>0</v>
      </c>
      <c r="B5">
        <f>A5/12</f>
        <v>0</v>
      </c>
      <c r="C5">
        <v>0</v>
      </c>
      <c r="D5">
        <v>0</v>
      </c>
      <c r="E5">
        <v>0</v>
      </c>
      <c r="F5">
        <v>0</v>
      </c>
      <c r="G5">
        <f t="shared" ref="G5:G18" si="0">-D5</f>
        <v>0</v>
      </c>
      <c r="H5">
        <v>0</v>
      </c>
      <c r="I5">
        <v>0</v>
      </c>
      <c r="J5">
        <v>0</v>
      </c>
      <c r="Q5" s="3">
        <v>40933</v>
      </c>
      <c r="R5">
        <v>1125</v>
      </c>
      <c r="S5">
        <v>0.22887431999999999</v>
      </c>
      <c r="T5">
        <v>228.87431999999998</v>
      </c>
    </row>
    <row r="6" spans="1:20" x14ac:dyDescent="0.25">
      <c r="A6">
        <v>13</v>
      </c>
      <c r="B6">
        <f t="shared" ref="B6:B18" si="1">A6/12</f>
        <v>1.0833333333333333</v>
      </c>
      <c r="C6">
        <v>0</v>
      </c>
      <c r="D6">
        <v>0</v>
      </c>
      <c r="E6">
        <f t="shared" ref="E6:E18" si="2">A6*2.54</f>
        <v>33.020000000000003</v>
      </c>
      <c r="F6">
        <f>E6-E5</f>
        <v>33.020000000000003</v>
      </c>
      <c r="G6">
        <f t="shared" si="0"/>
        <v>0</v>
      </c>
      <c r="H6">
        <f t="shared" ref="H6:H18" si="3">F6*((D5+D6)/2)</f>
        <v>0</v>
      </c>
      <c r="I6">
        <f>H6/10000</f>
        <v>0</v>
      </c>
      <c r="J6">
        <f t="shared" ref="J6:J18" si="4">C6*I6</f>
        <v>0</v>
      </c>
      <c r="Q6" s="3">
        <v>40933</v>
      </c>
      <c r="R6">
        <v>1129</v>
      </c>
      <c r="S6">
        <v>0.23029164000000002</v>
      </c>
      <c r="T6">
        <v>230.29164000000003</v>
      </c>
    </row>
    <row r="7" spans="1:20" x14ac:dyDescent="0.25">
      <c r="A7">
        <v>15</v>
      </c>
      <c r="B7">
        <f t="shared" si="1"/>
        <v>1.25</v>
      </c>
      <c r="C7">
        <v>0.33</v>
      </c>
      <c r="D7">
        <v>2.9</v>
      </c>
      <c r="E7">
        <f t="shared" si="2"/>
        <v>38.1</v>
      </c>
      <c r="F7">
        <f t="shared" ref="F7:F18" si="5">E7-E6</f>
        <v>5.0799999999999983</v>
      </c>
      <c r="G7">
        <f t="shared" si="0"/>
        <v>-2.9</v>
      </c>
      <c r="H7">
        <f t="shared" si="3"/>
        <v>7.365999999999997</v>
      </c>
      <c r="I7">
        <f t="shared" ref="I7:I18" si="6">H7/10000</f>
        <v>7.3659999999999969E-4</v>
      </c>
      <c r="J7">
        <f t="shared" si="4"/>
        <v>2.430779999999999E-4</v>
      </c>
      <c r="Q7" s="3">
        <v>40933</v>
      </c>
      <c r="R7">
        <v>1145</v>
      </c>
      <c r="S7">
        <v>0.23173943999999999</v>
      </c>
      <c r="T7">
        <v>231.73944</v>
      </c>
    </row>
    <row r="8" spans="1:20" x14ac:dyDescent="0.25">
      <c r="A8">
        <v>21</v>
      </c>
      <c r="B8">
        <f t="shared" si="1"/>
        <v>1.75</v>
      </c>
      <c r="C8">
        <v>0.25</v>
      </c>
      <c r="D8">
        <v>3.1</v>
      </c>
      <c r="E8">
        <f t="shared" si="2"/>
        <v>53.34</v>
      </c>
      <c r="F8">
        <f t="shared" si="5"/>
        <v>15.240000000000002</v>
      </c>
      <c r="G8">
        <f t="shared" si="0"/>
        <v>-3.1</v>
      </c>
      <c r="H8">
        <f t="shared" si="3"/>
        <v>45.720000000000006</v>
      </c>
      <c r="I8">
        <f t="shared" si="6"/>
        <v>4.5720000000000005E-3</v>
      </c>
      <c r="J8">
        <f t="shared" si="4"/>
        <v>1.1430000000000001E-3</v>
      </c>
      <c r="Q8" s="3">
        <v>40933</v>
      </c>
      <c r="R8">
        <v>1200</v>
      </c>
      <c r="S8">
        <v>0.22485096000000002</v>
      </c>
      <c r="T8">
        <v>224.85096000000001</v>
      </c>
    </row>
    <row r="9" spans="1:20" x14ac:dyDescent="0.25">
      <c r="A9">
        <v>29</v>
      </c>
      <c r="B9">
        <f t="shared" si="1"/>
        <v>2.4166666666666665</v>
      </c>
      <c r="C9">
        <v>0.34</v>
      </c>
      <c r="D9">
        <v>4</v>
      </c>
      <c r="E9">
        <f t="shared" si="2"/>
        <v>73.66</v>
      </c>
      <c r="F9">
        <f t="shared" si="5"/>
        <v>20.319999999999993</v>
      </c>
      <c r="G9">
        <f t="shared" si="0"/>
        <v>-4</v>
      </c>
      <c r="H9">
        <f t="shared" si="3"/>
        <v>72.135999999999967</v>
      </c>
      <c r="I9">
        <f t="shared" si="6"/>
        <v>7.2135999999999971E-3</v>
      </c>
      <c r="J9">
        <f t="shared" si="4"/>
        <v>2.4526239999999992E-3</v>
      </c>
    </row>
    <row r="10" spans="1:20" x14ac:dyDescent="0.25">
      <c r="A10">
        <v>36</v>
      </c>
      <c r="B10">
        <f t="shared" si="1"/>
        <v>3</v>
      </c>
      <c r="C10">
        <v>0.31</v>
      </c>
      <c r="D10">
        <v>3.5</v>
      </c>
      <c r="E10">
        <f t="shared" si="2"/>
        <v>91.44</v>
      </c>
      <c r="F10">
        <f t="shared" si="5"/>
        <v>17.78</v>
      </c>
      <c r="G10">
        <f t="shared" si="0"/>
        <v>-3.5</v>
      </c>
      <c r="H10">
        <f t="shared" si="3"/>
        <v>66.675000000000011</v>
      </c>
      <c r="I10">
        <f t="shared" si="6"/>
        <v>6.6675000000000016E-3</v>
      </c>
      <c r="J10">
        <f t="shared" si="4"/>
        <v>2.0669250000000003E-3</v>
      </c>
      <c r="Q10" s="3">
        <v>40933</v>
      </c>
      <c r="R10">
        <v>938</v>
      </c>
      <c r="S10">
        <v>0.18544031999999999</v>
      </c>
      <c r="T10">
        <v>185.44031999999999</v>
      </c>
    </row>
    <row r="11" spans="1:20" x14ac:dyDescent="0.25">
      <c r="A11">
        <v>42</v>
      </c>
      <c r="B11">
        <f t="shared" si="1"/>
        <v>3.5</v>
      </c>
      <c r="C11">
        <v>0.32</v>
      </c>
      <c r="D11">
        <v>3.4</v>
      </c>
      <c r="E11">
        <f t="shared" si="2"/>
        <v>106.68</v>
      </c>
      <c r="F11">
        <f t="shared" si="5"/>
        <v>15.240000000000009</v>
      </c>
      <c r="G11">
        <f t="shared" si="0"/>
        <v>-3.4</v>
      </c>
      <c r="H11">
        <f t="shared" si="3"/>
        <v>52.578000000000031</v>
      </c>
      <c r="I11">
        <f t="shared" si="6"/>
        <v>5.2578000000000034E-3</v>
      </c>
      <c r="J11">
        <f t="shared" si="4"/>
        <v>1.6824960000000012E-3</v>
      </c>
      <c r="Q11" s="3">
        <v>40933</v>
      </c>
      <c r="R11">
        <v>1000</v>
      </c>
      <c r="S11">
        <v>0.23222712000000006</v>
      </c>
      <c r="T11">
        <v>232.22712000000007</v>
      </c>
    </row>
    <row r="12" spans="1:20" x14ac:dyDescent="0.25">
      <c r="A12">
        <v>48</v>
      </c>
      <c r="B12">
        <f t="shared" si="1"/>
        <v>4</v>
      </c>
      <c r="C12">
        <v>0.33</v>
      </c>
      <c r="D12">
        <v>4</v>
      </c>
      <c r="E12">
        <f t="shared" si="2"/>
        <v>121.92</v>
      </c>
      <c r="F12">
        <f t="shared" si="5"/>
        <v>15.239999999999995</v>
      </c>
      <c r="G12">
        <f t="shared" si="0"/>
        <v>-4</v>
      </c>
      <c r="H12">
        <f t="shared" si="3"/>
        <v>56.387999999999984</v>
      </c>
      <c r="I12">
        <f t="shared" si="6"/>
        <v>5.6387999999999985E-3</v>
      </c>
      <c r="J12">
        <f t="shared" si="4"/>
        <v>1.8608039999999995E-3</v>
      </c>
      <c r="Q12" s="3">
        <v>40933</v>
      </c>
      <c r="R12">
        <v>1015</v>
      </c>
      <c r="S12">
        <v>0.24001475999999999</v>
      </c>
      <c r="T12">
        <v>240.01476</v>
      </c>
    </row>
    <row r="13" spans="1:20" x14ac:dyDescent="0.25">
      <c r="A13">
        <v>54</v>
      </c>
      <c r="B13">
        <f t="shared" si="1"/>
        <v>4.5</v>
      </c>
      <c r="C13">
        <v>0.28999999999999998</v>
      </c>
      <c r="D13">
        <v>3.5</v>
      </c>
      <c r="E13">
        <f t="shared" si="2"/>
        <v>137.16</v>
      </c>
      <c r="F13">
        <f t="shared" si="5"/>
        <v>15.239999999999995</v>
      </c>
      <c r="G13">
        <f t="shared" si="0"/>
        <v>-3.5</v>
      </c>
      <c r="H13">
        <f t="shared" si="3"/>
        <v>57.149999999999977</v>
      </c>
      <c r="I13">
        <f t="shared" si="6"/>
        <v>5.7149999999999979E-3</v>
      </c>
      <c r="J13">
        <f t="shared" si="4"/>
        <v>1.6573499999999993E-3</v>
      </c>
    </row>
    <row r="14" spans="1:20" x14ac:dyDescent="0.25">
      <c r="A14">
        <v>60</v>
      </c>
      <c r="B14">
        <f t="shared" si="1"/>
        <v>5</v>
      </c>
      <c r="C14">
        <v>0.26</v>
      </c>
      <c r="D14">
        <v>3.2</v>
      </c>
      <c r="E14">
        <f t="shared" si="2"/>
        <v>152.4</v>
      </c>
      <c r="F14">
        <f t="shared" si="5"/>
        <v>15.240000000000009</v>
      </c>
      <c r="G14">
        <f t="shared" si="0"/>
        <v>-3.2</v>
      </c>
      <c r="H14">
        <f t="shared" si="3"/>
        <v>51.05400000000003</v>
      </c>
      <c r="I14">
        <f t="shared" si="6"/>
        <v>5.105400000000003E-3</v>
      </c>
      <c r="J14">
        <f t="shared" si="4"/>
        <v>1.3274040000000008E-3</v>
      </c>
    </row>
    <row r="15" spans="1:20" x14ac:dyDescent="0.25">
      <c r="A15">
        <v>66</v>
      </c>
      <c r="B15">
        <f t="shared" si="1"/>
        <v>5.5</v>
      </c>
      <c r="C15">
        <v>0.15</v>
      </c>
      <c r="D15">
        <v>4</v>
      </c>
      <c r="E15">
        <f t="shared" si="2"/>
        <v>167.64000000000001</v>
      </c>
      <c r="F15">
        <f t="shared" si="5"/>
        <v>15.240000000000009</v>
      </c>
      <c r="G15">
        <f t="shared" si="0"/>
        <v>-4</v>
      </c>
      <c r="H15">
        <f t="shared" si="3"/>
        <v>54.864000000000033</v>
      </c>
      <c r="I15">
        <f t="shared" si="6"/>
        <v>5.4864000000000033E-3</v>
      </c>
      <c r="J15">
        <f t="shared" si="4"/>
        <v>8.2296000000000051E-4</v>
      </c>
    </row>
    <row r="16" spans="1:20" x14ac:dyDescent="0.25">
      <c r="A16">
        <v>72</v>
      </c>
      <c r="B16">
        <f t="shared" si="1"/>
        <v>6</v>
      </c>
      <c r="C16">
        <v>0.16</v>
      </c>
      <c r="D16">
        <v>3.9</v>
      </c>
      <c r="E16">
        <f t="shared" si="2"/>
        <v>182.88</v>
      </c>
      <c r="F16">
        <f t="shared" si="5"/>
        <v>15.239999999999981</v>
      </c>
      <c r="G16">
        <f t="shared" si="0"/>
        <v>-3.9</v>
      </c>
      <c r="H16">
        <f t="shared" si="3"/>
        <v>60.197999999999929</v>
      </c>
      <c r="I16">
        <f t="shared" si="6"/>
        <v>6.0197999999999927E-3</v>
      </c>
      <c r="J16">
        <f t="shared" si="4"/>
        <v>9.6316799999999884E-4</v>
      </c>
    </row>
    <row r="17" spans="1:14" x14ac:dyDescent="0.25">
      <c r="A17">
        <v>78</v>
      </c>
      <c r="B17">
        <f t="shared" si="1"/>
        <v>6.5</v>
      </c>
      <c r="C17">
        <v>0.18</v>
      </c>
      <c r="D17">
        <v>4</v>
      </c>
      <c r="E17">
        <f t="shared" si="2"/>
        <v>198.12</v>
      </c>
      <c r="F17">
        <f t="shared" si="5"/>
        <v>15.240000000000009</v>
      </c>
      <c r="G17">
        <f t="shared" si="0"/>
        <v>-4</v>
      </c>
      <c r="H17">
        <f t="shared" si="3"/>
        <v>60.198000000000036</v>
      </c>
      <c r="I17">
        <f t="shared" si="6"/>
        <v>6.019800000000004E-3</v>
      </c>
      <c r="J17">
        <f t="shared" si="4"/>
        <v>1.0835640000000006E-3</v>
      </c>
    </row>
    <row r="18" spans="1:14" x14ac:dyDescent="0.25">
      <c r="A18">
        <v>84</v>
      </c>
      <c r="B18">
        <f t="shared" si="1"/>
        <v>7</v>
      </c>
      <c r="C18">
        <v>0</v>
      </c>
      <c r="D18">
        <v>0</v>
      </c>
      <c r="E18">
        <f t="shared" si="2"/>
        <v>213.36</v>
      </c>
      <c r="F18">
        <f t="shared" si="5"/>
        <v>15.240000000000009</v>
      </c>
      <c r="G18">
        <f t="shared" si="0"/>
        <v>0</v>
      </c>
      <c r="H18">
        <f t="shared" si="3"/>
        <v>30.480000000000018</v>
      </c>
      <c r="I18">
        <f t="shared" si="6"/>
        <v>3.0480000000000017E-3</v>
      </c>
      <c r="J18">
        <f t="shared" si="4"/>
        <v>0</v>
      </c>
    </row>
    <row r="19" spans="1:14" x14ac:dyDescent="0.25">
      <c r="H19" t="s">
        <v>7</v>
      </c>
      <c r="J19">
        <f>SUM(J4:J18)</f>
        <v>1.5303373000000002E-2</v>
      </c>
      <c r="K19" s="3">
        <v>40919</v>
      </c>
      <c r="L19">
        <v>1200</v>
      </c>
      <c r="M19">
        <f>J19</f>
        <v>1.5303373000000002E-2</v>
      </c>
      <c r="N19">
        <f>J20</f>
        <v>15.303373000000002</v>
      </c>
    </row>
    <row r="20" spans="1:14" x14ac:dyDescent="0.25">
      <c r="H20" t="s">
        <v>8</v>
      </c>
      <c r="J20">
        <f>J19*1000</f>
        <v>15.303373000000002</v>
      </c>
    </row>
    <row r="29" spans="1:14" x14ac:dyDescent="0.25">
      <c r="B29" s="10" t="s">
        <v>16</v>
      </c>
      <c r="C29" s="11" t="s">
        <v>17</v>
      </c>
      <c r="D29" s="11" t="s">
        <v>18</v>
      </c>
      <c r="E29" s="12" t="s">
        <v>19</v>
      </c>
    </row>
    <row r="30" spans="1:14" x14ac:dyDescent="0.25">
      <c r="B30" t="s">
        <v>22</v>
      </c>
      <c r="C30" s="3">
        <v>40927</v>
      </c>
      <c r="D30">
        <v>1449</v>
      </c>
    </row>
    <row r="31" spans="1:14" x14ac:dyDescent="0.25">
      <c r="B31" s="4" t="s">
        <v>14</v>
      </c>
      <c r="C31" s="5"/>
      <c r="D31" s="6"/>
      <c r="E31" s="4" t="s">
        <v>15</v>
      </c>
      <c r="F31" s="5"/>
      <c r="G31" s="5"/>
      <c r="H31" s="5"/>
      <c r="I31" s="5"/>
      <c r="J31" s="6"/>
    </row>
    <row r="32" spans="1:14" x14ac:dyDescent="0.25">
      <c r="B32" s="7" t="s">
        <v>23</v>
      </c>
      <c r="C32" s="8" t="s">
        <v>1</v>
      </c>
      <c r="D32" s="9" t="s">
        <v>2</v>
      </c>
      <c r="E32" s="7" t="s">
        <v>1</v>
      </c>
      <c r="F32" s="8" t="s">
        <v>25</v>
      </c>
      <c r="G32" s="8" t="s">
        <v>24</v>
      </c>
      <c r="H32" s="8" t="s">
        <v>3</v>
      </c>
      <c r="I32" s="8" t="s">
        <v>6</v>
      </c>
      <c r="J32" s="9" t="s">
        <v>5</v>
      </c>
    </row>
    <row r="33" spans="2:14" x14ac:dyDescent="0.25">
      <c r="B33">
        <v>0</v>
      </c>
      <c r="C33">
        <v>0</v>
      </c>
      <c r="D33">
        <v>0</v>
      </c>
      <c r="E33">
        <f t="shared" ref="E33:E43" si="7">0-C33</f>
        <v>0</v>
      </c>
      <c r="F33">
        <v>0</v>
      </c>
      <c r="G33">
        <v>0</v>
      </c>
      <c r="H33">
        <v>0</v>
      </c>
      <c r="I33">
        <f>H33/10000</f>
        <v>0</v>
      </c>
      <c r="J33">
        <f t="shared" ref="J33:J43" si="8">D33*I33</f>
        <v>0</v>
      </c>
    </row>
    <row r="34" spans="2:14" x14ac:dyDescent="0.25">
      <c r="B34">
        <v>0.5</v>
      </c>
      <c r="C34">
        <v>9</v>
      </c>
      <c r="D34">
        <v>0.34</v>
      </c>
      <c r="E34">
        <f t="shared" si="7"/>
        <v>-9</v>
      </c>
      <c r="F34">
        <f>(B34-B33)*12</f>
        <v>6</v>
      </c>
      <c r="G34">
        <f>F34*2.54</f>
        <v>15.24</v>
      </c>
      <c r="H34">
        <f t="shared" ref="H34:H43" si="9">G34*((C34+C33)/2)</f>
        <v>68.58</v>
      </c>
      <c r="I34">
        <f t="shared" ref="I34:I43" si="10">H34/10000</f>
        <v>6.8579999999999995E-3</v>
      </c>
      <c r="J34">
        <f t="shared" si="8"/>
        <v>2.3317199999999998E-3</v>
      </c>
    </row>
    <row r="35" spans="2:14" x14ac:dyDescent="0.25">
      <c r="B35">
        <v>2</v>
      </c>
      <c r="C35">
        <v>10</v>
      </c>
      <c r="D35">
        <v>0.63</v>
      </c>
      <c r="E35">
        <f t="shared" si="7"/>
        <v>-10</v>
      </c>
      <c r="F35">
        <f t="shared" ref="F35:F43" si="11">(B35-B34)*12</f>
        <v>18</v>
      </c>
      <c r="G35">
        <f t="shared" ref="G35:G43" si="12">F35*2.54</f>
        <v>45.72</v>
      </c>
      <c r="H35">
        <f t="shared" si="9"/>
        <v>434.34</v>
      </c>
      <c r="I35">
        <f t="shared" si="10"/>
        <v>4.3434E-2</v>
      </c>
      <c r="J35">
        <f t="shared" si="8"/>
        <v>2.7363419999999999E-2</v>
      </c>
    </row>
    <row r="36" spans="2:14" x14ac:dyDescent="0.25">
      <c r="B36">
        <v>3</v>
      </c>
      <c r="C36">
        <v>15</v>
      </c>
      <c r="D36">
        <v>0.96</v>
      </c>
      <c r="E36">
        <f t="shared" si="7"/>
        <v>-15</v>
      </c>
      <c r="F36">
        <f t="shared" si="11"/>
        <v>12</v>
      </c>
      <c r="G36">
        <f t="shared" si="12"/>
        <v>30.48</v>
      </c>
      <c r="H36">
        <f t="shared" si="9"/>
        <v>381</v>
      </c>
      <c r="I36">
        <f t="shared" si="10"/>
        <v>3.8100000000000002E-2</v>
      </c>
      <c r="J36">
        <f t="shared" si="8"/>
        <v>3.6575999999999997E-2</v>
      </c>
    </row>
    <row r="37" spans="2:14" x14ac:dyDescent="0.25">
      <c r="B37">
        <v>4</v>
      </c>
      <c r="C37">
        <v>15</v>
      </c>
      <c r="D37">
        <v>0.8</v>
      </c>
      <c r="E37">
        <f t="shared" si="7"/>
        <v>-15</v>
      </c>
      <c r="F37">
        <f t="shared" si="11"/>
        <v>12</v>
      </c>
      <c r="G37">
        <f t="shared" si="12"/>
        <v>30.48</v>
      </c>
      <c r="H37">
        <f t="shared" si="9"/>
        <v>457.2</v>
      </c>
      <c r="I37">
        <f t="shared" si="10"/>
        <v>4.5719999999999997E-2</v>
      </c>
      <c r="J37">
        <f t="shared" si="8"/>
        <v>3.6575999999999997E-2</v>
      </c>
    </row>
    <row r="38" spans="2:14" x14ac:dyDescent="0.25">
      <c r="B38">
        <v>5</v>
      </c>
      <c r="C38">
        <v>15</v>
      </c>
      <c r="D38">
        <v>1.1000000000000001</v>
      </c>
      <c r="E38">
        <f t="shared" si="7"/>
        <v>-15</v>
      </c>
      <c r="F38">
        <f t="shared" si="11"/>
        <v>12</v>
      </c>
      <c r="G38">
        <f t="shared" si="12"/>
        <v>30.48</v>
      </c>
      <c r="H38">
        <f t="shared" si="9"/>
        <v>457.2</v>
      </c>
      <c r="I38">
        <f t="shared" si="10"/>
        <v>4.5719999999999997E-2</v>
      </c>
      <c r="J38">
        <f t="shared" si="8"/>
        <v>5.0292000000000003E-2</v>
      </c>
    </row>
    <row r="39" spans="2:14" x14ac:dyDescent="0.25">
      <c r="B39">
        <v>6</v>
      </c>
      <c r="C39">
        <v>11</v>
      </c>
      <c r="D39">
        <v>0.5</v>
      </c>
      <c r="E39">
        <f t="shared" si="7"/>
        <v>-11</v>
      </c>
      <c r="F39">
        <f t="shared" si="11"/>
        <v>12</v>
      </c>
      <c r="G39">
        <f t="shared" si="12"/>
        <v>30.48</v>
      </c>
      <c r="H39">
        <f t="shared" si="9"/>
        <v>396.24</v>
      </c>
      <c r="I39">
        <f t="shared" si="10"/>
        <v>3.9623999999999999E-2</v>
      </c>
      <c r="J39">
        <f t="shared" si="8"/>
        <v>1.9812E-2</v>
      </c>
    </row>
    <row r="40" spans="2:14" x14ac:dyDescent="0.25">
      <c r="B40">
        <v>7</v>
      </c>
      <c r="C40">
        <v>6</v>
      </c>
      <c r="D40">
        <v>0.53</v>
      </c>
      <c r="E40">
        <f t="shared" si="7"/>
        <v>-6</v>
      </c>
      <c r="F40">
        <f t="shared" si="11"/>
        <v>12</v>
      </c>
      <c r="G40">
        <f t="shared" si="12"/>
        <v>30.48</v>
      </c>
      <c r="H40">
        <f t="shared" si="9"/>
        <v>259.08</v>
      </c>
      <c r="I40">
        <f t="shared" si="10"/>
        <v>2.5907999999999997E-2</v>
      </c>
      <c r="J40">
        <f t="shared" si="8"/>
        <v>1.3731239999999999E-2</v>
      </c>
    </row>
    <row r="41" spans="2:14" x14ac:dyDescent="0.25">
      <c r="B41">
        <v>8</v>
      </c>
      <c r="C41">
        <v>2</v>
      </c>
      <c r="D41">
        <v>0</v>
      </c>
      <c r="E41">
        <f t="shared" si="7"/>
        <v>-2</v>
      </c>
      <c r="F41">
        <f t="shared" si="11"/>
        <v>12</v>
      </c>
      <c r="G41">
        <f t="shared" si="12"/>
        <v>30.48</v>
      </c>
      <c r="H41">
        <f t="shared" si="9"/>
        <v>121.92</v>
      </c>
      <c r="I41">
        <f t="shared" si="10"/>
        <v>1.2192E-2</v>
      </c>
      <c r="J41">
        <f>D41*I41</f>
        <v>0</v>
      </c>
    </row>
    <row r="42" spans="2:14" x14ac:dyDescent="0.25">
      <c r="B42">
        <v>9</v>
      </c>
      <c r="C42">
        <v>0</v>
      </c>
      <c r="D42">
        <v>0</v>
      </c>
      <c r="E42">
        <f t="shared" si="7"/>
        <v>0</v>
      </c>
      <c r="F42">
        <f t="shared" si="11"/>
        <v>12</v>
      </c>
      <c r="G42">
        <f t="shared" si="12"/>
        <v>30.48</v>
      </c>
      <c r="H42">
        <f t="shared" si="9"/>
        <v>30.48</v>
      </c>
      <c r="I42">
        <f t="shared" si="10"/>
        <v>3.0479999999999999E-3</v>
      </c>
      <c r="J42">
        <f t="shared" si="8"/>
        <v>0</v>
      </c>
    </row>
    <row r="43" spans="2:14" x14ac:dyDescent="0.25">
      <c r="B43">
        <v>10</v>
      </c>
      <c r="C43">
        <v>0</v>
      </c>
      <c r="D43">
        <v>0</v>
      </c>
      <c r="E43">
        <f t="shared" si="7"/>
        <v>0</v>
      </c>
      <c r="F43">
        <f t="shared" si="11"/>
        <v>12</v>
      </c>
      <c r="G43">
        <f t="shared" si="12"/>
        <v>30.48</v>
      </c>
      <c r="H43">
        <f t="shared" si="9"/>
        <v>0</v>
      </c>
      <c r="I43">
        <f t="shared" si="10"/>
        <v>0</v>
      </c>
      <c r="J43">
        <f t="shared" si="8"/>
        <v>0</v>
      </c>
    </row>
    <row r="44" spans="2:14" x14ac:dyDescent="0.25">
      <c r="H44" t="s">
        <v>7</v>
      </c>
      <c r="J44">
        <f>SUM(J33:J42)</f>
        <v>0.18668238000000001</v>
      </c>
      <c r="K44" s="3">
        <v>40927</v>
      </c>
      <c r="L44">
        <v>1449</v>
      </c>
      <c r="M44">
        <f>J44</f>
        <v>0.18668238000000001</v>
      </c>
      <c r="N44">
        <f>J45</f>
        <v>186.68237999999999</v>
      </c>
    </row>
    <row r="45" spans="2:14" x14ac:dyDescent="0.25">
      <c r="H45" t="s">
        <v>8</v>
      </c>
      <c r="J45">
        <f>J44*1000</f>
        <v>186.68237999999999</v>
      </c>
    </row>
    <row r="54" spans="2:10" x14ac:dyDescent="0.25">
      <c r="B54" s="10" t="s">
        <v>16</v>
      </c>
      <c r="C54" s="11" t="s">
        <v>17</v>
      </c>
      <c r="D54" s="11" t="s">
        <v>18</v>
      </c>
      <c r="E54" s="12" t="s">
        <v>19</v>
      </c>
      <c r="F54" s="12" t="s">
        <v>34</v>
      </c>
    </row>
    <row r="55" spans="2:10" ht="15.75" thickBot="1" x14ac:dyDescent="0.3">
      <c r="B55" t="s">
        <v>22</v>
      </c>
      <c r="C55" s="3">
        <v>40933</v>
      </c>
      <c r="D55">
        <v>1115</v>
      </c>
      <c r="F55">
        <v>5</v>
      </c>
    </row>
    <row r="56" spans="2:10" x14ac:dyDescent="0.25">
      <c r="B56" s="20" t="s">
        <v>14</v>
      </c>
      <c r="C56" s="21"/>
      <c r="D56" s="22"/>
      <c r="E56" s="5" t="s">
        <v>15</v>
      </c>
      <c r="F56" s="5"/>
      <c r="G56" s="5"/>
      <c r="H56" s="5"/>
      <c r="I56" s="5"/>
      <c r="J56" s="6"/>
    </row>
    <row r="57" spans="2:10" x14ac:dyDescent="0.25">
      <c r="B57" s="23" t="s">
        <v>23</v>
      </c>
      <c r="C57" s="8" t="s">
        <v>1</v>
      </c>
      <c r="D57" s="24" t="s">
        <v>2</v>
      </c>
      <c r="E57" s="8" t="s">
        <v>1</v>
      </c>
      <c r="F57" s="8" t="s">
        <v>25</v>
      </c>
      <c r="G57" s="8" t="s">
        <v>24</v>
      </c>
      <c r="H57" s="8" t="s">
        <v>3</v>
      </c>
      <c r="I57" s="8" t="s">
        <v>6</v>
      </c>
      <c r="J57" s="9" t="s">
        <v>5</v>
      </c>
    </row>
    <row r="58" spans="2:10" x14ac:dyDescent="0.25">
      <c r="B58" s="25">
        <v>0</v>
      </c>
      <c r="C58" s="2">
        <v>0</v>
      </c>
      <c r="D58" s="26">
        <v>0</v>
      </c>
      <c r="E58">
        <f t="shared" ref="E58:E69" si="13">0-C58</f>
        <v>0</v>
      </c>
      <c r="F58">
        <v>0</v>
      </c>
      <c r="G58">
        <v>0</v>
      </c>
      <c r="H58">
        <v>0</v>
      </c>
      <c r="I58">
        <f>H58/10000</f>
        <v>0</v>
      </c>
      <c r="J58">
        <f t="shared" ref="J58:J69" si="14">D58*I58</f>
        <v>0</v>
      </c>
    </row>
    <row r="59" spans="2:10" x14ac:dyDescent="0.25">
      <c r="B59" s="25">
        <v>0.5</v>
      </c>
      <c r="C59" s="2">
        <v>0</v>
      </c>
      <c r="D59" s="26">
        <v>0</v>
      </c>
      <c r="E59">
        <f t="shared" si="13"/>
        <v>0</v>
      </c>
      <c r="F59">
        <f>(B59-B58)*12</f>
        <v>6</v>
      </c>
      <c r="G59">
        <f>F59*2.54</f>
        <v>15.24</v>
      </c>
      <c r="H59">
        <f t="shared" ref="H59:H69" si="15">G59*((C59+C58)/2)</f>
        <v>0</v>
      </c>
      <c r="I59">
        <f t="shared" ref="I59:I69" si="16">H59/10000</f>
        <v>0</v>
      </c>
      <c r="J59">
        <f t="shared" si="14"/>
        <v>0</v>
      </c>
    </row>
    <row r="60" spans="2:10" x14ac:dyDescent="0.25">
      <c r="B60" s="25">
        <v>1</v>
      </c>
      <c r="C60" s="2">
        <v>13</v>
      </c>
      <c r="D60" s="26">
        <v>0.34</v>
      </c>
      <c r="E60">
        <f t="shared" si="13"/>
        <v>-13</v>
      </c>
      <c r="F60">
        <f>(B60-B59)*12</f>
        <v>6</v>
      </c>
      <c r="G60">
        <f t="shared" ref="G60" si="17">F60*2.54</f>
        <v>15.24</v>
      </c>
      <c r="H60">
        <f>G60*((C60+C58)/2)</f>
        <v>99.06</v>
      </c>
      <c r="I60">
        <f t="shared" ref="I60" si="18">H60/10000</f>
        <v>9.9059999999999999E-3</v>
      </c>
      <c r="J60">
        <f t="shared" ref="J60" si="19">D60*I60</f>
        <v>3.3680400000000001E-3</v>
      </c>
    </row>
    <row r="61" spans="2:10" x14ac:dyDescent="0.25">
      <c r="B61" s="25">
        <v>2</v>
      </c>
      <c r="C61" s="30">
        <v>13</v>
      </c>
      <c r="D61" s="26">
        <v>0.64</v>
      </c>
      <c r="E61">
        <f t="shared" si="13"/>
        <v>-13</v>
      </c>
      <c r="F61">
        <f>(B61-B60)*12</f>
        <v>12</v>
      </c>
      <c r="G61">
        <f t="shared" ref="G61:G69" si="20">F61*2.54</f>
        <v>30.48</v>
      </c>
      <c r="H61">
        <f>G61*((C61+C59)/2)</f>
        <v>198.12</v>
      </c>
      <c r="I61">
        <f t="shared" si="16"/>
        <v>1.9812E-2</v>
      </c>
      <c r="J61">
        <f t="shared" si="14"/>
        <v>1.267968E-2</v>
      </c>
    </row>
    <row r="62" spans="2:10" x14ac:dyDescent="0.25">
      <c r="B62" s="25">
        <v>3</v>
      </c>
      <c r="C62" s="30">
        <v>19</v>
      </c>
      <c r="D62" s="26">
        <v>0.9</v>
      </c>
      <c r="E62">
        <f t="shared" si="13"/>
        <v>-19</v>
      </c>
      <c r="F62">
        <f t="shared" ref="F62:F69" si="21">(B62-B61)*12</f>
        <v>12</v>
      </c>
      <c r="G62">
        <f t="shared" si="20"/>
        <v>30.48</v>
      </c>
      <c r="H62">
        <f t="shared" si="15"/>
        <v>487.68</v>
      </c>
      <c r="I62">
        <f t="shared" si="16"/>
        <v>4.8767999999999999E-2</v>
      </c>
      <c r="J62">
        <f t="shared" si="14"/>
        <v>4.3891199999999998E-2</v>
      </c>
    </row>
    <row r="63" spans="2:10" x14ac:dyDescent="0.25">
      <c r="B63" s="25">
        <v>4</v>
      </c>
      <c r="C63" s="30">
        <v>19</v>
      </c>
      <c r="D63" s="26">
        <v>0.32</v>
      </c>
      <c r="E63">
        <f t="shared" si="13"/>
        <v>-19</v>
      </c>
      <c r="F63">
        <f t="shared" si="21"/>
        <v>12</v>
      </c>
      <c r="G63">
        <f t="shared" si="20"/>
        <v>30.48</v>
      </c>
      <c r="H63">
        <f t="shared" si="15"/>
        <v>579.12</v>
      </c>
      <c r="I63">
        <f t="shared" si="16"/>
        <v>5.7911999999999998E-2</v>
      </c>
      <c r="J63">
        <f t="shared" si="14"/>
        <v>1.8531840000000001E-2</v>
      </c>
    </row>
    <row r="64" spans="2:10" x14ac:dyDescent="0.25">
      <c r="B64" s="25">
        <v>5</v>
      </c>
      <c r="C64" s="30">
        <v>20</v>
      </c>
      <c r="D64" s="26">
        <v>0.52</v>
      </c>
      <c r="E64">
        <f t="shared" si="13"/>
        <v>-20</v>
      </c>
      <c r="F64">
        <f t="shared" si="21"/>
        <v>12</v>
      </c>
      <c r="G64">
        <f t="shared" si="20"/>
        <v>30.48</v>
      </c>
      <c r="H64">
        <f t="shared" si="15"/>
        <v>594.36</v>
      </c>
      <c r="I64">
        <f t="shared" si="16"/>
        <v>5.9436000000000003E-2</v>
      </c>
      <c r="J64">
        <f t="shared" si="14"/>
        <v>3.0906720000000002E-2</v>
      </c>
    </row>
    <row r="65" spans="2:14" x14ac:dyDescent="0.25">
      <c r="B65" s="25">
        <v>6</v>
      </c>
      <c r="C65" s="30">
        <v>15</v>
      </c>
      <c r="D65" s="26">
        <v>0.41</v>
      </c>
      <c r="E65">
        <f t="shared" si="13"/>
        <v>-15</v>
      </c>
      <c r="F65">
        <f t="shared" si="21"/>
        <v>12</v>
      </c>
      <c r="G65">
        <f t="shared" si="20"/>
        <v>30.48</v>
      </c>
      <c r="H65">
        <f t="shared" si="15"/>
        <v>533.4</v>
      </c>
      <c r="I65">
        <f t="shared" si="16"/>
        <v>5.3339999999999999E-2</v>
      </c>
      <c r="J65">
        <f t="shared" si="14"/>
        <v>2.1869399999999997E-2</v>
      </c>
    </row>
    <row r="66" spans="2:14" x14ac:dyDescent="0.25">
      <c r="B66" s="25">
        <v>7</v>
      </c>
      <c r="C66" s="30">
        <v>12</v>
      </c>
      <c r="D66" s="26">
        <v>0.51</v>
      </c>
      <c r="E66">
        <f t="shared" si="13"/>
        <v>-12</v>
      </c>
      <c r="F66">
        <f t="shared" si="21"/>
        <v>12</v>
      </c>
      <c r="G66">
        <f t="shared" si="20"/>
        <v>30.48</v>
      </c>
      <c r="H66">
        <f t="shared" si="15"/>
        <v>411.48</v>
      </c>
      <c r="I66">
        <f t="shared" si="16"/>
        <v>4.1148000000000004E-2</v>
      </c>
      <c r="J66">
        <f t="shared" si="14"/>
        <v>2.0985480000000001E-2</v>
      </c>
    </row>
    <row r="67" spans="2:14" x14ac:dyDescent="0.25">
      <c r="B67" s="25">
        <v>8</v>
      </c>
      <c r="C67" s="30">
        <v>5</v>
      </c>
      <c r="D67" s="26">
        <v>0.56999999999999995</v>
      </c>
      <c r="E67">
        <f t="shared" si="13"/>
        <v>-5</v>
      </c>
      <c r="F67">
        <f t="shared" si="21"/>
        <v>12</v>
      </c>
      <c r="G67">
        <f t="shared" si="20"/>
        <v>30.48</v>
      </c>
      <c r="H67">
        <f t="shared" si="15"/>
        <v>259.08</v>
      </c>
      <c r="I67">
        <f t="shared" si="16"/>
        <v>2.5907999999999997E-2</v>
      </c>
      <c r="J67">
        <f t="shared" si="14"/>
        <v>1.4767559999999997E-2</v>
      </c>
    </row>
    <row r="68" spans="2:14" x14ac:dyDescent="0.25">
      <c r="B68" s="25">
        <v>9</v>
      </c>
      <c r="C68" s="30">
        <v>3</v>
      </c>
      <c r="D68" s="26">
        <v>0.41</v>
      </c>
      <c r="E68">
        <f t="shared" si="13"/>
        <v>-3</v>
      </c>
      <c r="F68">
        <f t="shared" si="21"/>
        <v>12</v>
      </c>
      <c r="G68">
        <f t="shared" si="20"/>
        <v>30.48</v>
      </c>
      <c r="H68">
        <f t="shared" si="15"/>
        <v>121.92</v>
      </c>
      <c r="I68">
        <f t="shared" si="16"/>
        <v>1.2192E-2</v>
      </c>
      <c r="J68">
        <f t="shared" si="14"/>
        <v>4.9987199999999999E-3</v>
      </c>
    </row>
    <row r="69" spans="2:14" ht="15.75" thickBot="1" x14ac:dyDescent="0.3">
      <c r="B69" s="27">
        <v>10</v>
      </c>
      <c r="C69" s="28">
        <v>0</v>
      </c>
      <c r="D69" s="29">
        <v>0</v>
      </c>
      <c r="E69">
        <f t="shared" si="13"/>
        <v>0</v>
      </c>
      <c r="F69">
        <f t="shared" si="21"/>
        <v>12</v>
      </c>
      <c r="G69">
        <f t="shared" si="20"/>
        <v>30.48</v>
      </c>
      <c r="H69">
        <f t="shared" si="15"/>
        <v>45.72</v>
      </c>
      <c r="I69">
        <f t="shared" si="16"/>
        <v>4.5719999999999997E-3</v>
      </c>
      <c r="J69">
        <f t="shared" si="14"/>
        <v>0</v>
      </c>
    </row>
    <row r="70" spans="2:14" x14ac:dyDescent="0.25">
      <c r="H70" t="s">
        <v>7</v>
      </c>
      <c r="J70">
        <f>SUM(J58:J68)</f>
        <v>0.17199864000000001</v>
      </c>
      <c r="K70" s="3">
        <f>C55</f>
        <v>40933</v>
      </c>
      <c r="L70">
        <f>D55</f>
        <v>1115</v>
      </c>
      <c r="M70">
        <f>J70</f>
        <v>0.17199864000000001</v>
      </c>
      <c r="N70">
        <f>J71</f>
        <v>171.99863999999999</v>
      </c>
    </row>
    <row r="71" spans="2:14" x14ac:dyDescent="0.25">
      <c r="H71" t="s">
        <v>8</v>
      </c>
      <c r="J71">
        <f>J70*1000</f>
        <v>171.99863999999999</v>
      </c>
    </row>
    <row r="80" spans="2:14" x14ac:dyDescent="0.25">
      <c r="B80" s="10" t="s">
        <v>16</v>
      </c>
      <c r="C80" s="11" t="s">
        <v>17</v>
      </c>
      <c r="D80" s="11" t="s">
        <v>18</v>
      </c>
      <c r="E80" s="12" t="s">
        <v>19</v>
      </c>
      <c r="F80" s="12" t="s">
        <v>34</v>
      </c>
    </row>
    <row r="81" spans="2:14" ht="15.75" thickBot="1" x14ac:dyDescent="0.3">
      <c r="B81" t="s">
        <v>22</v>
      </c>
      <c r="C81" s="3">
        <v>40933</v>
      </c>
      <c r="D81">
        <v>1125</v>
      </c>
      <c r="F81">
        <v>5</v>
      </c>
    </row>
    <row r="82" spans="2:14" x14ac:dyDescent="0.25">
      <c r="B82" s="20" t="s">
        <v>14</v>
      </c>
      <c r="C82" s="21"/>
      <c r="D82" s="22"/>
      <c r="E82" s="5" t="s">
        <v>15</v>
      </c>
      <c r="F82" s="5"/>
      <c r="G82" s="5"/>
      <c r="H82" s="5"/>
      <c r="I82" s="5"/>
      <c r="J82" s="6"/>
    </row>
    <row r="83" spans="2:14" x14ac:dyDescent="0.25">
      <c r="B83" s="23" t="s">
        <v>23</v>
      </c>
      <c r="C83" s="8" t="s">
        <v>1</v>
      </c>
      <c r="D83" s="24" t="s">
        <v>2</v>
      </c>
      <c r="E83" s="8" t="s">
        <v>1</v>
      </c>
      <c r="F83" s="8" t="s">
        <v>25</v>
      </c>
      <c r="G83" s="8" t="s">
        <v>24</v>
      </c>
      <c r="H83" s="8" t="s">
        <v>3</v>
      </c>
      <c r="I83" s="8" t="s">
        <v>6</v>
      </c>
      <c r="J83" s="9" t="s">
        <v>5</v>
      </c>
    </row>
    <row r="84" spans="2:14" x14ac:dyDescent="0.25">
      <c r="B84" s="25">
        <v>0</v>
      </c>
      <c r="C84" s="2">
        <v>0</v>
      </c>
      <c r="D84" s="26">
        <v>0</v>
      </c>
      <c r="E84">
        <f t="shared" ref="E84" si="22">0-C84</f>
        <v>0</v>
      </c>
      <c r="F84">
        <v>0</v>
      </c>
      <c r="G84">
        <v>0</v>
      </c>
      <c r="H84">
        <v>0</v>
      </c>
      <c r="I84">
        <f>H84/10000</f>
        <v>0</v>
      </c>
      <c r="J84">
        <f t="shared" ref="J84:J91" si="23">D84*I84</f>
        <v>0</v>
      </c>
    </row>
    <row r="85" spans="2:14" x14ac:dyDescent="0.25">
      <c r="B85" s="25">
        <v>1</v>
      </c>
      <c r="C85">
        <v>0</v>
      </c>
      <c r="D85" s="26">
        <v>0</v>
      </c>
      <c r="E85">
        <f t="shared" ref="E85:E91" si="24">0-C86</f>
        <v>-15</v>
      </c>
      <c r="F85">
        <f>(B85-B84)*12</f>
        <v>12</v>
      </c>
      <c r="G85">
        <f t="shared" ref="G85:G91" si="25">F85*2.54</f>
        <v>30.48</v>
      </c>
      <c r="H85">
        <f>G85*((C86+C84)/2)</f>
        <v>228.6</v>
      </c>
      <c r="I85">
        <f t="shared" ref="I85:I91" si="26">H85/10000</f>
        <v>2.2859999999999998E-2</v>
      </c>
      <c r="J85">
        <f>D85*I85</f>
        <v>0</v>
      </c>
    </row>
    <row r="86" spans="2:14" x14ac:dyDescent="0.25">
      <c r="B86" s="25">
        <v>2</v>
      </c>
      <c r="C86" s="2">
        <v>15</v>
      </c>
      <c r="D86" s="26">
        <v>0.66</v>
      </c>
      <c r="E86">
        <f t="shared" si="24"/>
        <v>-17</v>
      </c>
      <c r="F86">
        <f>(B86-B85)*12</f>
        <v>12</v>
      </c>
      <c r="G86">
        <f t="shared" si="25"/>
        <v>30.48</v>
      </c>
      <c r="H86">
        <f t="shared" ref="H86:H91" si="27">G86*((C87+C86)/2)</f>
        <v>487.68</v>
      </c>
      <c r="I86">
        <f t="shared" si="26"/>
        <v>4.8767999999999999E-2</v>
      </c>
      <c r="J86">
        <f t="shared" si="23"/>
        <v>3.2186880000000001E-2</v>
      </c>
    </row>
    <row r="87" spans="2:14" x14ac:dyDescent="0.25">
      <c r="B87" s="25">
        <v>3</v>
      </c>
      <c r="C87" s="30">
        <v>17</v>
      </c>
      <c r="D87" s="26">
        <v>0.93</v>
      </c>
      <c r="E87">
        <f t="shared" si="24"/>
        <v>-16</v>
      </c>
      <c r="F87">
        <f t="shared" ref="F87:F91" si="28">(B87-B86)*12</f>
        <v>12</v>
      </c>
      <c r="G87">
        <f t="shared" si="25"/>
        <v>30.48</v>
      </c>
      <c r="H87">
        <f t="shared" si="27"/>
        <v>502.92</v>
      </c>
      <c r="I87">
        <f t="shared" si="26"/>
        <v>5.0292000000000003E-2</v>
      </c>
      <c r="J87">
        <f t="shared" si="23"/>
        <v>4.6771560000000004E-2</v>
      </c>
    </row>
    <row r="88" spans="2:14" x14ac:dyDescent="0.25">
      <c r="B88" s="25">
        <v>4</v>
      </c>
      <c r="C88" s="30">
        <v>16</v>
      </c>
      <c r="D88" s="26">
        <v>1.01</v>
      </c>
      <c r="E88">
        <f t="shared" si="24"/>
        <v>-15</v>
      </c>
      <c r="F88">
        <f t="shared" si="28"/>
        <v>12</v>
      </c>
      <c r="G88">
        <f t="shared" si="25"/>
        <v>30.48</v>
      </c>
      <c r="H88">
        <f t="shared" si="27"/>
        <v>472.44</v>
      </c>
      <c r="I88">
        <f t="shared" si="26"/>
        <v>4.7244000000000001E-2</v>
      </c>
      <c r="J88">
        <f t="shared" si="23"/>
        <v>4.7716439999999999E-2</v>
      </c>
    </row>
    <row r="89" spans="2:14" x14ac:dyDescent="0.25">
      <c r="B89" s="25">
        <v>5</v>
      </c>
      <c r="C89" s="30">
        <v>15</v>
      </c>
      <c r="D89" s="26">
        <v>1.24</v>
      </c>
      <c r="E89">
        <f t="shared" si="24"/>
        <v>-15</v>
      </c>
      <c r="F89">
        <f t="shared" si="28"/>
        <v>12</v>
      </c>
      <c r="G89">
        <f t="shared" si="25"/>
        <v>30.48</v>
      </c>
      <c r="H89">
        <f t="shared" si="27"/>
        <v>457.2</v>
      </c>
      <c r="I89">
        <f t="shared" si="26"/>
        <v>4.5719999999999997E-2</v>
      </c>
      <c r="J89">
        <f t="shared" si="23"/>
        <v>5.6692799999999995E-2</v>
      </c>
    </row>
    <row r="90" spans="2:14" x14ac:dyDescent="0.25">
      <c r="B90" s="25">
        <v>6</v>
      </c>
      <c r="C90" s="30">
        <v>15</v>
      </c>
      <c r="D90" s="26">
        <v>0.73</v>
      </c>
      <c r="E90">
        <f t="shared" si="24"/>
        <v>-13</v>
      </c>
      <c r="F90">
        <f t="shared" si="28"/>
        <v>12</v>
      </c>
      <c r="G90">
        <f t="shared" si="25"/>
        <v>30.48</v>
      </c>
      <c r="H90">
        <f t="shared" si="27"/>
        <v>426.72</v>
      </c>
      <c r="I90">
        <f t="shared" si="26"/>
        <v>4.2672000000000002E-2</v>
      </c>
      <c r="J90">
        <f t="shared" si="23"/>
        <v>3.1150560000000001E-2</v>
      </c>
    </row>
    <row r="91" spans="2:14" x14ac:dyDescent="0.25">
      <c r="B91" s="25">
        <v>7</v>
      </c>
      <c r="C91" s="30">
        <v>13</v>
      </c>
      <c r="D91" s="26">
        <v>0.39</v>
      </c>
      <c r="E91">
        <f t="shared" si="24"/>
        <v>-5</v>
      </c>
      <c r="F91">
        <f t="shared" si="28"/>
        <v>12</v>
      </c>
      <c r="G91">
        <f t="shared" si="25"/>
        <v>30.48</v>
      </c>
      <c r="H91">
        <f t="shared" si="27"/>
        <v>274.32</v>
      </c>
      <c r="I91">
        <f t="shared" si="26"/>
        <v>2.7431999999999998E-2</v>
      </c>
      <c r="J91">
        <f t="shared" si="23"/>
        <v>1.069848E-2</v>
      </c>
    </row>
    <row r="92" spans="2:14" x14ac:dyDescent="0.25">
      <c r="B92" s="25">
        <v>8</v>
      </c>
      <c r="C92" s="30">
        <v>5</v>
      </c>
      <c r="D92" s="26">
        <v>0.48</v>
      </c>
      <c r="E92">
        <f t="shared" ref="E92:E94" si="29">0-C93</f>
        <v>0</v>
      </c>
      <c r="F92">
        <f t="shared" ref="F92:F94" si="30">(B92-B91)*12</f>
        <v>12</v>
      </c>
      <c r="G92">
        <f t="shared" ref="G92:G94" si="31">F92*2.54</f>
        <v>30.48</v>
      </c>
      <c r="H92">
        <f t="shared" ref="H92:H94" si="32">G92*((C93+C92)/2)</f>
        <v>76.2</v>
      </c>
      <c r="I92">
        <f t="shared" ref="I92:I94" si="33">H92/10000</f>
        <v>7.62E-3</v>
      </c>
      <c r="J92">
        <f t="shared" ref="J92:J94" si="34">D92*I92</f>
        <v>3.6576E-3</v>
      </c>
    </row>
    <row r="93" spans="2:14" x14ac:dyDescent="0.25">
      <c r="B93" s="25">
        <v>9</v>
      </c>
      <c r="C93" s="30">
        <v>0</v>
      </c>
      <c r="D93" s="26">
        <v>0</v>
      </c>
      <c r="E93">
        <f>0-C94</f>
        <v>0</v>
      </c>
      <c r="F93">
        <f t="shared" si="30"/>
        <v>12</v>
      </c>
      <c r="G93">
        <f t="shared" si="31"/>
        <v>30.48</v>
      </c>
      <c r="H93">
        <f>G93*((C94+C93)/2)</f>
        <v>0</v>
      </c>
      <c r="I93">
        <f t="shared" si="33"/>
        <v>0</v>
      </c>
      <c r="J93">
        <f t="shared" si="34"/>
        <v>0</v>
      </c>
    </row>
    <row r="94" spans="2:14" ht="15.75" thickBot="1" x14ac:dyDescent="0.3">
      <c r="B94" s="27">
        <v>10</v>
      </c>
      <c r="C94" s="28">
        <v>0</v>
      </c>
      <c r="D94" s="29">
        <v>0</v>
      </c>
      <c r="E94">
        <f t="shared" si="29"/>
        <v>0</v>
      </c>
      <c r="F94">
        <f t="shared" si="30"/>
        <v>12</v>
      </c>
      <c r="G94">
        <f t="shared" si="31"/>
        <v>30.48</v>
      </c>
      <c r="H94">
        <f t="shared" si="32"/>
        <v>0</v>
      </c>
      <c r="I94">
        <f t="shared" si="33"/>
        <v>0</v>
      </c>
      <c r="J94">
        <f t="shared" si="34"/>
        <v>0</v>
      </c>
    </row>
    <row r="95" spans="2:14" x14ac:dyDescent="0.25">
      <c r="H95" t="s">
        <v>7</v>
      </c>
      <c r="J95">
        <f>SUM(J84:J93)</f>
        <v>0.22887431999999999</v>
      </c>
      <c r="K95" s="3">
        <f>C81</f>
        <v>40933</v>
      </c>
      <c r="L95">
        <f>D81</f>
        <v>1125</v>
      </c>
      <c r="M95">
        <f>J95</f>
        <v>0.22887431999999999</v>
      </c>
      <c r="N95">
        <f>J96</f>
        <v>228.87431999999998</v>
      </c>
    </row>
    <row r="96" spans="2:14" x14ac:dyDescent="0.25">
      <c r="H96" t="s">
        <v>8</v>
      </c>
      <c r="J96">
        <f>J95*1000</f>
        <v>228.87431999999998</v>
      </c>
    </row>
    <row r="105" spans="2:10" x14ac:dyDescent="0.25">
      <c r="B105" s="10" t="s">
        <v>16</v>
      </c>
      <c r="C105" s="11" t="s">
        <v>17</v>
      </c>
      <c r="D105" s="11" t="s">
        <v>18</v>
      </c>
      <c r="E105" s="12" t="s">
        <v>19</v>
      </c>
      <c r="F105" s="12" t="s">
        <v>34</v>
      </c>
    </row>
    <row r="106" spans="2:10" ht="15.75" thickBot="1" x14ac:dyDescent="0.3">
      <c r="B106" t="s">
        <v>22</v>
      </c>
      <c r="C106" s="3">
        <v>40933</v>
      </c>
      <c r="D106">
        <v>1129</v>
      </c>
      <c r="F106">
        <v>5</v>
      </c>
    </row>
    <row r="107" spans="2:10" x14ac:dyDescent="0.25">
      <c r="B107" s="20" t="s">
        <v>14</v>
      </c>
      <c r="C107" s="21"/>
      <c r="D107" s="22"/>
      <c r="E107" s="5" t="s">
        <v>15</v>
      </c>
      <c r="F107" s="5"/>
      <c r="G107" s="5"/>
      <c r="H107" s="5"/>
      <c r="I107" s="5"/>
      <c r="J107" s="6"/>
    </row>
    <row r="108" spans="2:10" x14ac:dyDescent="0.25">
      <c r="B108" s="23" t="s">
        <v>23</v>
      </c>
      <c r="C108" s="8" t="s">
        <v>1</v>
      </c>
      <c r="D108" s="24" t="s">
        <v>2</v>
      </c>
      <c r="E108" s="8" t="s">
        <v>1</v>
      </c>
      <c r="F108" s="8" t="s">
        <v>25</v>
      </c>
      <c r="G108" s="8" t="s">
        <v>24</v>
      </c>
      <c r="H108" s="8" t="s">
        <v>3</v>
      </c>
      <c r="I108" s="8" t="s">
        <v>6</v>
      </c>
      <c r="J108" s="9" t="s">
        <v>5</v>
      </c>
    </row>
    <row r="109" spans="2:10" x14ac:dyDescent="0.25">
      <c r="B109" s="25">
        <v>0</v>
      </c>
      <c r="C109" s="2">
        <v>0</v>
      </c>
      <c r="D109" s="26">
        <v>0</v>
      </c>
      <c r="E109">
        <f t="shared" ref="E109" si="35">0-C109</f>
        <v>0</v>
      </c>
      <c r="F109">
        <v>0</v>
      </c>
      <c r="G109">
        <v>0</v>
      </c>
      <c r="H109">
        <v>0</v>
      </c>
      <c r="I109">
        <f>H109/10000</f>
        <v>0</v>
      </c>
      <c r="J109">
        <f t="shared" ref="J109" si="36">D109*I109</f>
        <v>0</v>
      </c>
    </row>
    <row r="110" spans="2:10" x14ac:dyDescent="0.25">
      <c r="B110" s="25">
        <v>1</v>
      </c>
      <c r="C110">
        <v>0</v>
      </c>
      <c r="D110" s="26">
        <v>0</v>
      </c>
      <c r="E110">
        <f t="shared" ref="E110:E116" si="37">0-C111</f>
        <v>-15</v>
      </c>
      <c r="F110">
        <f>(B110-B109)*12</f>
        <v>12</v>
      </c>
      <c r="G110">
        <f t="shared" ref="G110:G119" si="38">F110*2.54</f>
        <v>30.48</v>
      </c>
      <c r="H110">
        <f>G110*((C111+C109)/2)</f>
        <v>228.6</v>
      </c>
      <c r="I110">
        <f t="shared" ref="I110:I119" si="39">H110/10000</f>
        <v>2.2859999999999998E-2</v>
      </c>
      <c r="J110">
        <f>D110*I110</f>
        <v>0</v>
      </c>
    </row>
    <row r="111" spans="2:10" x14ac:dyDescent="0.25">
      <c r="B111" s="25">
        <v>2</v>
      </c>
      <c r="C111" s="2">
        <v>15</v>
      </c>
      <c r="D111" s="26">
        <v>0.69</v>
      </c>
      <c r="E111">
        <f t="shared" si="37"/>
        <v>-16</v>
      </c>
      <c r="F111">
        <f>(B111-B110)*12</f>
        <v>12</v>
      </c>
      <c r="G111">
        <f t="shared" si="38"/>
        <v>30.48</v>
      </c>
      <c r="H111">
        <f t="shared" ref="H111:H116" si="40">G111*((C112+C111)/2)</f>
        <v>472.44</v>
      </c>
      <c r="I111">
        <f t="shared" si="39"/>
        <v>4.7244000000000001E-2</v>
      </c>
      <c r="J111">
        <f t="shared" ref="J111:J119" si="41">D111*I111</f>
        <v>3.259836E-2</v>
      </c>
    </row>
    <row r="112" spans="2:10" x14ac:dyDescent="0.25">
      <c r="B112" s="25">
        <v>3</v>
      </c>
      <c r="C112" s="30">
        <v>16</v>
      </c>
      <c r="D112" s="26">
        <v>0.87</v>
      </c>
      <c r="E112">
        <f t="shared" si="37"/>
        <v>-17</v>
      </c>
      <c r="F112">
        <f t="shared" ref="F112:F119" si="42">(B112-B111)*12</f>
        <v>12</v>
      </c>
      <c r="G112">
        <f t="shared" si="38"/>
        <v>30.48</v>
      </c>
      <c r="H112">
        <f t="shared" si="40"/>
        <v>502.92</v>
      </c>
      <c r="I112">
        <f t="shared" si="39"/>
        <v>5.0292000000000003E-2</v>
      </c>
      <c r="J112">
        <f t="shared" si="41"/>
        <v>4.3754040000000001E-2</v>
      </c>
    </row>
    <row r="113" spans="2:14" x14ac:dyDescent="0.25">
      <c r="B113" s="25">
        <v>4</v>
      </c>
      <c r="C113" s="30">
        <v>17</v>
      </c>
      <c r="D113" s="26">
        <v>0.9</v>
      </c>
      <c r="E113">
        <f t="shared" si="37"/>
        <v>-15</v>
      </c>
      <c r="F113">
        <f t="shared" si="42"/>
        <v>12</v>
      </c>
      <c r="G113">
        <f t="shared" si="38"/>
        <v>30.48</v>
      </c>
      <c r="H113">
        <f t="shared" si="40"/>
        <v>487.68</v>
      </c>
      <c r="I113">
        <f t="shared" si="39"/>
        <v>4.8767999999999999E-2</v>
      </c>
      <c r="J113">
        <f t="shared" si="41"/>
        <v>4.3891199999999998E-2</v>
      </c>
    </row>
    <row r="114" spans="2:14" x14ac:dyDescent="0.25">
      <c r="B114" s="25">
        <v>5</v>
      </c>
      <c r="C114" s="30">
        <v>15</v>
      </c>
      <c r="D114" s="26">
        <v>1.22</v>
      </c>
      <c r="E114">
        <f t="shared" si="37"/>
        <v>-15</v>
      </c>
      <c r="F114">
        <f t="shared" si="42"/>
        <v>12</v>
      </c>
      <c r="G114">
        <f t="shared" si="38"/>
        <v>30.48</v>
      </c>
      <c r="H114">
        <f t="shared" si="40"/>
        <v>457.2</v>
      </c>
      <c r="I114">
        <f t="shared" si="39"/>
        <v>4.5719999999999997E-2</v>
      </c>
      <c r="J114">
        <f t="shared" si="41"/>
        <v>5.5778399999999992E-2</v>
      </c>
    </row>
    <row r="115" spans="2:14" x14ac:dyDescent="0.25">
      <c r="B115" s="25">
        <v>6</v>
      </c>
      <c r="C115" s="30">
        <v>15</v>
      </c>
      <c r="D115" s="26">
        <v>0.69</v>
      </c>
      <c r="E115">
        <f t="shared" si="37"/>
        <v>-10</v>
      </c>
      <c r="F115">
        <f t="shared" si="42"/>
        <v>12</v>
      </c>
      <c r="G115">
        <f t="shared" si="38"/>
        <v>30.48</v>
      </c>
      <c r="H115">
        <f t="shared" si="40"/>
        <v>381</v>
      </c>
      <c r="I115">
        <f t="shared" si="39"/>
        <v>3.8100000000000002E-2</v>
      </c>
      <c r="J115">
        <f t="shared" si="41"/>
        <v>2.6289E-2</v>
      </c>
    </row>
    <row r="116" spans="2:14" x14ac:dyDescent="0.25">
      <c r="B116" s="25">
        <v>7</v>
      </c>
      <c r="C116" s="30">
        <v>10</v>
      </c>
      <c r="D116" s="26">
        <v>0.82</v>
      </c>
      <c r="E116">
        <f t="shared" si="37"/>
        <v>-8</v>
      </c>
      <c r="F116">
        <f t="shared" si="42"/>
        <v>12</v>
      </c>
      <c r="G116">
        <f t="shared" si="38"/>
        <v>30.48</v>
      </c>
      <c r="H116">
        <f t="shared" si="40"/>
        <v>274.32</v>
      </c>
      <c r="I116">
        <f t="shared" si="39"/>
        <v>2.7431999999999998E-2</v>
      </c>
      <c r="J116">
        <f t="shared" si="41"/>
        <v>2.2494239999999999E-2</v>
      </c>
    </row>
    <row r="117" spans="2:14" x14ac:dyDescent="0.25">
      <c r="B117" s="25">
        <v>8</v>
      </c>
      <c r="C117" s="30">
        <v>8</v>
      </c>
      <c r="D117" s="26">
        <v>0.45</v>
      </c>
      <c r="E117">
        <f t="shared" ref="E117" si="43">0-C118</f>
        <v>0</v>
      </c>
      <c r="F117">
        <f t="shared" si="42"/>
        <v>12</v>
      </c>
      <c r="G117">
        <f t="shared" si="38"/>
        <v>30.48</v>
      </c>
      <c r="H117">
        <f t="shared" ref="H117" si="44">G117*((C118+C117)/2)</f>
        <v>121.92</v>
      </c>
      <c r="I117">
        <f t="shared" si="39"/>
        <v>1.2192E-2</v>
      </c>
      <c r="J117">
        <f t="shared" si="41"/>
        <v>5.4863999999999998E-3</v>
      </c>
    </row>
    <row r="118" spans="2:14" x14ac:dyDescent="0.25">
      <c r="B118" s="25">
        <v>9</v>
      </c>
      <c r="C118" s="30">
        <v>0</v>
      </c>
      <c r="D118" s="26">
        <v>0</v>
      </c>
      <c r="E118">
        <f>0-C119</f>
        <v>0</v>
      </c>
      <c r="F118">
        <f t="shared" si="42"/>
        <v>12</v>
      </c>
      <c r="G118">
        <f t="shared" si="38"/>
        <v>30.48</v>
      </c>
      <c r="H118">
        <f>G118*((C119+C118)/2)</f>
        <v>0</v>
      </c>
      <c r="I118">
        <f t="shared" si="39"/>
        <v>0</v>
      </c>
      <c r="J118">
        <f t="shared" si="41"/>
        <v>0</v>
      </c>
    </row>
    <row r="119" spans="2:14" ht="15.75" thickBot="1" x14ac:dyDescent="0.3">
      <c r="B119" s="27">
        <v>10</v>
      </c>
      <c r="C119" s="28">
        <v>0</v>
      </c>
      <c r="D119" s="29">
        <v>0</v>
      </c>
      <c r="E119">
        <f t="shared" ref="E119" si="45">0-C120</f>
        <v>0</v>
      </c>
      <c r="F119">
        <f t="shared" si="42"/>
        <v>12</v>
      </c>
      <c r="G119">
        <f t="shared" si="38"/>
        <v>30.48</v>
      </c>
      <c r="H119">
        <f t="shared" ref="H119" si="46">G119*((C120+C119)/2)</f>
        <v>0</v>
      </c>
      <c r="I119">
        <f t="shared" si="39"/>
        <v>0</v>
      </c>
      <c r="J119">
        <f t="shared" si="41"/>
        <v>0</v>
      </c>
    </row>
    <row r="120" spans="2:14" x14ac:dyDescent="0.25">
      <c r="H120" t="s">
        <v>7</v>
      </c>
      <c r="J120">
        <f>SUM(J109:J118)</f>
        <v>0.23029164000000002</v>
      </c>
      <c r="K120" s="3">
        <f>C106</f>
        <v>40933</v>
      </c>
      <c r="L120">
        <f>D106</f>
        <v>1129</v>
      </c>
      <c r="M120">
        <f>J120</f>
        <v>0.23029164000000002</v>
      </c>
      <c r="N120">
        <f>J121</f>
        <v>230.29164000000003</v>
      </c>
    </row>
    <row r="121" spans="2:14" x14ac:dyDescent="0.25">
      <c r="H121" t="s">
        <v>8</v>
      </c>
      <c r="J121">
        <f>J120*1000</f>
        <v>230.29164000000003</v>
      </c>
    </row>
    <row r="130" spans="2:10" x14ac:dyDescent="0.25">
      <c r="B130" s="10" t="s">
        <v>16</v>
      </c>
      <c r="C130" s="11" t="s">
        <v>17</v>
      </c>
      <c r="D130" s="11" t="s">
        <v>18</v>
      </c>
      <c r="E130" s="12" t="s">
        <v>19</v>
      </c>
      <c r="F130" s="12" t="s">
        <v>34</v>
      </c>
    </row>
    <row r="131" spans="2:10" ht="15.75" thickBot="1" x14ac:dyDescent="0.3">
      <c r="B131" t="s">
        <v>22</v>
      </c>
      <c r="C131" s="3">
        <v>40933</v>
      </c>
      <c r="D131">
        <v>1145</v>
      </c>
      <c r="F131">
        <v>5</v>
      </c>
    </row>
    <row r="132" spans="2:10" x14ac:dyDescent="0.25">
      <c r="B132" s="20" t="s">
        <v>14</v>
      </c>
      <c r="C132" s="21"/>
      <c r="D132" s="22"/>
      <c r="E132" s="5" t="s">
        <v>15</v>
      </c>
      <c r="F132" s="5"/>
      <c r="G132" s="5"/>
      <c r="H132" s="5"/>
      <c r="I132" s="5"/>
      <c r="J132" s="6"/>
    </row>
    <row r="133" spans="2:10" x14ac:dyDescent="0.25">
      <c r="B133" s="23" t="s">
        <v>23</v>
      </c>
      <c r="C133" s="8" t="s">
        <v>1</v>
      </c>
      <c r="D133" s="24" t="s">
        <v>2</v>
      </c>
      <c r="E133" s="8" t="s">
        <v>1</v>
      </c>
      <c r="F133" s="8" t="s">
        <v>25</v>
      </c>
      <c r="G133" s="8" t="s">
        <v>24</v>
      </c>
      <c r="H133" s="8" t="s">
        <v>3</v>
      </c>
      <c r="I133" s="8" t="s">
        <v>6</v>
      </c>
      <c r="J133" s="9" t="s">
        <v>5</v>
      </c>
    </row>
    <row r="134" spans="2:10" x14ac:dyDescent="0.25">
      <c r="B134" s="25">
        <v>0</v>
      </c>
      <c r="C134" s="2">
        <v>0</v>
      </c>
      <c r="D134" s="26">
        <v>0</v>
      </c>
      <c r="E134">
        <f t="shared" ref="E134" si="47">0-C134</f>
        <v>0</v>
      </c>
      <c r="F134">
        <v>0</v>
      </c>
      <c r="G134">
        <v>0</v>
      </c>
      <c r="H134">
        <v>0</v>
      </c>
      <c r="I134">
        <f>H134/10000</f>
        <v>0</v>
      </c>
      <c r="J134">
        <f t="shared" ref="J134" si="48">D134*I134</f>
        <v>0</v>
      </c>
    </row>
    <row r="135" spans="2:10" x14ac:dyDescent="0.25">
      <c r="B135" s="25">
        <v>1</v>
      </c>
      <c r="C135">
        <v>0</v>
      </c>
      <c r="D135" s="26">
        <v>0</v>
      </c>
      <c r="E135">
        <f t="shared" ref="E135:E141" si="49">0-C136</f>
        <v>-15</v>
      </c>
      <c r="F135">
        <f>(B135-B134)*12</f>
        <v>12</v>
      </c>
      <c r="G135">
        <f t="shared" ref="G135:G144" si="50">F135*2.54</f>
        <v>30.48</v>
      </c>
      <c r="H135">
        <f>G135*((C136+C134)/2)</f>
        <v>228.6</v>
      </c>
      <c r="I135">
        <f t="shared" ref="I135:I144" si="51">H135/10000</f>
        <v>2.2859999999999998E-2</v>
      </c>
      <c r="J135">
        <f>D135*I135</f>
        <v>0</v>
      </c>
    </row>
    <row r="136" spans="2:10" x14ac:dyDescent="0.25">
      <c r="B136" s="25">
        <v>2</v>
      </c>
      <c r="C136" s="2">
        <v>15</v>
      </c>
      <c r="D136" s="26">
        <v>0.56000000000000005</v>
      </c>
      <c r="E136">
        <f t="shared" si="49"/>
        <v>-18</v>
      </c>
      <c r="F136">
        <f>(B136-B135)*12</f>
        <v>12</v>
      </c>
      <c r="G136">
        <f t="shared" si="50"/>
        <v>30.48</v>
      </c>
      <c r="H136">
        <f t="shared" ref="H136:H141" si="52">G136*((C137+C136)/2)</f>
        <v>502.92</v>
      </c>
      <c r="I136">
        <f t="shared" si="51"/>
        <v>5.0292000000000003E-2</v>
      </c>
      <c r="J136">
        <f t="shared" ref="J136:J144" si="53">D136*I136</f>
        <v>2.8163520000000004E-2</v>
      </c>
    </row>
    <row r="137" spans="2:10" x14ac:dyDescent="0.25">
      <c r="B137" s="25">
        <v>3</v>
      </c>
      <c r="C137" s="30">
        <v>18</v>
      </c>
      <c r="D137" s="26">
        <v>0.97</v>
      </c>
      <c r="E137">
        <f t="shared" si="49"/>
        <v>-16</v>
      </c>
      <c r="F137">
        <f t="shared" ref="F137:F144" si="54">(B137-B136)*12</f>
        <v>12</v>
      </c>
      <c r="G137">
        <f t="shared" si="50"/>
        <v>30.48</v>
      </c>
      <c r="H137">
        <f t="shared" si="52"/>
        <v>518.16</v>
      </c>
      <c r="I137">
        <f t="shared" si="51"/>
        <v>5.1815999999999994E-2</v>
      </c>
      <c r="J137">
        <f t="shared" si="53"/>
        <v>5.026151999999999E-2</v>
      </c>
    </row>
    <row r="138" spans="2:10" x14ac:dyDescent="0.25">
      <c r="B138" s="25">
        <v>4</v>
      </c>
      <c r="C138" s="30">
        <v>16</v>
      </c>
      <c r="D138" s="26">
        <v>0.95</v>
      </c>
      <c r="E138">
        <f t="shared" si="49"/>
        <v>-15</v>
      </c>
      <c r="F138">
        <f t="shared" si="54"/>
        <v>12</v>
      </c>
      <c r="G138">
        <f t="shared" si="50"/>
        <v>30.48</v>
      </c>
      <c r="H138">
        <f t="shared" si="52"/>
        <v>472.44</v>
      </c>
      <c r="I138">
        <f t="shared" si="51"/>
        <v>4.7244000000000001E-2</v>
      </c>
      <c r="J138">
        <f t="shared" si="53"/>
        <v>4.4881799999999999E-2</v>
      </c>
    </row>
    <row r="139" spans="2:10" x14ac:dyDescent="0.25">
      <c r="B139" s="25">
        <v>5</v>
      </c>
      <c r="C139" s="30">
        <v>15</v>
      </c>
      <c r="D139" s="26">
        <v>1.3</v>
      </c>
      <c r="E139">
        <f t="shared" si="49"/>
        <v>-15</v>
      </c>
      <c r="F139">
        <f t="shared" si="54"/>
        <v>12</v>
      </c>
      <c r="G139">
        <f t="shared" si="50"/>
        <v>30.48</v>
      </c>
      <c r="H139">
        <f t="shared" si="52"/>
        <v>457.2</v>
      </c>
      <c r="I139">
        <f t="shared" si="51"/>
        <v>4.5719999999999997E-2</v>
      </c>
      <c r="J139">
        <f t="shared" si="53"/>
        <v>5.9435999999999996E-2</v>
      </c>
    </row>
    <row r="140" spans="2:10" x14ac:dyDescent="0.25">
      <c r="B140" s="25">
        <v>6</v>
      </c>
      <c r="C140" s="30">
        <v>15</v>
      </c>
      <c r="D140" s="26">
        <v>0.72</v>
      </c>
      <c r="E140">
        <f t="shared" si="49"/>
        <v>-11</v>
      </c>
      <c r="F140">
        <f t="shared" si="54"/>
        <v>12</v>
      </c>
      <c r="G140">
        <f t="shared" si="50"/>
        <v>30.48</v>
      </c>
      <c r="H140">
        <f t="shared" si="52"/>
        <v>396.24</v>
      </c>
      <c r="I140">
        <f t="shared" si="51"/>
        <v>3.9623999999999999E-2</v>
      </c>
      <c r="J140">
        <f t="shared" si="53"/>
        <v>2.8529279999999997E-2</v>
      </c>
    </row>
    <row r="141" spans="2:10" x14ac:dyDescent="0.25">
      <c r="B141" s="25">
        <v>7</v>
      </c>
      <c r="C141" s="30">
        <v>11</v>
      </c>
      <c r="D141" s="26">
        <v>0.63</v>
      </c>
      <c r="E141">
        <f t="shared" si="49"/>
        <v>-5</v>
      </c>
      <c r="F141">
        <f t="shared" si="54"/>
        <v>12</v>
      </c>
      <c r="G141">
        <f t="shared" si="50"/>
        <v>30.48</v>
      </c>
      <c r="H141">
        <f t="shared" si="52"/>
        <v>243.84</v>
      </c>
      <c r="I141">
        <f t="shared" si="51"/>
        <v>2.4383999999999999E-2</v>
      </c>
      <c r="J141">
        <f t="shared" si="53"/>
        <v>1.5361919999999999E-2</v>
      </c>
    </row>
    <row r="142" spans="2:10" x14ac:dyDescent="0.25">
      <c r="B142" s="25">
        <v>8</v>
      </c>
      <c r="C142" s="30">
        <v>5</v>
      </c>
      <c r="D142" s="26">
        <v>0.67</v>
      </c>
      <c r="E142">
        <f t="shared" ref="E142" si="55">0-C143</f>
        <v>0</v>
      </c>
      <c r="F142">
        <f t="shared" si="54"/>
        <v>12</v>
      </c>
      <c r="G142">
        <f t="shared" si="50"/>
        <v>30.48</v>
      </c>
      <c r="H142">
        <f t="shared" ref="H142" si="56">G142*((C143+C142)/2)</f>
        <v>76.2</v>
      </c>
      <c r="I142">
        <f t="shared" si="51"/>
        <v>7.62E-3</v>
      </c>
      <c r="J142">
        <f t="shared" si="53"/>
        <v>5.1054000000000004E-3</v>
      </c>
    </row>
    <row r="143" spans="2:10" x14ac:dyDescent="0.25">
      <c r="B143" s="25">
        <v>9</v>
      </c>
      <c r="C143" s="30">
        <v>0</v>
      </c>
      <c r="D143" s="26">
        <v>0</v>
      </c>
      <c r="E143">
        <f>0-C144</f>
        <v>0</v>
      </c>
      <c r="F143">
        <f t="shared" si="54"/>
        <v>12</v>
      </c>
      <c r="G143">
        <f t="shared" si="50"/>
        <v>30.48</v>
      </c>
      <c r="H143">
        <f>G143*((C144+C143)/2)</f>
        <v>0</v>
      </c>
      <c r="I143">
        <f t="shared" si="51"/>
        <v>0</v>
      </c>
      <c r="J143">
        <f t="shared" si="53"/>
        <v>0</v>
      </c>
    </row>
    <row r="144" spans="2:10" ht="15.75" thickBot="1" x14ac:dyDescent="0.3">
      <c r="B144" s="27">
        <v>10</v>
      </c>
      <c r="C144" s="28">
        <v>0</v>
      </c>
      <c r="D144" s="29">
        <v>0</v>
      </c>
      <c r="E144">
        <f t="shared" ref="E144" si="57">0-C145</f>
        <v>0</v>
      </c>
      <c r="F144">
        <f t="shared" si="54"/>
        <v>12</v>
      </c>
      <c r="G144">
        <f t="shared" si="50"/>
        <v>30.48</v>
      </c>
      <c r="H144">
        <f t="shared" ref="H144" si="58">G144*((C145+C144)/2)</f>
        <v>0</v>
      </c>
      <c r="I144">
        <f t="shared" si="51"/>
        <v>0</v>
      </c>
      <c r="J144">
        <f t="shared" si="53"/>
        <v>0</v>
      </c>
    </row>
    <row r="145" spans="2:14" x14ac:dyDescent="0.25">
      <c r="H145" t="s">
        <v>7</v>
      </c>
      <c r="J145">
        <f>SUM(J134:J143)</f>
        <v>0.23173943999999999</v>
      </c>
      <c r="K145" s="3">
        <f>C131</f>
        <v>40933</v>
      </c>
      <c r="L145">
        <f>D131</f>
        <v>1145</v>
      </c>
      <c r="M145">
        <f>J145</f>
        <v>0.23173943999999999</v>
      </c>
      <c r="N145">
        <f>J146</f>
        <v>231.73944</v>
      </c>
    </row>
    <row r="146" spans="2:14" x14ac:dyDescent="0.25">
      <c r="H146" t="s">
        <v>8</v>
      </c>
      <c r="J146">
        <f>J145*1000</f>
        <v>231.73944</v>
      </c>
    </row>
    <row r="155" spans="2:14" x14ac:dyDescent="0.25">
      <c r="B155" s="10" t="s">
        <v>16</v>
      </c>
      <c r="C155" s="11" t="s">
        <v>17</v>
      </c>
      <c r="D155" s="11" t="s">
        <v>18</v>
      </c>
      <c r="E155" s="12" t="s">
        <v>19</v>
      </c>
      <c r="F155" s="12" t="s">
        <v>34</v>
      </c>
    </row>
    <row r="156" spans="2:14" ht="15.75" thickBot="1" x14ac:dyDescent="0.3">
      <c r="B156" t="s">
        <v>22</v>
      </c>
      <c r="C156" s="3">
        <v>40933</v>
      </c>
      <c r="D156">
        <v>1200</v>
      </c>
      <c r="F156">
        <v>5</v>
      </c>
    </row>
    <row r="157" spans="2:14" x14ac:dyDescent="0.25">
      <c r="B157" s="20" t="s">
        <v>14</v>
      </c>
      <c r="C157" s="21"/>
      <c r="D157" s="22"/>
      <c r="E157" s="5" t="s">
        <v>15</v>
      </c>
      <c r="F157" s="5"/>
      <c r="G157" s="5"/>
      <c r="H157" s="5"/>
      <c r="I157" s="5"/>
      <c r="J157" s="6"/>
    </row>
    <row r="158" spans="2:14" x14ac:dyDescent="0.25">
      <c r="B158" s="23" t="s">
        <v>23</v>
      </c>
      <c r="C158" s="8" t="s">
        <v>1</v>
      </c>
      <c r="D158" s="24" t="s">
        <v>2</v>
      </c>
      <c r="E158" s="8" t="s">
        <v>1</v>
      </c>
      <c r="F158" s="8" t="s">
        <v>25</v>
      </c>
      <c r="G158" s="8" t="s">
        <v>24</v>
      </c>
      <c r="H158" s="8" t="s">
        <v>3</v>
      </c>
      <c r="I158" s="8" t="s">
        <v>6</v>
      </c>
      <c r="J158" s="9" t="s">
        <v>5</v>
      </c>
    </row>
    <row r="159" spans="2:14" x14ac:dyDescent="0.25">
      <c r="B159" s="25">
        <v>0</v>
      </c>
      <c r="C159" s="2">
        <v>0</v>
      </c>
      <c r="D159" s="26">
        <v>0</v>
      </c>
      <c r="E159">
        <f t="shared" ref="E159" si="59">0-C159</f>
        <v>0</v>
      </c>
      <c r="F159">
        <v>0</v>
      </c>
      <c r="G159">
        <v>0</v>
      </c>
      <c r="H159">
        <v>0</v>
      </c>
      <c r="I159">
        <f>H159/10000</f>
        <v>0</v>
      </c>
      <c r="J159">
        <f t="shared" ref="J159" si="60">D159*I159</f>
        <v>0</v>
      </c>
    </row>
    <row r="160" spans="2:14" x14ac:dyDescent="0.25">
      <c r="B160" s="25">
        <v>1</v>
      </c>
      <c r="C160">
        <v>0</v>
      </c>
      <c r="D160" s="26">
        <v>0</v>
      </c>
      <c r="E160">
        <f t="shared" ref="E160:E166" si="61">0-C161</f>
        <v>-14</v>
      </c>
      <c r="F160">
        <f>(B160-B159)*12</f>
        <v>12</v>
      </c>
      <c r="G160">
        <f t="shared" ref="G160:G169" si="62">F160*2.54</f>
        <v>30.48</v>
      </c>
      <c r="H160">
        <f>G160*((C161+C159)/2)</f>
        <v>213.36</v>
      </c>
      <c r="I160">
        <f t="shared" ref="I160:I169" si="63">H160/10000</f>
        <v>2.1336000000000001E-2</v>
      </c>
      <c r="J160">
        <f>D160*I160</f>
        <v>0</v>
      </c>
    </row>
    <row r="161" spans="2:14" x14ac:dyDescent="0.25">
      <c r="B161" s="25">
        <v>2</v>
      </c>
      <c r="C161" s="2">
        <v>14</v>
      </c>
      <c r="D161" s="26">
        <v>0.64</v>
      </c>
      <c r="E161">
        <f t="shared" si="61"/>
        <v>-15</v>
      </c>
      <c r="F161">
        <f>(B161-B160)*12</f>
        <v>12</v>
      </c>
      <c r="G161">
        <f t="shared" si="62"/>
        <v>30.48</v>
      </c>
      <c r="H161">
        <f t="shared" ref="H161:H166" si="64">G161*((C162+C161)/2)</f>
        <v>441.96</v>
      </c>
      <c r="I161">
        <f t="shared" si="63"/>
        <v>4.4195999999999999E-2</v>
      </c>
      <c r="J161">
        <f t="shared" ref="J161:J169" si="65">D161*I161</f>
        <v>2.8285439999999999E-2</v>
      </c>
    </row>
    <row r="162" spans="2:14" x14ac:dyDescent="0.25">
      <c r="B162" s="25">
        <v>3</v>
      </c>
      <c r="C162" s="30">
        <v>15</v>
      </c>
      <c r="D162" s="26">
        <v>0.93</v>
      </c>
      <c r="E162">
        <f t="shared" si="61"/>
        <v>-17</v>
      </c>
      <c r="F162">
        <f t="shared" ref="F162:F169" si="66">(B162-B161)*12</f>
        <v>12</v>
      </c>
      <c r="G162">
        <f t="shared" si="62"/>
        <v>30.48</v>
      </c>
      <c r="H162">
        <f t="shared" si="64"/>
        <v>487.68</v>
      </c>
      <c r="I162">
        <f t="shared" si="63"/>
        <v>4.8767999999999999E-2</v>
      </c>
      <c r="J162">
        <f t="shared" si="65"/>
        <v>4.5354240000000004E-2</v>
      </c>
    </row>
    <row r="163" spans="2:14" x14ac:dyDescent="0.25">
      <c r="B163" s="25">
        <v>4</v>
      </c>
      <c r="C163" s="30">
        <v>17</v>
      </c>
      <c r="D163" s="26">
        <v>0.78</v>
      </c>
      <c r="E163">
        <f t="shared" si="61"/>
        <v>-15</v>
      </c>
      <c r="F163">
        <f t="shared" si="66"/>
        <v>12</v>
      </c>
      <c r="G163">
        <f t="shared" si="62"/>
        <v>30.48</v>
      </c>
      <c r="H163">
        <f t="shared" si="64"/>
        <v>487.68</v>
      </c>
      <c r="I163">
        <f t="shared" si="63"/>
        <v>4.8767999999999999E-2</v>
      </c>
      <c r="J163">
        <f t="shared" si="65"/>
        <v>3.8039040000000003E-2</v>
      </c>
    </row>
    <row r="164" spans="2:14" x14ac:dyDescent="0.25">
      <c r="B164" s="25">
        <v>5</v>
      </c>
      <c r="C164" s="30">
        <v>15</v>
      </c>
      <c r="D164" s="26">
        <v>1.34</v>
      </c>
      <c r="E164">
        <f t="shared" si="61"/>
        <v>-14</v>
      </c>
      <c r="F164">
        <f t="shared" si="66"/>
        <v>12</v>
      </c>
      <c r="G164">
        <f t="shared" si="62"/>
        <v>30.48</v>
      </c>
      <c r="H164">
        <f t="shared" si="64"/>
        <v>441.96</v>
      </c>
      <c r="I164">
        <f t="shared" si="63"/>
        <v>4.4195999999999999E-2</v>
      </c>
      <c r="J164">
        <f t="shared" si="65"/>
        <v>5.922264E-2</v>
      </c>
    </row>
    <row r="165" spans="2:14" x14ac:dyDescent="0.25">
      <c r="B165" s="25">
        <v>6</v>
      </c>
      <c r="C165" s="30">
        <v>14</v>
      </c>
      <c r="D165" s="26">
        <v>0.84</v>
      </c>
      <c r="E165">
        <f t="shared" si="61"/>
        <v>-10</v>
      </c>
      <c r="F165">
        <f t="shared" si="66"/>
        <v>12</v>
      </c>
      <c r="G165">
        <f t="shared" si="62"/>
        <v>30.48</v>
      </c>
      <c r="H165">
        <f t="shared" si="64"/>
        <v>365.76</v>
      </c>
      <c r="I165">
        <f t="shared" si="63"/>
        <v>3.6575999999999997E-2</v>
      </c>
      <c r="J165">
        <f t="shared" si="65"/>
        <v>3.0723839999999995E-2</v>
      </c>
    </row>
    <row r="166" spans="2:14" x14ac:dyDescent="0.25">
      <c r="B166" s="25">
        <v>7</v>
      </c>
      <c r="C166" s="30">
        <v>10</v>
      </c>
      <c r="D166" s="26">
        <v>0.78</v>
      </c>
      <c r="E166">
        <f t="shared" si="61"/>
        <v>-6</v>
      </c>
      <c r="F166">
        <f t="shared" si="66"/>
        <v>12</v>
      </c>
      <c r="G166">
        <f t="shared" si="62"/>
        <v>30.48</v>
      </c>
      <c r="H166">
        <f t="shared" si="64"/>
        <v>243.84</v>
      </c>
      <c r="I166">
        <f t="shared" si="63"/>
        <v>2.4383999999999999E-2</v>
      </c>
      <c r="J166">
        <f t="shared" si="65"/>
        <v>1.9019520000000002E-2</v>
      </c>
    </row>
    <row r="167" spans="2:14" x14ac:dyDescent="0.25">
      <c r="B167" s="25">
        <v>8</v>
      </c>
      <c r="C167" s="30">
        <v>6</v>
      </c>
      <c r="D167" s="26">
        <v>0.46</v>
      </c>
      <c r="E167">
        <f t="shared" ref="E167" si="67">0-C168</f>
        <v>0</v>
      </c>
      <c r="F167">
        <f t="shared" si="66"/>
        <v>12</v>
      </c>
      <c r="G167">
        <f t="shared" si="62"/>
        <v>30.48</v>
      </c>
      <c r="H167">
        <f t="shared" ref="H167" si="68">G167*((C168+C167)/2)</f>
        <v>91.44</v>
      </c>
      <c r="I167">
        <f t="shared" si="63"/>
        <v>9.1439999999999994E-3</v>
      </c>
      <c r="J167">
        <f t="shared" si="65"/>
        <v>4.20624E-3</v>
      </c>
    </row>
    <row r="168" spans="2:14" x14ac:dyDescent="0.25">
      <c r="B168" s="25">
        <v>9</v>
      </c>
      <c r="C168" s="30">
        <v>0</v>
      </c>
      <c r="D168" s="26">
        <v>0</v>
      </c>
      <c r="E168">
        <f>0-C169</f>
        <v>0</v>
      </c>
      <c r="F168">
        <f t="shared" si="66"/>
        <v>12</v>
      </c>
      <c r="G168">
        <f t="shared" si="62"/>
        <v>30.48</v>
      </c>
      <c r="H168">
        <f>G168*((C169+C168)/2)</f>
        <v>0</v>
      </c>
      <c r="I168">
        <f t="shared" si="63"/>
        <v>0</v>
      </c>
      <c r="J168">
        <f t="shared" si="65"/>
        <v>0</v>
      </c>
    </row>
    <row r="169" spans="2:14" ht="15.75" thickBot="1" x14ac:dyDescent="0.3">
      <c r="B169" s="27">
        <v>10</v>
      </c>
      <c r="C169" s="28">
        <v>0</v>
      </c>
      <c r="D169" s="29">
        <v>0</v>
      </c>
      <c r="E169">
        <f t="shared" ref="E169" si="69">0-C170</f>
        <v>0</v>
      </c>
      <c r="F169">
        <f t="shared" si="66"/>
        <v>12</v>
      </c>
      <c r="G169">
        <f t="shared" si="62"/>
        <v>30.48</v>
      </c>
      <c r="H169">
        <f t="shared" ref="H169" si="70">G169*((C170+C169)/2)</f>
        <v>0</v>
      </c>
      <c r="I169">
        <f t="shared" si="63"/>
        <v>0</v>
      </c>
      <c r="J169">
        <f t="shared" si="65"/>
        <v>0</v>
      </c>
    </row>
    <row r="170" spans="2:14" x14ac:dyDescent="0.25">
      <c r="H170" t="s">
        <v>7</v>
      </c>
      <c r="J170">
        <f>SUM(J159:J168)</f>
        <v>0.22485096000000002</v>
      </c>
      <c r="K170" s="3">
        <f>C156</f>
        <v>40933</v>
      </c>
      <c r="L170">
        <f>D156</f>
        <v>1200</v>
      </c>
      <c r="M170">
        <f>J170</f>
        <v>0.22485096000000002</v>
      </c>
      <c r="N170">
        <f>J171</f>
        <v>224.85096000000001</v>
      </c>
    </row>
    <row r="171" spans="2:14" x14ac:dyDescent="0.25">
      <c r="H171" t="s">
        <v>8</v>
      </c>
      <c r="J171">
        <f>J170*1000</f>
        <v>224.85096000000001</v>
      </c>
    </row>
    <row r="181" spans="2:10" x14ac:dyDescent="0.25">
      <c r="B181" s="10" t="s">
        <v>16</v>
      </c>
      <c r="C181" s="11" t="s">
        <v>17</v>
      </c>
      <c r="D181" s="11" t="s">
        <v>18</v>
      </c>
      <c r="E181" s="12" t="s">
        <v>19</v>
      </c>
      <c r="F181" s="12" t="s">
        <v>34</v>
      </c>
    </row>
    <row r="182" spans="2:10" ht="15.75" thickBot="1" x14ac:dyDescent="0.3">
      <c r="B182" t="s">
        <v>22</v>
      </c>
      <c r="C182" s="3">
        <v>40933</v>
      </c>
      <c r="D182">
        <v>938</v>
      </c>
      <c r="F182">
        <v>5</v>
      </c>
    </row>
    <row r="183" spans="2:10" x14ac:dyDescent="0.25">
      <c r="B183" s="20" t="s">
        <v>14</v>
      </c>
      <c r="C183" s="21"/>
      <c r="D183" s="22"/>
      <c r="E183" s="5" t="s">
        <v>15</v>
      </c>
      <c r="F183" s="5"/>
      <c r="G183" s="5"/>
      <c r="H183" s="5"/>
      <c r="I183" s="5"/>
      <c r="J183" s="6"/>
    </row>
    <row r="184" spans="2:10" x14ac:dyDescent="0.25">
      <c r="B184" s="23" t="s">
        <v>23</v>
      </c>
      <c r="C184" s="8" t="s">
        <v>1</v>
      </c>
      <c r="D184" s="24" t="s">
        <v>2</v>
      </c>
      <c r="E184" s="8" t="s">
        <v>1</v>
      </c>
      <c r="F184" s="8" t="s">
        <v>25</v>
      </c>
      <c r="G184" s="8" t="s">
        <v>24</v>
      </c>
      <c r="H184" s="8" t="s">
        <v>3</v>
      </c>
      <c r="I184" s="8" t="s">
        <v>6</v>
      </c>
      <c r="J184" s="9" t="s">
        <v>5</v>
      </c>
    </row>
    <row r="185" spans="2:10" x14ac:dyDescent="0.25">
      <c r="B185" s="25">
        <v>0.5</v>
      </c>
      <c r="C185" s="2">
        <v>0</v>
      </c>
      <c r="D185" s="26">
        <v>0</v>
      </c>
      <c r="E185">
        <f t="shared" ref="E185" si="71">0-C185</f>
        <v>0</v>
      </c>
      <c r="F185">
        <v>0</v>
      </c>
      <c r="G185">
        <v>0</v>
      </c>
      <c r="H185">
        <v>0</v>
      </c>
      <c r="I185">
        <f>H185/10000</f>
        <v>0</v>
      </c>
      <c r="J185">
        <f t="shared" ref="J185" si="72">D185*I185</f>
        <v>0</v>
      </c>
    </row>
    <row r="186" spans="2:10" x14ac:dyDescent="0.25">
      <c r="B186" s="25">
        <v>1</v>
      </c>
      <c r="C186">
        <v>12</v>
      </c>
      <c r="D186" s="26">
        <v>0.27</v>
      </c>
      <c r="E186">
        <f t="shared" ref="E186:E193" si="73">0-C187</f>
        <v>-14</v>
      </c>
      <c r="F186">
        <f>(B186-B185)*12</f>
        <v>6</v>
      </c>
      <c r="G186">
        <f t="shared" ref="G186:G195" si="74">F186*2.54</f>
        <v>15.24</v>
      </c>
      <c r="H186">
        <f>G186*((C187+C185)/2)</f>
        <v>106.68</v>
      </c>
      <c r="I186">
        <f t="shared" ref="I186:I195" si="75">H186/10000</f>
        <v>1.0668E-2</v>
      </c>
      <c r="J186">
        <f>D186*I186</f>
        <v>2.8803600000000002E-3</v>
      </c>
    </row>
    <row r="187" spans="2:10" x14ac:dyDescent="0.25">
      <c r="B187" s="25">
        <v>2</v>
      </c>
      <c r="C187" s="2">
        <v>14</v>
      </c>
      <c r="D187" s="26">
        <v>0.57999999999999996</v>
      </c>
      <c r="E187">
        <f t="shared" si="73"/>
        <v>-19</v>
      </c>
      <c r="F187">
        <f>(B187-B186)*12</f>
        <v>12</v>
      </c>
      <c r="G187">
        <f t="shared" si="74"/>
        <v>30.48</v>
      </c>
      <c r="H187">
        <f t="shared" ref="H187:H193" si="76">G187*((C188+C187)/2)</f>
        <v>502.92</v>
      </c>
      <c r="I187">
        <f t="shared" si="75"/>
        <v>5.0292000000000003E-2</v>
      </c>
      <c r="J187">
        <f t="shared" ref="J187:J195" si="77">D187*I187</f>
        <v>2.9169359999999998E-2</v>
      </c>
    </row>
    <row r="188" spans="2:10" x14ac:dyDescent="0.25">
      <c r="B188" s="25">
        <v>3</v>
      </c>
      <c r="C188" s="30">
        <v>19</v>
      </c>
      <c r="D188" s="26">
        <v>0.88</v>
      </c>
      <c r="E188">
        <f t="shared" si="73"/>
        <v>-19</v>
      </c>
      <c r="F188">
        <f t="shared" ref="F188:F195" si="78">(B188-B187)*12</f>
        <v>12</v>
      </c>
      <c r="G188">
        <f t="shared" si="74"/>
        <v>30.48</v>
      </c>
      <c r="H188">
        <f t="shared" si="76"/>
        <v>579.12</v>
      </c>
      <c r="I188">
        <f t="shared" si="75"/>
        <v>5.7911999999999998E-2</v>
      </c>
      <c r="J188">
        <f t="shared" si="77"/>
        <v>5.0962559999999997E-2</v>
      </c>
    </row>
    <row r="189" spans="2:10" x14ac:dyDescent="0.25">
      <c r="B189" s="25">
        <v>4</v>
      </c>
      <c r="C189" s="30">
        <v>19</v>
      </c>
      <c r="D189" s="26">
        <v>0.53</v>
      </c>
      <c r="E189">
        <f t="shared" si="73"/>
        <v>-19</v>
      </c>
      <c r="F189">
        <f t="shared" si="78"/>
        <v>12</v>
      </c>
      <c r="G189">
        <f t="shared" si="74"/>
        <v>30.48</v>
      </c>
      <c r="H189">
        <f t="shared" si="76"/>
        <v>579.12</v>
      </c>
      <c r="I189">
        <f t="shared" si="75"/>
        <v>5.7911999999999998E-2</v>
      </c>
      <c r="J189">
        <f t="shared" si="77"/>
        <v>3.0693359999999999E-2</v>
      </c>
    </row>
    <row r="190" spans="2:10" x14ac:dyDescent="0.25">
      <c r="B190" s="25">
        <v>5</v>
      </c>
      <c r="C190" s="30">
        <v>19</v>
      </c>
      <c r="D190" s="26">
        <v>0.52</v>
      </c>
      <c r="E190">
        <f t="shared" si="73"/>
        <v>-13</v>
      </c>
      <c r="F190">
        <f t="shared" si="78"/>
        <v>12</v>
      </c>
      <c r="G190">
        <f t="shared" si="74"/>
        <v>30.48</v>
      </c>
      <c r="H190">
        <f t="shared" si="76"/>
        <v>487.68</v>
      </c>
      <c r="I190">
        <f t="shared" si="75"/>
        <v>4.8767999999999999E-2</v>
      </c>
      <c r="J190">
        <f t="shared" si="77"/>
        <v>2.5359360000000001E-2</v>
      </c>
    </row>
    <row r="191" spans="2:10" x14ac:dyDescent="0.25">
      <c r="B191" s="25">
        <v>6</v>
      </c>
      <c r="C191" s="30">
        <v>13</v>
      </c>
      <c r="D191" s="26">
        <v>0.64</v>
      </c>
      <c r="E191">
        <f t="shared" si="73"/>
        <v>-6</v>
      </c>
      <c r="F191">
        <f t="shared" si="78"/>
        <v>12</v>
      </c>
      <c r="G191">
        <f t="shared" si="74"/>
        <v>30.48</v>
      </c>
      <c r="H191">
        <f t="shared" si="76"/>
        <v>289.56</v>
      </c>
      <c r="I191">
        <f t="shared" si="75"/>
        <v>2.8955999999999999E-2</v>
      </c>
      <c r="J191">
        <f t="shared" si="77"/>
        <v>1.8531840000000001E-2</v>
      </c>
    </row>
    <row r="192" spans="2:10" x14ac:dyDescent="0.25">
      <c r="B192" s="25">
        <v>7</v>
      </c>
      <c r="C192" s="30">
        <v>6</v>
      </c>
      <c r="D192" s="26">
        <v>1.23</v>
      </c>
      <c r="E192">
        <f t="shared" si="73"/>
        <v>-3</v>
      </c>
      <c r="F192">
        <f t="shared" si="78"/>
        <v>12</v>
      </c>
      <c r="G192">
        <f t="shared" si="74"/>
        <v>30.48</v>
      </c>
      <c r="H192">
        <f t="shared" si="76"/>
        <v>137.16</v>
      </c>
      <c r="I192">
        <f t="shared" si="75"/>
        <v>1.3715999999999999E-2</v>
      </c>
      <c r="J192">
        <f t="shared" si="77"/>
        <v>1.6870679999999999E-2</v>
      </c>
    </row>
    <row r="193" spans="2:14" x14ac:dyDescent="0.25">
      <c r="B193" s="25">
        <v>8</v>
      </c>
      <c r="C193" s="30">
        <v>3</v>
      </c>
      <c r="D193" s="26">
        <v>1.02</v>
      </c>
      <c r="E193">
        <f t="shared" si="73"/>
        <v>-3</v>
      </c>
      <c r="F193">
        <f t="shared" si="78"/>
        <v>12</v>
      </c>
      <c r="G193">
        <f t="shared" si="74"/>
        <v>30.48</v>
      </c>
      <c r="H193">
        <f t="shared" si="76"/>
        <v>91.44</v>
      </c>
      <c r="I193">
        <f t="shared" si="75"/>
        <v>9.1439999999999994E-3</v>
      </c>
      <c r="J193">
        <f t="shared" si="77"/>
        <v>9.3268799999999992E-3</v>
      </c>
    </row>
    <row r="194" spans="2:14" x14ac:dyDescent="0.25">
      <c r="B194" s="25">
        <v>9</v>
      </c>
      <c r="C194" s="30">
        <v>3</v>
      </c>
      <c r="D194" s="26">
        <v>0.36</v>
      </c>
      <c r="E194">
        <f>0-C195</f>
        <v>0</v>
      </c>
      <c r="F194">
        <f t="shared" si="78"/>
        <v>12</v>
      </c>
      <c r="G194">
        <f t="shared" si="74"/>
        <v>30.48</v>
      </c>
      <c r="H194">
        <f>G194*((C195+C194)/2)</f>
        <v>45.72</v>
      </c>
      <c r="I194">
        <f t="shared" si="75"/>
        <v>4.5719999999999997E-3</v>
      </c>
      <c r="J194">
        <f t="shared" si="77"/>
        <v>1.6459199999999997E-3</v>
      </c>
    </row>
    <row r="195" spans="2:14" ht="15.75" thickBot="1" x14ac:dyDescent="0.3">
      <c r="B195" s="27">
        <v>10</v>
      </c>
      <c r="C195" s="28">
        <v>0</v>
      </c>
      <c r="D195" s="29">
        <v>0</v>
      </c>
      <c r="E195">
        <f t="shared" ref="E195" si="79">0-C196</f>
        <v>0</v>
      </c>
      <c r="F195">
        <f t="shared" si="78"/>
        <v>12</v>
      </c>
      <c r="G195">
        <f t="shared" si="74"/>
        <v>30.48</v>
      </c>
      <c r="H195">
        <f t="shared" ref="H195" si="80">G195*((C196+C195)/2)</f>
        <v>0</v>
      </c>
      <c r="I195">
        <f t="shared" si="75"/>
        <v>0</v>
      </c>
      <c r="J195">
        <f t="shared" si="77"/>
        <v>0</v>
      </c>
    </row>
    <row r="196" spans="2:14" x14ac:dyDescent="0.25">
      <c r="H196" t="s">
        <v>7</v>
      </c>
      <c r="J196">
        <f>SUM(J185:J194)</f>
        <v>0.18544031999999999</v>
      </c>
      <c r="K196" s="3">
        <f>C182</f>
        <v>40933</v>
      </c>
      <c r="L196">
        <f>D182</f>
        <v>938</v>
      </c>
      <c r="M196">
        <f>J196</f>
        <v>0.18544031999999999</v>
      </c>
      <c r="N196">
        <f>J197</f>
        <v>185.44031999999999</v>
      </c>
    </row>
    <row r="197" spans="2:14" x14ac:dyDescent="0.25">
      <c r="H197" t="s">
        <v>8</v>
      </c>
      <c r="J197">
        <f>J196*1000</f>
        <v>185.44031999999999</v>
      </c>
    </row>
    <row r="206" spans="2:14" x14ac:dyDescent="0.25">
      <c r="B206" s="10" t="s">
        <v>16</v>
      </c>
      <c r="C206" s="11" t="s">
        <v>17</v>
      </c>
      <c r="D206" s="11" t="s">
        <v>18</v>
      </c>
      <c r="E206" s="12" t="s">
        <v>19</v>
      </c>
      <c r="F206" s="12" t="s">
        <v>34</v>
      </c>
    </row>
    <row r="207" spans="2:14" ht="15.75" thickBot="1" x14ac:dyDescent="0.3">
      <c r="B207" t="s">
        <v>22</v>
      </c>
      <c r="C207" s="3">
        <v>40933</v>
      </c>
      <c r="D207">
        <v>1000</v>
      </c>
      <c r="F207">
        <v>5</v>
      </c>
    </row>
    <row r="208" spans="2:14" x14ac:dyDescent="0.25">
      <c r="B208" s="20" t="s">
        <v>14</v>
      </c>
      <c r="C208" s="21"/>
      <c r="D208" s="22"/>
      <c r="E208" s="5" t="s">
        <v>15</v>
      </c>
      <c r="F208" s="5"/>
      <c r="G208" s="5"/>
      <c r="H208" s="5"/>
      <c r="I208" s="5"/>
      <c r="J208" s="6"/>
    </row>
    <row r="209" spans="2:14" x14ac:dyDescent="0.25">
      <c r="B209" s="23" t="s">
        <v>23</v>
      </c>
      <c r="C209" s="8" t="s">
        <v>1</v>
      </c>
      <c r="D209" s="24" t="s">
        <v>2</v>
      </c>
      <c r="E209" s="8" t="s">
        <v>1</v>
      </c>
      <c r="F209" s="8" t="s">
        <v>25</v>
      </c>
      <c r="G209" s="8" t="s">
        <v>24</v>
      </c>
      <c r="H209" s="8" t="s">
        <v>3</v>
      </c>
      <c r="I209" s="8" t="s">
        <v>6</v>
      </c>
      <c r="J209" s="9" t="s">
        <v>5</v>
      </c>
    </row>
    <row r="210" spans="2:14" x14ac:dyDescent="0.25">
      <c r="B210" s="25">
        <v>0</v>
      </c>
      <c r="C210" s="2">
        <v>0</v>
      </c>
      <c r="D210" s="26">
        <v>0</v>
      </c>
      <c r="E210">
        <f t="shared" ref="E210" si="81">0-C210</f>
        <v>0</v>
      </c>
      <c r="F210">
        <v>0</v>
      </c>
      <c r="G210">
        <v>0</v>
      </c>
      <c r="H210">
        <v>0</v>
      </c>
      <c r="I210">
        <f>H210/10000</f>
        <v>0</v>
      </c>
      <c r="J210">
        <f t="shared" ref="J210" si="82">D210*I210</f>
        <v>0</v>
      </c>
    </row>
    <row r="211" spans="2:14" x14ac:dyDescent="0.25">
      <c r="B211" s="25">
        <v>1</v>
      </c>
      <c r="C211">
        <v>13</v>
      </c>
      <c r="D211" s="26">
        <v>0.41</v>
      </c>
      <c r="E211">
        <f t="shared" ref="E211:E218" si="83">0-C212</f>
        <v>-13</v>
      </c>
      <c r="F211">
        <f>(B211-B210)*12</f>
        <v>12</v>
      </c>
      <c r="G211">
        <f t="shared" ref="G211:G220" si="84">F211*2.54</f>
        <v>30.48</v>
      </c>
      <c r="H211">
        <f>G211*((C212+C210)/2)</f>
        <v>198.12</v>
      </c>
      <c r="I211">
        <f t="shared" ref="I211:I220" si="85">H211/10000</f>
        <v>1.9812E-2</v>
      </c>
      <c r="J211">
        <f>D211*I211</f>
        <v>8.1229199999999988E-3</v>
      </c>
    </row>
    <row r="212" spans="2:14" x14ac:dyDescent="0.25">
      <c r="B212" s="25">
        <v>2</v>
      </c>
      <c r="C212" s="2">
        <v>13</v>
      </c>
      <c r="D212" s="26">
        <v>0.64</v>
      </c>
      <c r="E212">
        <f t="shared" si="83"/>
        <v>-18</v>
      </c>
      <c r="F212">
        <f>(B212-B211)*12</f>
        <v>12</v>
      </c>
      <c r="G212">
        <f t="shared" si="84"/>
        <v>30.48</v>
      </c>
      <c r="H212">
        <f t="shared" ref="H212:H218" si="86">G212*((C213+C212)/2)</f>
        <v>472.44</v>
      </c>
      <c r="I212">
        <f t="shared" si="85"/>
        <v>4.7244000000000001E-2</v>
      </c>
      <c r="J212">
        <f t="shared" ref="J212:J220" si="87">D212*I212</f>
        <v>3.0236160000000002E-2</v>
      </c>
    </row>
    <row r="213" spans="2:14" x14ac:dyDescent="0.25">
      <c r="B213" s="25">
        <v>3</v>
      </c>
      <c r="C213" s="30">
        <v>18</v>
      </c>
      <c r="D213" s="26">
        <v>0.98</v>
      </c>
      <c r="E213">
        <f t="shared" si="83"/>
        <v>-18</v>
      </c>
      <c r="F213">
        <f t="shared" ref="F213:F220" si="88">(B213-B212)*12</f>
        <v>12</v>
      </c>
      <c r="G213">
        <f t="shared" si="84"/>
        <v>30.48</v>
      </c>
      <c r="H213">
        <f t="shared" si="86"/>
        <v>548.64</v>
      </c>
      <c r="I213">
        <f t="shared" si="85"/>
        <v>5.4863999999999996E-2</v>
      </c>
      <c r="J213">
        <f t="shared" si="87"/>
        <v>5.3766719999999997E-2</v>
      </c>
    </row>
    <row r="214" spans="2:14" x14ac:dyDescent="0.25">
      <c r="B214" s="25">
        <v>4</v>
      </c>
      <c r="C214" s="30">
        <v>18</v>
      </c>
      <c r="D214" s="26">
        <v>0.53</v>
      </c>
      <c r="E214">
        <f t="shared" si="83"/>
        <v>-18</v>
      </c>
      <c r="F214">
        <f t="shared" si="88"/>
        <v>12</v>
      </c>
      <c r="G214">
        <f t="shared" si="84"/>
        <v>30.48</v>
      </c>
      <c r="H214">
        <f t="shared" si="86"/>
        <v>548.64</v>
      </c>
      <c r="I214">
        <f t="shared" si="85"/>
        <v>5.4863999999999996E-2</v>
      </c>
      <c r="J214">
        <f t="shared" si="87"/>
        <v>2.907792E-2</v>
      </c>
    </row>
    <row r="215" spans="2:14" x14ac:dyDescent="0.25">
      <c r="B215" s="25">
        <v>5</v>
      </c>
      <c r="C215" s="30">
        <v>18</v>
      </c>
      <c r="D215" s="26">
        <v>1.29</v>
      </c>
      <c r="E215">
        <f t="shared" si="83"/>
        <v>-15</v>
      </c>
      <c r="F215">
        <f t="shared" si="88"/>
        <v>12</v>
      </c>
      <c r="G215">
        <f t="shared" si="84"/>
        <v>30.48</v>
      </c>
      <c r="H215">
        <f t="shared" si="86"/>
        <v>502.92</v>
      </c>
      <c r="I215">
        <f t="shared" si="85"/>
        <v>5.0292000000000003E-2</v>
      </c>
      <c r="J215">
        <f t="shared" si="87"/>
        <v>6.4876680000000006E-2</v>
      </c>
    </row>
    <row r="216" spans="2:14" x14ac:dyDescent="0.25">
      <c r="B216" s="25">
        <v>6</v>
      </c>
      <c r="C216" s="30">
        <v>15</v>
      </c>
      <c r="D216" s="26">
        <v>0.64</v>
      </c>
      <c r="E216">
        <f t="shared" si="83"/>
        <v>-10</v>
      </c>
      <c r="F216">
        <f t="shared" si="88"/>
        <v>12</v>
      </c>
      <c r="G216">
        <f t="shared" si="84"/>
        <v>30.48</v>
      </c>
      <c r="H216">
        <f t="shared" si="86"/>
        <v>381</v>
      </c>
      <c r="I216">
        <f t="shared" si="85"/>
        <v>3.8100000000000002E-2</v>
      </c>
      <c r="J216">
        <f t="shared" si="87"/>
        <v>2.4384000000000003E-2</v>
      </c>
    </row>
    <row r="217" spans="2:14" x14ac:dyDescent="0.25">
      <c r="B217" s="25">
        <v>7</v>
      </c>
      <c r="C217" s="30">
        <v>10</v>
      </c>
      <c r="D217" s="26">
        <v>0.45</v>
      </c>
      <c r="E217">
        <f t="shared" si="83"/>
        <v>-6</v>
      </c>
      <c r="F217">
        <f t="shared" si="88"/>
        <v>12</v>
      </c>
      <c r="G217">
        <f t="shared" si="84"/>
        <v>30.48</v>
      </c>
      <c r="H217">
        <f t="shared" si="86"/>
        <v>243.84</v>
      </c>
      <c r="I217">
        <f t="shared" si="85"/>
        <v>2.4383999999999999E-2</v>
      </c>
      <c r="J217">
        <f t="shared" si="87"/>
        <v>1.09728E-2</v>
      </c>
    </row>
    <row r="218" spans="2:14" x14ac:dyDescent="0.25">
      <c r="B218" s="25">
        <v>8</v>
      </c>
      <c r="C218" s="30">
        <v>6</v>
      </c>
      <c r="D218" s="26">
        <v>0.6</v>
      </c>
      <c r="E218">
        <f t="shared" si="83"/>
        <v>-3</v>
      </c>
      <c r="F218">
        <f t="shared" si="88"/>
        <v>12</v>
      </c>
      <c r="G218">
        <f t="shared" si="84"/>
        <v>30.48</v>
      </c>
      <c r="H218">
        <f t="shared" si="86"/>
        <v>137.16</v>
      </c>
      <c r="I218">
        <f t="shared" si="85"/>
        <v>1.3715999999999999E-2</v>
      </c>
      <c r="J218">
        <f t="shared" si="87"/>
        <v>8.2295999999999984E-3</v>
      </c>
    </row>
    <row r="219" spans="2:14" x14ac:dyDescent="0.25">
      <c r="B219" s="25">
        <v>9</v>
      </c>
      <c r="C219" s="30">
        <v>3</v>
      </c>
      <c r="D219" s="26">
        <v>0.56000000000000005</v>
      </c>
      <c r="E219">
        <f>0-C220</f>
        <v>0</v>
      </c>
      <c r="F219">
        <f t="shared" si="88"/>
        <v>12</v>
      </c>
      <c r="G219">
        <f t="shared" si="84"/>
        <v>30.48</v>
      </c>
      <c r="H219">
        <f>G219*((C220+C219)/2)</f>
        <v>45.72</v>
      </c>
      <c r="I219">
        <f t="shared" si="85"/>
        <v>4.5719999999999997E-3</v>
      </c>
      <c r="J219">
        <f t="shared" si="87"/>
        <v>2.56032E-3</v>
      </c>
    </row>
    <row r="220" spans="2:14" ht="15.75" thickBot="1" x14ac:dyDescent="0.3">
      <c r="B220" s="27">
        <v>10</v>
      </c>
      <c r="C220" s="28">
        <v>0</v>
      </c>
      <c r="D220" s="29">
        <v>0</v>
      </c>
      <c r="E220">
        <f t="shared" ref="E220" si="89">0-C221</f>
        <v>0</v>
      </c>
      <c r="F220">
        <f t="shared" si="88"/>
        <v>12</v>
      </c>
      <c r="G220">
        <f t="shared" si="84"/>
        <v>30.48</v>
      </c>
      <c r="H220">
        <f t="shared" ref="H220" si="90">G220*((C221+C220)/2)</f>
        <v>0</v>
      </c>
      <c r="I220">
        <f t="shared" si="85"/>
        <v>0</v>
      </c>
      <c r="J220">
        <f t="shared" si="87"/>
        <v>0</v>
      </c>
    </row>
    <row r="221" spans="2:14" x14ac:dyDescent="0.25">
      <c r="H221" t="s">
        <v>7</v>
      </c>
      <c r="J221">
        <f>SUM(J210:J219)</f>
        <v>0.23222712000000006</v>
      </c>
      <c r="K221" s="3">
        <f>C207</f>
        <v>40933</v>
      </c>
      <c r="L221">
        <f>D207</f>
        <v>1000</v>
      </c>
      <c r="M221">
        <f>J221</f>
        <v>0.23222712000000006</v>
      </c>
      <c r="N221">
        <f>J222</f>
        <v>232.22712000000007</v>
      </c>
    </row>
    <row r="222" spans="2:14" x14ac:dyDescent="0.25">
      <c r="H222" t="s">
        <v>8</v>
      </c>
      <c r="J222">
        <f>J221*1000</f>
        <v>232.22712000000007</v>
      </c>
    </row>
    <row r="231" spans="2:10" x14ac:dyDescent="0.25">
      <c r="B231" s="10" t="s">
        <v>16</v>
      </c>
      <c r="C231" s="11" t="s">
        <v>17</v>
      </c>
      <c r="D231" s="11" t="s">
        <v>18</v>
      </c>
      <c r="E231" s="12" t="s">
        <v>19</v>
      </c>
      <c r="F231" s="12" t="s">
        <v>34</v>
      </c>
    </row>
    <row r="232" spans="2:10" ht="15.75" thickBot="1" x14ac:dyDescent="0.3">
      <c r="B232" t="s">
        <v>22</v>
      </c>
      <c r="C232" s="3">
        <v>40933</v>
      </c>
      <c r="D232">
        <v>1015</v>
      </c>
      <c r="F232">
        <v>5</v>
      </c>
    </row>
    <row r="233" spans="2:10" x14ac:dyDescent="0.25">
      <c r="B233" s="20" t="s">
        <v>14</v>
      </c>
      <c r="C233" s="21"/>
      <c r="D233" s="22"/>
      <c r="E233" s="5" t="s">
        <v>15</v>
      </c>
      <c r="F233" s="5"/>
      <c r="G233" s="5"/>
      <c r="H233" s="5"/>
      <c r="I233" s="5"/>
      <c r="J233" s="6"/>
    </row>
    <row r="234" spans="2:10" x14ac:dyDescent="0.25">
      <c r="B234" s="23" t="s">
        <v>23</v>
      </c>
      <c r="C234" s="8" t="s">
        <v>1</v>
      </c>
      <c r="D234" s="24" t="s">
        <v>2</v>
      </c>
      <c r="E234" s="8" t="s">
        <v>1</v>
      </c>
      <c r="F234" s="8" t="s">
        <v>25</v>
      </c>
      <c r="G234" s="8" t="s">
        <v>24</v>
      </c>
      <c r="H234" s="8" t="s">
        <v>3</v>
      </c>
      <c r="I234" s="8" t="s">
        <v>6</v>
      </c>
      <c r="J234" s="9" t="s">
        <v>5</v>
      </c>
    </row>
    <row r="235" spans="2:10" x14ac:dyDescent="0.25">
      <c r="B235" s="25">
        <v>0</v>
      </c>
      <c r="C235" s="2">
        <v>0</v>
      </c>
      <c r="D235" s="26">
        <v>0</v>
      </c>
      <c r="E235">
        <f t="shared" ref="E235" si="91">0-C235</f>
        <v>0</v>
      </c>
      <c r="F235">
        <v>0</v>
      </c>
      <c r="G235">
        <v>0</v>
      </c>
      <c r="H235">
        <v>0</v>
      </c>
      <c r="I235">
        <f>H235/10000</f>
        <v>0</v>
      </c>
      <c r="J235">
        <f t="shared" ref="J235" si="92">D235*I235</f>
        <v>0</v>
      </c>
    </row>
    <row r="236" spans="2:10" x14ac:dyDescent="0.25">
      <c r="B236" s="25">
        <v>1</v>
      </c>
      <c r="C236">
        <v>13</v>
      </c>
      <c r="D236" s="26">
        <v>0.47</v>
      </c>
      <c r="E236">
        <f t="shared" ref="E236:E243" si="93">0-C237</f>
        <v>-13</v>
      </c>
      <c r="F236">
        <f>(B236-B235)*12</f>
        <v>12</v>
      </c>
      <c r="G236">
        <f t="shared" ref="G236:G245" si="94">F236*2.54</f>
        <v>30.48</v>
      </c>
      <c r="H236">
        <f>G236*((C237+C235)/2)</f>
        <v>198.12</v>
      </c>
      <c r="I236">
        <f t="shared" ref="I236:I245" si="95">H236/10000</f>
        <v>1.9812E-2</v>
      </c>
      <c r="J236">
        <f>D236*I236</f>
        <v>9.3116399999999995E-3</v>
      </c>
    </row>
    <row r="237" spans="2:10" x14ac:dyDescent="0.25">
      <c r="B237" s="25">
        <v>2</v>
      </c>
      <c r="C237" s="2">
        <v>13</v>
      </c>
      <c r="D237" s="26">
        <v>0.56999999999999995</v>
      </c>
      <c r="E237">
        <f t="shared" si="93"/>
        <v>-18</v>
      </c>
      <c r="F237">
        <f>(B237-B236)*12</f>
        <v>12</v>
      </c>
      <c r="G237">
        <f t="shared" si="94"/>
        <v>30.48</v>
      </c>
      <c r="H237">
        <f t="shared" ref="H237:H243" si="96">G237*((C238+C237)/2)</f>
        <v>472.44</v>
      </c>
      <c r="I237">
        <f t="shared" si="95"/>
        <v>4.7244000000000001E-2</v>
      </c>
      <c r="J237">
        <f t="shared" ref="J237:J245" si="97">D237*I237</f>
        <v>2.6929079999999998E-2</v>
      </c>
    </row>
    <row r="238" spans="2:10" x14ac:dyDescent="0.25">
      <c r="B238" s="25">
        <v>3</v>
      </c>
      <c r="C238" s="30">
        <v>18</v>
      </c>
      <c r="D238" s="26">
        <v>1</v>
      </c>
      <c r="E238">
        <f t="shared" si="93"/>
        <v>-19</v>
      </c>
      <c r="F238">
        <f t="shared" ref="F238:F245" si="98">(B238-B237)*12</f>
        <v>12</v>
      </c>
      <c r="G238">
        <f t="shared" si="94"/>
        <v>30.48</v>
      </c>
      <c r="H238">
        <f t="shared" si="96"/>
        <v>563.88</v>
      </c>
      <c r="I238">
        <f t="shared" si="95"/>
        <v>5.6388000000000001E-2</v>
      </c>
      <c r="J238">
        <f t="shared" si="97"/>
        <v>5.6388000000000001E-2</v>
      </c>
    </row>
    <row r="239" spans="2:10" x14ac:dyDescent="0.25">
      <c r="B239" s="25">
        <v>4</v>
      </c>
      <c r="C239" s="30">
        <v>19</v>
      </c>
      <c r="D239" s="26">
        <v>0.59</v>
      </c>
      <c r="E239">
        <f t="shared" si="93"/>
        <v>-20</v>
      </c>
      <c r="F239">
        <f t="shared" si="98"/>
        <v>12</v>
      </c>
      <c r="G239">
        <f t="shared" si="94"/>
        <v>30.48</v>
      </c>
      <c r="H239">
        <f t="shared" si="96"/>
        <v>594.36</v>
      </c>
      <c r="I239">
        <f t="shared" si="95"/>
        <v>5.9436000000000003E-2</v>
      </c>
      <c r="J239">
        <f t="shared" si="97"/>
        <v>3.506724E-2</v>
      </c>
    </row>
    <row r="240" spans="2:10" x14ac:dyDescent="0.25">
      <c r="B240" s="25">
        <v>5</v>
      </c>
      <c r="C240" s="30">
        <v>20</v>
      </c>
      <c r="D240" s="26">
        <v>1.24</v>
      </c>
      <c r="E240">
        <f t="shared" si="93"/>
        <v>-15</v>
      </c>
      <c r="F240">
        <f t="shared" si="98"/>
        <v>12</v>
      </c>
      <c r="G240">
        <f t="shared" si="94"/>
        <v>30.48</v>
      </c>
      <c r="H240">
        <f t="shared" si="96"/>
        <v>533.4</v>
      </c>
      <c r="I240">
        <f t="shared" si="95"/>
        <v>5.3339999999999999E-2</v>
      </c>
      <c r="J240">
        <f t="shared" si="97"/>
        <v>6.6141599999999995E-2</v>
      </c>
    </row>
    <row r="241" spans="2:14" x14ac:dyDescent="0.25">
      <c r="B241" s="25">
        <v>6</v>
      </c>
      <c r="C241" s="30">
        <v>15</v>
      </c>
      <c r="D241" s="26">
        <v>0.6</v>
      </c>
      <c r="E241">
        <f t="shared" si="93"/>
        <v>-6</v>
      </c>
      <c r="F241">
        <f t="shared" si="98"/>
        <v>12</v>
      </c>
      <c r="G241">
        <f t="shared" si="94"/>
        <v>30.48</v>
      </c>
      <c r="H241">
        <f t="shared" si="96"/>
        <v>320.04000000000002</v>
      </c>
      <c r="I241">
        <f t="shared" si="95"/>
        <v>3.2004000000000005E-2</v>
      </c>
      <c r="J241">
        <f t="shared" si="97"/>
        <v>1.9202400000000001E-2</v>
      </c>
    </row>
    <row r="242" spans="2:14" x14ac:dyDescent="0.25">
      <c r="B242" s="25">
        <v>7</v>
      </c>
      <c r="C242" s="30">
        <v>6</v>
      </c>
      <c r="D242" s="26">
        <v>1.24</v>
      </c>
      <c r="E242">
        <f t="shared" si="93"/>
        <v>-3</v>
      </c>
      <c r="F242">
        <f t="shared" si="98"/>
        <v>12</v>
      </c>
      <c r="G242">
        <f t="shared" si="94"/>
        <v>30.48</v>
      </c>
      <c r="H242">
        <f t="shared" si="96"/>
        <v>137.16</v>
      </c>
      <c r="I242">
        <f t="shared" si="95"/>
        <v>1.3715999999999999E-2</v>
      </c>
      <c r="J242">
        <f t="shared" si="97"/>
        <v>1.700784E-2</v>
      </c>
    </row>
    <row r="243" spans="2:14" x14ac:dyDescent="0.25">
      <c r="B243" s="25">
        <v>8</v>
      </c>
      <c r="C243" s="30">
        <v>3</v>
      </c>
      <c r="D243" s="26">
        <v>0.82</v>
      </c>
      <c r="E243">
        <f t="shared" si="93"/>
        <v>-3</v>
      </c>
      <c r="F243">
        <f t="shared" si="98"/>
        <v>12</v>
      </c>
      <c r="G243">
        <f t="shared" si="94"/>
        <v>30.48</v>
      </c>
      <c r="H243">
        <f t="shared" si="96"/>
        <v>91.44</v>
      </c>
      <c r="I243">
        <f t="shared" si="95"/>
        <v>9.1439999999999994E-3</v>
      </c>
      <c r="J243">
        <f t="shared" si="97"/>
        <v>7.498079999999999E-3</v>
      </c>
    </row>
    <row r="244" spans="2:14" x14ac:dyDescent="0.25">
      <c r="B244" s="25">
        <v>9</v>
      </c>
      <c r="C244" s="30">
        <v>3</v>
      </c>
      <c r="D244" s="26">
        <v>0.54</v>
      </c>
      <c r="E244">
        <f>0-C245</f>
        <v>0</v>
      </c>
      <c r="F244">
        <f t="shared" si="98"/>
        <v>12</v>
      </c>
      <c r="G244">
        <f t="shared" si="94"/>
        <v>30.48</v>
      </c>
      <c r="H244">
        <f>G244*((C245+C244)/2)</f>
        <v>45.72</v>
      </c>
      <c r="I244">
        <f t="shared" si="95"/>
        <v>4.5719999999999997E-3</v>
      </c>
      <c r="J244">
        <f t="shared" si="97"/>
        <v>2.4688800000000001E-3</v>
      </c>
    </row>
    <row r="245" spans="2:14" ht="15.75" thickBot="1" x14ac:dyDescent="0.3">
      <c r="B245" s="27">
        <v>10</v>
      </c>
      <c r="C245" s="28">
        <v>0</v>
      </c>
      <c r="D245" s="29">
        <v>0</v>
      </c>
      <c r="E245">
        <f t="shared" ref="E245" si="99">0-C246</f>
        <v>0</v>
      </c>
      <c r="F245">
        <f t="shared" si="98"/>
        <v>12</v>
      </c>
      <c r="G245">
        <f t="shared" si="94"/>
        <v>30.48</v>
      </c>
      <c r="H245">
        <f t="shared" ref="H245" si="100">G245*((C246+C245)/2)</f>
        <v>0</v>
      </c>
      <c r="I245">
        <f t="shared" si="95"/>
        <v>0</v>
      </c>
      <c r="J245">
        <f t="shared" si="97"/>
        <v>0</v>
      </c>
    </row>
    <row r="246" spans="2:14" x14ac:dyDescent="0.25">
      <c r="H246" t="s">
        <v>7</v>
      </c>
      <c r="J246">
        <f>SUM(J235:J244)</f>
        <v>0.24001475999999999</v>
      </c>
      <c r="K246" s="3">
        <f>C232</f>
        <v>40933</v>
      </c>
      <c r="L246">
        <f>D232</f>
        <v>1015</v>
      </c>
      <c r="M246">
        <f>J246</f>
        <v>0.24001475999999999</v>
      </c>
      <c r="N246">
        <f>J247</f>
        <v>240.01476</v>
      </c>
    </row>
    <row r="247" spans="2:14" x14ac:dyDescent="0.25">
      <c r="H247" t="s">
        <v>8</v>
      </c>
      <c r="J247">
        <f>J246*1000</f>
        <v>240.01476</v>
      </c>
    </row>
    <row r="256" spans="2:14" x14ac:dyDescent="0.25">
      <c r="B256" s="10" t="s">
        <v>16</v>
      </c>
      <c r="C256" s="11" t="s">
        <v>17</v>
      </c>
      <c r="D256" s="11" t="s">
        <v>18</v>
      </c>
      <c r="E256" s="12" t="s">
        <v>19</v>
      </c>
      <c r="F256" s="12" t="s">
        <v>34</v>
      </c>
    </row>
    <row r="257" spans="2:10" ht="15.75" thickBot="1" x14ac:dyDescent="0.3">
      <c r="B257" t="s">
        <v>22</v>
      </c>
      <c r="C257" s="3">
        <v>40989</v>
      </c>
      <c r="D257">
        <v>1528</v>
      </c>
      <c r="F257">
        <v>5</v>
      </c>
    </row>
    <row r="258" spans="2:10" x14ac:dyDescent="0.25">
      <c r="B258" s="20" t="s">
        <v>14</v>
      </c>
      <c r="C258" s="21"/>
      <c r="D258" s="22"/>
      <c r="E258" s="5" t="s">
        <v>15</v>
      </c>
      <c r="F258" s="5"/>
      <c r="G258" s="5"/>
      <c r="H258" s="5"/>
      <c r="I258" s="5"/>
      <c r="J258" s="6"/>
    </row>
    <row r="259" spans="2:10" x14ac:dyDescent="0.25">
      <c r="B259" s="23" t="s">
        <v>23</v>
      </c>
      <c r="C259" s="8" t="s">
        <v>1</v>
      </c>
      <c r="D259" s="24" t="s">
        <v>2</v>
      </c>
      <c r="E259" s="8" t="s">
        <v>1</v>
      </c>
      <c r="F259" s="8" t="s">
        <v>25</v>
      </c>
      <c r="G259" s="8" t="s">
        <v>24</v>
      </c>
      <c r="H259" s="8" t="s">
        <v>3</v>
      </c>
      <c r="I259" s="8" t="s">
        <v>6</v>
      </c>
      <c r="J259" s="9" t="s">
        <v>5</v>
      </c>
    </row>
    <row r="260" spans="2:10" x14ac:dyDescent="0.25">
      <c r="B260" s="25">
        <v>0</v>
      </c>
      <c r="C260" s="2">
        <v>0</v>
      </c>
      <c r="D260" s="26">
        <v>0</v>
      </c>
      <c r="E260">
        <f t="shared" ref="E260:E274" si="101">0-C260</f>
        <v>0</v>
      </c>
      <c r="F260">
        <v>0</v>
      </c>
      <c r="G260">
        <v>0</v>
      </c>
      <c r="H260">
        <v>0</v>
      </c>
      <c r="I260">
        <f>H260/10000</f>
        <v>0</v>
      </c>
      <c r="J260">
        <f t="shared" ref="J260:J274" si="102">D260*I260</f>
        <v>0</v>
      </c>
    </row>
    <row r="261" spans="2:10" x14ac:dyDescent="0.25">
      <c r="B261" s="25">
        <v>0.5</v>
      </c>
      <c r="C261">
        <v>7</v>
      </c>
      <c r="D261" s="26">
        <v>0.61</v>
      </c>
      <c r="E261">
        <f t="shared" si="101"/>
        <v>-7</v>
      </c>
      <c r="F261">
        <f>(B261-B260)*12</f>
        <v>6</v>
      </c>
      <c r="G261">
        <f t="shared" ref="G261:G274" si="103">F261*2.54</f>
        <v>15.24</v>
      </c>
      <c r="H261">
        <f>G261*((C262+C260)/2)</f>
        <v>53.34</v>
      </c>
      <c r="I261">
        <f t="shared" ref="I261:I274" si="104">H261/10000</f>
        <v>5.3340000000000002E-3</v>
      </c>
      <c r="J261">
        <f t="shared" si="102"/>
        <v>3.2537400000000002E-3</v>
      </c>
    </row>
    <row r="262" spans="2:10" x14ac:dyDescent="0.25">
      <c r="B262" s="25">
        <v>1</v>
      </c>
      <c r="C262" s="2">
        <v>7</v>
      </c>
      <c r="D262" s="26">
        <v>0.63</v>
      </c>
      <c r="E262">
        <f t="shared" si="101"/>
        <v>-7</v>
      </c>
      <c r="F262">
        <f>(B262-B261)*12</f>
        <v>6</v>
      </c>
      <c r="G262">
        <f t="shared" si="103"/>
        <v>15.24</v>
      </c>
      <c r="H262">
        <f t="shared" ref="H262:H267" si="105">G262*((C263+C262)/2)</f>
        <v>106.68</v>
      </c>
      <c r="I262">
        <f t="shared" si="104"/>
        <v>1.0668E-2</v>
      </c>
      <c r="J262">
        <f t="shared" si="102"/>
        <v>6.7208400000000005E-3</v>
      </c>
    </row>
    <row r="263" spans="2:10" x14ac:dyDescent="0.25">
      <c r="B263" s="25">
        <v>1.5</v>
      </c>
      <c r="C263" s="30">
        <v>7</v>
      </c>
      <c r="D263" s="26">
        <v>0.74</v>
      </c>
      <c r="E263">
        <f t="shared" si="101"/>
        <v>-7</v>
      </c>
      <c r="F263">
        <f t="shared" ref="F263:F274" si="106">(B263-B262)*12</f>
        <v>6</v>
      </c>
      <c r="G263">
        <f t="shared" si="103"/>
        <v>15.24</v>
      </c>
      <c r="H263">
        <f t="shared" si="105"/>
        <v>106.68</v>
      </c>
      <c r="I263">
        <f t="shared" si="104"/>
        <v>1.0668E-2</v>
      </c>
      <c r="J263">
        <f t="shared" si="102"/>
        <v>7.8943199999999998E-3</v>
      </c>
    </row>
    <row r="264" spans="2:10" x14ac:dyDescent="0.25">
      <c r="B264" s="25">
        <v>2</v>
      </c>
      <c r="C264" s="30">
        <v>7</v>
      </c>
      <c r="D264" s="26">
        <v>0.81</v>
      </c>
      <c r="E264">
        <f t="shared" si="101"/>
        <v>-7</v>
      </c>
      <c r="F264">
        <f t="shared" si="106"/>
        <v>6</v>
      </c>
      <c r="G264">
        <f t="shared" si="103"/>
        <v>15.24</v>
      </c>
      <c r="H264">
        <f t="shared" si="105"/>
        <v>99.06</v>
      </c>
      <c r="I264">
        <f t="shared" si="104"/>
        <v>9.9059999999999999E-3</v>
      </c>
      <c r="J264">
        <f t="shared" si="102"/>
        <v>8.0238600000000007E-3</v>
      </c>
    </row>
    <row r="265" spans="2:10" x14ac:dyDescent="0.25">
      <c r="B265" s="25">
        <v>2.5</v>
      </c>
      <c r="C265" s="30">
        <v>6</v>
      </c>
      <c r="D265" s="26">
        <v>0.73</v>
      </c>
      <c r="E265">
        <f t="shared" si="101"/>
        <v>-6</v>
      </c>
      <c r="F265">
        <f t="shared" si="106"/>
        <v>6</v>
      </c>
      <c r="G265">
        <f t="shared" si="103"/>
        <v>15.24</v>
      </c>
      <c r="H265">
        <f t="shared" si="105"/>
        <v>91.44</v>
      </c>
      <c r="I265">
        <f t="shared" si="104"/>
        <v>9.1439999999999994E-3</v>
      </c>
      <c r="J265">
        <f t="shared" si="102"/>
        <v>6.6751199999999997E-3</v>
      </c>
    </row>
    <row r="266" spans="2:10" x14ac:dyDescent="0.25">
      <c r="B266" s="25">
        <v>3</v>
      </c>
      <c r="C266" s="30">
        <v>6</v>
      </c>
      <c r="D266" s="26">
        <v>0.8</v>
      </c>
      <c r="E266">
        <f t="shared" si="101"/>
        <v>-6</v>
      </c>
      <c r="F266">
        <f t="shared" si="106"/>
        <v>6</v>
      </c>
      <c r="G266">
        <f t="shared" si="103"/>
        <v>15.24</v>
      </c>
      <c r="H266">
        <f t="shared" si="105"/>
        <v>83.820000000000007</v>
      </c>
      <c r="I266">
        <f t="shared" si="104"/>
        <v>8.3820000000000006E-3</v>
      </c>
      <c r="J266">
        <f t="shared" si="102"/>
        <v>6.7056000000000008E-3</v>
      </c>
    </row>
    <row r="267" spans="2:10" x14ac:dyDescent="0.25">
      <c r="B267" s="25">
        <v>3.5</v>
      </c>
      <c r="C267" s="30">
        <v>5</v>
      </c>
      <c r="D267" s="26">
        <v>0.76</v>
      </c>
      <c r="E267">
        <f t="shared" si="101"/>
        <v>-5</v>
      </c>
      <c r="F267">
        <f t="shared" si="106"/>
        <v>6</v>
      </c>
      <c r="G267">
        <f t="shared" si="103"/>
        <v>15.24</v>
      </c>
      <c r="H267">
        <f t="shared" si="105"/>
        <v>76.2</v>
      </c>
      <c r="I267">
        <f t="shared" si="104"/>
        <v>7.62E-3</v>
      </c>
      <c r="J267">
        <f t="shared" si="102"/>
        <v>5.7911999999999998E-3</v>
      </c>
    </row>
    <row r="268" spans="2:10" x14ac:dyDescent="0.25">
      <c r="B268" s="25">
        <v>4</v>
      </c>
      <c r="C268" s="30">
        <v>5</v>
      </c>
      <c r="D268" s="26">
        <v>0.82</v>
      </c>
      <c r="E268">
        <f t="shared" si="101"/>
        <v>-5</v>
      </c>
      <c r="F268">
        <f t="shared" si="106"/>
        <v>6</v>
      </c>
      <c r="G268">
        <f t="shared" si="103"/>
        <v>15.24</v>
      </c>
      <c r="H268">
        <f>G268*((C273+C268)/2)</f>
        <v>60.96</v>
      </c>
      <c r="I268">
        <f t="shared" si="104"/>
        <v>6.0959999999999999E-3</v>
      </c>
      <c r="J268">
        <f t="shared" si="102"/>
        <v>4.9987199999999999E-3</v>
      </c>
    </row>
    <row r="269" spans="2:10" x14ac:dyDescent="0.25">
      <c r="B269" s="25">
        <v>4.5</v>
      </c>
      <c r="C269" s="30">
        <v>5</v>
      </c>
      <c r="D269" s="26">
        <v>0.71</v>
      </c>
      <c r="E269">
        <f t="shared" si="101"/>
        <v>-5</v>
      </c>
      <c r="F269">
        <f t="shared" si="106"/>
        <v>6</v>
      </c>
      <c r="G269">
        <f t="shared" ref="G269" si="107">F269*2.54</f>
        <v>15.24</v>
      </c>
      <c r="H269">
        <f>G269*((C273+C269)/2)</f>
        <v>60.96</v>
      </c>
      <c r="I269">
        <f t="shared" ref="I269" si="108">H269/10000</f>
        <v>6.0959999999999999E-3</v>
      </c>
      <c r="J269">
        <f t="shared" si="102"/>
        <v>4.3281599999999993E-3</v>
      </c>
    </row>
    <row r="270" spans="2:10" x14ac:dyDescent="0.25">
      <c r="B270" s="25">
        <v>5</v>
      </c>
      <c r="C270" s="30">
        <v>5</v>
      </c>
      <c r="D270" s="26">
        <v>0.32</v>
      </c>
      <c r="E270">
        <f t="shared" si="101"/>
        <v>-5</v>
      </c>
      <c r="F270">
        <f t="shared" si="106"/>
        <v>6</v>
      </c>
      <c r="G270">
        <f t="shared" ref="G270:G271" si="109">F270*2.54</f>
        <v>15.24</v>
      </c>
      <c r="H270">
        <f>G270*((C274+C270)/2)</f>
        <v>38.1</v>
      </c>
      <c r="I270">
        <f t="shared" ref="I270:I271" si="110">H270/10000</f>
        <v>3.81E-3</v>
      </c>
      <c r="J270">
        <f t="shared" si="102"/>
        <v>1.2191999999999999E-3</v>
      </c>
    </row>
    <row r="271" spans="2:10" x14ac:dyDescent="0.25">
      <c r="B271" s="25">
        <v>5.5</v>
      </c>
      <c r="C271" s="30">
        <v>4</v>
      </c>
      <c r="D271" s="26">
        <v>0.14000000000000001</v>
      </c>
      <c r="E271">
        <f t="shared" si="101"/>
        <v>-4</v>
      </c>
      <c r="F271">
        <f t="shared" si="106"/>
        <v>6</v>
      </c>
      <c r="G271">
        <f t="shared" si="109"/>
        <v>15.24</v>
      </c>
      <c r="H271">
        <f>G271*((C273+C271)/2)</f>
        <v>53.34</v>
      </c>
      <c r="I271">
        <f t="shared" si="110"/>
        <v>5.3340000000000002E-3</v>
      </c>
      <c r="J271">
        <f t="shared" si="102"/>
        <v>7.4676000000000007E-4</v>
      </c>
    </row>
    <row r="272" spans="2:10" x14ac:dyDescent="0.25">
      <c r="B272" s="25">
        <v>6</v>
      </c>
      <c r="C272" s="30">
        <v>3</v>
      </c>
      <c r="D272" s="26">
        <v>0.03</v>
      </c>
      <c r="E272">
        <f t="shared" si="101"/>
        <v>-3</v>
      </c>
      <c r="F272">
        <f t="shared" si="106"/>
        <v>6</v>
      </c>
      <c r="G272">
        <f t="shared" ref="G272" si="111">F272*2.54</f>
        <v>15.24</v>
      </c>
      <c r="H272">
        <f>G272*((C274+C272)/2)</f>
        <v>22.86</v>
      </c>
      <c r="I272">
        <f t="shared" ref="I272" si="112">H272/10000</f>
        <v>2.2859999999999998E-3</v>
      </c>
      <c r="J272">
        <f t="shared" si="102"/>
        <v>6.8579999999999997E-5</v>
      </c>
    </row>
    <row r="273" spans="2:14" x14ac:dyDescent="0.25">
      <c r="B273" s="25">
        <v>6.5</v>
      </c>
      <c r="C273" s="30">
        <v>3</v>
      </c>
      <c r="D273" s="26">
        <v>0.23</v>
      </c>
      <c r="E273">
        <f t="shared" si="101"/>
        <v>-3</v>
      </c>
      <c r="F273">
        <f t="shared" si="106"/>
        <v>6</v>
      </c>
      <c r="G273">
        <f t="shared" si="103"/>
        <v>15.24</v>
      </c>
      <c r="H273">
        <f>G273*((C274+C273)/2)</f>
        <v>22.86</v>
      </c>
      <c r="I273">
        <f t="shared" si="104"/>
        <v>2.2859999999999998E-3</v>
      </c>
      <c r="J273">
        <f t="shared" si="102"/>
        <v>5.2578E-4</v>
      </c>
    </row>
    <row r="274" spans="2:14" ht="15.75" thickBot="1" x14ac:dyDescent="0.3">
      <c r="B274" s="27">
        <v>7</v>
      </c>
      <c r="C274" s="28">
        <v>0</v>
      </c>
      <c r="D274" s="29">
        <v>0</v>
      </c>
      <c r="E274">
        <f t="shared" si="101"/>
        <v>0</v>
      </c>
      <c r="F274">
        <f t="shared" si="106"/>
        <v>6</v>
      </c>
      <c r="G274">
        <f t="shared" si="103"/>
        <v>15.24</v>
      </c>
      <c r="H274">
        <f t="shared" ref="H274" si="113">G274*((C275+C274)/2)</f>
        <v>35.56</v>
      </c>
      <c r="I274">
        <f t="shared" si="104"/>
        <v>3.5560000000000001E-3</v>
      </c>
      <c r="J274">
        <f t="shared" si="102"/>
        <v>0</v>
      </c>
    </row>
    <row r="275" spans="2:14" x14ac:dyDescent="0.25">
      <c r="C275">
        <f>AVERAGE(C260:C274)</f>
        <v>4.666666666666667</v>
      </c>
      <c r="H275" t="s">
        <v>7</v>
      </c>
      <c r="J275">
        <f>SUM(J260:J273)</f>
        <v>5.6951879999999983E-2</v>
      </c>
      <c r="K275" s="3">
        <f>C257</f>
        <v>40989</v>
      </c>
      <c r="L275">
        <f>D257</f>
        <v>1528</v>
      </c>
      <c r="M275">
        <f>J275</f>
        <v>5.6951879999999983E-2</v>
      </c>
      <c r="N275">
        <f>J276</f>
        <v>56.951879999999981</v>
      </c>
    </row>
    <row r="276" spans="2:14" x14ac:dyDescent="0.25">
      <c r="H276" t="s">
        <v>8</v>
      </c>
      <c r="J276">
        <f>J275*1000</f>
        <v>56.951879999999981</v>
      </c>
    </row>
    <row r="285" spans="2:14" x14ac:dyDescent="0.25">
      <c r="B285" s="10" t="s">
        <v>16</v>
      </c>
      <c r="C285" s="11" t="s">
        <v>17</v>
      </c>
      <c r="D285" s="11" t="s">
        <v>18</v>
      </c>
      <c r="E285" s="12" t="s">
        <v>19</v>
      </c>
      <c r="F285" s="12" t="s">
        <v>34</v>
      </c>
    </row>
    <row r="286" spans="2:14" ht="15.75" thickBot="1" x14ac:dyDescent="0.3">
      <c r="B286" t="s">
        <v>22</v>
      </c>
      <c r="C286" s="3">
        <v>40989</v>
      </c>
      <c r="D286">
        <v>1600</v>
      </c>
      <c r="F286">
        <v>5</v>
      </c>
    </row>
    <row r="287" spans="2:14" x14ac:dyDescent="0.25">
      <c r="B287" s="20" t="s">
        <v>14</v>
      </c>
      <c r="C287" s="21"/>
      <c r="D287" s="22"/>
      <c r="E287" s="5" t="s">
        <v>15</v>
      </c>
      <c r="F287" s="5"/>
      <c r="G287" s="5"/>
      <c r="H287" s="5"/>
      <c r="I287" s="5"/>
      <c r="J287" s="6"/>
    </row>
    <row r="288" spans="2:14" x14ac:dyDescent="0.25">
      <c r="B288" s="23" t="s">
        <v>23</v>
      </c>
      <c r="C288" s="8" t="s">
        <v>1</v>
      </c>
      <c r="D288" s="24" t="s">
        <v>2</v>
      </c>
      <c r="E288" s="8" t="s">
        <v>1</v>
      </c>
      <c r="F288" s="8" t="s">
        <v>25</v>
      </c>
      <c r="G288" s="8" t="s">
        <v>24</v>
      </c>
      <c r="H288" s="8" t="s">
        <v>3</v>
      </c>
      <c r="I288" s="8" t="s">
        <v>6</v>
      </c>
      <c r="J288" s="9" t="s">
        <v>5</v>
      </c>
    </row>
    <row r="289" spans="2:14" x14ac:dyDescent="0.25">
      <c r="B289" s="25">
        <v>0</v>
      </c>
      <c r="C289" s="2">
        <v>0</v>
      </c>
      <c r="D289" s="26">
        <v>0</v>
      </c>
      <c r="E289">
        <f t="shared" ref="E289:E303" si="114">0-C289</f>
        <v>0</v>
      </c>
      <c r="F289">
        <v>0</v>
      </c>
      <c r="G289">
        <v>0</v>
      </c>
      <c r="H289">
        <v>0</v>
      </c>
      <c r="I289">
        <f>H289/10000</f>
        <v>0</v>
      </c>
      <c r="J289">
        <f t="shared" ref="J289:J303" si="115">D289*I289</f>
        <v>0</v>
      </c>
    </row>
    <row r="290" spans="2:14" x14ac:dyDescent="0.25">
      <c r="B290" s="25">
        <v>0.5</v>
      </c>
      <c r="C290">
        <v>7</v>
      </c>
      <c r="D290" s="26">
        <v>0.47</v>
      </c>
      <c r="E290">
        <f t="shared" si="114"/>
        <v>-7</v>
      </c>
      <c r="F290">
        <f>(B290-B289)*12</f>
        <v>6</v>
      </c>
      <c r="G290">
        <f t="shared" ref="G290:G303" si="116">F290*2.54</f>
        <v>15.24</v>
      </c>
      <c r="H290">
        <f>G290*((C291+C289)/2)</f>
        <v>53.34</v>
      </c>
      <c r="I290">
        <f t="shared" ref="I290:I303" si="117">H290/10000</f>
        <v>5.3340000000000002E-3</v>
      </c>
      <c r="J290">
        <f t="shared" si="115"/>
        <v>2.5069799999999998E-3</v>
      </c>
    </row>
    <row r="291" spans="2:14" x14ac:dyDescent="0.25">
      <c r="B291" s="25">
        <v>1</v>
      </c>
      <c r="C291" s="2">
        <v>7</v>
      </c>
      <c r="D291" s="26">
        <v>0.6</v>
      </c>
      <c r="E291">
        <f t="shared" si="114"/>
        <v>-7</v>
      </c>
      <c r="F291">
        <f>(B291-B290)*12</f>
        <v>6</v>
      </c>
      <c r="G291">
        <f t="shared" si="116"/>
        <v>15.24</v>
      </c>
      <c r="H291">
        <f t="shared" ref="H291:H296" si="118">G291*((C292+C291)/2)</f>
        <v>106.68</v>
      </c>
      <c r="I291">
        <f t="shared" si="117"/>
        <v>1.0668E-2</v>
      </c>
      <c r="J291">
        <f t="shared" si="115"/>
        <v>6.4007999999999999E-3</v>
      </c>
    </row>
    <row r="292" spans="2:14" x14ac:dyDescent="0.25">
      <c r="B292" s="25">
        <v>1.5</v>
      </c>
      <c r="C292" s="30">
        <v>7</v>
      </c>
      <c r="D292" s="26">
        <v>0.7</v>
      </c>
      <c r="E292">
        <f t="shared" si="114"/>
        <v>-7</v>
      </c>
      <c r="F292">
        <f t="shared" ref="F292:F303" si="119">(B292-B291)*12</f>
        <v>6</v>
      </c>
      <c r="G292">
        <f t="shared" si="116"/>
        <v>15.24</v>
      </c>
      <c r="H292">
        <f t="shared" si="118"/>
        <v>106.68</v>
      </c>
      <c r="I292">
        <f t="shared" si="117"/>
        <v>1.0668E-2</v>
      </c>
      <c r="J292">
        <f t="shared" si="115"/>
        <v>7.4675999999999996E-3</v>
      </c>
    </row>
    <row r="293" spans="2:14" x14ac:dyDescent="0.25">
      <c r="B293" s="25">
        <v>2</v>
      </c>
      <c r="C293" s="30">
        <v>7</v>
      </c>
      <c r="D293" s="26">
        <v>0.84</v>
      </c>
      <c r="E293">
        <f t="shared" si="114"/>
        <v>-7</v>
      </c>
      <c r="F293">
        <f t="shared" si="119"/>
        <v>6</v>
      </c>
      <c r="G293">
        <f t="shared" si="116"/>
        <v>15.24</v>
      </c>
      <c r="H293">
        <f t="shared" si="118"/>
        <v>99.06</v>
      </c>
      <c r="I293">
        <f t="shared" si="117"/>
        <v>9.9059999999999999E-3</v>
      </c>
      <c r="J293">
        <f t="shared" si="115"/>
        <v>8.32104E-3</v>
      </c>
    </row>
    <row r="294" spans="2:14" x14ac:dyDescent="0.25">
      <c r="B294" s="25">
        <v>2.5</v>
      </c>
      <c r="C294" s="30">
        <v>6</v>
      </c>
      <c r="D294" s="26">
        <v>0.77</v>
      </c>
      <c r="E294">
        <f t="shared" si="114"/>
        <v>-6</v>
      </c>
      <c r="F294">
        <f t="shared" si="119"/>
        <v>6</v>
      </c>
      <c r="G294">
        <f t="shared" si="116"/>
        <v>15.24</v>
      </c>
      <c r="H294">
        <f t="shared" si="118"/>
        <v>91.44</v>
      </c>
      <c r="I294">
        <f t="shared" si="117"/>
        <v>9.1439999999999994E-3</v>
      </c>
      <c r="J294">
        <f t="shared" si="115"/>
        <v>7.0408799999999994E-3</v>
      </c>
    </row>
    <row r="295" spans="2:14" x14ac:dyDescent="0.25">
      <c r="B295" s="25">
        <v>3</v>
      </c>
      <c r="C295" s="30">
        <v>6</v>
      </c>
      <c r="D295" s="26">
        <v>0.82</v>
      </c>
      <c r="E295">
        <f t="shared" si="114"/>
        <v>-6</v>
      </c>
      <c r="F295">
        <f t="shared" si="119"/>
        <v>6</v>
      </c>
      <c r="G295">
        <f t="shared" si="116"/>
        <v>15.24</v>
      </c>
      <c r="H295">
        <f t="shared" si="118"/>
        <v>91.44</v>
      </c>
      <c r="I295">
        <f t="shared" si="117"/>
        <v>9.1439999999999994E-3</v>
      </c>
      <c r="J295">
        <f t="shared" si="115"/>
        <v>7.498079999999999E-3</v>
      </c>
    </row>
    <row r="296" spans="2:14" x14ac:dyDescent="0.25">
      <c r="B296" s="25">
        <v>3.5</v>
      </c>
      <c r="C296" s="30">
        <v>6</v>
      </c>
      <c r="D296" s="26">
        <v>0.81</v>
      </c>
      <c r="E296">
        <f t="shared" si="114"/>
        <v>-6</v>
      </c>
      <c r="F296">
        <f t="shared" si="119"/>
        <v>6</v>
      </c>
      <c r="G296">
        <f t="shared" si="116"/>
        <v>15.24</v>
      </c>
      <c r="H296">
        <f t="shared" si="118"/>
        <v>83.820000000000007</v>
      </c>
      <c r="I296">
        <f t="shared" si="117"/>
        <v>8.3820000000000006E-3</v>
      </c>
      <c r="J296">
        <f t="shared" si="115"/>
        <v>6.7894200000000009E-3</v>
      </c>
    </row>
    <row r="297" spans="2:14" x14ac:dyDescent="0.25">
      <c r="B297" s="25">
        <v>4</v>
      </c>
      <c r="C297" s="30">
        <v>5</v>
      </c>
      <c r="D297" s="26">
        <v>0.77</v>
      </c>
      <c r="E297">
        <f t="shared" si="114"/>
        <v>-5</v>
      </c>
      <c r="F297">
        <f t="shared" si="119"/>
        <v>6</v>
      </c>
      <c r="G297">
        <f t="shared" si="116"/>
        <v>15.24</v>
      </c>
      <c r="H297">
        <f>G297*((C302+C297)/2)</f>
        <v>60.96</v>
      </c>
      <c r="I297">
        <f t="shared" si="117"/>
        <v>6.0959999999999999E-3</v>
      </c>
      <c r="J297">
        <f t="shared" si="115"/>
        <v>4.6939199999999999E-3</v>
      </c>
    </row>
    <row r="298" spans="2:14" x14ac:dyDescent="0.25">
      <c r="B298" s="25">
        <v>4.5</v>
      </c>
      <c r="C298" s="30">
        <v>5</v>
      </c>
      <c r="D298" s="26">
        <v>0.67</v>
      </c>
      <c r="E298">
        <f t="shared" si="114"/>
        <v>-5</v>
      </c>
      <c r="F298">
        <f t="shared" si="119"/>
        <v>6</v>
      </c>
      <c r="G298">
        <f t="shared" si="116"/>
        <v>15.24</v>
      </c>
      <c r="H298">
        <f>G298*((C302+C298)/2)</f>
        <v>60.96</v>
      </c>
      <c r="I298">
        <f t="shared" si="117"/>
        <v>6.0959999999999999E-3</v>
      </c>
      <c r="J298">
        <f t="shared" si="115"/>
        <v>4.0843199999999998E-3</v>
      </c>
    </row>
    <row r="299" spans="2:14" x14ac:dyDescent="0.25">
      <c r="B299" s="25">
        <v>5</v>
      </c>
      <c r="C299" s="30">
        <v>5</v>
      </c>
      <c r="D299" s="26">
        <v>0.4</v>
      </c>
      <c r="E299">
        <f t="shared" si="114"/>
        <v>-5</v>
      </c>
      <c r="F299">
        <f t="shared" si="119"/>
        <v>6</v>
      </c>
      <c r="G299">
        <f t="shared" si="116"/>
        <v>15.24</v>
      </c>
      <c r="H299">
        <f>G299*((C303+C299)/2)</f>
        <v>53.34</v>
      </c>
      <c r="I299">
        <f t="shared" si="117"/>
        <v>5.3340000000000002E-3</v>
      </c>
      <c r="J299">
        <f t="shared" si="115"/>
        <v>2.1336000000000003E-3</v>
      </c>
    </row>
    <row r="300" spans="2:14" x14ac:dyDescent="0.25">
      <c r="B300" s="25">
        <v>5.5</v>
      </c>
      <c r="C300" s="30">
        <v>5</v>
      </c>
      <c r="D300" s="26">
        <v>0.17</v>
      </c>
      <c r="E300">
        <f t="shared" si="114"/>
        <v>-5</v>
      </c>
      <c r="F300">
        <f t="shared" si="119"/>
        <v>6</v>
      </c>
      <c r="G300">
        <f t="shared" si="116"/>
        <v>15.24</v>
      </c>
      <c r="H300">
        <f>G300*((C302+C300)/2)</f>
        <v>60.96</v>
      </c>
      <c r="I300">
        <f t="shared" si="117"/>
        <v>6.0959999999999999E-3</v>
      </c>
      <c r="J300">
        <f t="shared" si="115"/>
        <v>1.0363200000000001E-3</v>
      </c>
    </row>
    <row r="301" spans="2:14" x14ac:dyDescent="0.25">
      <c r="B301" s="25">
        <v>6</v>
      </c>
      <c r="C301" s="30">
        <v>4</v>
      </c>
      <c r="D301" s="26">
        <v>7.0000000000000007E-2</v>
      </c>
      <c r="E301">
        <f t="shared" si="114"/>
        <v>-4</v>
      </c>
      <c r="F301">
        <f t="shared" si="119"/>
        <v>6</v>
      </c>
      <c r="G301">
        <f t="shared" si="116"/>
        <v>15.24</v>
      </c>
      <c r="H301">
        <f>G301*((C303+C301)/2)</f>
        <v>45.72</v>
      </c>
      <c r="I301">
        <f t="shared" si="117"/>
        <v>4.5719999999999997E-3</v>
      </c>
      <c r="J301">
        <f t="shared" si="115"/>
        <v>3.2004000000000001E-4</v>
      </c>
    </row>
    <row r="302" spans="2:14" x14ac:dyDescent="0.25">
      <c r="B302" s="25">
        <v>6.5</v>
      </c>
      <c r="C302" s="30">
        <v>3</v>
      </c>
      <c r="D302" s="26">
        <v>0.16</v>
      </c>
      <c r="E302">
        <f t="shared" si="114"/>
        <v>-3</v>
      </c>
      <c r="F302">
        <f t="shared" si="119"/>
        <v>6</v>
      </c>
      <c r="G302">
        <f t="shared" si="116"/>
        <v>15.24</v>
      </c>
      <c r="H302">
        <f>G302*((C303+C302)/2)</f>
        <v>38.1</v>
      </c>
      <c r="I302">
        <f t="shared" si="117"/>
        <v>3.81E-3</v>
      </c>
      <c r="J302">
        <f t="shared" si="115"/>
        <v>6.0959999999999996E-4</v>
      </c>
    </row>
    <row r="303" spans="2:14" ht="15.75" thickBot="1" x14ac:dyDescent="0.3">
      <c r="B303" s="27">
        <v>7</v>
      </c>
      <c r="C303" s="28">
        <v>2</v>
      </c>
      <c r="D303" s="29">
        <v>0.28000000000000003</v>
      </c>
      <c r="E303">
        <f t="shared" si="114"/>
        <v>-2</v>
      </c>
      <c r="F303">
        <f t="shared" si="119"/>
        <v>6</v>
      </c>
      <c r="G303">
        <f t="shared" si="116"/>
        <v>15.24</v>
      </c>
      <c r="H303">
        <f t="shared" ref="H303" si="120">G303*((C304+C303)/2)</f>
        <v>56.061428571428571</v>
      </c>
      <c r="I303">
        <f t="shared" si="117"/>
        <v>5.6061428571428573E-3</v>
      </c>
      <c r="J303">
        <f t="shared" si="115"/>
        <v>1.5697200000000001E-3</v>
      </c>
    </row>
    <row r="304" spans="2:14" x14ac:dyDescent="0.25">
      <c r="C304">
        <f>AVERAGE(C290:C303)</f>
        <v>5.3571428571428568</v>
      </c>
      <c r="H304" t="s">
        <v>7</v>
      </c>
      <c r="J304">
        <f>SUM(J289:J302)</f>
        <v>5.8902600000000006E-2</v>
      </c>
      <c r="K304" s="3">
        <f>C286</f>
        <v>40989</v>
      </c>
      <c r="L304">
        <f>D286</f>
        <v>1600</v>
      </c>
      <c r="M304">
        <f>J304</f>
        <v>5.8902600000000006E-2</v>
      </c>
      <c r="N304">
        <f>J305</f>
        <v>58.902600000000007</v>
      </c>
    </row>
    <row r="305" spans="2:10" x14ac:dyDescent="0.25">
      <c r="H305" t="s">
        <v>8</v>
      </c>
      <c r="J305">
        <f>J304*1000</f>
        <v>58.902600000000007</v>
      </c>
    </row>
    <row r="315" spans="2:10" x14ac:dyDescent="0.25">
      <c r="B315" s="10" t="s">
        <v>16</v>
      </c>
      <c r="C315" s="11" t="s">
        <v>17</v>
      </c>
      <c r="D315" s="11" t="s">
        <v>18</v>
      </c>
      <c r="E315" s="12" t="s">
        <v>19</v>
      </c>
      <c r="F315" s="12" t="s">
        <v>34</v>
      </c>
    </row>
    <row r="316" spans="2:10" ht="15.75" thickBot="1" x14ac:dyDescent="0.3">
      <c r="B316" t="s">
        <v>22</v>
      </c>
      <c r="C316" s="3">
        <v>41381</v>
      </c>
      <c r="D316">
        <v>850</v>
      </c>
      <c r="F316" t="s">
        <v>70</v>
      </c>
    </row>
    <row r="317" spans="2:10" x14ac:dyDescent="0.25">
      <c r="B317" s="20" t="s">
        <v>14</v>
      </c>
      <c r="C317" s="21"/>
      <c r="D317" s="22"/>
      <c r="E317" s="5" t="s">
        <v>15</v>
      </c>
      <c r="F317" s="5"/>
      <c r="G317" s="5"/>
      <c r="H317" s="5"/>
      <c r="I317" s="5"/>
      <c r="J317" s="6"/>
    </row>
    <row r="318" spans="2:10" x14ac:dyDescent="0.25">
      <c r="B318" s="23" t="s">
        <v>23</v>
      </c>
      <c r="C318" s="8" t="s">
        <v>1</v>
      </c>
      <c r="D318" s="24" t="s">
        <v>2</v>
      </c>
      <c r="E318" s="8" t="s">
        <v>1</v>
      </c>
      <c r="F318" s="8" t="s">
        <v>25</v>
      </c>
      <c r="G318" s="8" t="s">
        <v>24</v>
      </c>
      <c r="H318" s="8" t="s">
        <v>3</v>
      </c>
      <c r="I318" s="8" t="s">
        <v>6</v>
      </c>
      <c r="J318" s="9" t="s">
        <v>5</v>
      </c>
    </row>
    <row r="319" spans="2:10" x14ac:dyDescent="0.25">
      <c r="B319" s="25">
        <v>0</v>
      </c>
      <c r="C319" s="2">
        <v>10</v>
      </c>
      <c r="D319" s="26">
        <v>0.71</v>
      </c>
      <c r="E319">
        <f t="shared" ref="E319" si="121">0-C319</f>
        <v>-10</v>
      </c>
      <c r="F319">
        <v>0</v>
      </c>
      <c r="G319">
        <v>0</v>
      </c>
      <c r="H319">
        <v>0</v>
      </c>
      <c r="I319">
        <f>H319/10000</f>
        <v>0</v>
      </c>
      <c r="J319">
        <f t="shared" ref="J319" si="122">D319*I319</f>
        <v>0</v>
      </c>
    </row>
    <row r="320" spans="2:10" x14ac:dyDescent="0.25">
      <c r="B320" s="25">
        <v>1</v>
      </c>
      <c r="C320">
        <v>10</v>
      </c>
      <c r="D320" s="26">
        <v>0.75</v>
      </c>
      <c r="E320">
        <f>0-C320</f>
        <v>-10</v>
      </c>
      <c r="F320">
        <f>(B320-B319)*12</f>
        <v>12</v>
      </c>
      <c r="G320">
        <f t="shared" ref="G320:G329" si="123">F320*2.54</f>
        <v>30.48</v>
      </c>
      <c r="H320">
        <f>G320*((C321+C319)/2)</f>
        <v>304.8</v>
      </c>
      <c r="I320">
        <f t="shared" ref="I320:I329" si="124">H320/10000</f>
        <v>3.048E-2</v>
      </c>
      <c r="J320">
        <f>D320*I320</f>
        <v>2.2859999999999998E-2</v>
      </c>
    </row>
    <row r="321" spans="2:14" x14ac:dyDescent="0.25">
      <c r="B321" s="25">
        <v>2</v>
      </c>
      <c r="C321" s="2">
        <v>10</v>
      </c>
      <c r="D321" s="26">
        <v>0.75</v>
      </c>
      <c r="E321">
        <f t="shared" ref="E321:E329" si="125">0-C321</f>
        <v>-10</v>
      </c>
      <c r="F321">
        <f>(B321-B320)*12</f>
        <v>12</v>
      </c>
      <c r="G321">
        <f t="shared" si="123"/>
        <v>30.48</v>
      </c>
      <c r="H321">
        <f t="shared" ref="H321:H327" si="126">G321*((C322+C321)/2)</f>
        <v>304.8</v>
      </c>
      <c r="I321">
        <f t="shared" si="124"/>
        <v>3.048E-2</v>
      </c>
      <c r="J321">
        <f t="shared" ref="J321:J329" si="127">D321*I321</f>
        <v>2.2859999999999998E-2</v>
      </c>
    </row>
    <row r="322" spans="2:14" x14ac:dyDescent="0.25">
      <c r="B322" s="25">
        <v>3</v>
      </c>
      <c r="C322" s="30">
        <v>10</v>
      </c>
      <c r="D322" s="26">
        <v>0.84</v>
      </c>
      <c r="E322">
        <f t="shared" si="125"/>
        <v>-10</v>
      </c>
      <c r="F322">
        <f t="shared" ref="F322:F329" si="128">(B322-B321)*12</f>
        <v>12</v>
      </c>
      <c r="G322">
        <f t="shared" si="123"/>
        <v>30.48</v>
      </c>
      <c r="H322">
        <f t="shared" si="126"/>
        <v>304.8</v>
      </c>
      <c r="I322">
        <f t="shared" si="124"/>
        <v>3.048E-2</v>
      </c>
      <c r="J322">
        <f t="shared" si="127"/>
        <v>2.56032E-2</v>
      </c>
    </row>
    <row r="323" spans="2:14" x14ac:dyDescent="0.25">
      <c r="B323" s="25">
        <v>4</v>
      </c>
      <c r="C323" s="30">
        <v>10</v>
      </c>
      <c r="D323" s="26">
        <v>0.6</v>
      </c>
      <c r="E323">
        <f t="shared" si="125"/>
        <v>-10</v>
      </c>
      <c r="F323">
        <f t="shared" si="128"/>
        <v>12</v>
      </c>
      <c r="G323">
        <f t="shared" si="123"/>
        <v>30.48</v>
      </c>
      <c r="H323">
        <f t="shared" si="126"/>
        <v>304.8</v>
      </c>
      <c r="I323">
        <f t="shared" si="124"/>
        <v>3.048E-2</v>
      </c>
      <c r="J323">
        <f t="shared" si="127"/>
        <v>1.8287999999999999E-2</v>
      </c>
    </row>
    <row r="324" spans="2:14" x14ac:dyDescent="0.25">
      <c r="B324" s="25">
        <v>5</v>
      </c>
      <c r="C324" s="30">
        <v>10</v>
      </c>
      <c r="D324" s="26">
        <v>0.66</v>
      </c>
      <c r="E324">
        <f t="shared" si="125"/>
        <v>-10</v>
      </c>
      <c r="F324">
        <f t="shared" si="128"/>
        <v>12</v>
      </c>
      <c r="G324">
        <f t="shared" si="123"/>
        <v>30.48</v>
      </c>
      <c r="H324">
        <f t="shared" si="126"/>
        <v>320.04000000000002</v>
      </c>
      <c r="I324">
        <f t="shared" si="124"/>
        <v>3.2004000000000005E-2</v>
      </c>
      <c r="J324">
        <f t="shared" si="127"/>
        <v>2.1122640000000005E-2</v>
      </c>
    </row>
    <row r="325" spans="2:14" x14ac:dyDescent="0.25">
      <c r="B325" s="25">
        <v>6</v>
      </c>
      <c r="C325" s="30">
        <v>11</v>
      </c>
      <c r="D325" s="26">
        <v>0.43</v>
      </c>
      <c r="E325">
        <f t="shared" si="125"/>
        <v>-11</v>
      </c>
      <c r="F325">
        <f t="shared" si="128"/>
        <v>12</v>
      </c>
      <c r="G325">
        <f t="shared" si="123"/>
        <v>30.48</v>
      </c>
      <c r="H325">
        <f t="shared" si="126"/>
        <v>320.04000000000002</v>
      </c>
      <c r="I325">
        <f t="shared" si="124"/>
        <v>3.2004000000000005E-2</v>
      </c>
      <c r="J325">
        <f t="shared" si="127"/>
        <v>1.3761720000000002E-2</v>
      </c>
    </row>
    <row r="326" spans="2:14" x14ac:dyDescent="0.25">
      <c r="B326" s="25">
        <v>7</v>
      </c>
      <c r="C326" s="30">
        <v>10</v>
      </c>
      <c r="D326" s="26">
        <v>0.4</v>
      </c>
      <c r="E326">
        <f t="shared" si="125"/>
        <v>-10</v>
      </c>
      <c r="F326">
        <f t="shared" si="128"/>
        <v>12</v>
      </c>
      <c r="G326">
        <f t="shared" si="123"/>
        <v>30.48</v>
      </c>
      <c r="H326">
        <f t="shared" si="126"/>
        <v>320.04000000000002</v>
      </c>
      <c r="I326">
        <f t="shared" si="124"/>
        <v>3.2004000000000005E-2</v>
      </c>
      <c r="J326">
        <f t="shared" si="127"/>
        <v>1.2801600000000003E-2</v>
      </c>
    </row>
    <row r="327" spans="2:14" x14ac:dyDescent="0.25">
      <c r="B327" s="25">
        <v>8</v>
      </c>
      <c r="C327" s="30">
        <v>11</v>
      </c>
      <c r="D327" s="26">
        <v>0.6</v>
      </c>
      <c r="E327">
        <f t="shared" si="125"/>
        <v>-11</v>
      </c>
      <c r="F327">
        <f t="shared" si="128"/>
        <v>12</v>
      </c>
      <c r="G327">
        <f t="shared" si="123"/>
        <v>30.48</v>
      </c>
      <c r="H327">
        <f t="shared" si="126"/>
        <v>167.64000000000001</v>
      </c>
      <c r="I327">
        <f t="shared" si="124"/>
        <v>1.6764000000000001E-2</v>
      </c>
      <c r="J327">
        <f t="shared" si="127"/>
        <v>1.00584E-2</v>
      </c>
    </row>
    <row r="328" spans="2:14" x14ac:dyDescent="0.25">
      <c r="B328" s="25">
        <v>9</v>
      </c>
      <c r="C328" s="30">
        <v>0</v>
      </c>
      <c r="D328" s="26">
        <v>0</v>
      </c>
      <c r="E328">
        <f t="shared" si="125"/>
        <v>0</v>
      </c>
      <c r="F328">
        <f t="shared" si="128"/>
        <v>12</v>
      </c>
      <c r="G328">
        <f t="shared" si="123"/>
        <v>30.48</v>
      </c>
      <c r="H328">
        <f>G328*((C329+C328)/2)</f>
        <v>0</v>
      </c>
      <c r="I328">
        <f t="shared" si="124"/>
        <v>0</v>
      </c>
      <c r="J328">
        <f t="shared" si="127"/>
        <v>0</v>
      </c>
    </row>
    <row r="329" spans="2:14" ht="15.75" thickBot="1" x14ac:dyDescent="0.3">
      <c r="B329" s="27">
        <v>10</v>
      </c>
      <c r="C329" s="28">
        <v>0</v>
      </c>
      <c r="D329" s="29">
        <v>0</v>
      </c>
      <c r="E329">
        <f t="shared" si="125"/>
        <v>0</v>
      </c>
      <c r="F329">
        <f t="shared" si="128"/>
        <v>12</v>
      </c>
      <c r="G329">
        <f t="shared" si="123"/>
        <v>30.48</v>
      </c>
      <c r="H329">
        <f t="shared" ref="H329" si="129">G329*((C330+C329)/2)</f>
        <v>0</v>
      </c>
      <c r="I329">
        <f t="shared" si="124"/>
        <v>0</v>
      </c>
      <c r="J329">
        <f t="shared" si="127"/>
        <v>0</v>
      </c>
    </row>
    <row r="330" spans="2:14" x14ac:dyDescent="0.25">
      <c r="H330" t="s">
        <v>7</v>
      </c>
      <c r="J330">
        <f>SUM(J319:J328)</f>
        <v>0.14735556</v>
      </c>
      <c r="K330" s="3">
        <f>C316</f>
        <v>41381</v>
      </c>
      <c r="L330">
        <f>D316</f>
        <v>850</v>
      </c>
      <c r="M330">
        <f>J330</f>
        <v>0.14735556</v>
      </c>
      <c r="N330">
        <f>J331</f>
        <v>147.35556</v>
      </c>
    </row>
    <row r="331" spans="2:14" x14ac:dyDescent="0.25">
      <c r="H331" t="s">
        <v>8</v>
      </c>
      <c r="J331">
        <f>J330*1000</f>
        <v>147.35556</v>
      </c>
    </row>
    <row r="336" spans="2:14" x14ac:dyDescent="0.25">
      <c r="F336" s="3"/>
    </row>
  </sheetData>
  <sortState ref="Q1:U179">
    <sortCondition ref="Q1:Q17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3" sqref="A13:XFD30"/>
    </sheetView>
  </sheetViews>
  <sheetFormatPr defaultRowHeight="15" x14ac:dyDescent="0.25"/>
  <cols>
    <col min="1" max="1" width="8.85546875" customWidth="1"/>
    <col min="2" max="2" width="10.5703125" customWidth="1"/>
    <col min="3" max="3" width="5.85546875" customWidth="1"/>
    <col min="4" max="4" width="5.7109375" customWidth="1"/>
    <col min="5" max="5" width="11.140625" customWidth="1"/>
    <col min="7" max="7" width="13.85546875" customWidth="1"/>
    <col min="15" max="15" width="10.5703125" customWidth="1"/>
    <col min="23" max="23" width="12.28515625" customWidth="1"/>
  </cols>
  <sheetData>
    <row r="1" spans="1:20" x14ac:dyDescent="0.25">
      <c r="E1" t="s">
        <v>36</v>
      </c>
      <c r="G1" t="s">
        <v>37</v>
      </c>
      <c r="I1" t="s">
        <v>44</v>
      </c>
      <c r="K1" t="s">
        <v>51</v>
      </c>
      <c r="M1" t="s">
        <v>52</v>
      </c>
      <c r="O1" t="s">
        <v>38</v>
      </c>
      <c r="R1" t="s">
        <v>47</v>
      </c>
    </row>
    <row r="2" spans="1:20" x14ac:dyDescent="0.25">
      <c r="A2" t="s">
        <v>16</v>
      </c>
      <c r="B2" t="s">
        <v>17</v>
      </c>
      <c r="C2" t="s">
        <v>26</v>
      </c>
      <c r="D2" t="s">
        <v>19</v>
      </c>
      <c r="E2" t="s">
        <v>39</v>
      </c>
      <c r="F2" t="s">
        <v>95</v>
      </c>
      <c r="G2" t="s">
        <v>40</v>
      </c>
      <c r="H2" t="s">
        <v>41</v>
      </c>
      <c r="I2" t="s">
        <v>45</v>
      </c>
      <c r="J2" t="s">
        <v>46</v>
      </c>
      <c r="K2" t="s">
        <v>40</v>
      </c>
      <c r="L2" t="s">
        <v>41</v>
      </c>
      <c r="M2" t="s">
        <v>53</v>
      </c>
      <c r="O2" t="s">
        <v>54</v>
      </c>
      <c r="P2" t="s">
        <v>42</v>
      </c>
      <c r="Q2" t="s">
        <v>43</v>
      </c>
      <c r="R2" t="s">
        <v>48</v>
      </c>
      <c r="S2" t="s">
        <v>49</v>
      </c>
      <c r="T2" t="s">
        <v>50</v>
      </c>
    </row>
    <row r="3" spans="1:20" x14ac:dyDescent="0.25">
      <c r="A3" s="37" t="s">
        <v>13</v>
      </c>
      <c r="B3" s="38">
        <v>40989</v>
      </c>
      <c r="C3" s="37">
        <v>1520</v>
      </c>
      <c r="D3" s="37">
        <v>15</v>
      </c>
      <c r="E3" s="36">
        <f>F3/2.54</f>
        <v>8.2677165354330704</v>
      </c>
      <c r="F3" s="37">
        <v>21</v>
      </c>
      <c r="G3" s="37">
        <v>6</v>
      </c>
      <c r="H3" s="63">
        <f>G3/3.048</f>
        <v>1.9685039370078741</v>
      </c>
      <c r="I3" s="63">
        <f>(E3/12)*G3</f>
        <v>4.1338582677165352</v>
      </c>
      <c r="J3" s="63">
        <f>(F3/100)*H3</f>
        <v>0.41338582677165353</v>
      </c>
      <c r="K3" s="37">
        <v>100</v>
      </c>
      <c r="L3" s="63">
        <f>K3/3.048</f>
        <v>32.808398950131235</v>
      </c>
      <c r="N3" s="39">
        <f>AVERAGE(N4)</f>
        <v>55</v>
      </c>
      <c r="O3" s="39">
        <v>0.85</v>
      </c>
      <c r="P3">
        <f>(K3/N3)*O3</f>
        <v>1.5454545454545454</v>
      </c>
      <c r="Q3">
        <f>P3/3.048</f>
        <v>0.5070388928656645</v>
      </c>
      <c r="R3">
        <f>I3*P3</f>
        <v>6.388690050107372</v>
      </c>
      <c r="S3">
        <f>J3*Q3</f>
        <v>0.20960269193265657</v>
      </c>
      <c r="T3">
        <f>S3*1000</f>
        <v>209.60269193265657</v>
      </c>
    </row>
    <row r="4" spans="1:20" x14ac:dyDescent="0.25">
      <c r="A4" s="39"/>
      <c r="B4" s="40"/>
      <c r="C4" s="39"/>
      <c r="D4" s="39"/>
      <c r="E4" s="65"/>
      <c r="F4" s="39"/>
      <c r="G4" s="39"/>
      <c r="H4" s="64"/>
      <c r="I4" s="64"/>
      <c r="J4" s="64"/>
      <c r="K4" s="39"/>
      <c r="L4" s="63"/>
      <c r="M4">
        <v>1</v>
      </c>
      <c r="N4" s="37">
        <v>55</v>
      </c>
      <c r="O4" s="39"/>
    </row>
    <row r="5" spans="1:20" x14ac:dyDescent="0.25">
      <c r="A5" t="s">
        <v>22</v>
      </c>
      <c r="B5" s="3">
        <v>40989</v>
      </c>
      <c r="C5">
        <v>1600</v>
      </c>
      <c r="D5">
        <v>15</v>
      </c>
      <c r="E5" s="36">
        <f>F5/2.54</f>
        <v>1.9291338582677167</v>
      </c>
      <c r="F5" s="37">
        <v>4.9000000000000004</v>
      </c>
      <c r="G5" s="37">
        <v>6.5</v>
      </c>
      <c r="H5" s="63">
        <f>G5/3.048</f>
        <v>2.1325459317585302</v>
      </c>
      <c r="I5" s="63">
        <f>(E5/12)*G5</f>
        <v>1.0449475065616798</v>
      </c>
      <c r="J5" s="63">
        <f>(F5/100)*H5</f>
        <v>0.10449475065616799</v>
      </c>
      <c r="K5" s="37">
        <v>10</v>
      </c>
      <c r="L5" s="63">
        <f>K5/3.048</f>
        <v>3.2808398950131235</v>
      </c>
      <c r="N5" s="39">
        <f>AVERAGE(N6:N10)</f>
        <v>3.4</v>
      </c>
      <c r="O5" s="39">
        <v>0.85</v>
      </c>
      <c r="P5">
        <f>(K5/N5)*O5</f>
        <v>2.5</v>
      </c>
      <c r="Q5">
        <f>P5/3.048</f>
        <v>0.82020997375328086</v>
      </c>
      <c r="R5">
        <f>I5*P5</f>
        <v>2.6123687664041997</v>
      </c>
      <c r="S5">
        <f>J5*Q5</f>
        <v>8.5707636693051176E-2</v>
      </c>
      <c r="T5">
        <f>S5*1000</f>
        <v>85.707636693051171</v>
      </c>
    </row>
    <row r="6" spans="1:20" x14ac:dyDescent="0.25">
      <c r="E6" s="36"/>
      <c r="H6" s="63"/>
      <c r="I6" s="63"/>
      <c r="J6" s="63"/>
      <c r="L6" s="63"/>
      <c r="M6">
        <v>1</v>
      </c>
      <c r="N6" s="37">
        <v>3.3</v>
      </c>
    </row>
    <row r="7" spans="1:20" x14ac:dyDescent="0.25">
      <c r="E7" s="36"/>
      <c r="H7" s="63"/>
      <c r="I7" s="63"/>
      <c r="J7" s="63"/>
      <c r="L7" s="63"/>
      <c r="M7">
        <v>2</v>
      </c>
      <c r="N7" s="37">
        <v>3.7</v>
      </c>
    </row>
    <row r="8" spans="1:20" x14ac:dyDescent="0.25">
      <c r="E8" s="36"/>
      <c r="H8" s="63"/>
      <c r="I8" s="63"/>
      <c r="J8" s="63"/>
      <c r="L8" s="63"/>
      <c r="M8">
        <v>3</v>
      </c>
      <c r="N8" s="37">
        <v>3.5</v>
      </c>
    </row>
    <row r="9" spans="1:20" x14ac:dyDescent="0.25">
      <c r="E9" s="36"/>
      <c r="H9" s="63"/>
      <c r="I9" s="63"/>
      <c r="J9" s="63"/>
      <c r="L9" s="63"/>
      <c r="M9">
        <v>4</v>
      </c>
      <c r="N9" s="37">
        <v>3.1</v>
      </c>
    </row>
    <row r="10" spans="1:20" x14ac:dyDescent="0.25">
      <c r="E10" s="36"/>
      <c r="H10" s="63"/>
      <c r="I10" s="63"/>
      <c r="J10" s="63"/>
      <c r="L10" s="63"/>
      <c r="M10">
        <v>5</v>
      </c>
      <c r="N10" s="37">
        <v>3.4</v>
      </c>
    </row>
    <row r="11" spans="1:20" x14ac:dyDescent="0.25">
      <c r="A11" t="s">
        <v>13</v>
      </c>
      <c r="B11" s="3">
        <v>40989</v>
      </c>
      <c r="C11">
        <v>2115</v>
      </c>
      <c r="D11">
        <v>25</v>
      </c>
      <c r="E11" s="36">
        <f>F11/2.54</f>
        <v>8.2677165354330704</v>
      </c>
      <c r="F11" s="37">
        <v>21</v>
      </c>
      <c r="G11" s="37">
        <v>16.25</v>
      </c>
      <c r="H11" s="63">
        <f>G11/3.048</f>
        <v>5.3313648293963256</v>
      </c>
      <c r="I11" s="63">
        <f>(E11/12)*G11</f>
        <v>11.195866141732283</v>
      </c>
      <c r="J11" s="63">
        <f>(F11/100)*H11</f>
        <v>1.1195866141732282</v>
      </c>
      <c r="K11" s="37">
        <v>100</v>
      </c>
      <c r="L11" s="63">
        <f>K11/3.048</f>
        <v>32.808398950131235</v>
      </c>
      <c r="N11" s="39">
        <f>AVERAGE(N12)</f>
        <v>28</v>
      </c>
      <c r="O11" s="39">
        <v>0.85</v>
      </c>
      <c r="P11">
        <f>(K11/N11)*O11</f>
        <v>3.0357142857142856</v>
      </c>
      <c r="Q11">
        <f>P11/3.048</f>
        <v>0.99596925384326951</v>
      </c>
      <c r="R11">
        <f>I11*P11</f>
        <v>33.987450787401571</v>
      </c>
      <c r="S11">
        <f>J11*Q11</f>
        <v>1.1150738447310227</v>
      </c>
      <c r="T11">
        <f>S11*1000</f>
        <v>1115.0738447310227</v>
      </c>
    </row>
    <row r="12" spans="1:20" x14ac:dyDescent="0.25">
      <c r="E12" s="36"/>
      <c r="H12" s="63"/>
      <c r="I12" s="63"/>
      <c r="J12" s="63"/>
      <c r="L12" s="63"/>
      <c r="M12">
        <v>1</v>
      </c>
      <c r="N12" s="37">
        <v>28</v>
      </c>
    </row>
    <row r="13" spans="1:20" x14ac:dyDescent="0.25">
      <c r="B13" s="3"/>
      <c r="E13" s="36"/>
      <c r="F13" s="37"/>
      <c r="G13" s="37"/>
      <c r="H13" s="63"/>
      <c r="I13" s="63"/>
      <c r="J13" s="63"/>
      <c r="K13" s="37"/>
      <c r="L13" s="63"/>
      <c r="N13" s="39"/>
      <c r="O13" s="39"/>
    </row>
    <row r="14" spans="1:20" x14ac:dyDescent="0.25">
      <c r="E14" s="36"/>
      <c r="H14" s="63"/>
      <c r="I14" s="63"/>
      <c r="J14" s="63"/>
      <c r="L14" s="63"/>
      <c r="N14" s="37"/>
    </row>
    <row r="15" spans="1:20" x14ac:dyDescent="0.25">
      <c r="E15" s="36"/>
      <c r="H15" s="63"/>
      <c r="I15" s="63"/>
      <c r="J15" s="63"/>
      <c r="L15" s="63"/>
      <c r="N15" s="37"/>
    </row>
    <row r="16" spans="1:20" x14ac:dyDescent="0.25">
      <c r="E16" s="36"/>
      <c r="H16" s="63"/>
      <c r="I16" s="63"/>
      <c r="J16" s="63"/>
      <c r="L16" s="63"/>
      <c r="N16" s="37"/>
    </row>
    <row r="17" spans="2:15" x14ac:dyDescent="0.25">
      <c r="E17" s="36"/>
      <c r="H17" s="63"/>
      <c r="I17" s="63"/>
      <c r="J17" s="63"/>
      <c r="L17" s="63"/>
      <c r="N17" s="37"/>
    </row>
    <row r="18" spans="2:15" x14ac:dyDescent="0.25">
      <c r="E18" s="36"/>
      <c r="H18" s="63"/>
      <c r="I18" s="63"/>
      <c r="J18" s="63"/>
      <c r="L18" s="63"/>
      <c r="N18" s="37"/>
    </row>
    <row r="19" spans="2:15" x14ac:dyDescent="0.25">
      <c r="B19" s="3"/>
      <c r="E19" s="36"/>
      <c r="F19" s="37"/>
      <c r="G19" s="37"/>
      <c r="H19" s="63"/>
      <c r="I19" s="63"/>
      <c r="J19" s="63"/>
      <c r="K19" s="37"/>
      <c r="L19" s="63"/>
      <c r="N19" s="39"/>
      <c r="O19" s="39"/>
    </row>
    <row r="20" spans="2:15" x14ac:dyDescent="0.25">
      <c r="E20" s="36"/>
      <c r="H20" s="63"/>
      <c r="I20" s="63"/>
      <c r="J20" s="63"/>
      <c r="L20" s="63"/>
      <c r="N20" s="37"/>
    </row>
    <row r="21" spans="2:15" x14ac:dyDescent="0.25">
      <c r="E21" s="36"/>
      <c r="H21" s="63"/>
      <c r="I21" s="63"/>
      <c r="J21" s="63"/>
      <c r="L21" s="63"/>
      <c r="N21" s="37"/>
    </row>
    <row r="22" spans="2:15" x14ac:dyDescent="0.25">
      <c r="E22" s="36"/>
      <c r="H22" s="63"/>
      <c r="I22" s="63"/>
      <c r="J22" s="63"/>
      <c r="L22" s="63"/>
      <c r="N22" s="37"/>
    </row>
    <row r="23" spans="2:15" x14ac:dyDescent="0.25">
      <c r="E23" s="36"/>
      <c r="H23" s="63"/>
      <c r="I23" s="63"/>
      <c r="J23" s="63"/>
      <c r="L23" s="63"/>
      <c r="N23" s="37"/>
    </row>
    <row r="24" spans="2:15" x14ac:dyDescent="0.25">
      <c r="E24" s="36"/>
      <c r="H24" s="63"/>
      <c r="I24" s="63"/>
      <c r="J24" s="63"/>
      <c r="L24" s="63"/>
      <c r="N24" s="37"/>
    </row>
    <row r="25" spans="2:15" x14ac:dyDescent="0.25">
      <c r="B25" s="3"/>
      <c r="E25" s="36"/>
      <c r="F25" s="37"/>
      <c r="G25" s="37"/>
      <c r="H25" s="63"/>
      <c r="I25" s="63"/>
      <c r="J25" s="63"/>
      <c r="K25" s="37"/>
      <c r="L25" s="63"/>
      <c r="N25" s="39"/>
      <c r="O25" s="39"/>
    </row>
    <row r="26" spans="2:15" x14ac:dyDescent="0.25">
      <c r="N26" s="37"/>
    </row>
    <row r="27" spans="2:15" x14ac:dyDescent="0.25">
      <c r="N27" s="37"/>
    </row>
    <row r="28" spans="2:15" x14ac:dyDescent="0.25">
      <c r="N28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13</v>
      </c>
      <c r="C2" s="3">
        <v>40927</v>
      </c>
      <c r="D2">
        <v>958</v>
      </c>
      <c r="E2">
        <v>18.5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5" si="0">D5*I5</f>
        <v>0</v>
      </c>
    </row>
    <row r="6" spans="2:10" x14ac:dyDescent="0.25">
      <c r="B6">
        <v>1</v>
      </c>
      <c r="C6">
        <v>9</v>
      </c>
      <c r="D6">
        <v>0.03</v>
      </c>
      <c r="E6">
        <f t="shared" ref="E6:E15" si="1">0-C6</f>
        <v>-9</v>
      </c>
      <c r="F6">
        <f>(B6-B5)*12</f>
        <v>12</v>
      </c>
      <c r="G6">
        <f>F6*2.54</f>
        <v>30.48</v>
      </c>
      <c r="H6">
        <f t="shared" ref="H6:H15" si="2">G6*((C6+C5)/2)</f>
        <v>137.16</v>
      </c>
      <c r="I6">
        <f t="shared" ref="I6:I15" si="3">H6/10000</f>
        <v>1.3715999999999999E-2</v>
      </c>
      <c r="J6">
        <f t="shared" si="0"/>
        <v>4.1147999999999993E-4</v>
      </c>
    </row>
    <row r="7" spans="2:10" x14ac:dyDescent="0.25">
      <c r="B7">
        <v>2</v>
      </c>
      <c r="C7">
        <v>12</v>
      </c>
      <c r="D7">
        <v>0.09</v>
      </c>
      <c r="E7">
        <f t="shared" si="1"/>
        <v>-12</v>
      </c>
      <c r="F7">
        <f t="shared" ref="F7:F15" si="4">(B7-B6)*12</f>
        <v>12</v>
      </c>
      <c r="G7">
        <f t="shared" ref="G7:G15" si="5">F7*2.54</f>
        <v>30.48</v>
      </c>
      <c r="H7">
        <f t="shared" si="2"/>
        <v>320.04000000000002</v>
      </c>
      <c r="I7">
        <f t="shared" si="3"/>
        <v>3.2004000000000005E-2</v>
      </c>
      <c r="J7">
        <f t="shared" si="0"/>
        <v>2.8803600000000002E-3</v>
      </c>
    </row>
    <row r="8" spans="2:10" x14ac:dyDescent="0.25">
      <c r="B8">
        <v>3</v>
      </c>
      <c r="C8">
        <v>18</v>
      </c>
      <c r="D8">
        <v>0.21</v>
      </c>
      <c r="E8">
        <f t="shared" si="1"/>
        <v>-18</v>
      </c>
      <c r="F8">
        <f t="shared" si="4"/>
        <v>12</v>
      </c>
      <c r="G8">
        <f t="shared" si="5"/>
        <v>30.48</v>
      </c>
      <c r="H8">
        <f t="shared" si="2"/>
        <v>457.2</v>
      </c>
      <c r="I8">
        <f t="shared" si="3"/>
        <v>4.5719999999999997E-2</v>
      </c>
      <c r="J8">
        <f t="shared" si="0"/>
        <v>9.601199999999999E-3</v>
      </c>
    </row>
    <row r="9" spans="2:10" x14ac:dyDescent="0.25">
      <c r="B9">
        <v>4</v>
      </c>
      <c r="C9">
        <v>21</v>
      </c>
      <c r="D9">
        <v>0.47</v>
      </c>
      <c r="E9">
        <f t="shared" si="1"/>
        <v>-21</v>
      </c>
      <c r="F9">
        <f t="shared" si="4"/>
        <v>12</v>
      </c>
      <c r="G9">
        <f t="shared" si="5"/>
        <v>30.48</v>
      </c>
      <c r="H9">
        <f t="shared" si="2"/>
        <v>594.36</v>
      </c>
      <c r="I9">
        <f t="shared" si="3"/>
        <v>5.9436000000000003E-2</v>
      </c>
      <c r="J9">
        <f t="shared" si="0"/>
        <v>2.7934919999999999E-2</v>
      </c>
    </row>
    <row r="10" spans="2:10" x14ac:dyDescent="0.25">
      <c r="B10">
        <v>5</v>
      </c>
      <c r="C10">
        <v>28</v>
      </c>
      <c r="D10">
        <v>0.53</v>
      </c>
      <c r="E10">
        <f t="shared" si="1"/>
        <v>-28</v>
      </c>
      <c r="F10">
        <f t="shared" si="4"/>
        <v>12</v>
      </c>
      <c r="G10">
        <f t="shared" si="5"/>
        <v>30.48</v>
      </c>
      <c r="H10">
        <f t="shared" si="2"/>
        <v>746.76</v>
      </c>
      <c r="I10">
        <f t="shared" si="3"/>
        <v>7.4675999999999992E-2</v>
      </c>
      <c r="J10">
        <f t="shared" si="0"/>
        <v>3.957828E-2</v>
      </c>
    </row>
    <row r="11" spans="2:10" x14ac:dyDescent="0.25">
      <c r="B11">
        <v>6</v>
      </c>
      <c r="C11">
        <v>27</v>
      </c>
      <c r="D11">
        <v>0.44</v>
      </c>
      <c r="E11">
        <f t="shared" si="1"/>
        <v>-27</v>
      </c>
      <c r="F11">
        <f t="shared" si="4"/>
        <v>12</v>
      </c>
      <c r="G11">
        <f t="shared" si="5"/>
        <v>30.48</v>
      </c>
      <c r="H11">
        <f t="shared" si="2"/>
        <v>838.2</v>
      </c>
      <c r="I11">
        <f t="shared" si="3"/>
        <v>8.3820000000000006E-2</v>
      </c>
      <c r="J11">
        <f t="shared" si="0"/>
        <v>3.6880800000000005E-2</v>
      </c>
    </row>
    <row r="12" spans="2:10" x14ac:dyDescent="0.25">
      <c r="B12">
        <v>7</v>
      </c>
      <c r="C12">
        <v>24</v>
      </c>
      <c r="D12">
        <v>0.04</v>
      </c>
      <c r="E12">
        <f t="shared" si="1"/>
        <v>-24</v>
      </c>
      <c r="F12">
        <f t="shared" si="4"/>
        <v>12</v>
      </c>
      <c r="G12">
        <f t="shared" si="5"/>
        <v>30.48</v>
      </c>
      <c r="H12">
        <f t="shared" si="2"/>
        <v>777.24</v>
      </c>
      <c r="I12">
        <f t="shared" si="3"/>
        <v>7.7724000000000001E-2</v>
      </c>
      <c r="J12">
        <f t="shared" si="0"/>
        <v>3.10896E-3</v>
      </c>
    </row>
    <row r="13" spans="2:10" x14ac:dyDescent="0.25">
      <c r="B13">
        <v>8</v>
      </c>
      <c r="C13">
        <v>3</v>
      </c>
      <c r="D13">
        <v>0</v>
      </c>
      <c r="E13">
        <f t="shared" si="1"/>
        <v>-3</v>
      </c>
      <c r="F13">
        <f t="shared" si="4"/>
        <v>12</v>
      </c>
      <c r="G13">
        <f t="shared" si="5"/>
        <v>30.48</v>
      </c>
      <c r="H13">
        <f t="shared" si="2"/>
        <v>411.48</v>
      </c>
      <c r="I13">
        <f t="shared" si="3"/>
        <v>4.1148000000000004E-2</v>
      </c>
      <c r="J13">
        <f t="shared" si="0"/>
        <v>0</v>
      </c>
    </row>
    <row r="14" spans="2:10" x14ac:dyDescent="0.25">
      <c r="B14">
        <v>9</v>
      </c>
      <c r="C14">
        <v>4</v>
      </c>
      <c r="D14">
        <v>0</v>
      </c>
      <c r="E14">
        <f t="shared" si="1"/>
        <v>-4</v>
      </c>
      <c r="F14">
        <f t="shared" si="4"/>
        <v>12</v>
      </c>
      <c r="G14">
        <f t="shared" si="5"/>
        <v>30.48</v>
      </c>
      <c r="H14">
        <f t="shared" si="2"/>
        <v>106.68</v>
      </c>
      <c r="I14">
        <f t="shared" si="3"/>
        <v>1.0668E-2</v>
      </c>
      <c r="J14">
        <f t="shared" si="0"/>
        <v>0</v>
      </c>
    </row>
    <row r="15" spans="2:10" x14ac:dyDescent="0.25">
      <c r="B15">
        <v>10</v>
      </c>
      <c r="C15">
        <v>0</v>
      </c>
      <c r="D15">
        <v>0</v>
      </c>
      <c r="E15">
        <f t="shared" si="1"/>
        <v>0</v>
      </c>
      <c r="F15">
        <f t="shared" si="4"/>
        <v>12</v>
      </c>
      <c r="G15">
        <f t="shared" si="5"/>
        <v>30.48</v>
      </c>
      <c r="H15">
        <f t="shared" si="2"/>
        <v>60.96</v>
      </c>
      <c r="I15">
        <f t="shared" si="3"/>
        <v>6.0959999999999999E-3</v>
      </c>
      <c r="J15">
        <f t="shared" si="0"/>
        <v>0</v>
      </c>
    </row>
    <row r="16" spans="2:10" x14ac:dyDescent="0.25">
      <c r="H16" t="s">
        <v>7</v>
      </c>
      <c r="J16">
        <f>SUM(J5:J15)</f>
        <v>0.12039599999999999</v>
      </c>
    </row>
    <row r="17" spans="8:10" x14ac:dyDescent="0.25">
      <c r="H17" t="s">
        <v>8</v>
      </c>
      <c r="J17">
        <f>J16*1000</f>
        <v>120.39599999999999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  <col min="10" max="10" width="10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13</v>
      </c>
      <c r="C2" s="3">
        <v>40927</v>
      </c>
      <c r="D2">
        <v>1424</v>
      </c>
      <c r="E2">
        <v>21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6" si="0">D5*I5</f>
        <v>0</v>
      </c>
    </row>
    <row r="6" spans="2:10" x14ac:dyDescent="0.25">
      <c r="B6">
        <v>1</v>
      </c>
      <c r="C6">
        <v>5</v>
      </c>
      <c r="D6">
        <v>0</v>
      </c>
      <c r="E6">
        <f t="shared" ref="E6:E16" si="1">0-C6</f>
        <v>-5</v>
      </c>
      <c r="F6">
        <f>(B6-B5)*12</f>
        <v>12</v>
      </c>
      <c r="G6">
        <f>F6*2.54</f>
        <v>30.48</v>
      </c>
      <c r="H6">
        <f t="shared" ref="H6:H16" si="2">G6*((C6+C5)/2)</f>
        <v>76.2</v>
      </c>
      <c r="I6">
        <f t="shared" ref="I6:I15" si="3">H6/10000</f>
        <v>7.62E-3</v>
      </c>
      <c r="J6">
        <f t="shared" si="0"/>
        <v>0</v>
      </c>
    </row>
    <row r="7" spans="2:10" x14ac:dyDescent="0.25">
      <c r="B7">
        <v>2</v>
      </c>
      <c r="C7">
        <v>16</v>
      </c>
      <c r="D7">
        <v>0.11</v>
      </c>
      <c r="E7">
        <f t="shared" si="1"/>
        <v>-16</v>
      </c>
      <c r="F7">
        <f t="shared" ref="F7:F14" si="4">(B7-B6)*12</f>
        <v>12</v>
      </c>
      <c r="G7">
        <f t="shared" ref="G7:G16" si="5">F7*2.54</f>
        <v>30.48</v>
      </c>
      <c r="H7">
        <f t="shared" si="2"/>
        <v>320.04000000000002</v>
      </c>
      <c r="I7">
        <f t="shared" si="3"/>
        <v>3.2004000000000005E-2</v>
      </c>
      <c r="J7">
        <f t="shared" si="0"/>
        <v>3.5204400000000005E-3</v>
      </c>
    </row>
    <row r="8" spans="2:10" x14ac:dyDescent="0.25">
      <c r="B8">
        <v>3</v>
      </c>
      <c r="C8">
        <v>22</v>
      </c>
      <c r="D8">
        <v>0.13</v>
      </c>
      <c r="E8">
        <f t="shared" si="1"/>
        <v>-22</v>
      </c>
      <c r="F8">
        <f t="shared" si="4"/>
        <v>12</v>
      </c>
      <c r="G8">
        <f t="shared" si="5"/>
        <v>30.48</v>
      </c>
      <c r="H8">
        <f t="shared" si="2"/>
        <v>579.12</v>
      </c>
      <c r="I8">
        <f t="shared" si="3"/>
        <v>5.7911999999999998E-2</v>
      </c>
      <c r="J8">
        <f t="shared" si="0"/>
        <v>7.5285600000000001E-3</v>
      </c>
    </row>
    <row r="9" spans="2:10" x14ac:dyDescent="0.25">
      <c r="B9">
        <v>4</v>
      </c>
      <c r="C9">
        <v>25</v>
      </c>
      <c r="D9">
        <v>0.37</v>
      </c>
      <c r="E9">
        <f t="shared" si="1"/>
        <v>-25</v>
      </c>
      <c r="F9">
        <f t="shared" si="4"/>
        <v>12</v>
      </c>
      <c r="G9">
        <f t="shared" si="5"/>
        <v>30.48</v>
      </c>
      <c r="H9">
        <f t="shared" si="2"/>
        <v>716.28</v>
      </c>
      <c r="I9">
        <f t="shared" si="3"/>
        <v>7.1627999999999997E-2</v>
      </c>
      <c r="J9">
        <f t="shared" si="0"/>
        <v>2.6502359999999999E-2</v>
      </c>
    </row>
    <row r="10" spans="2:10" x14ac:dyDescent="0.25">
      <c r="B10">
        <v>5</v>
      </c>
      <c r="C10">
        <v>31</v>
      </c>
      <c r="D10">
        <v>0.31</v>
      </c>
      <c r="E10">
        <f t="shared" si="1"/>
        <v>-31</v>
      </c>
      <c r="F10">
        <f t="shared" si="4"/>
        <v>12</v>
      </c>
      <c r="G10">
        <f t="shared" si="5"/>
        <v>30.48</v>
      </c>
      <c r="H10">
        <f t="shared" si="2"/>
        <v>853.44</v>
      </c>
      <c r="I10">
        <f t="shared" si="3"/>
        <v>8.5344000000000003E-2</v>
      </c>
      <c r="J10">
        <f t="shared" si="0"/>
        <v>2.645664E-2</v>
      </c>
    </row>
    <row r="11" spans="2:10" x14ac:dyDescent="0.25">
      <c r="B11">
        <v>6</v>
      </c>
      <c r="C11">
        <v>29</v>
      </c>
      <c r="D11">
        <v>0.62</v>
      </c>
      <c r="E11">
        <f t="shared" si="1"/>
        <v>-29</v>
      </c>
      <c r="F11">
        <f t="shared" si="4"/>
        <v>12</v>
      </c>
      <c r="G11">
        <f t="shared" si="5"/>
        <v>30.48</v>
      </c>
      <c r="H11">
        <f t="shared" si="2"/>
        <v>914.4</v>
      </c>
      <c r="I11">
        <f t="shared" si="3"/>
        <v>9.1439999999999994E-2</v>
      </c>
      <c r="J11">
        <f t="shared" si="0"/>
        <v>5.6692799999999995E-2</v>
      </c>
    </row>
    <row r="12" spans="2:10" x14ac:dyDescent="0.25">
      <c r="B12">
        <v>7</v>
      </c>
      <c r="C12">
        <v>29</v>
      </c>
      <c r="D12">
        <v>0.28999999999999998</v>
      </c>
      <c r="E12">
        <f t="shared" si="1"/>
        <v>-29</v>
      </c>
      <c r="F12">
        <f t="shared" si="4"/>
        <v>12</v>
      </c>
      <c r="G12">
        <f t="shared" si="5"/>
        <v>30.48</v>
      </c>
      <c r="H12">
        <f t="shared" si="2"/>
        <v>883.92</v>
      </c>
      <c r="I12">
        <f t="shared" si="3"/>
        <v>8.8391999999999998E-2</v>
      </c>
      <c r="J12">
        <f t="shared" si="0"/>
        <v>2.5633679999999999E-2</v>
      </c>
    </row>
    <row r="13" spans="2:10" x14ac:dyDescent="0.25">
      <c r="B13">
        <v>8</v>
      </c>
      <c r="C13">
        <v>12</v>
      </c>
      <c r="D13">
        <v>0.06</v>
      </c>
      <c r="E13">
        <f t="shared" si="1"/>
        <v>-12</v>
      </c>
      <c r="F13">
        <f t="shared" si="4"/>
        <v>12</v>
      </c>
      <c r="G13">
        <f t="shared" si="5"/>
        <v>30.48</v>
      </c>
      <c r="H13">
        <f t="shared" si="2"/>
        <v>624.84</v>
      </c>
      <c r="I13">
        <f t="shared" si="3"/>
        <v>6.2484000000000005E-2</v>
      </c>
      <c r="J13">
        <f t="shared" si="0"/>
        <v>3.7490400000000004E-3</v>
      </c>
    </row>
    <row r="14" spans="2:10" x14ac:dyDescent="0.25">
      <c r="B14">
        <v>9</v>
      </c>
      <c r="C14">
        <v>8</v>
      </c>
      <c r="D14">
        <v>0.02</v>
      </c>
      <c r="E14">
        <f t="shared" si="1"/>
        <v>-8</v>
      </c>
      <c r="F14">
        <f t="shared" si="4"/>
        <v>12</v>
      </c>
      <c r="G14">
        <f t="shared" si="5"/>
        <v>30.48</v>
      </c>
      <c r="H14">
        <f t="shared" si="2"/>
        <v>304.8</v>
      </c>
      <c r="I14">
        <f t="shared" si="3"/>
        <v>3.048E-2</v>
      </c>
      <c r="J14">
        <f t="shared" si="0"/>
        <v>6.0959999999999996E-4</v>
      </c>
    </row>
    <row r="15" spans="2:10" x14ac:dyDescent="0.25">
      <c r="B15">
        <v>10</v>
      </c>
      <c r="C15">
        <v>13</v>
      </c>
      <c r="D15">
        <v>0</v>
      </c>
      <c r="E15">
        <f t="shared" si="1"/>
        <v>-13</v>
      </c>
      <c r="F15">
        <f>(B15-B14)*12</f>
        <v>12</v>
      </c>
      <c r="G15">
        <f t="shared" si="5"/>
        <v>30.48</v>
      </c>
      <c r="H15">
        <f t="shared" si="2"/>
        <v>320.04000000000002</v>
      </c>
      <c r="I15">
        <f t="shared" si="3"/>
        <v>3.2004000000000005E-2</v>
      </c>
      <c r="J15">
        <f t="shared" si="0"/>
        <v>0</v>
      </c>
    </row>
    <row r="16" spans="2:10" x14ac:dyDescent="0.25">
      <c r="B16">
        <v>11</v>
      </c>
      <c r="C16">
        <v>0</v>
      </c>
      <c r="D16">
        <v>0</v>
      </c>
      <c r="E16">
        <f t="shared" si="1"/>
        <v>0</v>
      </c>
      <c r="F16">
        <f>(B16-B15)*12</f>
        <v>12</v>
      </c>
      <c r="G16">
        <f t="shared" si="5"/>
        <v>30.48</v>
      </c>
      <c r="H16">
        <f t="shared" si="2"/>
        <v>198.12</v>
      </c>
      <c r="I16">
        <f t="shared" ref="I16" si="6">H16/10000</f>
        <v>1.9812E-2</v>
      </c>
      <c r="J16">
        <f t="shared" si="0"/>
        <v>0</v>
      </c>
    </row>
    <row r="17" spans="8:10" x14ac:dyDescent="0.25">
      <c r="H17" t="s">
        <v>7</v>
      </c>
      <c r="J17">
        <f>SUM(J5:J15)</f>
        <v>0.15069311999999999</v>
      </c>
    </row>
    <row r="18" spans="8:10" x14ac:dyDescent="0.25">
      <c r="H18" t="s">
        <v>8</v>
      </c>
      <c r="J18">
        <f>J17*1000</f>
        <v>150.69311999999999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opLeftCell="A4"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13</v>
      </c>
      <c r="C2" s="3">
        <v>40927</v>
      </c>
      <c r="D2">
        <v>1649</v>
      </c>
      <c r="E2" t="s">
        <v>20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5" si="0">D5*I5</f>
        <v>0</v>
      </c>
    </row>
    <row r="6" spans="2:10" x14ac:dyDescent="0.25">
      <c r="B6">
        <v>1</v>
      </c>
      <c r="C6">
        <v>22</v>
      </c>
      <c r="D6">
        <v>0.26</v>
      </c>
      <c r="E6">
        <f t="shared" ref="E6:E15" si="1">0-C6</f>
        <v>-22</v>
      </c>
      <c r="F6">
        <f>(B6-B5)*12</f>
        <v>12</v>
      </c>
      <c r="G6">
        <f>F6*2.54</f>
        <v>30.48</v>
      </c>
      <c r="H6">
        <f t="shared" ref="H6:H15" si="2">G6*((C6+C5)/2)</f>
        <v>335.28000000000003</v>
      </c>
      <c r="I6">
        <f t="shared" ref="I6:I15" si="3">H6/10000</f>
        <v>3.3528000000000002E-2</v>
      </c>
      <c r="J6">
        <f t="shared" si="0"/>
        <v>8.7172800000000009E-3</v>
      </c>
    </row>
    <row r="7" spans="2:10" x14ac:dyDescent="0.25">
      <c r="B7">
        <v>2</v>
      </c>
      <c r="C7">
        <v>22</v>
      </c>
      <c r="D7">
        <v>0.48</v>
      </c>
      <c r="E7">
        <f t="shared" si="1"/>
        <v>-22</v>
      </c>
      <c r="F7">
        <f t="shared" ref="F7:F15" si="4">(B7-B6)*12</f>
        <v>12</v>
      </c>
      <c r="G7">
        <f t="shared" ref="G7:G15" si="5">F7*2.54</f>
        <v>30.48</v>
      </c>
      <c r="H7">
        <f t="shared" si="2"/>
        <v>670.56000000000006</v>
      </c>
      <c r="I7">
        <f t="shared" si="3"/>
        <v>6.7056000000000004E-2</v>
      </c>
      <c r="J7">
        <f t="shared" si="0"/>
        <v>3.2186880000000001E-2</v>
      </c>
    </row>
    <row r="8" spans="2:10" x14ac:dyDescent="0.25">
      <c r="B8">
        <v>3</v>
      </c>
      <c r="C8">
        <v>30</v>
      </c>
      <c r="D8">
        <v>0.68</v>
      </c>
      <c r="E8">
        <f t="shared" si="1"/>
        <v>-30</v>
      </c>
      <c r="F8">
        <f t="shared" si="4"/>
        <v>12</v>
      </c>
      <c r="G8">
        <f t="shared" si="5"/>
        <v>30.48</v>
      </c>
      <c r="H8">
        <f t="shared" si="2"/>
        <v>792.48</v>
      </c>
      <c r="I8">
        <f t="shared" si="3"/>
        <v>7.9247999999999999E-2</v>
      </c>
      <c r="J8">
        <f t="shared" si="0"/>
        <v>5.3888640000000002E-2</v>
      </c>
    </row>
    <row r="9" spans="2:10" x14ac:dyDescent="0.25">
      <c r="B9">
        <v>4</v>
      </c>
      <c r="C9">
        <v>40</v>
      </c>
      <c r="D9">
        <v>0.83</v>
      </c>
      <c r="E9">
        <f t="shared" si="1"/>
        <v>-40</v>
      </c>
      <c r="F9">
        <f t="shared" si="4"/>
        <v>12</v>
      </c>
      <c r="G9">
        <f t="shared" si="5"/>
        <v>30.48</v>
      </c>
      <c r="H9">
        <f t="shared" si="2"/>
        <v>1066.8</v>
      </c>
      <c r="I9">
        <f t="shared" si="3"/>
        <v>0.10668</v>
      </c>
      <c r="J9">
        <f t="shared" si="0"/>
        <v>8.8544399999999995E-2</v>
      </c>
    </row>
    <row r="10" spans="2:10" x14ac:dyDescent="0.25">
      <c r="B10">
        <v>5</v>
      </c>
      <c r="C10">
        <v>36</v>
      </c>
      <c r="D10">
        <v>1.1399999999999999</v>
      </c>
      <c r="E10">
        <f t="shared" si="1"/>
        <v>-36</v>
      </c>
      <c r="F10">
        <f t="shared" si="4"/>
        <v>12</v>
      </c>
      <c r="G10">
        <f t="shared" si="5"/>
        <v>30.48</v>
      </c>
      <c r="H10">
        <f t="shared" si="2"/>
        <v>1158.24</v>
      </c>
      <c r="I10">
        <f t="shared" si="3"/>
        <v>0.115824</v>
      </c>
      <c r="J10">
        <f t="shared" si="0"/>
        <v>0.13203935999999999</v>
      </c>
    </row>
    <row r="11" spans="2:10" x14ac:dyDescent="0.25">
      <c r="B11">
        <v>6</v>
      </c>
      <c r="C11">
        <v>37</v>
      </c>
      <c r="D11">
        <v>0.56999999999999995</v>
      </c>
      <c r="E11">
        <f t="shared" si="1"/>
        <v>-37</v>
      </c>
      <c r="F11">
        <f t="shared" si="4"/>
        <v>12</v>
      </c>
      <c r="G11">
        <f t="shared" si="5"/>
        <v>30.48</v>
      </c>
      <c r="H11">
        <f t="shared" si="2"/>
        <v>1112.52</v>
      </c>
      <c r="I11">
        <f t="shared" si="3"/>
        <v>0.111252</v>
      </c>
      <c r="J11">
        <f t="shared" si="0"/>
        <v>6.3413639999999993E-2</v>
      </c>
    </row>
    <row r="12" spans="2:10" x14ac:dyDescent="0.25">
      <c r="B12">
        <v>7</v>
      </c>
      <c r="C12">
        <v>16</v>
      </c>
      <c r="D12">
        <v>0.15</v>
      </c>
      <c r="E12">
        <f t="shared" si="1"/>
        <v>-16</v>
      </c>
      <c r="F12">
        <f t="shared" si="4"/>
        <v>12</v>
      </c>
      <c r="G12">
        <f t="shared" si="5"/>
        <v>30.48</v>
      </c>
      <c r="H12">
        <f t="shared" si="2"/>
        <v>807.72</v>
      </c>
      <c r="I12">
        <f t="shared" si="3"/>
        <v>8.0771999999999997E-2</v>
      </c>
      <c r="J12">
        <f t="shared" si="0"/>
        <v>1.2115799999999999E-2</v>
      </c>
    </row>
    <row r="13" spans="2:10" x14ac:dyDescent="0.25">
      <c r="B13">
        <v>8</v>
      </c>
      <c r="C13">
        <v>14</v>
      </c>
      <c r="D13">
        <v>0.03</v>
      </c>
      <c r="E13">
        <f t="shared" si="1"/>
        <v>-14</v>
      </c>
      <c r="F13">
        <f t="shared" si="4"/>
        <v>12</v>
      </c>
      <c r="G13">
        <f t="shared" si="5"/>
        <v>30.48</v>
      </c>
      <c r="H13">
        <f t="shared" si="2"/>
        <v>457.2</v>
      </c>
      <c r="I13">
        <f t="shared" si="3"/>
        <v>4.5719999999999997E-2</v>
      </c>
      <c r="J13">
        <f t="shared" si="0"/>
        <v>1.3715999999999999E-3</v>
      </c>
    </row>
    <row r="14" spans="2:10" x14ac:dyDescent="0.25">
      <c r="B14">
        <v>9</v>
      </c>
      <c r="C14">
        <v>8</v>
      </c>
      <c r="D14">
        <v>0.03</v>
      </c>
      <c r="E14">
        <f t="shared" si="1"/>
        <v>-8</v>
      </c>
      <c r="F14">
        <f t="shared" si="4"/>
        <v>12</v>
      </c>
      <c r="G14">
        <f t="shared" si="5"/>
        <v>30.48</v>
      </c>
      <c r="H14">
        <f t="shared" si="2"/>
        <v>335.28000000000003</v>
      </c>
      <c r="I14">
        <f t="shared" si="3"/>
        <v>3.3528000000000002E-2</v>
      </c>
      <c r="J14">
        <f t="shared" si="0"/>
        <v>1.00584E-3</v>
      </c>
    </row>
    <row r="15" spans="2:10" x14ac:dyDescent="0.25">
      <c r="B15">
        <v>10</v>
      </c>
      <c r="C15">
        <v>1</v>
      </c>
      <c r="D15">
        <v>0</v>
      </c>
      <c r="E15">
        <f t="shared" si="1"/>
        <v>-1</v>
      </c>
      <c r="F15">
        <f t="shared" si="4"/>
        <v>12</v>
      </c>
      <c r="G15">
        <f t="shared" si="5"/>
        <v>30.48</v>
      </c>
      <c r="H15">
        <f t="shared" si="2"/>
        <v>137.16</v>
      </c>
      <c r="I15">
        <f t="shared" si="3"/>
        <v>1.3715999999999999E-2</v>
      </c>
      <c r="J15">
        <f t="shared" si="0"/>
        <v>0</v>
      </c>
    </row>
    <row r="16" spans="2:10" x14ac:dyDescent="0.25">
      <c r="H16" t="s">
        <v>7</v>
      </c>
      <c r="J16">
        <f>SUM(J5:J15)</f>
        <v>0.39328343999999998</v>
      </c>
    </row>
    <row r="17" spans="8:10" x14ac:dyDescent="0.25">
      <c r="H17" t="s">
        <v>8</v>
      </c>
      <c r="J17">
        <f>J16*1000</f>
        <v>393.28343999999998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LBJ</vt:lpstr>
      <vt:lpstr>DT</vt:lpstr>
      <vt:lpstr>Dam</vt:lpstr>
      <vt:lpstr>Sheet1</vt:lpstr>
      <vt:lpstr>Float</vt:lpstr>
      <vt:lpstr>LBJ-1_19a</vt:lpstr>
      <vt:lpstr>LBJ-1_19b</vt:lpstr>
      <vt:lpstr>LBJ-1_19c</vt:lpstr>
      <vt:lpstr>DT-1_13</vt:lpstr>
      <vt:lpstr>DT-1_19a</vt:lpstr>
      <vt:lpstr>DT-1_19b</vt:lpstr>
      <vt:lpstr>DT-1_19c</vt:lpstr>
      <vt:lpstr>Dam-1_19</vt:lpstr>
      <vt:lpstr>OrangePeel</vt:lpstr>
      <vt:lpstr>FieldFormFloat</vt:lpstr>
      <vt:lpstr>FieldFormAV</vt:lpstr>
      <vt:lpstr>Rectangular binsLBJ</vt:lpstr>
      <vt:lpstr>Rectangular binsDAM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2014-10-30T02:26:02Z</dcterms:modified>
</cp:coreProperties>
</file>