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drawings/drawing10.xml" ContentType="application/vnd.openxmlformats-officedocument.drawing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GitHub\Fagaalu-Sediment-Flux\Data\Q\Cross_Section_Surveys\"/>
    </mc:Choice>
  </mc:AlternateContent>
  <bookViews>
    <workbookView xWindow="480" yWindow="300" windowWidth="19815" windowHeight="7890" tabRatio="641"/>
  </bookViews>
  <sheets>
    <sheet name="LBJ" sheetId="2" r:id="rId1"/>
    <sheet name="DT" sheetId="12" r:id="rId2"/>
    <sheet name="DAM" sheetId="5" r:id="rId3"/>
    <sheet name="DAM_HEC" sheetId="11" r:id="rId4"/>
    <sheet name="LBJ_2012" sheetId="1" r:id="rId5"/>
    <sheet name="N1-1" sheetId="6" r:id="rId6"/>
    <sheet name="N1-2" sheetId="7" r:id="rId7"/>
    <sheet name="N1-3" sheetId="8" r:id="rId8"/>
    <sheet name="N2-1" sheetId="9" r:id="rId9"/>
    <sheet name="N2-2" sheetId="10" r:id="rId10"/>
  </sheets>
  <calcPr calcId="152511"/>
</workbook>
</file>

<file path=xl/calcChain.xml><?xml version="1.0" encoding="utf-8"?>
<calcChain xmlns="http://schemas.openxmlformats.org/spreadsheetml/2006/main">
  <c r="P29" i="12" l="1"/>
  <c r="Q29" i="12" s="1"/>
  <c r="O29" i="12"/>
  <c r="H29" i="12"/>
  <c r="G29" i="12"/>
  <c r="F29" i="12"/>
  <c r="P28" i="12"/>
  <c r="Q28" i="12" s="1"/>
  <c r="O28" i="12"/>
  <c r="G28" i="12"/>
  <c r="H28" i="12" s="1"/>
  <c r="F28" i="12"/>
  <c r="P27" i="12"/>
  <c r="Q27" i="12" s="1"/>
  <c r="O27" i="12"/>
  <c r="H27" i="12"/>
  <c r="G27" i="12"/>
  <c r="F27" i="12"/>
  <c r="P26" i="12"/>
  <c r="Q26" i="12" s="1"/>
  <c r="O26" i="12"/>
  <c r="G26" i="12"/>
  <c r="H26" i="12" s="1"/>
  <c r="F26" i="12"/>
  <c r="P25" i="12"/>
  <c r="Q25" i="12" s="1"/>
  <c r="O25" i="12"/>
  <c r="H25" i="12"/>
  <c r="G25" i="12"/>
  <c r="F25" i="12"/>
  <c r="P24" i="12"/>
  <c r="Q24" i="12" s="1"/>
  <c r="O24" i="12"/>
  <c r="G24" i="12"/>
  <c r="H24" i="12" s="1"/>
  <c r="F24" i="12"/>
  <c r="P23" i="12"/>
  <c r="Q23" i="12" s="1"/>
  <c r="O23" i="12"/>
  <c r="H23" i="12"/>
  <c r="G23" i="12"/>
  <c r="F23" i="12"/>
  <c r="P22" i="12"/>
  <c r="Q22" i="12" s="1"/>
  <c r="O22" i="12"/>
  <c r="G22" i="12"/>
  <c r="H22" i="12" s="1"/>
  <c r="F22" i="12"/>
  <c r="P21" i="12"/>
  <c r="Q21" i="12" s="1"/>
  <c r="O21" i="12"/>
  <c r="H21" i="12"/>
  <c r="G21" i="12"/>
  <c r="F21" i="12"/>
  <c r="P20" i="12"/>
  <c r="Q20" i="12" s="1"/>
  <c r="O20" i="12"/>
  <c r="G20" i="12"/>
  <c r="H20" i="12" s="1"/>
  <c r="F20" i="12"/>
  <c r="Q19" i="12"/>
  <c r="P19" i="12"/>
  <c r="O19" i="12"/>
  <c r="H19" i="12"/>
  <c r="G19" i="12"/>
  <c r="F19" i="12"/>
  <c r="P18" i="12"/>
  <c r="Q18" i="12" s="1"/>
  <c r="O18" i="12"/>
  <c r="G18" i="12"/>
  <c r="H18" i="12" s="1"/>
  <c r="F18" i="12"/>
  <c r="Q17" i="12"/>
  <c r="P17" i="12"/>
  <c r="O17" i="12"/>
  <c r="H17" i="12"/>
  <c r="G17" i="12"/>
  <c r="F17" i="12"/>
  <c r="P16" i="12"/>
  <c r="Q16" i="12" s="1"/>
  <c r="O16" i="12"/>
  <c r="G16" i="12"/>
  <c r="H16" i="12" s="1"/>
  <c r="F16" i="12"/>
  <c r="Q15" i="12"/>
  <c r="P15" i="12"/>
  <c r="O15" i="12"/>
  <c r="H15" i="12"/>
  <c r="G15" i="12"/>
  <c r="F15" i="12"/>
  <c r="P14" i="12"/>
  <c r="Q14" i="12" s="1"/>
  <c r="O14" i="12"/>
  <c r="G14" i="12"/>
  <c r="H14" i="12" s="1"/>
  <c r="F14" i="12"/>
  <c r="Q13" i="12"/>
  <c r="P13" i="12"/>
  <c r="O13" i="12"/>
  <c r="H13" i="12"/>
  <c r="G13" i="12"/>
  <c r="F13" i="12"/>
  <c r="P12" i="12"/>
  <c r="Q12" i="12" s="1"/>
  <c r="O12" i="12"/>
  <c r="G12" i="12"/>
  <c r="H12" i="12" s="1"/>
  <c r="F12" i="12"/>
  <c r="Q11" i="12"/>
  <c r="P11" i="12"/>
  <c r="O11" i="12"/>
  <c r="H11" i="12"/>
  <c r="G11" i="12"/>
  <c r="F11" i="12"/>
  <c r="P10" i="12"/>
  <c r="Q10" i="12" s="1"/>
  <c r="O10" i="12"/>
  <c r="G10" i="12"/>
  <c r="H10" i="12" s="1"/>
  <c r="F10" i="12"/>
  <c r="Q9" i="12"/>
  <c r="P9" i="12"/>
  <c r="O9" i="12"/>
  <c r="H9" i="12"/>
  <c r="G9" i="12"/>
  <c r="F9" i="12"/>
  <c r="P8" i="12"/>
  <c r="Q8" i="12" s="1"/>
  <c r="O8" i="12"/>
  <c r="G8" i="12"/>
  <c r="H8" i="12" s="1"/>
  <c r="F8" i="12"/>
  <c r="Q7" i="12"/>
  <c r="P7" i="12"/>
  <c r="O7" i="12"/>
  <c r="H7" i="12"/>
  <c r="G7" i="12"/>
  <c r="F7" i="12"/>
  <c r="S61" i="11" l="1"/>
  <c r="T61" i="11"/>
  <c r="M61" i="11"/>
  <c r="AE7" i="11" l="1"/>
  <c r="AK9" i="11"/>
  <c r="AK10" i="11"/>
  <c r="AK11" i="11"/>
  <c r="AK12" i="11"/>
  <c r="AK13" i="11"/>
  <c r="AK14" i="11"/>
  <c r="AK15" i="11"/>
  <c r="AK16" i="11"/>
  <c r="AK17" i="11"/>
  <c r="AK18" i="11"/>
  <c r="AK19" i="11"/>
  <c r="AK20" i="11"/>
  <c r="AK21" i="11"/>
  <c r="AK22" i="11"/>
  <c r="AK23" i="11"/>
  <c r="AK24" i="11"/>
  <c r="AK25" i="11"/>
  <c r="AK26" i="11"/>
  <c r="AK27" i="11"/>
  <c r="AK28" i="11"/>
  <c r="AK29" i="11"/>
  <c r="AK30" i="11"/>
  <c r="AK31" i="11"/>
  <c r="AK32" i="11"/>
  <c r="AK33" i="11"/>
  <c r="AK34" i="11"/>
  <c r="AK35" i="11"/>
  <c r="AK36" i="11"/>
  <c r="AK37" i="11"/>
  <c r="AK38" i="11"/>
  <c r="AK39" i="11"/>
  <c r="AK40" i="11"/>
  <c r="AK8" i="11"/>
  <c r="AE9" i="11"/>
  <c r="AE10" i="11"/>
  <c r="AE11" i="11"/>
  <c r="AE12" i="11"/>
  <c r="AE13" i="11"/>
  <c r="AE14" i="11"/>
  <c r="AE15" i="11"/>
  <c r="AE16" i="11"/>
  <c r="AE17" i="11"/>
  <c r="AE18" i="11"/>
  <c r="AE19" i="11"/>
  <c r="AE20" i="11"/>
  <c r="AE21" i="11"/>
  <c r="AE22" i="11"/>
  <c r="AE23" i="11"/>
  <c r="AE24" i="11"/>
  <c r="AE25" i="11"/>
  <c r="AE26" i="11"/>
  <c r="AE27" i="11"/>
  <c r="AE28" i="11"/>
  <c r="AE29" i="11"/>
  <c r="AE30" i="11"/>
  <c r="AE31" i="11"/>
  <c r="AE32" i="11"/>
  <c r="AE33" i="11"/>
  <c r="AE34" i="11"/>
  <c r="AE35" i="11"/>
  <c r="AE36" i="11"/>
  <c r="AE37" i="11"/>
  <c r="AE38" i="11"/>
  <c r="AE39" i="11"/>
  <c r="AE40" i="11"/>
  <c r="AE8" i="11"/>
  <c r="Q80" i="11"/>
  <c r="Q81" i="11"/>
  <c r="R81" i="11" s="1"/>
  <c r="Q82" i="11"/>
  <c r="R82" i="11" s="1"/>
  <c r="Q83" i="11"/>
  <c r="R83" i="11" s="1"/>
  <c r="Q84" i="11"/>
  <c r="R84" i="11" s="1"/>
  <c r="Q85" i="11"/>
  <c r="R85" i="11" s="1"/>
  <c r="Q79" i="11"/>
  <c r="R79" i="11" s="1"/>
  <c r="P79" i="11"/>
  <c r="P85" i="11"/>
  <c r="P84" i="11"/>
  <c r="P83" i="11"/>
  <c r="P82" i="11"/>
  <c r="P81" i="11"/>
  <c r="R80" i="11"/>
  <c r="P80" i="11"/>
  <c r="R67" i="11" l="1"/>
  <c r="R66" i="11"/>
  <c r="R65" i="11"/>
  <c r="R64" i="11"/>
  <c r="R63" i="11"/>
  <c r="R62" i="11"/>
  <c r="R61" i="11"/>
  <c r="S67" i="11"/>
  <c r="T67" i="11" s="1"/>
  <c r="S66" i="11"/>
  <c r="T66" i="11" s="1"/>
  <c r="S65" i="11"/>
  <c r="T65" i="11" s="1"/>
  <c r="S64" i="11"/>
  <c r="T64" i="11" s="1"/>
  <c r="S63" i="11"/>
  <c r="T63" i="11" s="1"/>
  <c r="S62" i="11"/>
  <c r="T62" i="11" s="1"/>
  <c r="M62" i="11" l="1"/>
  <c r="N62" i="11" s="1"/>
  <c r="M63" i="11"/>
  <c r="N63" i="11" s="1"/>
  <c r="M64" i="11"/>
  <c r="N64" i="11" s="1"/>
  <c r="M65" i="11"/>
  <c r="N65" i="11" s="1"/>
  <c r="M66" i="11"/>
  <c r="N66" i="11" s="1"/>
  <c r="M67" i="11"/>
  <c r="N67" i="11" s="1"/>
  <c r="N61" i="11"/>
  <c r="L62" i="11"/>
  <c r="L63" i="11"/>
  <c r="L64" i="11"/>
  <c r="L65" i="11"/>
  <c r="L66" i="11"/>
  <c r="L67" i="11"/>
  <c r="L61" i="11"/>
  <c r="E62" i="11"/>
  <c r="E63" i="11"/>
  <c r="E64" i="11"/>
  <c r="E65" i="11"/>
  <c r="E66" i="11"/>
  <c r="E67" i="11"/>
  <c r="E61" i="11"/>
  <c r="D66" i="11"/>
  <c r="D67" i="11"/>
  <c r="V7" i="11"/>
  <c r="N7" i="11"/>
  <c r="F7" i="11"/>
  <c r="D65" i="11"/>
  <c r="D64" i="11"/>
  <c r="D63" i="11"/>
  <c r="D62" i="11"/>
  <c r="D61" i="11"/>
  <c r="W39" i="11"/>
  <c r="X39" i="11" s="1"/>
  <c r="O39" i="11"/>
  <c r="P39" i="11" s="1"/>
  <c r="G39" i="11"/>
  <c r="H39" i="11" s="1"/>
  <c r="W38" i="11"/>
  <c r="X38" i="11" s="1"/>
  <c r="O38" i="11"/>
  <c r="P38" i="11" s="1"/>
  <c r="G38" i="11"/>
  <c r="H38" i="11" s="1"/>
  <c r="W37" i="11"/>
  <c r="X37" i="11" s="1"/>
  <c r="O37" i="11"/>
  <c r="P37" i="11" s="1"/>
  <c r="G37" i="11"/>
  <c r="H37" i="11" s="1"/>
  <c r="W36" i="11"/>
  <c r="X36" i="11" s="1"/>
  <c r="O36" i="11"/>
  <c r="P36" i="11" s="1"/>
  <c r="G36" i="11"/>
  <c r="H36" i="11" s="1"/>
  <c r="W35" i="11"/>
  <c r="X35" i="11" s="1"/>
  <c r="O35" i="11"/>
  <c r="P35" i="11" s="1"/>
  <c r="G35" i="11"/>
  <c r="H35" i="11" s="1"/>
  <c r="W34" i="11"/>
  <c r="X34" i="11" s="1"/>
  <c r="O34" i="11"/>
  <c r="P34" i="11" s="1"/>
  <c r="G34" i="11"/>
  <c r="H34" i="11" s="1"/>
  <c r="W33" i="11"/>
  <c r="X33" i="11" s="1"/>
  <c r="O33" i="11"/>
  <c r="P33" i="11" s="1"/>
  <c r="G33" i="11"/>
  <c r="H33" i="11" s="1"/>
  <c r="W32" i="11"/>
  <c r="X32" i="11" s="1"/>
  <c r="O32" i="11"/>
  <c r="P32" i="11" s="1"/>
  <c r="G32" i="11"/>
  <c r="H32" i="11" s="1"/>
  <c r="W31" i="11"/>
  <c r="X31" i="11" s="1"/>
  <c r="O31" i="11"/>
  <c r="P31" i="11" s="1"/>
  <c r="G31" i="11"/>
  <c r="H31" i="11" s="1"/>
  <c r="W30" i="11"/>
  <c r="X30" i="11" s="1"/>
  <c r="O30" i="11"/>
  <c r="P30" i="11" s="1"/>
  <c r="G30" i="11"/>
  <c r="H30" i="11" s="1"/>
  <c r="W29" i="11"/>
  <c r="X29" i="11" s="1"/>
  <c r="O29" i="11"/>
  <c r="P29" i="11" s="1"/>
  <c r="G29" i="11"/>
  <c r="H29" i="11" s="1"/>
  <c r="W28" i="11"/>
  <c r="X28" i="11" s="1"/>
  <c r="O28" i="11"/>
  <c r="P28" i="11" s="1"/>
  <c r="G28" i="11"/>
  <c r="H28" i="11" s="1"/>
  <c r="W27" i="11"/>
  <c r="X27" i="11" s="1"/>
  <c r="O27" i="11"/>
  <c r="P27" i="11" s="1"/>
  <c r="G27" i="11"/>
  <c r="H27" i="11" s="1"/>
  <c r="W26" i="11"/>
  <c r="X26" i="11" s="1"/>
  <c r="O26" i="11"/>
  <c r="P26" i="11" s="1"/>
  <c r="G26" i="11"/>
  <c r="H26" i="11" s="1"/>
  <c r="W25" i="11"/>
  <c r="X25" i="11" s="1"/>
  <c r="O25" i="11"/>
  <c r="P25" i="11" s="1"/>
  <c r="G25" i="11"/>
  <c r="H25" i="11" s="1"/>
  <c r="W24" i="11"/>
  <c r="X24" i="11" s="1"/>
  <c r="O24" i="11"/>
  <c r="P24" i="11" s="1"/>
  <c r="G24" i="11"/>
  <c r="H24" i="11" s="1"/>
  <c r="Z23" i="11"/>
  <c r="W23" i="11"/>
  <c r="X23" i="11" s="1"/>
  <c r="O23" i="11"/>
  <c r="P23" i="11" s="1"/>
  <c r="G23" i="11"/>
  <c r="H23" i="11" s="1"/>
  <c r="W22" i="11"/>
  <c r="X22" i="11" s="1"/>
  <c r="O22" i="11"/>
  <c r="P22" i="11" s="1"/>
  <c r="G22" i="11"/>
  <c r="H22" i="11" s="1"/>
  <c r="W21" i="11"/>
  <c r="X21" i="11" s="1"/>
  <c r="O21" i="11"/>
  <c r="P21" i="11" s="1"/>
  <c r="G21" i="11"/>
  <c r="H21" i="11" s="1"/>
  <c r="W20" i="11"/>
  <c r="X20" i="11" s="1"/>
  <c r="O20" i="11"/>
  <c r="P20" i="11" s="1"/>
  <c r="G20" i="11"/>
  <c r="H20" i="11" s="1"/>
  <c r="W19" i="11"/>
  <c r="X19" i="11" s="1"/>
  <c r="O19" i="11"/>
  <c r="P19" i="11" s="1"/>
  <c r="G19" i="11"/>
  <c r="H19" i="11" s="1"/>
  <c r="W18" i="11"/>
  <c r="X18" i="11" s="1"/>
  <c r="O18" i="11"/>
  <c r="P18" i="11" s="1"/>
  <c r="G18" i="11"/>
  <c r="H18" i="11" s="1"/>
  <c r="W17" i="11"/>
  <c r="X17" i="11" s="1"/>
  <c r="O17" i="11"/>
  <c r="P17" i="11" s="1"/>
  <c r="G17" i="11"/>
  <c r="H17" i="11" s="1"/>
  <c r="W16" i="11"/>
  <c r="X16" i="11" s="1"/>
  <c r="O16" i="11"/>
  <c r="P16" i="11" s="1"/>
  <c r="G16" i="11"/>
  <c r="H16" i="11" s="1"/>
  <c r="W15" i="11"/>
  <c r="X15" i="11" s="1"/>
  <c r="O15" i="11"/>
  <c r="P15" i="11" s="1"/>
  <c r="G15" i="11"/>
  <c r="H15" i="11" s="1"/>
  <c r="W14" i="11"/>
  <c r="X14" i="11" s="1"/>
  <c r="O14" i="11"/>
  <c r="P14" i="11" s="1"/>
  <c r="G14" i="11"/>
  <c r="H14" i="11" s="1"/>
  <c r="W13" i="11"/>
  <c r="X13" i="11" s="1"/>
  <c r="O13" i="11"/>
  <c r="P13" i="11" s="1"/>
  <c r="G13" i="11"/>
  <c r="H13" i="11" s="1"/>
  <c r="W12" i="11"/>
  <c r="X12" i="11" s="1"/>
  <c r="O12" i="11"/>
  <c r="P12" i="11" s="1"/>
  <c r="G12" i="11"/>
  <c r="H12" i="11" s="1"/>
  <c r="W11" i="11"/>
  <c r="X11" i="11" s="1"/>
  <c r="O11" i="11"/>
  <c r="P11" i="11" s="1"/>
  <c r="G11" i="11"/>
  <c r="H11" i="11" s="1"/>
  <c r="W10" i="11"/>
  <c r="X10" i="11" s="1"/>
  <c r="O10" i="11"/>
  <c r="P10" i="11" s="1"/>
  <c r="G10" i="11"/>
  <c r="H10" i="11" s="1"/>
  <c r="W9" i="11"/>
  <c r="X9" i="11" s="1"/>
  <c r="O9" i="11"/>
  <c r="P9" i="11" s="1"/>
  <c r="G9" i="11"/>
  <c r="H9" i="11" s="1"/>
  <c r="W8" i="11"/>
  <c r="X8" i="11" s="1"/>
  <c r="R8" i="11"/>
  <c r="R9" i="11" s="1"/>
  <c r="V9" i="11" s="1"/>
  <c r="O8" i="11"/>
  <c r="P8" i="11" s="1"/>
  <c r="J8" i="11"/>
  <c r="J9" i="11" s="1"/>
  <c r="N9" i="11" s="1"/>
  <c r="G8" i="11"/>
  <c r="H8" i="11" s="1"/>
  <c r="B8" i="11"/>
  <c r="B9" i="11" s="1"/>
  <c r="F9" i="11" s="1"/>
  <c r="W7" i="11"/>
  <c r="X7" i="11" s="1"/>
  <c r="O7" i="11"/>
  <c r="P7" i="11" s="1"/>
  <c r="G7" i="11"/>
  <c r="H7" i="11" s="1"/>
  <c r="V7" i="5"/>
  <c r="N7" i="5"/>
  <c r="F7" i="5"/>
  <c r="F8" i="11" l="1"/>
  <c r="N8" i="11"/>
  <c r="V8" i="11"/>
  <c r="B10" i="11"/>
  <c r="F10" i="11" s="1"/>
  <c r="J10" i="11"/>
  <c r="N10" i="11" s="1"/>
  <c r="R10" i="11"/>
  <c r="V10" i="11" s="1"/>
  <c r="Y23" i="11"/>
  <c r="AA23" i="11" s="1"/>
  <c r="J11" i="11" l="1"/>
  <c r="N11" i="11" s="1"/>
  <c r="R11" i="11"/>
  <c r="V11" i="11" s="1"/>
  <c r="B11" i="11"/>
  <c r="F11" i="11" s="1"/>
  <c r="R12" i="11" l="1"/>
  <c r="V12" i="11" s="1"/>
  <c r="B12" i="11"/>
  <c r="F12" i="11" s="1"/>
  <c r="J12" i="11"/>
  <c r="N12" i="11" s="1"/>
  <c r="B13" i="11" l="1"/>
  <c r="F13" i="11" s="1"/>
  <c r="J13" i="11"/>
  <c r="N13" i="11" s="1"/>
  <c r="R13" i="11"/>
  <c r="V13" i="11" s="1"/>
  <c r="J14" i="11" l="1"/>
  <c r="N14" i="11" s="1"/>
  <c r="R14" i="11"/>
  <c r="V14" i="11" s="1"/>
  <c r="B14" i="11"/>
  <c r="F14" i="11" s="1"/>
  <c r="J15" i="11" l="1"/>
  <c r="N15" i="11" s="1"/>
  <c r="R15" i="11"/>
  <c r="V15" i="11" s="1"/>
  <c r="B15" i="11"/>
  <c r="F15" i="11" s="1"/>
  <c r="R16" i="11" l="1"/>
  <c r="V16" i="11" s="1"/>
  <c r="B16" i="11"/>
  <c r="F16" i="11" s="1"/>
  <c r="J16" i="11"/>
  <c r="N16" i="11" s="1"/>
  <c r="B17" i="11" l="1"/>
  <c r="F17" i="11" s="1"/>
  <c r="J17" i="11"/>
  <c r="N17" i="11" s="1"/>
  <c r="R17" i="11"/>
  <c r="V17" i="11" s="1"/>
  <c r="J18" i="11" l="1"/>
  <c r="N18" i="11" s="1"/>
  <c r="R18" i="11"/>
  <c r="V18" i="11" s="1"/>
  <c r="B18" i="11"/>
  <c r="F18" i="11" s="1"/>
  <c r="R19" i="11" l="1"/>
  <c r="V19" i="11" s="1"/>
  <c r="B19" i="11"/>
  <c r="F19" i="11" s="1"/>
  <c r="J19" i="11"/>
  <c r="N19" i="11" s="1"/>
  <c r="Z23" i="5"/>
  <c r="J20" i="11" l="1"/>
  <c r="N20" i="11" s="1"/>
  <c r="B20" i="11"/>
  <c r="F20" i="11" s="1"/>
  <c r="R20" i="11"/>
  <c r="V20" i="11" s="1"/>
  <c r="G19" i="10"/>
  <c r="H19" i="10"/>
  <c r="F19" i="10"/>
  <c r="G20" i="10"/>
  <c r="H20" i="10" s="1"/>
  <c r="F20" i="10"/>
  <c r="G18" i="10"/>
  <c r="H18" i="10" s="1"/>
  <c r="F18" i="10"/>
  <c r="G17" i="10"/>
  <c r="H17" i="10" s="1"/>
  <c r="F17" i="10"/>
  <c r="G16" i="10"/>
  <c r="H16" i="10" s="1"/>
  <c r="F16" i="10"/>
  <c r="G15" i="10"/>
  <c r="H15" i="10" s="1"/>
  <c r="F15" i="10"/>
  <c r="G14" i="10"/>
  <c r="H14" i="10" s="1"/>
  <c r="F14" i="10"/>
  <c r="G13" i="10"/>
  <c r="H13" i="10" s="1"/>
  <c r="F13" i="10"/>
  <c r="G12" i="10"/>
  <c r="H12" i="10" s="1"/>
  <c r="F12" i="10"/>
  <c r="G11" i="10"/>
  <c r="H11" i="10" s="1"/>
  <c r="F11" i="10"/>
  <c r="G10" i="10"/>
  <c r="H10" i="10" s="1"/>
  <c r="F10" i="10"/>
  <c r="G9" i="10"/>
  <c r="H9" i="10" s="1"/>
  <c r="F9" i="10"/>
  <c r="G8" i="10"/>
  <c r="H8" i="10" s="1"/>
  <c r="F8" i="10"/>
  <c r="G7" i="10"/>
  <c r="H7" i="10" s="1"/>
  <c r="F7" i="10"/>
  <c r="G6" i="10"/>
  <c r="H6" i="10" s="1"/>
  <c r="F6" i="10"/>
  <c r="G19" i="9"/>
  <c r="H19" i="9" s="1"/>
  <c r="F19" i="9"/>
  <c r="G18" i="9"/>
  <c r="H18" i="9" s="1"/>
  <c r="F18" i="9"/>
  <c r="G17" i="9"/>
  <c r="H17" i="9" s="1"/>
  <c r="F17" i="9"/>
  <c r="G16" i="9"/>
  <c r="H16" i="9" s="1"/>
  <c r="F16" i="9"/>
  <c r="G15" i="9"/>
  <c r="H15" i="9" s="1"/>
  <c r="F15" i="9"/>
  <c r="G14" i="9"/>
  <c r="H14" i="9" s="1"/>
  <c r="F14" i="9"/>
  <c r="G13" i="9"/>
  <c r="H13" i="9" s="1"/>
  <c r="F13" i="9"/>
  <c r="G12" i="9"/>
  <c r="H12" i="9" s="1"/>
  <c r="F12" i="9"/>
  <c r="G11" i="9"/>
  <c r="H11" i="9" s="1"/>
  <c r="F11" i="9"/>
  <c r="G10" i="9"/>
  <c r="H10" i="9" s="1"/>
  <c r="F10" i="9"/>
  <c r="G9" i="9"/>
  <c r="H9" i="9" s="1"/>
  <c r="F9" i="9"/>
  <c r="G8" i="9"/>
  <c r="H8" i="9" s="1"/>
  <c r="F8" i="9"/>
  <c r="G7" i="9"/>
  <c r="H7" i="9" s="1"/>
  <c r="F7" i="9"/>
  <c r="G6" i="9"/>
  <c r="H6" i="9" s="1"/>
  <c r="F6" i="9"/>
  <c r="G21" i="8"/>
  <c r="H21" i="8" s="1"/>
  <c r="F21" i="8"/>
  <c r="F17" i="8"/>
  <c r="G17" i="8"/>
  <c r="H17" i="8" s="1"/>
  <c r="F18" i="8"/>
  <c r="G18" i="8"/>
  <c r="H18" i="8" s="1"/>
  <c r="F19" i="8"/>
  <c r="G19" i="8"/>
  <c r="H19" i="8" s="1"/>
  <c r="F20" i="8"/>
  <c r="G20" i="8"/>
  <c r="H20" i="8"/>
  <c r="F22" i="8"/>
  <c r="G22" i="8"/>
  <c r="H22" i="8" s="1"/>
  <c r="G16" i="8"/>
  <c r="H16" i="8" s="1"/>
  <c r="F16" i="8"/>
  <c r="G15" i="8"/>
  <c r="H15" i="8" s="1"/>
  <c r="F15" i="8"/>
  <c r="G14" i="8"/>
  <c r="H14" i="8" s="1"/>
  <c r="F14" i="8"/>
  <c r="G13" i="8"/>
  <c r="H13" i="8" s="1"/>
  <c r="F13" i="8"/>
  <c r="G12" i="8"/>
  <c r="H12" i="8" s="1"/>
  <c r="F12" i="8"/>
  <c r="G11" i="8"/>
  <c r="H11" i="8" s="1"/>
  <c r="F11" i="8"/>
  <c r="G10" i="8"/>
  <c r="H10" i="8" s="1"/>
  <c r="F10" i="8"/>
  <c r="G9" i="8"/>
  <c r="H9" i="8" s="1"/>
  <c r="F9" i="8"/>
  <c r="G8" i="8"/>
  <c r="H8" i="8" s="1"/>
  <c r="G7" i="8"/>
  <c r="H7" i="8" s="1"/>
  <c r="F7" i="8"/>
  <c r="G6" i="8"/>
  <c r="H6" i="8" s="1"/>
  <c r="F6" i="8"/>
  <c r="G17" i="7"/>
  <c r="H17" i="7" s="1"/>
  <c r="F17" i="7"/>
  <c r="G16" i="7"/>
  <c r="H16" i="7" s="1"/>
  <c r="F16" i="7"/>
  <c r="G15" i="7"/>
  <c r="H15" i="7" s="1"/>
  <c r="F15" i="7"/>
  <c r="G14" i="7"/>
  <c r="H14" i="7" s="1"/>
  <c r="F14" i="7"/>
  <c r="G13" i="7"/>
  <c r="H13" i="7" s="1"/>
  <c r="G12" i="7"/>
  <c r="H12" i="7" s="1"/>
  <c r="F12" i="7"/>
  <c r="G11" i="7"/>
  <c r="H11" i="7" s="1"/>
  <c r="G10" i="7"/>
  <c r="H10" i="7" s="1"/>
  <c r="G9" i="7"/>
  <c r="H9" i="7" s="1"/>
  <c r="G8" i="7"/>
  <c r="H8" i="7" s="1"/>
  <c r="G7" i="7"/>
  <c r="H7" i="7" s="1"/>
  <c r="B7" i="7"/>
  <c r="F7" i="7" s="1"/>
  <c r="G6" i="7"/>
  <c r="H6" i="7" s="1"/>
  <c r="F6" i="7"/>
  <c r="F12" i="6"/>
  <c r="G12" i="6"/>
  <c r="H12" i="6" s="1"/>
  <c r="F13" i="6"/>
  <c r="G13" i="6"/>
  <c r="H13" i="6" s="1"/>
  <c r="F14" i="6"/>
  <c r="G14" i="6"/>
  <c r="H14" i="6" s="1"/>
  <c r="F15" i="6"/>
  <c r="G15" i="6"/>
  <c r="H15" i="6" s="1"/>
  <c r="F16" i="6"/>
  <c r="G16" i="6"/>
  <c r="H16" i="6" s="1"/>
  <c r="F17" i="6"/>
  <c r="G17" i="6"/>
  <c r="H17" i="6" s="1"/>
  <c r="F18" i="6"/>
  <c r="G18" i="6"/>
  <c r="H18" i="6" s="1"/>
  <c r="F19" i="6"/>
  <c r="G19" i="6"/>
  <c r="H19" i="6" s="1"/>
  <c r="F20" i="6"/>
  <c r="G20" i="6"/>
  <c r="H20" i="6" s="1"/>
  <c r="F21" i="6"/>
  <c r="G21" i="6"/>
  <c r="H21" i="6" s="1"/>
  <c r="F22" i="6"/>
  <c r="G22" i="6"/>
  <c r="H22" i="6" s="1"/>
  <c r="F23" i="6"/>
  <c r="G23" i="6"/>
  <c r="H23" i="6" s="1"/>
  <c r="F24" i="6"/>
  <c r="G24" i="6"/>
  <c r="H24" i="6" s="1"/>
  <c r="F25" i="6"/>
  <c r="G25" i="6"/>
  <c r="H25" i="6" s="1"/>
  <c r="B7" i="6"/>
  <c r="F7" i="6" s="1"/>
  <c r="G11" i="6"/>
  <c r="H11" i="6" s="1"/>
  <c r="G10" i="6"/>
  <c r="H10" i="6" s="1"/>
  <c r="G9" i="6"/>
  <c r="H9" i="6" s="1"/>
  <c r="G8" i="6"/>
  <c r="H8" i="6" s="1"/>
  <c r="G7" i="6"/>
  <c r="H7" i="6" s="1"/>
  <c r="G6" i="6"/>
  <c r="H6" i="6" s="1"/>
  <c r="F6" i="6"/>
  <c r="B21" i="11" l="1"/>
  <c r="F21" i="11" s="1"/>
  <c r="R21" i="11"/>
  <c r="V21" i="11" s="1"/>
  <c r="J21" i="11"/>
  <c r="N21" i="11" s="1"/>
  <c r="F8" i="8"/>
  <c r="B8" i="7"/>
  <c r="B8" i="6"/>
  <c r="R8" i="5"/>
  <c r="W39" i="5"/>
  <c r="W38" i="5"/>
  <c r="X38" i="5" s="1"/>
  <c r="W37" i="5"/>
  <c r="W36" i="5"/>
  <c r="X36" i="5" s="1"/>
  <c r="W35" i="5"/>
  <c r="X34" i="5"/>
  <c r="W34" i="5"/>
  <c r="W33" i="5"/>
  <c r="W32" i="5"/>
  <c r="X32" i="5" s="1"/>
  <c r="W31" i="5"/>
  <c r="X31" i="5" s="1"/>
  <c r="W30" i="5"/>
  <c r="X30" i="5" s="1"/>
  <c r="W29" i="5"/>
  <c r="W28" i="5"/>
  <c r="X28" i="5" s="1"/>
  <c r="W27" i="5"/>
  <c r="W26" i="5"/>
  <c r="X26" i="5" s="1"/>
  <c r="W25" i="5"/>
  <c r="W24" i="5"/>
  <c r="X24" i="5" s="1"/>
  <c r="W23" i="5"/>
  <c r="X23" i="5" s="1"/>
  <c r="Y23" i="5" s="1"/>
  <c r="AA23" i="5" s="1"/>
  <c r="W22" i="5"/>
  <c r="X22" i="5" s="1"/>
  <c r="W21" i="5"/>
  <c r="X21" i="5" s="1"/>
  <c r="W20" i="5"/>
  <c r="X20" i="5" s="1"/>
  <c r="W19" i="5"/>
  <c r="W18" i="5"/>
  <c r="X18" i="5" s="1"/>
  <c r="W17" i="5"/>
  <c r="W16" i="5"/>
  <c r="X16" i="5" s="1"/>
  <c r="W15" i="5"/>
  <c r="W14" i="5"/>
  <c r="X14" i="5" s="1"/>
  <c r="W13" i="5"/>
  <c r="W12" i="5"/>
  <c r="X12" i="5" s="1"/>
  <c r="W11" i="5"/>
  <c r="W10" i="5"/>
  <c r="X10" i="5" s="1"/>
  <c r="W9" i="5"/>
  <c r="W8" i="5"/>
  <c r="X8" i="5" s="1"/>
  <c r="W7" i="5"/>
  <c r="X7" i="5" s="1"/>
  <c r="O29" i="5"/>
  <c r="O27" i="5"/>
  <c r="O25" i="5"/>
  <c r="O23" i="5"/>
  <c r="O19" i="5"/>
  <c r="O17" i="5"/>
  <c r="O15" i="5"/>
  <c r="O13" i="5"/>
  <c r="O11" i="5"/>
  <c r="O9" i="5"/>
  <c r="J8" i="5"/>
  <c r="O39" i="5"/>
  <c r="P39" i="5" s="1"/>
  <c r="O38" i="5"/>
  <c r="P38" i="5" s="1"/>
  <c r="O37" i="5"/>
  <c r="P37" i="5" s="1"/>
  <c r="O36" i="5"/>
  <c r="P36" i="5" s="1"/>
  <c r="O35" i="5"/>
  <c r="P35" i="5" s="1"/>
  <c r="O34" i="5"/>
  <c r="P34" i="5" s="1"/>
  <c r="O33" i="5"/>
  <c r="P33" i="5" s="1"/>
  <c r="O32" i="5"/>
  <c r="P32" i="5" s="1"/>
  <c r="O31" i="5"/>
  <c r="P31" i="5" s="1"/>
  <c r="O30" i="5"/>
  <c r="P30" i="5" s="1"/>
  <c r="O28" i="5"/>
  <c r="P28" i="5" s="1"/>
  <c r="O26" i="5"/>
  <c r="P26" i="5" s="1"/>
  <c r="O24" i="5"/>
  <c r="P24" i="5" s="1"/>
  <c r="O22" i="5"/>
  <c r="P22" i="5" s="1"/>
  <c r="O21" i="5"/>
  <c r="P21" i="5" s="1"/>
  <c r="O20" i="5"/>
  <c r="P20" i="5" s="1"/>
  <c r="O18" i="5"/>
  <c r="P18" i="5" s="1"/>
  <c r="O16" i="5"/>
  <c r="P16" i="5" s="1"/>
  <c r="O14" i="5"/>
  <c r="P14" i="5" s="1"/>
  <c r="O12" i="5"/>
  <c r="P12" i="5" s="1"/>
  <c r="O10" i="5"/>
  <c r="P10" i="5" s="1"/>
  <c r="O8" i="5"/>
  <c r="P8" i="5" s="1"/>
  <c r="O7" i="5"/>
  <c r="P7" i="5" s="1"/>
  <c r="F8" i="5"/>
  <c r="G8" i="5"/>
  <c r="H8" i="5" s="1"/>
  <c r="G9" i="5"/>
  <c r="H9" i="5" s="1"/>
  <c r="G10" i="5"/>
  <c r="H10" i="5" s="1"/>
  <c r="G11" i="5"/>
  <c r="H11" i="5" s="1"/>
  <c r="G12" i="5"/>
  <c r="H12" i="5"/>
  <c r="G13" i="5"/>
  <c r="H13" i="5" s="1"/>
  <c r="G14" i="5"/>
  <c r="H14" i="5" s="1"/>
  <c r="G15" i="5"/>
  <c r="H15" i="5"/>
  <c r="G16" i="5"/>
  <c r="H16" i="5" s="1"/>
  <c r="G17" i="5"/>
  <c r="H17" i="5"/>
  <c r="G18" i="5"/>
  <c r="H18" i="5" s="1"/>
  <c r="G19" i="5"/>
  <c r="H19" i="5"/>
  <c r="G20" i="5"/>
  <c r="H20" i="5" s="1"/>
  <c r="G21" i="5"/>
  <c r="H21" i="5" s="1"/>
  <c r="G22" i="5"/>
  <c r="H22" i="5"/>
  <c r="G23" i="5"/>
  <c r="H23" i="5" s="1"/>
  <c r="G24" i="5"/>
  <c r="H24" i="5"/>
  <c r="G25" i="5"/>
  <c r="H25" i="5" s="1"/>
  <c r="G26" i="5"/>
  <c r="H26" i="5" s="1"/>
  <c r="G27" i="5"/>
  <c r="H27" i="5" s="1"/>
  <c r="G28" i="5"/>
  <c r="H28" i="5" s="1"/>
  <c r="G29" i="5"/>
  <c r="H29" i="5"/>
  <c r="G30" i="5"/>
  <c r="H30" i="5" s="1"/>
  <c r="G31" i="5"/>
  <c r="H31" i="5"/>
  <c r="G32" i="5"/>
  <c r="H32" i="5" s="1"/>
  <c r="G33" i="5"/>
  <c r="H33" i="5"/>
  <c r="G34" i="5"/>
  <c r="H34" i="5" s="1"/>
  <c r="G35" i="5"/>
  <c r="H35" i="5"/>
  <c r="G36" i="5"/>
  <c r="H36" i="5" s="1"/>
  <c r="G37" i="5"/>
  <c r="H37" i="5" s="1"/>
  <c r="G38" i="5"/>
  <c r="H38" i="5"/>
  <c r="G39" i="5"/>
  <c r="H39" i="5" s="1"/>
  <c r="B8" i="5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B34" i="5" s="1"/>
  <c r="B35" i="5" s="1"/>
  <c r="B36" i="5" s="1"/>
  <c r="B37" i="5" s="1"/>
  <c r="B38" i="5" s="1"/>
  <c r="B39" i="5" s="1"/>
  <c r="F39" i="5" s="1"/>
  <c r="G7" i="5"/>
  <c r="H7" i="5" s="1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6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7" i="2"/>
  <c r="H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6" i="2"/>
  <c r="B8" i="2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4" i="2" s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R22" i="11" l="1"/>
  <c r="V22" i="11" s="1"/>
  <c r="J22" i="11"/>
  <c r="N22" i="11" s="1"/>
  <c r="B22" i="11"/>
  <c r="F22" i="11" s="1"/>
  <c r="N8" i="5"/>
  <c r="R9" i="5"/>
  <c r="V8" i="5"/>
  <c r="J9" i="5"/>
  <c r="N9" i="5" s="1"/>
  <c r="F8" i="7"/>
  <c r="F8" i="6"/>
  <c r="B9" i="6"/>
  <c r="F38" i="5"/>
  <c r="F37" i="5"/>
  <c r="F35" i="5"/>
  <c r="F33" i="5"/>
  <c r="F31" i="5"/>
  <c r="F30" i="5"/>
  <c r="F27" i="5"/>
  <c r="F26" i="5"/>
  <c r="F24" i="5"/>
  <c r="F22" i="5"/>
  <c r="F21" i="5"/>
  <c r="F20" i="5"/>
  <c r="F18" i="5"/>
  <c r="F16" i="5"/>
  <c r="F14" i="5"/>
  <c r="F13" i="5"/>
  <c r="F36" i="5"/>
  <c r="F34" i="5"/>
  <c r="F32" i="5"/>
  <c r="F29" i="5"/>
  <c r="F28" i="5"/>
  <c r="F25" i="5"/>
  <c r="F23" i="5"/>
  <c r="F19" i="5"/>
  <c r="F17" i="5"/>
  <c r="F15" i="5"/>
  <c r="F12" i="5"/>
  <c r="F11" i="5"/>
  <c r="F10" i="5"/>
  <c r="F9" i="5"/>
  <c r="J23" i="11" l="1"/>
  <c r="N23" i="11" s="1"/>
  <c r="B23" i="11"/>
  <c r="F23" i="11" s="1"/>
  <c r="R23" i="11"/>
  <c r="V23" i="11" s="1"/>
  <c r="R10" i="5"/>
  <c r="V9" i="5"/>
  <c r="J10" i="5"/>
  <c r="F9" i="7"/>
  <c r="B10" i="6"/>
  <c r="F9" i="6"/>
  <c r="B24" i="11" l="1"/>
  <c r="F24" i="11" s="1"/>
  <c r="R24" i="11"/>
  <c r="V24" i="11" s="1"/>
  <c r="J24" i="11"/>
  <c r="N24" i="11" s="1"/>
  <c r="N10" i="5"/>
  <c r="J11" i="5"/>
  <c r="R11" i="5"/>
  <c r="V10" i="5"/>
  <c r="F10" i="7"/>
  <c r="B11" i="6"/>
  <c r="F10" i="6"/>
  <c r="R25" i="11" l="1"/>
  <c r="V25" i="11" s="1"/>
  <c r="J25" i="11"/>
  <c r="N25" i="11" s="1"/>
  <c r="B25" i="11"/>
  <c r="F25" i="11" s="1"/>
  <c r="R12" i="5"/>
  <c r="V11" i="5"/>
  <c r="J12" i="5"/>
  <c r="N11" i="5"/>
  <c r="F11" i="7"/>
  <c r="F13" i="7"/>
  <c r="B13" i="6"/>
  <c r="F11" i="6"/>
  <c r="B26" i="11" l="1"/>
  <c r="F26" i="11" s="1"/>
  <c r="J26" i="11"/>
  <c r="N26" i="11" s="1"/>
  <c r="R26" i="11"/>
  <c r="V26" i="11" s="1"/>
  <c r="N12" i="5"/>
  <c r="J13" i="5"/>
  <c r="R13" i="5"/>
  <c r="V12" i="5"/>
  <c r="J27" i="11" l="1"/>
  <c r="N27" i="11" s="1"/>
  <c r="R27" i="11"/>
  <c r="V27" i="11" s="1"/>
  <c r="B27" i="11"/>
  <c r="F27" i="11" s="1"/>
  <c r="J14" i="5"/>
  <c r="N13" i="5"/>
  <c r="R14" i="5"/>
  <c r="V13" i="5"/>
  <c r="B28" i="11" l="1"/>
  <c r="F28" i="11" s="1"/>
  <c r="R28" i="11"/>
  <c r="V28" i="11" s="1"/>
  <c r="J28" i="11"/>
  <c r="N28" i="11" s="1"/>
  <c r="R15" i="5"/>
  <c r="V14" i="5"/>
  <c r="N14" i="5"/>
  <c r="J15" i="5"/>
  <c r="R29" i="11" l="1"/>
  <c r="V29" i="11" s="1"/>
  <c r="J29" i="11"/>
  <c r="N29" i="11" s="1"/>
  <c r="B29" i="11"/>
  <c r="F29" i="11" s="1"/>
  <c r="J16" i="5"/>
  <c r="N15" i="5"/>
  <c r="R16" i="5"/>
  <c r="V15" i="5"/>
  <c r="B30" i="11" l="1"/>
  <c r="F30" i="11" s="1"/>
  <c r="J30" i="11"/>
  <c r="N30" i="11" s="1"/>
  <c r="R30" i="11"/>
  <c r="V30" i="11" s="1"/>
  <c r="N16" i="5"/>
  <c r="J17" i="5"/>
  <c r="R17" i="5"/>
  <c r="V16" i="5"/>
  <c r="J31" i="11" l="1"/>
  <c r="N31" i="11" s="1"/>
  <c r="R31" i="11"/>
  <c r="V31" i="11" s="1"/>
  <c r="B31" i="11"/>
  <c r="F31" i="11" s="1"/>
  <c r="R18" i="5"/>
  <c r="V17" i="5"/>
  <c r="J18" i="5"/>
  <c r="N17" i="5"/>
  <c r="R32" i="11" l="1"/>
  <c r="V32" i="11" s="1"/>
  <c r="B32" i="11"/>
  <c r="F32" i="11" s="1"/>
  <c r="J32" i="11"/>
  <c r="N32" i="11" s="1"/>
  <c r="N18" i="5"/>
  <c r="J19" i="5"/>
  <c r="R19" i="5"/>
  <c r="V18" i="5"/>
  <c r="B33" i="11" l="1"/>
  <c r="F33" i="11" s="1"/>
  <c r="J33" i="11"/>
  <c r="N33" i="11" s="1"/>
  <c r="R33" i="11"/>
  <c r="V33" i="11" s="1"/>
  <c r="R20" i="5"/>
  <c r="V19" i="5"/>
  <c r="J20" i="5"/>
  <c r="N19" i="5"/>
  <c r="J34" i="11" l="1"/>
  <c r="N34" i="11" s="1"/>
  <c r="R34" i="11"/>
  <c r="V34" i="11" s="1"/>
  <c r="B34" i="11"/>
  <c r="F34" i="11" s="1"/>
  <c r="J21" i="5"/>
  <c r="N20" i="5"/>
  <c r="R21" i="5"/>
  <c r="V20" i="5"/>
  <c r="R35" i="11" l="1"/>
  <c r="V35" i="11" s="1"/>
  <c r="J35" i="11"/>
  <c r="N35" i="11" s="1"/>
  <c r="B35" i="11"/>
  <c r="F35" i="11" s="1"/>
  <c r="R22" i="5"/>
  <c r="V21" i="5"/>
  <c r="J22" i="5"/>
  <c r="N21" i="5"/>
  <c r="J36" i="11" l="1"/>
  <c r="N36" i="11" s="1"/>
  <c r="B36" i="11"/>
  <c r="F36" i="11" s="1"/>
  <c r="R36" i="11"/>
  <c r="V36" i="11" s="1"/>
  <c r="N22" i="5"/>
  <c r="J23" i="5"/>
  <c r="R23" i="5"/>
  <c r="V22" i="5"/>
  <c r="B37" i="11" l="1"/>
  <c r="F37" i="11" s="1"/>
  <c r="J37" i="11"/>
  <c r="N37" i="11" s="1"/>
  <c r="R37" i="11"/>
  <c r="V37" i="11" s="1"/>
  <c r="R24" i="5"/>
  <c r="V23" i="5"/>
  <c r="J24" i="5"/>
  <c r="N23" i="5"/>
  <c r="J38" i="11" l="1"/>
  <c r="N38" i="11" s="1"/>
  <c r="R38" i="11"/>
  <c r="V38" i="11" s="1"/>
  <c r="B38" i="11"/>
  <c r="F38" i="11" s="1"/>
  <c r="N24" i="5"/>
  <c r="J25" i="5"/>
  <c r="R25" i="5"/>
  <c r="V24" i="5"/>
  <c r="J39" i="11" l="1"/>
  <c r="N39" i="11" s="1"/>
  <c r="B39" i="11"/>
  <c r="F39" i="11" s="1"/>
  <c r="R39" i="11"/>
  <c r="V39" i="11" s="1"/>
  <c r="R26" i="5"/>
  <c r="V25" i="5"/>
  <c r="J26" i="5"/>
  <c r="N25" i="5"/>
  <c r="N26" i="5" l="1"/>
  <c r="J27" i="5"/>
  <c r="R27" i="5"/>
  <c r="V26" i="5"/>
  <c r="R28" i="5" l="1"/>
  <c r="V27" i="5"/>
  <c r="J28" i="5"/>
  <c r="N27" i="5"/>
  <c r="N28" i="5" l="1"/>
  <c r="J29" i="5"/>
  <c r="R29" i="5"/>
  <c r="V28" i="5"/>
  <c r="J30" i="5" l="1"/>
  <c r="N29" i="5"/>
  <c r="R30" i="5"/>
  <c r="V29" i="5"/>
  <c r="R31" i="5" l="1"/>
  <c r="V30" i="5"/>
  <c r="J31" i="5"/>
  <c r="N30" i="5"/>
  <c r="J32" i="5" l="1"/>
  <c r="N31" i="5"/>
  <c r="R32" i="5"/>
  <c r="V31" i="5"/>
  <c r="J33" i="5" l="1"/>
  <c r="N32" i="5"/>
  <c r="R33" i="5"/>
  <c r="V32" i="5"/>
  <c r="R34" i="5" l="1"/>
  <c r="V33" i="5"/>
  <c r="J34" i="5"/>
  <c r="N33" i="5"/>
  <c r="J35" i="5" l="1"/>
  <c r="N34" i="5"/>
  <c r="R35" i="5"/>
  <c r="V34" i="5"/>
  <c r="R36" i="5" l="1"/>
  <c r="V35" i="5"/>
  <c r="J36" i="5"/>
  <c r="N35" i="5"/>
  <c r="J37" i="5" l="1"/>
  <c r="N36" i="5"/>
  <c r="R37" i="5"/>
  <c r="V36" i="5"/>
  <c r="R38" i="5" l="1"/>
  <c r="V37" i="5"/>
  <c r="J38" i="5"/>
  <c r="N37" i="5"/>
  <c r="J39" i="5" l="1"/>
  <c r="N39" i="5" s="1"/>
  <c r="N38" i="5"/>
  <c r="R39" i="5"/>
  <c r="V39" i="5" s="1"/>
  <c r="V38" i="5"/>
</calcChain>
</file>

<file path=xl/sharedStrings.xml><?xml version="1.0" encoding="utf-8"?>
<sst xmlns="http://schemas.openxmlformats.org/spreadsheetml/2006/main" count="253" uniqueCount="62">
  <si>
    <t>Dist</t>
  </si>
  <si>
    <t>Elev</t>
  </si>
  <si>
    <t>South</t>
  </si>
  <si>
    <t>North</t>
  </si>
  <si>
    <t>LBJ Bridge Cross Section</t>
  </si>
  <si>
    <t>Rod Reading</t>
  </si>
  <si>
    <t>ft</t>
  </si>
  <si>
    <t>in</t>
  </si>
  <si>
    <t>LWE</t>
  </si>
  <si>
    <t>RWE</t>
  </si>
  <si>
    <t>cm</t>
  </si>
  <si>
    <t>Wall</t>
  </si>
  <si>
    <t>Depth</t>
  </si>
  <si>
    <t>DT CrossSections</t>
  </si>
  <si>
    <t>RodReading</t>
  </si>
  <si>
    <t>DAM CrossSections</t>
  </si>
  <si>
    <t>UPSTREAM</t>
  </si>
  <si>
    <t>DOWNSTREAM</t>
  </si>
  <si>
    <t>STREAMBED</t>
  </si>
  <si>
    <t>N1 Bridge Cross Section 1</t>
  </si>
  <si>
    <t>W.S.</t>
  </si>
  <si>
    <t>PT</t>
  </si>
  <si>
    <t>slope continues at same angle</t>
  </si>
  <si>
    <t>N1 Bridge Cross Section 2</t>
  </si>
  <si>
    <t>veg starts</t>
  </si>
  <si>
    <t>downstream face of bridge</t>
  </si>
  <si>
    <t>22' downstream from bridge</t>
  </si>
  <si>
    <t>32' downstream from bridge</t>
  </si>
  <si>
    <t>N2 Bridge Cross Section 1</t>
  </si>
  <si>
    <t>landmark</t>
  </si>
  <si>
    <t>1' 9.75"</t>
  </si>
  <si>
    <t>W.L.</t>
  </si>
  <si>
    <t>N2 Bridge Cross Section 2</t>
  </si>
  <si>
    <t>W.E.</t>
  </si>
  <si>
    <t xml:space="preserve">Bankfull = 6'6" = </t>
  </si>
  <si>
    <t>Rise:</t>
  </si>
  <si>
    <t>Run:</t>
  </si>
  <si>
    <t>Slope:</t>
  </si>
  <si>
    <t>deg:</t>
  </si>
  <si>
    <t>Line Style</t>
  </si>
  <si>
    <t>Variable=WS1, Line Style=1, Line Color=7, Line Width=0.5, Sym Type=0, Sym Color=7, Sym Size=3, Polygon=0, FillMode=1, FillColor=0, On Bottom(in legend)=False, Sort (in legend)=-1, Legend Only=0</t>
  </si>
  <si>
    <t>Label</t>
  </si>
  <si>
    <t>W.S. Elev</t>
  </si>
  <si>
    <t>x</t>
  </si>
  <si>
    <t>y</t>
  </si>
  <si>
    <t>Rating Curve from HEC-RAS: FagaaluDam.prj, UPSTREAM cross-section</t>
  </si>
  <si>
    <t>Mannings n values from:  http://www.fsl.orst.edu/geowater/FX3/help/8_Hydraulic_Reference/Mannings_n_Tables.htm</t>
  </si>
  <si>
    <t>Discharge (m3/sec)</t>
  </si>
  <si>
    <t>Stage (m)</t>
  </si>
  <si>
    <t>Q (L/sec)</t>
  </si>
  <si>
    <t>log10 Stagw</t>
  </si>
  <si>
    <t>log10 Q</t>
  </si>
  <si>
    <t>m</t>
  </si>
  <si>
    <t>FOR HEC-RAS EVERYTHING HAS TO BE IN METERS</t>
  </si>
  <si>
    <t>Stage m</t>
  </si>
  <si>
    <t>L/sec</t>
  </si>
  <si>
    <t>Stage cm</t>
  </si>
  <si>
    <t>Station</t>
  </si>
  <si>
    <t>Elevation</t>
  </si>
  <si>
    <t>upstream</t>
  </si>
  <si>
    <t>downstream</t>
  </si>
  <si>
    <t>2.3 inline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</si>
</sst>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;@"/>
    <numFmt numFmtId="165" formatCode="0.0"/>
    <numFmt numFmtId="166" formatCode="0.0000"/>
    <numFmt numFmtId="167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0" fillId="0" borderId="1" xfId="0" applyBorder="1"/>
    <xf numFmtId="164" fontId="2" fillId="2" borderId="1" xfId="0" applyNumberFormat="1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165" fontId="0" fillId="0" borderId="1" xfId="0" applyNumberFormat="1" applyBorder="1"/>
    <xf numFmtId="11" fontId="0" fillId="0" borderId="0" xfId="0" applyNumberFormat="1"/>
    <xf numFmtId="2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0" fontId="3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Looking Downstream</a:t>
            </a:r>
          </a:p>
        </c:rich>
      </c:tx>
      <c:layout>
        <c:manualLayout>
          <c:xMode val="edge"/>
          <c:yMode val="edge"/>
          <c:x val="0.29944348657510422"/>
          <c:y val="5.8432934926958828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1.7153820797750737E-2"/>
          <c:y val="0.24303268909568121"/>
          <c:w val="0.77199970736525314"/>
          <c:h val="0.61932678733883362"/>
        </c:manualLayout>
      </c:layout>
      <c:scatterChart>
        <c:scatterStyle val="lineMarker"/>
        <c:varyColors val="0"/>
        <c:ser>
          <c:idx val="0"/>
          <c:order val="0"/>
          <c:tx>
            <c:strRef>
              <c:f>LBJ!$H$4:$H$5</c:f>
              <c:strCache>
                <c:ptCount val="2"/>
                <c:pt idx="0">
                  <c:v>Depth</c:v>
                </c:pt>
                <c:pt idx="1">
                  <c:v>cm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</c:marker>
          <c:xVal>
            <c:numRef>
              <c:f>LBJ!$B$6:$B$24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15.5</c:v>
                </c:pt>
                <c:pt idx="18">
                  <c:v>16</c:v>
                </c:pt>
              </c:numCache>
            </c:numRef>
          </c:xVal>
          <c:yVal>
            <c:numRef>
              <c:f>LBJ!$H$6:$H$24</c:f>
              <c:numCache>
                <c:formatCode>0.0</c:formatCode>
                <c:ptCount val="19"/>
                <c:pt idx="0">
                  <c:v>-133.98500000000001</c:v>
                </c:pt>
                <c:pt idx="1">
                  <c:v>-142.24</c:v>
                </c:pt>
                <c:pt idx="2">
                  <c:v>-146.05000000000001</c:v>
                </c:pt>
                <c:pt idx="3">
                  <c:v>-146.685</c:v>
                </c:pt>
                <c:pt idx="4">
                  <c:v>-145.41499999999999</c:v>
                </c:pt>
                <c:pt idx="5">
                  <c:v>-146.685</c:v>
                </c:pt>
                <c:pt idx="6">
                  <c:v>-146.685</c:v>
                </c:pt>
                <c:pt idx="7">
                  <c:v>-145.41499999999999</c:v>
                </c:pt>
                <c:pt idx="8">
                  <c:v>-142.875</c:v>
                </c:pt>
                <c:pt idx="9">
                  <c:v>-142.24</c:v>
                </c:pt>
                <c:pt idx="10">
                  <c:v>-136.52500000000001</c:v>
                </c:pt>
                <c:pt idx="11">
                  <c:v>-137.16</c:v>
                </c:pt>
                <c:pt idx="12">
                  <c:v>-139.69999999999999</c:v>
                </c:pt>
                <c:pt idx="13">
                  <c:v>-140.33500000000001</c:v>
                </c:pt>
                <c:pt idx="14">
                  <c:v>-140.97</c:v>
                </c:pt>
                <c:pt idx="15">
                  <c:v>-134.62</c:v>
                </c:pt>
                <c:pt idx="16">
                  <c:v>-133.35</c:v>
                </c:pt>
                <c:pt idx="17">
                  <c:v>-132.08000000000001</c:v>
                </c:pt>
                <c:pt idx="18">
                  <c:v>-131.44499999999999</c:v>
                </c:pt>
              </c:numCache>
            </c:numRef>
          </c:yVal>
          <c:smooth val="0"/>
        </c:ser>
        <c:ser>
          <c:idx val="1"/>
          <c:order val="1"/>
          <c:tx>
            <c:v>water level</c:v>
          </c:tx>
          <c:spPr>
            <a:ln w="28575">
              <a:noFill/>
            </a:ln>
          </c:spPr>
          <c:trendline>
            <c:spPr>
              <a:ln>
                <a:solidFill>
                  <a:srgbClr val="4F81BD"/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(LBJ!$B$6,LBJ!$B$23)</c:f>
              <c:numCache>
                <c:formatCode>General</c:formatCode>
                <c:ptCount val="2"/>
                <c:pt idx="0">
                  <c:v>0</c:v>
                </c:pt>
                <c:pt idx="1">
                  <c:v>15.5</c:v>
                </c:pt>
              </c:numCache>
            </c:numRef>
          </c:xVal>
          <c:yVal>
            <c:numRef>
              <c:f>(LBJ!$H$6,LBJ!$H$23)</c:f>
              <c:numCache>
                <c:formatCode>0.0</c:formatCode>
                <c:ptCount val="2"/>
                <c:pt idx="0">
                  <c:v>-133.98500000000001</c:v>
                </c:pt>
                <c:pt idx="1">
                  <c:v>-132.08000000000001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0421016"/>
        <c:axId val="360423368"/>
      </c:scatterChart>
      <c:valAx>
        <c:axId val="360421016"/>
        <c:scaling>
          <c:orientation val="maxMin"/>
          <c:max val="16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feet</a:t>
                </a:r>
              </a:p>
            </c:rich>
          </c:tx>
          <c:layout>
            <c:manualLayout>
              <c:xMode val="edge"/>
              <c:yMode val="edge"/>
              <c:x val="0.40567266737033086"/>
              <c:y val="0.8786318244084031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360423368"/>
        <c:crosses val="autoZero"/>
        <c:crossBetween val="midCat"/>
      </c:valAx>
      <c:valAx>
        <c:axId val="360423368"/>
        <c:scaling>
          <c:orientation val="minMax"/>
        </c:scaling>
        <c:delete val="0"/>
        <c:axPos val="r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cm depth</a:t>
                </a:r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crossAx val="3604210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Looking Downstream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2.5597695725804309E-2"/>
          <c:y val="0.11527246737178448"/>
          <c:w val="0.78994290329093475"/>
          <c:h val="0.83332696685225571"/>
        </c:manualLayout>
      </c:layout>
      <c:scatterChart>
        <c:scatterStyle val="lineMarker"/>
        <c:varyColors val="0"/>
        <c:ser>
          <c:idx val="0"/>
          <c:order val="0"/>
          <c:tx>
            <c:v>Upstream</c:v>
          </c:tx>
          <c:spPr>
            <a:ln w="28575">
              <a:noFill/>
            </a:ln>
          </c:spPr>
          <c:marker>
            <c:symbol val="circle"/>
            <c:size val="5"/>
          </c:marker>
          <c:xVal>
            <c:numRef>
              <c:f>DT!$B$7:$B$29</c:f>
              <c:numCache>
                <c:formatCode>General</c:formatCode>
                <c:ptCount val="23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22</c:v>
                </c:pt>
                <c:pt idx="6">
                  <c:v>23</c:v>
                </c:pt>
                <c:pt idx="7">
                  <c:v>25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  <c:pt idx="13">
                  <c:v>31</c:v>
                </c:pt>
                <c:pt idx="14">
                  <c:v>33</c:v>
                </c:pt>
                <c:pt idx="15">
                  <c:v>34</c:v>
                </c:pt>
                <c:pt idx="16">
                  <c:v>36</c:v>
                </c:pt>
                <c:pt idx="17">
                  <c:v>38</c:v>
                </c:pt>
                <c:pt idx="18">
                  <c:v>40</c:v>
                </c:pt>
                <c:pt idx="19">
                  <c:v>42</c:v>
                </c:pt>
                <c:pt idx="20">
                  <c:v>45</c:v>
                </c:pt>
                <c:pt idx="21">
                  <c:v>50</c:v>
                </c:pt>
                <c:pt idx="22">
                  <c:v>55</c:v>
                </c:pt>
              </c:numCache>
            </c:numRef>
          </c:xVal>
          <c:yVal>
            <c:numRef>
              <c:f>DT!$H$7:$H$29</c:f>
              <c:numCache>
                <c:formatCode>General</c:formatCode>
                <c:ptCount val="23"/>
                <c:pt idx="0">
                  <c:v>-86.995000000000005</c:v>
                </c:pt>
                <c:pt idx="1">
                  <c:v>-97.155000000000001</c:v>
                </c:pt>
                <c:pt idx="2">
                  <c:v>-105.41</c:v>
                </c:pt>
                <c:pt idx="3">
                  <c:v>-114.3</c:v>
                </c:pt>
                <c:pt idx="4">
                  <c:v>-123.825</c:v>
                </c:pt>
                <c:pt idx="5">
                  <c:v>-130.81</c:v>
                </c:pt>
                <c:pt idx="6">
                  <c:v>-133.98500000000001</c:v>
                </c:pt>
                <c:pt idx="7">
                  <c:v>-140.33500000000001</c:v>
                </c:pt>
                <c:pt idx="8">
                  <c:v>-140.97</c:v>
                </c:pt>
                <c:pt idx="9">
                  <c:v>-143.51</c:v>
                </c:pt>
                <c:pt idx="10">
                  <c:v>-144.14500000000001</c:v>
                </c:pt>
                <c:pt idx="11">
                  <c:v>-142.24</c:v>
                </c:pt>
                <c:pt idx="12">
                  <c:v>-140.33500000000001</c:v>
                </c:pt>
                <c:pt idx="13">
                  <c:v>-137.79500000000002</c:v>
                </c:pt>
                <c:pt idx="14">
                  <c:v>-133.98500000000001</c:v>
                </c:pt>
                <c:pt idx="15">
                  <c:v>-130.81</c:v>
                </c:pt>
                <c:pt idx="16">
                  <c:v>-128.27000000000001</c:v>
                </c:pt>
                <c:pt idx="17">
                  <c:v>-123.825</c:v>
                </c:pt>
                <c:pt idx="18">
                  <c:v>-120.015</c:v>
                </c:pt>
                <c:pt idx="19">
                  <c:v>-115.57000000000001</c:v>
                </c:pt>
                <c:pt idx="20">
                  <c:v>-113.03</c:v>
                </c:pt>
                <c:pt idx="21">
                  <c:v>-91.44</c:v>
                </c:pt>
                <c:pt idx="22">
                  <c:v>-71.12</c:v>
                </c:pt>
              </c:numCache>
            </c:numRef>
          </c:yVal>
          <c:smooth val="0"/>
        </c:ser>
        <c:ser>
          <c:idx val="1"/>
          <c:order val="1"/>
          <c:tx>
            <c:v>Downstream</c:v>
          </c:tx>
          <c:spPr>
            <a:ln w="28575">
              <a:noFill/>
            </a:ln>
          </c:spPr>
          <c:marker>
            <c:symbol val="circle"/>
            <c:size val="5"/>
          </c:marker>
          <c:xVal>
            <c:numRef>
              <c:f>DT!$K$7:$K$29</c:f>
              <c:numCache>
                <c:formatCode>General</c:formatCode>
                <c:ptCount val="23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22</c:v>
                </c:pt>
                <c:pt idx="6">
                  <c:v>24</c:v>
                </c:pt>
                <c:pt idx="7">
                  <c:v>25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  <c:pt idx="13">
                  <c:v>31</c:v>
                </c:pt>
                <c:pt idx="14">
                  <c:v>32</c:v>
                </c:pt>
                <c:pt idx="15">
                  <c:v>34</c:v>
                </c:pt>
                <c:pt idx="16">
                  <c:v>36</c:v>
                </c:pt>
                <c:pt idx="17">
                  <c:v>38</c:v>
                </c:pt>
                <c:pt idx="18">
                  <c:v>40</c:v>
                </c:pt>
                <c:pt idx="19">
                  <c:v>42</c:v>
                </c:pt>
                <c:pt idx="20">
                  <c:v>45</c:v>
                </c:pt>
                <c:pt idx="21">
                  <c:v>50</c:v>
                </c:pt>
                <c:pt idx="22">
                  <c:v>55</c:v>
                </c:pt>
              </c:numCache>
            </c:numRef>
          </c:xVal>
          <c:yVal>
            <c:numRef>
              <c:f>DT!$Q$7:$Q$29</c:f>
              <c:numCache>
                <c:formatCode>General</c:formatCode>
                <c:ptCount val="23"/>
                <c:pt idx="0">
                  <c:v>-85.724999999999994</c:v>
                </c:pt>
                <c:pt idx="1">
                  <c:v>-92.710000000000008</c:v>
                </c:pt>
                <c:pt idx="2">
                  <c:v>-105.41</c:v>
                </c:pt>
                <c:pt idx="3">
                  <c:v>-116.84</c:v>
                </c:pt>
                <c:pt idx="4">
                  <c:v>-127</c:v>
                </c:pt>
                <c:pt idx="5">
                  <c:v>-130.81</c:v>
                </c:pt>
                <c:pt idx="6">
                  <c:v>-133.98500000000001</c:v>
                </c:pt>
                <c:pt idx="7">
                  <c:v>-137.16</c:v>
                </c:pt>
                <c:pt idx="8">
                  <c:v>-139.69999999999999</c:v>
                </c:pt>
                <c:pt idx="9">
                  <c:v>-141.60499999999999</c:v>
                </c:pt>
                <c:pt idx="10">
                  <c:v>-142.24</c:v>
                </c:pt>
                <c:pt idx="11">
                  <c:v>-140.97</c:v>
                </c:pt>
                <c:pt idx="12">
                  <c:v>-138.43</c:v>
                </c:pt>
                <c:pt idx="13">
                  <c:v>-137.16</c:v>
                </c:pt>
                <c:pt idx="14">
                  <c:v>-134.62</c:v>
                </c:pt>
                <c:pt idx="15">
                  <c:v>-130.17500000000001</c:v>
                </c:pt>
                <c:pt idx="16">
                  <c:v>-125.73</c:v>
                </c:pt>
                <c:pt idx="17">
                  <c:v>-121.92</c:v>
                </c:pt>
                <c:pt idx="18">
                  <c:v>-118.11</c:v>
                </c:pt>
                <c:pt idx="19">
                  <c:v>-114.935</c:v>
                </c:pt>
                <c:pt idx="20">
                  <c:v>-111.76</c:v>
                </c:pt>
                <c:pt idx="21">
                  <c:v>-93.98</c:v>
                </c:pt>
                <c:pt idx="22">
                  <c:v>-66.040000000000006</c:v>
                </c:pt>
              </c:numCache>
            </c:numRef>
          </c:yVal>
          <c:smooth val="0"/>
        </c:ser>
        <c:ser>
          <c:idx val="2"/>
          <c:order val="2"/>
          <c:tx>
            <c:v>water level</c:v>
          </c:tx>
          <c:spPr>
            <a:ln w="28575">
              <a:noFill/>
            </a:ln>
          </c:spPr>
          <c:trendline>
            <c:spPr>
              <a:ln>
                <a:solidFill>
                  <a:schemeClr val="accent1"/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(DT!$B$13,DT!$B$21)</c:f>
              <c:numCache>
                <c:formatCode>General</c:formatCode>
                <c:ptCount val="2"/>
                <c:pt idx="0">
                  <c:v>23</c:v>
                </c:pt>
                <c:pt idx="1">
                  <c:v>33</c:v>
                </c:pt>
              </c:numCache>
            </c:numRef>
          </c:xVal>
          <c:yVal>
            <c:numRef>
              <c:f>(DT!$H$13,DT!$H$21)</c:f>
              <c:numCache>
                <c:formatCode>General</c:formatCode>
                <c:ptCount val="2"/>
                <c:pt idx="0">
                  <c:v>-133.98500000000001</c:v>
                </c:pt>
                <c:pt idx="1">
                  <c:v>-133.98500000000001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0426504"/>
        <c:axId val="360419056"/>
      </c:scatterChart>
      <c:valAx>
        <c:axId val="360426504"/>
        <c:scaling>
          <c:orientation val="maxMin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feet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60419056"/>
        <c:crosses val="autoZero"/>
        <c:crossBetween val="midCat"/>
      </c:valAx>
      <c:valAx>
        <c:axId val="360419056"/>
        <c:scaling>
          <c:orientation val="minMax"/>
          <c:max val="-60"/>
          <c:min val="-160"/>
        </c:scaling>
        <c:delete val="0"/>
        <c:axPos val="r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cm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6042650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5678479368382165"/>
          <c:y val="4.5528579760863233E-2"/>
          <c:w val="0.14187419768934531"/>
          <c:h val="0.33486876640419949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Faga'alu Dam: Looking Downstream</a:t>
            </a:r>
          </a:p>
        </c:rich>
      </c:tx>
      <c:layout>
        <c:manualLayout>
          <c:xMode val="edge"/>
          <c:yMode val="edge"/>
          <c:x val="0.24924374625162027"/>
          <c:y val="5.09259259259259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Streambed</c:v>
          </c:tx>
          <c:spPr>
            <a:ln w="28575" cap="rnd" cmpd="sng" algn="ctr">
              <a:noFill/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 cap="flat" cmpd="sng" algn="ctr">
                <a:solidFill>
                  <a:schemeClr val="accent1"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marker>
          <c:trendline>
            <c:spPr>
              <a:ln w="9525" cap="rnd" cmpd="sng" algn="ctr">
                <a:solidFill>
                  <a:schemeClr val="tx2">
                    <a:lumMod val="60000"/>
                    <a:lumOff val="40000"/>
                  </a:schemeClr>
                </a:solidFill>
                <a:prstDash val="solid"/>
                <a:round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DAM!$B$7:$B$39</c:f>
              <c:numCache>
                <c:formatCode>General</c:formatCode>
                <c:ptCount val="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</c:numCache>
            </c:numRef>
          </c:xVal>
          <c:yVal>
            <c:numRef>
              <c:f>DAM!$H$7:$H$39</c:f>
              <c:numCache>
                <c:formatCode>General</c:formatCode>
                <c:ptCount val="33"/>
                <c:pt idx="0">
                  <c:v>-166.37</c:v>
                </c:pt>
                <c:pt idx="1">
                  <c:v>-173.99</c:v>
                </c:pt>
                <c:pt idx="2">
                  <c:v>-172.72</c:v>
                </c:pt>
                <c:pt idx="3">
                  <c:v>-185.42000000000002</c:v>
                </c:pt>
                <c:pt idx="4">
                  <c:v>-161.29</c:v>
                </c:pt>
                <c:pt idx="5">
                  <c:v>-185.42000000000002</c:v>
                </c:pt>
                <c:pt idx="6">
                  <c:v>-165.1</c:v>
                </c:pt>
                <c:pt idx="7">
                  <c:v>-181.61</c:v>
                </c:pt>
                <c:pt idx="8">
                  <c:v>-184.15</c:v>
                </c:pt>
                <c:pt idx="9">
                  <c:v>-177.8</c:v>
                </c:pt>
                <c:pt idx="10">
                  <c:v>-176.53</c:v>
                </c:pt>
                <c:pt idx="11">
                  <c:v>-176.53</c:v>
                </c:pt>
                <c:pt idx="12">
                  <c:v>-191.13499999999999</c:v>
                </c:pt>
                <c:pt idx="13">
                  <c:v>-191.77</c:v>
                </c:pt>
                <c:pt idx="14">
                  <c:v>-192.405</c:v>
                </c:pt>
                <c:pt idx="15">
                  <c:v>-193.04</c:v>
                </c:pt>
                <c:pt idx="16">
                  <c:v>-186.05500000000001</c:v>
                </c:pt>
                <c:pt idx="17">
                  <c:v>-202.565</c:v>
                </c:pt>
                <c:pt idx="18">
                  <c:v>-190.5</c:v>
                </c:pt>
                <c:pt idx="19">
                  <c:v>-193.67500000000001</c:v>
                </c:pt>
                <c:pt idx="20">
                  <c:v>-187.96</c:v>
                </c:pt>
                <c:pt idx="21">
                  <c:v>-186.69</c:v>
                </c:pt>
                <c:pt idx="22">
                  <c:v>-187.32499999999999</c:v>
                </c:pt>
                <c:pt idx="23">
                  <c:v>-186.05500000000001</c:v>
                </c:pt>
                <c:pt idx="24">
                  <c:v>-142.24</c:v>
                </c:pt>
                <c:pt idx="25">
                  <c:v>-133.35</c:v>
                </c:pt>
                <c:pt idx="26">
                  <c:v>-127</c:v>
                </c:pt>
                <c:pt idx="27">
                  <c:v>-116.84</c:v>
                </c:pt>
                <c:pt idx="28">
                  <c:v>-101.6</c:v>
                </c:pt>
                <c:pt idx="29">
                  <c:v>-99.695000000000007</c:v>
                </c:pt>
                <c:pt idx="30">
                  <c:v>-95.25</c:v>
                </c:pt>
                <c:pt idx="31">
                  <c:v>-85.724999999999994</c:v>
                </c:pt>
                <c:pt idx="32">
                  <c:v>-82.55</c:v>
                </c:pt>
              </c:numCache>
            </c:numRef>
          </c:yVal>
          <c:smooth val="0"/>
        </c:ser>
        <c:ser>
          <c:idx val="1"/>
          <c:order val="1"/>
          <c:tx>
            <c:v>Upstream</c:v>
          </c:tx>
          <c:spPr>
            <a:ln w="28575" cap="rnd" cmpd="sng" algn="ctr">
              <a:noFill/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 cap="flat" cmpd="sng" algn="ctr">
                <a:solidFill>
                  <a:schemeClr val="accent3"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marker>
          <c:trendline>
            <c:spPr>
              <a:ln w="9525" cap="rnd" cmpd="sng" algn="ctr">
                <a:solidFill>
                  <a:srgbClr val="92D050"/>
                </a:solidFill>
                <a:prstDash val="solid"/>
                <a:round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DAM!$J$7:$J$39</c:f>
              <c:numCache>
                <c:formatCode>General</c:formatCode>
                <c:ptCount val="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</c:numCache>
            </c:numRef>
          </c:xVal>
          <c:yVal>
            <c:numRef>
              <c:f>DAM!$P$7:$P$39</c:f>
              <c:numCache>
                <c:formatCode>General</c:formatCode>
                <c:ptCount val="33"/>
                <c:pt idx="0">
                  <c:v>-31.75</c:v>
                </c:pt>
                <c:pt idx="1">
                  <c:v>-40.64</c:v>
                </c:pt>
                <c:pt idx="3">
                  <c:v>-55.88</c:v>
                </c:pt>
                <c:pt idx="5">
                  <c:v>-70.484999999999999</c:v>
                </c:pt>
                <c:pt idx="7">
                  <c:v>-90.17</c:v>
                </c:pt>
                <c:pt idx="9">
                  <c:v>-102.87</c:v>
                </c:pt>
                <c:pt idx="11">
                  <c:v>-120.015</c:v>
                </c:pt>
                <c:pt idx="13">
                  <c:v>-135.255</c:v>
                </c:pt>
                <c:pt idx="14">
                  <c:v>-140.97</c:v>
                </c:pt>
                <c:pt idx="15">
                  <c:v>-186.05500000000001</c:v>
                </c:pt>
                <c:pt idx="17">
                  <c:v>-186.05500000000001</c:v>
                </c:pt>
                <c:pt idx="19">
                  <c:v>-186.69</c:v>
                </c:pt>
                <c:pt idx="21">
                  <c:v>-186.69</c:v>
                </c:pt>
                <c:pt idx="23">
                  <c:v>-186.05500000000001</c:v>
                </c:pt>
                <c:pt idx="24">
                  <c:v>-142.24</c:v>
                </c:pt>
                <c:pt idx="25">
                  <c:v>-133.35</c:v>
                </c:pt>
                <c:pt idx="26">
                  <c:v>-127</c:v>
                </c:pt>
                <c:pt idx="27">
                  <c:v>-116.84</c:v>
                </c:pt>
                <c:pt idx="28">
                  <c:v>-101.6</c:v>
                </c:pt>
                <c:pt idx="29">
                  <c:v>-99.695000000000007</c:v>
                </c:pt>
                <c:pt idx="30">
                  <c:v>-95.25</c:v>
                </c:pt>
                <c:pt idx="31">
                  <c:v>-85.724999999999994</c:v>
                </c:pt>
                <c:pt idx="32">
                  <c:v>-82.55</c:v>
                </c:pt>
              </c:numCache>
            </c:numRef>
          </c:yVal>
          <c:smooth val="0"/>
        </c:ser>
        <c:ser>
          <c:idx val="2"/>
          <c:order val="2"/>
          <c:tx>
            <c:v>Downstream</c:v>
          </c:tx>
          <c:spPr>
            <a:ln w="28575" cap="rnd" cmpd="sng" algn="ctr">
              <a:noFill/>
              <a:prstDash val="solid"/>
              <a:round/>
            </a:ln>
            <a:effectLst/>
          </c:spPr>
          <c:marker>
            <c:symbol val="circle"/>
            <c:size val="7"/>
            <c:spPr>
              <a:solidFill>
                <a:schemeClr val="accent2">
                  <a:lumMod val="75000"/>
                </a:schemeClr>
              </a:solidFill>
              <a:ln w="9525" cap="flat" cmpd="sng" algn="ctr">
                <a:solidFill>
                  <a:schemeClr val="accent2">
                    <a:lumMod val="75000"/>
                  </a:schemeClr>
                </a:solidFill>
                <a:prstDash val="solid"/>
                <a:round/>
              </a:ln>
              <a:effectLst/>
            </c:spPr>
          </c:marker>
          <c:trendline>
            <c:spPr>
              <a:ln w="9525" cap="rnd" cmpd="sng" algn="ctr">
                <a:solidFill>
                  <a:schemeClr val="accent2">
                    <a:lumMod val="75000"/>
                  </a:schemeClr>
                </a:solidFill>
                <a:prstDash val="solid"/>
                <a:round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DAM!$R$7:$R$39</c:f>
              <c:numCache>
                <c:formatCode>General</c:formatCode>
                <c:ptCount val="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</c:numCache>
            </c:numRef>
          </c:xVal>
          <c:yVal>
            <c:numRef>
              <c:f>DAM!$X$7:$X$39</c:f>
              <c:numCache>
                <c:formatCode>General</c:formatCode>
                <c:ptCount val="33"/>
                <c:pt idx="0">
                  <c:v>-21.59</c:v>
                </c:pt>
                <c:pt idx="1">
                  <c:v>-28.574999999999999</c:v>
                </c:pt>
                <c:pt idx="3">
                  <c:v>-44.45</c:v>
                </c:pt>
                <c:pt idx="5">
                  <c:v>-58.42</c:v>
                </c:pt>
                <c:pt idx="7">
                  <c:v>-74.930000000000007</c:v>
                </c:pt>
                <c:pt idx="9">
                  <c:v>-118.745</c:v>
                </c:pt>
                <c:pt idx="11">
                  <c:v>-103.505</c:v>
                </c:pt>
                <c:pt idx="13">
                  <c:v>-119.38</c:v>
                </c:pt>
                <c:pt idx="14">
                  <c:v>-129.54</c:v>
                </c:pt>
                <c:pt idx="15">
                  <c:v>-137.16</c:v>
                </c:pt>
                <c:pt idx="16">
                  <c:v>-144.14500000000001</c:v>
                </c:pt>
                <c:pt idx="17">
                  <c:v>-191.13499999999999</c:v>
                </c:pt>
                <c:pt idx="19">
                  <c:v>-191.77</c:v>
                </c:pt>
                <c:pt idx="21">
                  <c:v>-191.13499999999999</c:v>
                </c:pt>
                <c:pt idx="23">
                  <c:v>-191.13499999999999</c:v>
                </c:pt>
                <c:pt idx="24">
                  <c:v>-131.44499999999999</c:v>
                </c:pt>
                <c:pt idx="25">
                  <c:v>-125.73</c:v>
                </c:pt>
                <c:pt idx="27">
                  <c:v>-116.205</c:v>
                </c:pt>
                <c:pt idx="29">
                  <c:v>-97.79</c:v>
                </c:pt>
                <c:pt idx="31">
                  <c:v>-83.820000000000007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0426112"/>
        <c:axId val="360419840"/>
      </c:scatterChart>
      <c:valAx>
        <c:axId val="360426112"/>
        <c:scaling>
          <c:orientation val="maxMin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feet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419840"/>
        <c:crosses val="autoZero"/>
        <c:crossBetween val="midCat"/>
      </c:valAx>
      <c:valAx>
        <c:axId val="360419840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tint val="75000"/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426112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  <a:shade val="95000"/>
          <a:satMod val="10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Faga'alu Dam: Looking Downstream</a:t>
            </a:r>
          </a:p>
        </c:rich>
      </c:tx>
      <c:layout>
        <c:manualLayout>
          <c:xMode val="edge"/>
          <c:yMode val="edge"/>
          <c:x val="0.24924374625162027"/>
          <c:y val="5.09259259259259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Streambed</c:v>
          </c:tx>
          <c:spPr>
            <a:ln w="28575" cap="rnd" cmpd="sng" algn="ctr">
              <a:noFill/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 cap="flat" cmpd="sng" algn="ctr">
                <a:solidFill>
                  <a:schemeClr val="accent1"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marker>
          <c:trendline>
            <c:spPr>
              <a:ln w="9525" cap="rnd" cmpd="sng" algn="ctr">
                <a:solidFill>
                  <a:schemeClr val="tx2">
                    <a:lumMod val="60000"/>
                    <a:lumOff val="40000"/>
                  </a:schemeClr>
                </a:solidFill>
                <a:prstDash val="solid"/>
                <a:round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DAM_HEC!$B$7:$B$39</c:f>
              <c:numCache>
                <c:formatCode>General</c:formatCode>
                <c:ptCount val="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</c:numCache>
            </c:numRef>
          </c:xVal>
          <c:yVal>
            <c:numRef>
              <c:f>DAM_HEC!$H$7:$H$39</c:f>
              <c:numCache>
                <c:formatCode>General</c:formatCode>
                <c:ptCount val="33"/>
                <c:pt idx="0">
                  <c:v>-1.6637</c:v>
                </c:pt>
                <c:pt idx="1">
                  <c:v>-1.7399</c:v>
                </c:pt>
                <c:pt idx="2">
                  <c:v>-1.7272000000000001</c:v>
                </c:pt>
                <c:pt idx="3">
                  <c:v>-1.8542000000000001</c:v>
                </c:pt>
                <c:pt idx="4">
                  <c:v>-1.6129</c:v>
                </c:pt>
                <c:pt idx="5">
                  <c:v>-1.8542000000000001</c:v>
                </c:pt>
                <c:pt idx="6">
                  <c:v>-1.651</c:v>
                </c:pt>
                <c:pt idx="7">
                  <c:v>-1.8161</c:v>
                </c:pt>
                <c:pt idx="8">
                  <c:v>-1.8415000000000001</c:v>
                </c:pt>
                <c:pt idx="9">
                  <c:v>-1.778</c:v>
                </c:pt>
                <c:pt idx="10">
                  <c:v>-1.7653000000000001</c:v>
                </c:pt>
                <c:pt idx="11">
                  <c:v>-1.7653000000000001</c:v>
                </c:pt>
                <c:pt idx="12">
                  <c:v>-1.9113499999999999</c:v>
                </c:pt>
                <c:pt idx="13">
                  <c:v>-1.9177000000000002</c:v>
                </c:pt>
                <c:pt idx="14">
                  <c:v>-1.92405</c:v>
                </c:pt>
                <c:pt idx="15">
                  <c:v>-1.9303999999999999</c:v>
                </c:pt>
                <c:pt idx="16">
                  <c:v>-1.8605500000000001</c:v>
                </c:pt>
                <c:pt idx="17">
                  <c:v>-2.0256500000000002</c:v>
                </c:pt>
                <c:pt idx="18">
                  <c:v>-1.905</c:v>
                </c:pt>
                <c:pt idx="19">
                  <c:v>-1.9367500000000002</c:v>
                </c:pt>
                <c:pt idx="20">
                  <c:v>-1.8796000000000002</c:v>
                </c:pt>
                <c:pt idx="21">
                  <c:v>-1.8669</c:v>
                </c:pt>
                <c:pt idx="22">
                  <c:v>-1.8732499999999999</c:v>
                </c:pt>
                <c:pt idx="23">
                  <c:v>-1.8605500000000001</c:v>
                </c:pt>
                <c:pt idx="24">
                  <c:v>-1.4224000000000001</c:v>
                </c:pt>
                <c:pt idx="25">
                  <c:v>-1.3334999999999999</c:v>
                </c:pt>
                <c:pt idx="26">
                  <c:v>-1.27</c:v>
                </c:pt>
                <c:pt idx="27">
                  <c:v>-1.1684000000000001</c:v>
                </c:pt>
                <c:pt idx="28">
                  <c:v>-1.016</c:v>
                </c:pt>
                <c:pt idx="29">
                  <c:v>-0.99695000000000011</c:v>
                </c:pt>
                <c:pt idx="30">
                  <c:v>-0.95250000000000001</c:v>
                </c:pt>
                <c:pt idx="31">
                  <c:v>-0.85724999999999996</c:v>
                </c:pt>
                <c:pt idx="32">
                  <c:v>-0.82550000000000001</c:v>
                </c:pt>
              </c:numCache>
            </c:numRef>
          </c:yVal>
          <c:smooth val="0"/>
        </c:ser>
        <c:ser>
          <c:idx val="1"/>
          <c:order val="1"/>
          <c:tx>
            <c:v>Upstream</c:v>
          </c:tx>
          <c:spPr>
            <a:ln w="28575" cap="rnd" cmpd="sng" algn="ctr">
              <a:noFill/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 cap="flat" cmpd="sng" algn="ctr">
                <a:solidFill>
                  <a:schemeClr val="accent3"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marker>
          <c:trendline>
            <c:spPr>
              <a:ln w="9525" cap="rnd" cmpd="sng" algn="ctr">
                <a:solidFill>
                  <a:srgbClr val="92D050"/>
                </a:solidFill>
                <a:prstDash val="solid"/>
                <a:round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DAM_HEC!$J$7:$J$39</c:f>
              <c:numCache>
                <c:formatCode>General</c:formatCode>
                <c:ptCount val="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</c:numCache>
            </c:numRef>
          </c:xVal>
          <c:yVal>
            <c:numRef>
              <c:f>DAM_HEC!$P$7:$P$39</c:f>
              <c:numCache>
                <c:formatCode>General</c:formatCode>
                <c:ptCount val="33"/>
                <c:pt idx="0">
                  <c:v>-0.3175</c:v>
                </c:pt>
                <c:pt idx="1">
                  <c:v>-0.40639999999999998</c:v>
                </c:pt>
                <c:pt idx="2">
                  <c:v>0</c:v>
                </c:pt>
                <c:pt idx="3">
                  <c:v>-0.55880000000000007</c:v>
                </c:pt>
                <c:pt idx="4">
                  <c:v>0</c:v>
                </c:pt>
                <c:pt idx="5">
                  <c:v>-0.70484999999999998</c:v>
                </c:pt>
                <c:pt idx="6">
                  <c:v>0</c:v>
                </c:pt>
                <c:pt idx="7">
                  <c:v>-0.90170000000000006</c:v>
                </c:pt>
                <c:pt idx="8">
                  <c:v>0</c:v>
                </c:pt>
                <c:pt idx="9">
                  <c:v>-1.0286999999999999</c:v>
                </c:pt>
                <c:pt idx="10">
                  <c:v>0</c:v>
                </c:pt>
                <c:pt idx="11">
                  <c:v>-1.2001500000000001</c:v>
                </c:pt>
                <c:pt idx="12">
                  <c:v>0</c:v>
                </c:pt>
                <c:pt idx="13">
                  <c:v>-1.3525499999999999</c:v>
                </c:pt>
                <c:pt idx="14">
                  <c:v>-1.4097</c:v>
                </c:pt>
                <c:pt idx="15">
                  <c:v>-1.8605500000000001</c:v>
                </c:pt>
                <c:pt idx="16">
                  <c:v>0</c:v>
                </c:pt>
                <c:pt idx="17">
                  <c:v>-1.8605500000000001</c:v>
                </c:pt>
                <c:pt idx="18">
                  <c:v>0</c:v>
                </c:pt>
                <c:pt idx="19">
                  <c:v>-1.8669</c:v>
                </c:pt>
                <c:pt idx="20">
                  <c:v>0</c:v>
                </c:pt>
                <c:pt idx="21">
                  <c:v>-1.8669</c:v>
                </c:pt>
                <c:pt idx="22">
                  <c:v>0</c:v>
                </c:pt>
                <c:pt idx="23">
                  <c:v>-1.8605500000000001</c:v>
                </c:pt>
                <c:pt idx="24">
                  <c:v>-1.4224000000000001</c:v>
                </c:pt>
                <c:pt idx="25">
                  <c:v>-1.3334999999999999</c:v>
                </c:pt>
                <c:pt idx="26">
                  <c:v>-1.27</c:v>
                </c:pt>
                <c:pt idx="27">
                  <c:v>-1.1684000000000001</c:v>
                </c:pt>
                <c:pt idx="28">
                  <c:v>-1.016</c:v>
                </c:pt>
                <c:pt idx="29">
                  <c:v>-0.99695000000000011</c:v>
                </c:pt>
                <c:pt idx="30">
                  <c:v>-0.95250000000000001</c:v>
                </c:pt>
                <c:pt idx="31">
                  <c:v>-0.85724999999999996</c:v>
                </c:pt>
                <c:pt idx="32">
                  <c:v>-0.82550000000000001</c:v>
                </c:pt>
              </c:numCache>
            </c:numRef>
          </c:yVal>
          <c:smooth val="0"/>
        </c:ser>
        <c:ser>
          <c:idx val="2"/>
          <c:order val="2"/>
          <c:tx>
            <c:v>Downstream</c:v>
          </c:tx>
          <c:spPr>
            <a:ln w="28575" cap="rnd" cmpd="sng" algn="ctr">
              <a:noFill/>
              <a:prstDash val="solid"/>
              <a:round/>
            </a:ln>
            <a:effectLst/>
          </c:spPr>
          <c:marker>
            <c:symbol val="circle"/>
            <c:size val="7"/>
            <c:spPr>
              <a:solidFill>
                <a:schemeClr val="accent2">
                  <a:lumMod val="75000"/>
                </a:schemeClr>
              </a:solidFill>
              <a:ln w="9525" cap="flat" cmpd="sng" algn="ctr">
                <a:solidFill>
                  <a:schemeClr val="accent2">
                    <a:lumMod val="75000"/>
                  </a:schemeClr>
                </a:solidFill>
                <a:prstDash val="solid"/>
                <a:round/>
              </a:ln>
              <a:effectLst/>
            </c:spPr>
          </c:marker>
          <c:trendline>
            <c:spPr>
              <a:ln w="9525" cap="rnd" cmpd="sng" algn="ctr">
                <a:solidFill>
                  <a:schemeClr val="accent2">
                    <a:lumMod val="75000"/>
                  </a:schemeClr>
                </a:solidFill>
                <a:prstDash val="solid"/>
                <a:round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DAM_HEC!$R$7:$R$39</c:f>
              <c:numCache>
                <c:formatCode>General</c:formatCode>
                <c:ptCount val="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</c:numCache>
            </c:numRef>
          </c:xVal>
          <c:yVal>
            <c:numRef>
              <c:f>DAM_HEC!$X$7:$X$39</c:f>
              <c:numCache>
                <c:formatCode>General</c:formatCode>
                <c:ptCount val="33"/>
                <c:pt idx="0">
                  <c:v>-0.21590000000000001</c:v>
                </c:pt>
                <c:pt idx="1">
                  <c:v>-0.28575</c:v>
                </c:pt>
                <c:pt idx="2">
                  <c:v>0</c:v>
                </c:pt>
                <c:pt idx="3">
                  <c:v>-0.44450000000000001</c:v>
                </c:pt>
                <c:pt idx="4">
                  <c:v>0</c:v>
                </c:pt>
                <c:pt idx="5">
                  <c:v>-0.58420000000000005</c:v>
                </c:pt>
                <c:pt idx="6">
                  <c:v>0</c:v>
                </c:pt>
                <c:pt idx="7">
                  <c:v>-0.74930000000000008</c:v>
                </c:pt>
                <c:pt idx="8">
                  <c:v>0</c:v>
                </c:pt>
                <c:pt idx="9">
                  <c:v>-1.1874500000000001</c:v>
                </c:pt>
                <c:pt idx="10">
                  <c:v>0</c:v>
                </c:pt>
                <c:pt idx="11">
                  <c:v>-1.03505</c:v>
                </c:pt>
                <c:pt idx="12">
                  <c:v>0</c:v>
                </c:pt>
                <c:pt idx="13">
                  <c:v>-1.1938</c:v>
                </c:pt>
                <c:pt idx="14">
                  <c:v>-1.2953999999999999</c:v>
                </c:pt>
                <c:pt idx="15">
                  <c:v>-1.3715999999999999</c:v>
                </c:pt>
                <c:pt idx="16">
                  <c:v>-1.4414500000000001</c:v>
                </c:pt>
                <c:pt idx="17">
                  <c:v>-1.9113499999999999</c:v>
                </c:pt>
                <c:pt idx="18">
                  <c:v>0</c:v>
                </c:pt>
                <c:pt idx="19">
                  <c:v>-1.9177000000000002</c:v>
                </c:pt>
                <c:pt idx="20">
                  <c:v>0</c:v>
                </c:pt>
                <c:pt idx="21">
                  <c:v>-1.9113499999999999</c:v>
                </c:pt>
                <c:pt idx="22">
                  <c:v>0</c:v>
                </c:pt>
                <c:pt idx="23">
                  <c:v>-1.9113499999999999</c:v>
                </c:pt>
                <c:pt idx="24">
                  <c:v>-1.3144499999999999</c:v>
                </c:pt>
                <c:pt idx="25">
                  <c:v>-1.2573000000000001</c:v>
                </c:pt>
                <c:pt idx="26">
                  <c:v>0</c:v>
                </c:pt>
                <c:pt idx="27">
                  <c:v>-1.16205</c:v>
                </c:pt>
                <c:pt idx="28">
                  <c:v>0</c:v>
                </c:pt>
                <c:pt idx="29">
                  <c:v>-0.9779000000000001</c:v>
                </c:pt>
                <c:pt idx="30">
                  <c:v>0</c:v>
                </c:pt>
                <c:pt idx="31">
                  <c:v>-0.83820000000000006</c:v>
                </c:pt>
                <c:pt idx="32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0422192"/>
        <c:axId val="360423760"/>
      </c:scatterChart>
      <c:valAx>
        <c:axId val="360422192"/>
        <c:scaling>
          <c:orientation val="maxMin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feet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423760"/>
        <c:crosses val="autoZero"/>
        <c:crossBetween val="midCat"/>
      </c:valAx>
      <c:valAx>
        <c:axId val="360423760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tint val="75000"/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422192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  <a:shade val="95000"/>
          <a:satMod val="10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0469816272965886E-2"/>
          <c:y val="0.15782407407407409"/>
          <c:w val="0.86486351706036746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DAM_HEC!$E$60</c:f>
              <c:strCache>
                <c:ptCount val="1"/>
                <c:pt idx="0">
                  <c:v>Stage m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DAM_HEC!$D$61:$D$67</c:f>
              <c:numCache>
                <c:formatCode>0</c:formatCode>
                <c:ptCount val="7"/>
                <c:pt idx="0">
                  <c:v>0</c:v>
                </c:pt>
                <c:pt idx="1">
                  <c:v>0.99958467762917302</c:v>
                </c:pt>
                <c:pt idx="2">
                  <c:v>10.000000707805199</c:v>
                </c:pt>
                <c:pt idx="3">
                  <c:v>100.000008940697</c:v>
                </c:pt>
                <c:pt idx="4">
                  <c:v>1000.00011920929</c:v>
                </c:pt>
                <c:pt idx="5">
                  <c:v>2000</c:v>
                </c:pt>
                <c:pt idx="6">
                  <c:v>3000</c:v>
                </c:pt>
              </c:numCache>
            </c:numRef>
          </c:xVal>
          <c:yVal>
            <c:numRef>
              <c:f>DAM_HEC!$E$61:$E$67</c:f>
              <c:numCache>
                <c:formatCode>0.0000</c:formatCode>
                <c:ptCount val="7"/>
                <c:pt idx="0">
                  <c:v>0</c:v>
                </c:pt>
                <c:pt idx="1">
                  <c:v>7.0790052413900462E-3</c:v>
                </c:pt>
                <c:pt idx="2">
                  <c:v>1.5867590904230067E-2</c:v>
                </c:pt>
                <c:pt idx="3">
                  <c:v>5.8459997177120027E-2</c:v>
                </c:pt>
                <c:pt idx="4">
                  <c:v>0.34727323055267001</c:v>
                </c:pt>
                <c:pt idx="5">
                  <c:v>0.56814873218535999</c:v>
                </c:pt>
                <c:pt idx="6">
                  <c:v>0.74145662784575994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658624"/>
        <c:axId val="121660192"/>
      </c:scatterChart>
      <c:valAx>
        <c:axId val="121658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 L/Sec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660192"/>
        <c:crosses val="autoZero"/>
        <c:crossBetween val="midCat"/>
      </c:valAx>
      <c:valAx>
        <c:axId val="12166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stage cm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658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8575">
              <a:noFill/>
            </a:ln>
          </c:spPr>
          <c:xVal>
            <c:numRef>
              <c:f>LBJ_2012!$B$3:$B$19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xVal>
          <c:yVal>
            <c:numRef>
              <c:f>LBJ_2012!$C$3:$C$19</c:f>
              <c:numCache>
                <c:formatCode>General</c:formatCode>
                <c:ptCount val="17"/>
                <c:pt idx="0">
                  <c:v>43.25</c:v>
                </c:pt>
                <c:pt idx="1">
                  <c:v>43.5</c:v>
                </c:pt>
                <c:pt idx="2">
                  <c:v>41</c:v>
                </c:pt>
                <c:pt idx="3">
                  <c:v>39.1</c:v>
                </c:pt>
                <c:pt idx="4">
                  <c:v>38.799999999999997</c:v>
                </c:pt>
                <c:pt idx="5">
                  <c:v>40.75</c:v>
                </c:pt>
                <c:pt idx="6">
                  <c:v>42</c:v>
                </c:pt>
                <c:pt idx="7">
                  <c:v>40.25</c:v>
                </c:pt>
                <c:pt idx="8">
                  <c:v>39</c:v>
                </c:pt>
                <c:pt idx="9">
                  <c:v>40</c:v>
                </c:pt>
                <c:pt idx="10">
                  <c:v>39.1</c:v>
                </c:pt>
                <c:pt idx="11">
                  <c:v>39</c:v>
                </c:pt>
                <c:pt idx="12">
                  <c:v>36.75</c:v>
                </c:pt>
                <c:pt idx="13">
                  <c:v>38</c:v>
                </c:pt>
                <c:pt idx="14">
                  <c:v>36.200000000000003</c:v>
                </c:pt>
                <c:pt idx="15">
                  <c:v>36.75</c:v>
                </c:pt>
                <c:pt idx="16">
                  <c:v>36.4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3228256"/>
        <c:axId val="363226688"/>
      </c:scatterChart>
      <c:valAx>
        <c:axId val="363228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63226688"/>
        <c:crosses val="autoZero"/>
        <c:crossBetween val="midCat"/>
      </c:valAx>
      <c:valAx>
        <c:axId val="3632266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6322825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Looking Downstream</a:t>
            </a:r>
          </a:p>
        </c:rich>
      </c:tx>
      <c:layout>
        <c:manualLayout>
          <c:xMode val="edge"/>
          <c:yMode val="edge"/>
          <c:x val="0.29944348657510422"/>
          <c:y val="5.8432934926958828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1.7153820797750737E-2"/>
          <c:y val="0.24303268909568121"/>
          <c:w val="0.77199970736525314"/>
          <c:h val="0.61932678733883362"/>
        </c:manualLayout>
      </c:layout>
      <c:scatterChart>
        <c:scatterStyle val="lineMarker"/>
        <c:varyColors val="0"/>
        <c:ser>
          <c:idx val="0"/>
          <c:order val="0"/>
          <c:tx>
            <c:strRef>
              <c:f>'N1-1'!$H$4:$H$5</c:f>
              <c:strCache>
                <c:ptCount val="2"/>
                <c:pt idx="0">
                  <c:v>Depth</c:v>
                </c:pt>
                <c:pt idx="1">
                  <c:v>cm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</c:marker>
          <c:xVal>
            <c:numRef>
              <c:f>'N1-1'!$B$6:$B$25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5.5</c:v>
                </c:pt>
                <c:pt idx="7">
                  <c:v>6</c:v>
                </c:pt>
                <c:pt idx="8">
                  <c:v>8</c:v>
                </c:pt>
                <c:pt idx="9">
                  <c:v>10</c:v>
                </c:pt>
                <c:pt idx="10">
                  <c:v>12</c:v>
                </c:pt>
                <c:pt idx="11">
                  <c:v>14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</c:numCache>
            </c:numRef>
          </c:xVal>
          <c:yVal>
            <c:numRef>
              <c:f>'N1-1'!$H$6:$H$25</c:f>
              <c:numCache>
                <c:formatCode>0.0</c:formatCode>
                <c:ptCount val="20"/>
                <c:pt idx="0">
                  <c:v>-8.89</c:v>
                </c:pt>
                <c:pt idx="1">
                  <c:v>-67.31</c:v>
                </c:pt>
                <c:pt idx="2">
                  <c:v>-82.55</c:v>
                </c:pt>
                <c:pt idx="3">
                  <c:v>-111.125</c:v>
                </c:pt>
                <c:pt idx="4">
                  <c:v>-121.92</c:v>
                </c:pt>
                <c:pt idx="5">
                  <c:v>-151.13</c:v>
                </c:pt>
                <c:pt idx="6">
                  <c:v>-139.065</c:v>
                </c:pt>
                <c:pt idx="7">
                  <c:v>-153.67000000000002</c:v>
                </c:pt>
                <c:pt idx="8">
                  <c:v>-161.92500000000001</c:v>
                </c:pt>
                <c:pt idx="9">
                  <c:v>-161.92500000000001</c:v>
                </c:pt>
                <c:pt idx="10">
                  <c:v>-165.1</c:v>
                </c:pt>
                <c:pt idx="11">
                  <c:v>-163.19499999999999</c:v>
                </c:pt>
                <c:pt idx="12">
                  <c:v>-142.875</c:v>
                </c:pt>
                <c:pt idx="13">
                  <c:v>-139.69999999999999</c:v>
                </c:pt>
                <c:pt idx="14">
                  <c:v>-113.03</c:v>
                </c:pt>
                <c:pt idx="15">
                  <c:v>-113.66500000000001</c:v>
                </c:pt>
                <c:pt idx="16">
                  <c:v>-108.58500000000001</c:v>
                </c:pt>
                <c:pt idx="17">
                  <c:v>-95.885000000000005</c:v>
                </c:pt>
                <c:pt idx="18">
                  <c:v>-68.58</c:v>
                </c:pt>
                <c:pt idx="19">
                  <c:v>-45.72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3229824"/>
        <c:axId val="363227472"/>
      </c:scatterChart>
      <c:valAx>
        <c:axId val="363229824"/>
        <c:scaling>
          <c:orientation val="maxMin"/>
          <c:max val="24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feet</a:t>
                </a:r>
              </a:p>
            </c:rich>
          </c:tx>
          <c:layout>
            <c:manualLayout>
              <c:xMode val="edge"/>
              <c:yMode val="edge"/>
              <c:x val="0.40567266737033086"/>
              <c:y val="0.8786318244084031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363227472"/>
        <c:crosses val="autoZero"/>
        <c:crossBetween val="midCat"/>
      </c:valAx>
      <c:valAx>
        <c:axId val="363227472"/>
        <c:scaling>
          <c:orientation val="minMax"/>
        </c:scaling>
        <c:delete val="0"/>
        <c:axPos val="r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cm depth</a:t>
                </a:r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crossAx val="3632298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Looking Downstream</a:t>
            </a:r>
          </a:p>
        </c:rich>
      </c:tx>
      <c:layout>
        <c:manualLayout>
          <c:xMode val="edge"/>
          <c:yMode val="edge"/>
          <c:x val="0.29944348657510422"/>
          <c:y val="5.8432934926958828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1.7153820797750737E-2"/>
          <c:y val="0.24303268909568121"/>
          <c:w val="0.77199970736525314"/>
          <c:h val="0.61932678733883362"/>
        </c:manualLayout>
      </c:layout>
      <c:scatterChart>
        <c:scatterStyle val="lineMarker"/>
        <c:varyColors val="0"/>
        <c:ser>
          <c:idx val="0"/>
          <c:order val="0"/>
          <c:tx>
            <c:strRef>
              <c:f>'N1-2'!$H$4:$H$5</c:f>
              <c:strCache>
                <c:ptCount val="2"/>
                <c:pt idx="0">
                  <c:v>Depth</c:v>
                </c:pt>
                <c:pt idx="1">
                  <c:v>cm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</c:marker>
          <c:xVal>
            <c:numRef>
              <c:f>'N1-2'!$B$6:$B$17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10</c:v>
                </c:pt>
                <c:pt idx="7">
                  <c:v>12</c:v>
                </c:pt>
                <c:pt idx="8">
                  <c:v>14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</c:numCache>
            </c:numRef>
          </c:xVal>
          <c:yVal>
            <c:numRef>
              <c:f>'N1-2'!$H$6:$H$17</c:f>
              <c:numCache>
                <c:formatCode>0.0</c:formatCode>
                <c:ptCount val="12"/>
                <c:pt idx="0">
                  <c:v>-78.739999999999995</c:v>
                </c:pt>
                <c:pt idx="1">
                  <c:v>-142.875</c:v>
                </c:pt>
                <c:pt idx="2">
                  <c:v>-144.78</c:v>
                </c:pt>
                <c:pt idx="3">
                  <c:v>-147.32</c:v>
                </c:pt>
                <c:pt idx="4">
                  <c:v>-149.86000000000001</c:v>
                </c:pt>
                <c:pt idx="5">
                  <c:v>-146.685</c:v>
                </c:pt>
                <c:pt idx="6">
                  <c:v>-144.78</c:v>
                </c:pt>
                <c:pt idx="7">
                  <c:v>-142.24</c:v>
                </c:pt>
                <c:pt idx="8">
                  <c:v>-129.54</c:v>
                </c:pt>
                <c:pt idx="9">
                  <c:v>-127</c:v>
                </c:pt>
                <c:pt idx="10">
                  <c:v>-83.185000000000002</c:v>
                </c:pt>
                <c:pt idx="11">
                  <c:v>-37.465000000000003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3229432"/>
        <c:axId val="363225512"/>
      </c:scatterChart>
      <c:valAx>
        <c:axId val="363229432"/>
        <c:scaling>
          <c:orientation val="maxMin"/>
          <c:max val="2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feet</a:t>
                </a:r>
              </a:p>
            </c:rich>
          </c:tx>
          <c:layout>
            <c:manualLayout>
              <c:xMode val="edge"/>
              <c:yMode val="edge"/>
              <c:x val="0.40567266737033086"/>
              <c:y val="0.8786318244084031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363225512"/>
        <c:crosses val="autoZero"/>
        <c:crossBetween val="midCat"/>
      </c:valAx>
      <c:valAx>
        <c:axId val="363225512"/>
        <c:scaling>
          <c:orientation val="minMax"/>
        </c:scaling>
        <c:delete val="0"/>
        <c:axPos val="r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cm depth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36322943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Looking Downstream</a:t>
            </a:r>
          </a:p>
        </c:rich>
      </c:tx>
      <c:layout>
        <c:manualLayout>
          <c:xMode val="edge"/>
          <c:yMode val="edge"/>
          <c:x val="0.29944348657510422"/>
          <c:y val="5.8432934926958828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1.7153820797750737E-2"/>
          <c:y val="0.24303268909568121"/>
          <c:w val="0.77199970736525314"/>
          <c:h val="0.61932678733883362"/>
        </c:manualLayout>
      </c:layout>
      <c:scatterChart>
        <c:scatterStyle val="lineMarker"/>
        <c:varyColors val="0"/>
        <c:ser>
          <c:idx val="0"/>
          <c:order val="0"/>
          <c:tx>
            <c:strRef>
              <c:f>'N1-3'!$H$4:$H$5</c:f>
              <c:strCache>
                <c:ptCount val="2"/>
                <c:pt idx="0">
                  <c:v>Depth</c:v>
                </c:pt>
                <c:pt idx="1">
                  <c:v>cm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</c:marker>
          <c:xVal>
            <c:numRef>
              <c:f>'N1-3'!$B$6:$B$22</c:f>
              <c:numCache>
                <c:formatCode>General</c:formatCode>
                <c:ptCount val="17"/>
                <c:pt idx="0">
                  <c:v>0</c:v>
                </c:pt>
                <c:pt idx="1">
                  <c:v>1.33</c:v>
                </c:pt>
                <c:pt idx="2">
                  <c:v>1.375</c:v>
                </c:pt>
                <c:pt idx="3">
                  <c:v>2</c:v>
                </c:pt>
                <c:pt idx="4">
                  <c:v>4</c:v>
                </c:pt>
                <c:pt idx="5">
                  <c:v>6</c:v>
                </c:pt>
                <c:pt idx="6">
                  <c:v>8</c:v>
                </c:pt>
                <c:pt idx="7">
                  <c:v>10.375</c:v>
                </c:pt>
                <c:pt idx="8">
                  <c:v>10.416</c:v>
                </c:pt>
                <c:pt idx="9">
                  <c:v>12.375</c:v>
                </c:pt>
                <c:pt idx="10">
                  <c:v>13.833</c:v>
                </c:pt>
                <c:pt idx="11">
                  <c:v>15.833</c:v>
                </c:pt>
                <c:pt idx="12">
                  <c:v>17.416</c:v>
                </c:pt>
                <c:pt idx="13">
                  <c:v>22</c:v>
                </c:pt>
                <c:pt idx="14">
                  <c:v>24.75</c:v>
                </c:pt>
                <c:pt idx="15">
                  <c:v>24.832999999999998</c:v>
                </c:pt>
                <c:pt idx="16">
                  <c:v>26.416</c:v>
                </c:pt>
              </c:numCache>
            </c:numRef>
          </c:xVal>
          <c:yVal>
            <c:numRef>
              <c:f>'N1-3'!$H$6:$H$22</c:f>
              <c:numCache>
                <c:formatCode>0.0</c:formatCode>
                <c:ptCount val="17"/>
                <c:pt idx="0">
                  <c:v>-85.09</c:v>
                </c:pt>
                <c:pt idx="1">
                  <c:v>-85.09</c:v>
                </c:pt>
                <c:pt idx="2">
                  <c:v>-130.81</c:v>
                </c:pt>
                <c:pt idx="3">
                  <c:v>-127.63500000000001</c:v>
                </c:pt>
                <c:pt idx="4">
                  <c:v>-136.52500000000001</c:v>
                </c:pt>
                <c:pt idx="5">
                  <c:v>-134.62</c:v>
                </c:pt>
                <c:pt idx="6">
                  <c:v>-129.54</c:v>
                </c:pt>
                <c:pt idx="7">
                  <c:v>-121.285</c:v>
                </c:pt>
                <c:pt idx="8">
                  <c:v>-86.36</c:v>
                </c:pt>
                <c:pt idx="9">
                  <c:v>-86.36</c:v>
                </c:pt>
                <c:pt idx="10">
                  <c:v>-86.995000000000005</c:v>
                </c:pt>
                <c:pt idx="11">
                  <c:v>-88.265000000000001</c:v>
                </c:pt>
                <c:pt idx="12">
                  <c:v>-77.47</c:v>
                </c:pt>
                <c:pt idx="13">
                  <c:v>-93.98</c:v>
                </c:pt>
                <c:pt idx="14">
                  <c:v>-113.66500000000001</c:v>
                </c:pt>
                <c:pt idx="15">
                  <c:v>-85.724999999999994</c:v>
                </c:pt>
                <c:pt idx="16">
                  <c:v>-85.724999999999994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3223944"/>
        <c:axId val="363225904"/>
      </c:scatterChart>
      <c:valAx>
        <c:axId val="363223944"/>
        <c:scaling>
          <c:orientation val="maxMin"/>
          <c:max val="27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feet</a:t>
                </a:r>
              </a:p>
            </c:rich>
          </c:tx>
          <c:layout>
            <c:manualLayout>
              <c:xMode val="edge"/>
              <c:yMode val="edge"/>
              <c:x val="0.40567266737033086"/>
              <c:y val="0.8786318244084031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363225904"/>
        <c:crosses val="autoZero"/>
        <c:crossBetween val="midCat"/>
      </c:valAx>
      <c:valAx>
        <c:axId val="363225904"/>
        <c:scaling>
          <c:orientation val="minMax"/>
        </c:scaling>
        <c:delete val="0"/>
        <c:axPos val="r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cm depth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36322394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Looking Upstream</a:t>
            </a:r>
          </a:p>
        </c:rich>
      </c:tx>
      <c:layout>
        <c:manualLayout>
          <c:xMode val="edge"/>
          <c:yMode val="edge"/>
          <c:x val="0.29944348657510422"/>
          <c:y val="5.8432934926958828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1.7153820797750737E-2"/>
          <c:y val="0.24303268909568121"/>
          <c:w val="0.77199970736525314"/>
          <c:h val="0.61932678733883362"/>
        </c:manualLayout>
      </c:layout>
      <c:scatterChart>
        <c:scatterStyle val="lineMarker"/>
        <c:varyColors val="0"/>
        <c:ser>
          <c:idx val="0"/>
          <c:order val="0"/>
          <c:tx>
            <c:strRef>
              <c:f>'N2-1'!$H$4:$H$5</c:f>
              <c:strCache>
                <c:ptCount val="2"/>
                <c:pt idx="0">
                  <c:v>Depth</c:v>
                </c:pt>
                <c:pt idx="1">
                  <c:v>cm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</c:marker>
          <c:xVal>
            <c:numRef>
              <c:f>'N2-1'!$B$6:$B$19</c:f>
              <c:numCache>
                <c:formatCode>General</c:formatCode>
                <c:ptCount val="14"/>
                <c:pt idx="0">
                  <c:v>1.66</c:v>
                </c:pt>
                <c:pt idx="1">
                  <c:v>1.833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14.833</c:v>
                </c:pt>
              </c:numCache>
            </c:numRef>
          </c:xVal>
          <c:yVal>
            <c:numRef>
              <c:f>'N2-1'!$H$6:$H$19</c:f>
              <c:numCache>
                <c:formatCode>0.0</c:formatCode>
                <c:ptCount val="14"/>
                <c:pt idx="0">
                  <c:v>-135.255</c:v>
                </c:pt>
                <c:pt idx="1">
                  <c:v>-178.435</c:v>
                </c:pt>
                <c:pt idx="2">
                  <c:v>-180.97499999999999</c:v>
                </c:pt>
                <c:pt idx="3">
                  <c:v>-184.15</c:v>
                </c:pt>
                <c:pt idx="4">
                  <c:v>-177.16499999999999</c:v>
                </c:pt>
                <c:pt idx="5">
                  <c:v>-180.34</c:v>
                </c:pt>
                <c:pt idx="6">
                  <c:v>-180.97499999999999</c:v>
                </c:pt>
                <c:pt idx="7">
                  <c:v>-180.97499999999999</c:v>
                </c:pt>
                <c:pt idx="8">
                  <c:v>-185.42000000000002</c:v>
                </c:pt>
                <c:pt idx="9">
                  <c:v>-152.4</c:v>
                </c:pt>
                <c:pt idx="10">
                  <c:v>-176.53</c:v>
                </c:pt>
                <c:pt idx="11">
                  <c:v>-174.625</c:v>
                </c:pt>
                <c:pt idx="12">
                  <c:v>-181.61</c:v>
                </c:pt>
                <c:pt idx="13">
                  <c:v>-174.625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3230608"/>
        <c:axId val="363227080"/>
      </c:scatterChart>
      <c:valAx>
        <c:axId val="363230608"/>
        <c:scaling>
          <c:orientation val="maxMin"/>
          <c:max val="27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feet</a:t>
                </a:r>
              </a:p>
            </c:rich>
          </c:tx>
          <c:layout>
            <c:manualLayout>
              <c:xMode val="edge"/>
              <c:yMode val="edge"/>
              <c:x val="0.40567266737033086"/>
              <c:y val="0.8786318244084031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363227080"/>
        <c:crosses val="autoZero"/>
        <c:crossBetween val="midCat"/>
      </c:valAx>
      <c:valAx>
        <c:axId val="363227080"/>
        <c:scaling>
          <c:orientation val="minMax"/>
        </c:scaling>
        <c:delete val="0"/>
        <c:axPos val="r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cm depth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36323060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Looking Downstream</a:t>
            </a:r>
          </a:p>
        </c:rich>
      </c:tx>
      <c:layout>
        <c:manualLayout>
          <c:xMode val="edge"/>
          <c:yMode val="edge"/>
          <c:x val="0.29944348657510422"/>
          <c:y val="5.8432934926958828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1.7153820797750737E-2"/>
          <c:y val="0.24303268909568121"/>
          <c:w val="0.77199970736525314"/>
          <c:h val="0.61932678733883362"/>
        </c:manualLayout>
      </c:layout>
      <c:scatterChart>
        <c:scatterStyle val="lineMarker"/>
        <c:varyColors val="0"/>
        <c:ser>
          <c:idx val="0"/>
          <c:order val="0"/>
          <c:tx>
            <c:strRef>
              <c:f>'N2-2'!$H$4:$H$5</c:f>
              <c:strCache>
                <c:ptCount val="2"/>
                <c:pt idx="0">
                  <c:v>Depth</c:v>
                </c:pt>
                <c:pt idx="1">
                  <c:v>cm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</c:marker>
          <c:xVal>
            <c:numRef>
              <c:f>'N2-2'!$B$6:$B$20</c:f>
              <c:numCache>
                <c:formatCode>General</c:formatCode>
                <c:ptCount val="15"/>
                <c:pt idx="0">
                  <c:v>0.66700000000000004</c:v>
                </c:pt>
                <c:pt idx="1">
                  <c:v>1</c:v>
                </c:pt>
                <c:pt idx="2">
                  <c:v>1.0832999999999999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9</c:v>
                </c:pt>
                <c:pt idx="10">
                  <c:v>10</c:v>
                </c:pt>
                <c:pt idx="11">
                  <c:v>12</c:v>
                </c:pt>
                <c:pt idx="12">
                  <c:v>14</c:v>
                </c:pt>
                <c:pt idx="13">
                  <c:v>14.33</c:v>
                </c:pt>
                <c:pt idx="14">
                  <c:v>14.33</c:v>
                </c:pt>
              </c:numCache>
            </c:numRef>
          </c:xVal>
          <c:yVal>
            <c:numRef>
              <c:f>'N2-2'!$H$6:$H$20</c:f>
              <c:numCache>
                <c:formatCode>0.0</c:formatCode>
                <c:ptCount val="15"/>
                <c:pt idx="0">
                  <c:v>-129.54</c:v>
                </c:pt>
                <c:pt idx="1">
                  <c:v>-135.255</c:v>
                </c:pt>
                <c:pt idx="2">
                  <c:v>-238.125</c:v>
                </c:pt>
                <c:pt idx="3">
                  <c:v>-226.06</c:v>
                </c:pt>
                <c:pt idx="4">
                  <c:v>-170.18</c:v>
                </c:pt>
                <c:pt idx="5">
                  <c:v>-166.37</c:v>
                </c:pt>
                <c:pt idx="6">
                  <c:v>-161.92500000000001</c:v>
                </c:pt>
                <c:pt idx="7">
                  <c:v>-172.08500000000001</c:v>
                </c:pt>
                <c:pt idx="8">
                  <c:v>-165.73500000000001</c:v>
                </c:pt>
                <c:pt idx="9">
                  <c:v>-167.64000000000001</c:v>
                </c:pt>
                <c:pt idx="10">
                  <c:v>-170.815</c:v>
                </c:pt>
                <c:pt idx="11">
                  <c:v>-170.18</c:v>
                </c:pt>
                <c:pt idx="12">
                  <c:v>-160.655</c:v>
                </c:pt>
                <c:pt idx="13">
                  <c:v>-160.655</c:v>
                </c:pt>
                <c:pt idx="14">
                  <c:v>-138.43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3228648"/>
        <c:axId val="363224728"/>
      </c:scatterChart>
      <c:valAx>
        <c:axId val="363228648"/>
        <c:scaling>
          <c:orientation val="maxMin"/>
          <c:max val="27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feet</a:t>
                </a:r>
              </a:p>
            </c:rich>
          </c:tx>
          <c:layout>
            <c:manualLayout>
              <c:xMode val="edge"/>
              <c:yMode val="edge"/>
              <c:x val="0.40567266737033086"/>
              <c:y val="0.8786318244084031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363224728"/>
        <c:crosses val="autoZero"/>
        <c:crossBetween val="midCat"/>
      </c:valAx>
      <c:valAx>
        <c:axId val="363224728"/>
        <c:scaling>
          <c:orientation val="minMax"/>
        </c:scaling>
        <c:delete val="0"/>
        <c:axPos val="r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cm depth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36322864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142874</xdr:colOff>
      <xdr:row>25</xdr:row>
      <xdr:rowOff>57149</xdr:rowOff>
    </xdr:from>
    <xdr:to>
      <xdr:col>17</xdr:col>
      <xdr:colOff>400050</xdr:colOff>
      <xdr:row>37</xdr:row>
      <xdr:rowOff>161924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495299</xdr:colOff>
      <xdr:row>30</xdr:row>
      <xdr:rowOff>95249</xdr:rowOff>
    </xdr:from>
    <xdr:to>
      <xdr:col>18</xdr:col>
      <xdr:colOff>238125</xdr:colOff>
      <xdr:row>52</xdr:row>
      <xdr:rowOff>66674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47624</xdr:colOff>
      <xdr:row>40</xdr:row>
      <xdr:rowOff>47625</xdr:rowOff>
    </xdr:from>
    <xdr:to>
      <xdr:col>19</xdr:col>
      <xdr:colOff>333374</xdr:colOff>
      <xdr:row>54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47624</xdr:colOff>
      <xdr:row>40</xdr:row>
      <xdr:rowOff>47625</xdr:rowOff>
    </xdr:from>
    <xdr:to>
      <xdr:col>19</xdr:col>
      <xdr:colOff>333374</xdr:colOff>
      <xdr:row>54</xdr:row>
      <xdr:rowOff>123825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457200</xdr:colOff>
      <xdr:row>67</xdr:row>
      <xdr:rowOff>42862</xdr:rowOff>
    </xdr:from>
    <xdr:to>
      <xdr:col>7</xdr:col>
      <xdr:colOff>561975</xdr:colOff>
      <xdr:row>81</xdr:row>
      <xdr:rowOff>119062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485775</xdr:colOff>
      <xdr:row>82</xdr:row>
      <xdr:rowOff>66675</xdr:rowOff>
    </xdr:from>
    <xdr:to>
      <xdr:col>9</xdr:col>
      <xdr:colOff>180975</xdr:colOff>
      <xdr:row>103</xdr:row>
      <xdr:rowOff>133350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" y="15716250"/>
          <a:ext cx="5562600" cy="406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333375</xdr:colOff>
      <xdr:row>2</xdr:row>
      <xdr:rowOff>0</xdr:rowOff>
    </xdr:from>
    <xdr:to>
      <xdr:col>11</xdr:col>
      <xdr:colOff>28575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57149</xdr:colOff>
      <xdr:row>26</xdr:row>
      <xdr:rowOff>66674</xdr:rowOff>
    </xdr:from>
    <xdr:to>
      <xdr:col>17</xdr:col>
      <xdr:colOff>314325</xdr:colOff>
      <xdr:row>38</xdr:row>
      <xdr:rowOff>171449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57149</xdr:colOff>
      <xdr:row>18</xdr:row>
      <xdr:rowOff>66674</xdr:rowOff>
    </xdr:from>
    <xdr:to>
      <xdr:col>17</xdr:col>
      <xdr:colOff>314325</xdr:colOff>
      <xdr:row>30</xdr:row>
      <xdr:rowOff>171449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57149</xdr:colOff>
      <xdr:row>23</xdr:row>
      <xdr:rowOff>66674</xdr:rowOff>
    </xdr:from>
    <xdr:to>
      <xdr:col>17</xdr:col>
      <xdr:colOff>314325</xdr:colOff>
      <xdr:row>35</xdr:row>
      <xdr:rowOff>171449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57149</xdr:colOff>
      <xdr:row>20</xdr:row>
      <xdr:rowOff>66674</xdr:rowOff>
    </xdr:from>
    <xdr:to>
      <xdr:col>17</xdr:col>
      <xdr:colOff>314325</xdr:colOff>
      <xdr:row>32</xdr:row>
      <xdr:rowOff>171449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57149</xdr:colOff>
      <xdr:row>21</xdr:row>
      <xdr:rowOff>66674</xdr:rowOff>
    </xdr:from>
    <xdr:to>
      <xdr:col>17</xdr:col>
      <xdr:colOff>314325</xdr:colOff>
      <xdr:row>33</xdr:row>
      <xdr:rowOff>171449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5"/>
  <sheetViews>
    <sheetView tabSelected="1" topLeftCell="A7" workbookViewId="0">
      <selection activeCell="E2" sqref="E2"/>
    </sheetView>
  </sheetViews>
  <sheetFormatPr defaultRowHeight="15" x14ac:dyDescent="0.25"/>
  <cols>
    <col min="2" max="2" width="9.85546875" bestFit="1" customWidth="1"/>
    <col min="3" max="3" width="9.28515625" bestFit="1" customWidth="1"/>
    <col min="7" max="7" width="11.5703125" customWidth="1"/>
  </cols>
  <sheetData>
    <row r="2" spans="1:8" ht="15.75" x14ac:dyDescent="0.25">
      <c r="B2" s="1" t="s">
        <v>4</v>
      </c>
      <c r="C2" s="1"/>
      <c r="E2" t="s">
        <v>34</v>
      </c>
    </row>
    <row r="3" spans="1:8" ht="15.75" x14ac:dyDescent="0.25">
      <c r="B3" s="2">
        <v>41390</v>
      </c>
      <c r="C3" s="1">
        <v>941</v>
      </c>
    </row>
    <row r="4" spans="1:8" x14ac:dyDescent="0.25">
      <c r="B4" s="7" t="s">
        <v>0</v>
      </c>
      <c r="C4" s="7" t="s">
        <v>5</v>
      </c>
      <c r="D4" s="7"/>
      <c r="E4" s="6"/>
      <c r="F4" s="7" t="s">
        <v>0</v>
      </c>
      <c r="G4" s="7" t="s">
        <v>5</v>
      </c>
      <c r="H4" s="7" t="s">
        <v>12</v>
      </c>
    </row>
    <row r="5" spans="1:8" x14ac:dyDescent="0.25">
      <c r="B5" s="8" t="s">
        <v>6</v>
      </c>
      <c r="C5" s="8" t="s">
        <v>6</v>
      </c>
      <c r="D5" s="8" t="s">
        <v>7</v>
      </c>
      <c r="E5" s="6"/>
      <c r="F5" s="8" t="s">
        <v>10</v>
      </c>
      <c r="G5" s="8" t="s">
        <v>10</v>
      </c>
      <c r="H5" s="8" t="s">
        <v>10</v>
      </c>
    </row>
    <row r="6" spans="1:8" x14ac:dyDescent="0.25">
      <c r="A6" t="s">
        <v>8</v>
      </c>
      <c r="B6" s="9">
        <v>0</v>
      </c>
      <c r="C6" s="9">
        <v>4</v>
      </c>
      <c r="D6" s="9">
        <v>4.75</v>
      </c>
      <c r="E6" s="3"/>
      <c r="F6" s="10">
        <f>B6*12*2.54</f>
        <v>0</v>
      </c>
      <c r="G6" s="10">
        <f>((C6*12)+D6)*2.54</f>
        <v>133.98500000000001</v>
      </c>
      <c r="H6" s="10">
        <f>-G6</f>
        <v>-133.98500000000001</v>
      </c>
    </row>
    <row r="7" spans="1:8" x14ac:dyDescent="0.25">
      <c r="B7" s="3">
        <v>0</v>
      </c>
      <c r="C7" s="3">
        <v>4</v>
      </c>
      <c r="D7" s="3">
        <v>8</v>
      </c>
      <c r="E7" s="3"/>
      <c r="F7" s="10">
        <f t="shared" ref="F7:F25" si="0">B7*12*2.54</f>
        <v>0</v>
      </c>
      <c r="G7" s="10">
        <f t="shared" ref="G7:G24" si="1">((C7*12)+D7)*2.54</f>
        <v>142.24</v>
      </c>
      <c r="H7" s="10">
        <f t="shared" ref="H7:H24" si="2">-G7</f>
        <v>-142.24</v>
      </c>
    </row>
    <row r="8" spans="1:8" x14ac:dyDescent="0.25">
      <c r="B8" s="3">
        <f>B7+1</f>
        <v>1</v>
      </c>
      <c r="C8" s="3">
        <v>4</v>
      </c>
      <c r="D8" s="3">
        <v>9.5</v>
      </c>
      <c r="E8" s="3"/>
      <c r="F8" s="10">
        <f t="shared" si="0"/>
        <v>30.48</v>
      </c>
      <c r="G8" s="10">
        <f t="shared" si="1"/>
        <v>146.05000000000001</v>
      </c>
      <c r="H8" s="10">
        <f t="shared" si="2"/>
        <v>-146.05000000000001</v>
      </c>
    </row>
    <row r="9" spans="1:8" x14ac:dyDescent="0.25">
      <c r="B9" s="3">
        <f t="shared" ref="B9:B22" si="3">B8+1</f>
        <v>2</v>
      </c>
      <c r="C9" s="3">
        <v>4</v>
      </c>
      <c r="D9" s="3">
        <v>9.75</v>
      </c>
      <c r="E9" s="3"/>
      <c r="F9" s="10">
        <f t="shared" si="0"/>
        <v>60.96</v>
      </c>
      <c r="G9" s="10">
        <f t="shared" si="1"/>
        <v>146.685</v>
      </c>
      <c r="H9" s="10">
        <f t="shared" si="2"/>
        <v>-146.685</v>
      </c>
    </row>
    <row r="10" spans="1:8" x14ac:dyDescent="0.25">
      <c r="B10" s="3">
        <f t="shared" si="3"/>
        <v>3</v>
      </c>
      <c r="C10" s="3">
        <v>4</v>
      </c>
      <c r="D10" s="3">
        <v>9.25</v>
      </c>
      <c r="E10" s="3"/>
      <c r="F10" s="10">
        <f t="shared" si="0"/>
        <v>91.44</v>
      </c>
      <c r="G10" s="10">
        <f t="shared" si="1"/>
        <v>145.41499999999999</v>
      </c>
      <c r="H10" s="10">
        <f t="shared" si="2"/>
        <v>-145.41499999999999</v>
      </c>
    </row>
    <row r="11" spans="1:8" x14ac:dyDescent="0.25">
      <c r="B11" s="3">
        <f t="shared" si="3"/>
        <v>4</v>
      </c>
      <c r="C11" s="3">
        <v>4</v>
      </c>
      <c r="D11" s="3">
        <v>9.75</v>
      </c>
      <c r="E11" s="3"/>
      <c r="F11" s="10">
        <f t="shared" si="0"/>
        <v>121.92</v>
      </c>
      <c r="G11" s="10">
        <f t="shared" si="1"/>
        <v>146.685</v>
      </c>
      <c r="H11" s="10">
        <f t="shared" si="2"/>
        <v>-146.685</v>
      </c>
    </row>
    <row r="12" spans="1:8" x14ac:dyDescent="0.25">
      <c r="B12" s="3">
        <f t="shared" si="3"/>
        <v>5</v>
      </c>
      <c r="C12" s="3">
        <v>4</v>
      </c>
      <c r="D12" s="3">
        <v>9.75</v>
      </c>
      <c r="E12" s="3"/>
      <c r="F12" s="10">
        <f t="shared" si="0"/>
        <v>152.4</v>
      </c>
      <c r="G12" s="10">
        <f t="shared" si="1"/>
        <v>146.685</v>
      </c>
      <c r="H12" s="10">
        <f t="shared" si="2"/>
        <v>-146.685</v>
      </c>
    </row>
    <row r="13" spans="1:8" x14ac:dyDescent="0.25">
      <c r="B13" s="3">
        <f t="shared" si="3"/>
        <v>6</v>
      </c>
      <c r="C13" s="3">
        <v>4</v>
      </c>
      <c r="D13" s="3">
        <v>9.25</v>
      </c>
      <c r="E13" s="3"/>
      <c r="F13" s="10">
        <f t="shared" si="0"/>
        <v>182.88</v>
      </c>
      <c r="G13" s="10">
        <f t="shared" si="1"/>
        <v>145.41499999999999</v>
      </c>
      <c r="H13" s="10">
        <f t="shared" si="2"/>
        <v>-145.41499999999999</v>
      </c>
    </row>
    <row r="14" spans="1:8" x14ac:dyDescent="0.25">
      <c r="B14" s="3">
        <f t="shared" si="3"/>
        <v>7</v>
      </c>
      <c r="C14" s="3">
        <v>4</v>
      </c>
      <c r="D14" s="3">
        <v>8.25</v>
      </c>
      <c r="E14" s="3"/>
      <c r="F14" s="10">
        <f t="shared" si="0"/>
        <v>213.36</v>
      </c>
      <c r="G14" s="10">
        <f t="shared" si="1"/>
        <v>142.875</v>
      </c>
      <c r="H14" s="10">
        <f t="shared" si="2"/>
        <v>-142.875</v>
      </c>
    </row>
    <row r="15" spans="1:8" x14ac:dyDescent="0.25">
      <c r="B15" s="3">
        <f t="shared" si="3"/>
        <v>8</v>
      </c>
      <c r="C15" s="3">
        <v>4</v>
      </c>
      <c r="D15" s="3">
        <v>8</v>
      </c>
      <c r="E15" s="3"/>
      <c r="F15" s="10">
        <f t="shared" si="0"/>
        <v>243.84</v>
      </c>
      <c r="G15" s="10">
        <f t="shared" si="1"/>
        <v>142.24</v>
      </c>
      <c r="H15" s="10">
        <f t="shared" si="2"/>
        <v>-142.24</v>
      </c>
    </row>
    <row r="16" spans="1:8" x14ac:dyDescent="0.25">
      <c r="B16" s="3">
        <f t="shared" si="3"/>
        <v>9</v>
      </c>
      <c r="C16" s="3">
        <v>4</v>
      </c>
      <c r="D16" s="3">
        <v>5.75</v>
      </c>
      <c r="E16" s="3"/>
      <c r="F16" s="10">
        <f t="shared" si="0"/>
        <v>274.32</v>
      </c>
      <c r="G16" s="10">
        <f t="shared" si="1"/>
        <v>136.52500000000001</v>
      </c>
      <c r="H16" s="10">
        <f t="shared" si="2"/>
        <v>-136.52500000000001</v>
      </c>
    </row>
    <row r="17" spans="1:8" x14ac:dyDescent="0.25">
      <c r="B17" s="3">
        <f t="shared" si="3"/>
        <v>10</v>
      </c>
      <c r="C17" s="3">
        <v>4</v>
      </c>
      <c r="D17" s="3">
        <v>6</v>
      </c>
      <c r="E17" s="3"/>
      <c r="F17" s="10">
        <f t="shared" si="0"/>
        <v>304.8</v>
      </c>
      <c r="G17" s="10">
        <f t="shared" si="1"/>
        <v>137.16</v>
      </c>
      <c r="H17" s="10">
        <f t="shared" si="2"/>
        <v>-137.16</v>
      </c>
    </row>
    <row r="18" spans="1:8" x14ac:dyDescent="0.25">
      <c r="B18" s="3">
        <f t="shared" si="3"/>
        <v>11</v>
      </c>
      <c r="C18" s="3">
        <v>4</v>
      </c>
      <c r="D18" s="3">
        <v>7</v>
      </c>
      <c r="E18" s="3"/>
      <c r="F18" s="10">
        <f t="shared" si="0"/>
        <v>335.28000000000003</v>
      </c>
      <c r="G18" s="10">
        <f t="shared" si="1"/>
        <v>139.69999999999999</v>
      </c>
      <c r="H18" s="10">
        <f t="shared" si="2"/>
        <v>-139.69999999999999</v>
      </c>
    </row>
    <row r="19" spans="1:8" x14ac:dyDescent="0.25">
      <c r="B19" s="3">
        <f t="shared" si="3"/>
        <v>12</v>
      </c>
      <c r="C19" s="3">
        <v>4</v>
      </c>
      <c r="D19" s="3">
        <v>7.25</v>
      </c>
      <c r="E19" s="3"/>
      <c r="F19" s="10">
        <f t="shared" si="0"/>
        <v>365.76</v>
      </c>
      <c r="G19" s="10">
        <f t="shared" si="1"/>
        <v>140.33500000000001</v>
      </c>
      <c r="H19" s="10">
        <f t="shared" si="2"/>
        <v>-140.33500000000001</v>
      </c>
    </row>
    <row r="20" spans="1:8" x14ac:dyDescent="0.25">
      <c r="B20" s="3">
        <f t="shared" si="3"/>
        <v>13</v>
      </c>
      <c r="C20" s="3">
        <v>4</v>
      </c>
      <c r="D20" s="3">
        <v>7.5</v>
      </c>
      <c r="E20" s="3"/>
      <c r="F20" s="10">
        <f t="shared" si="0"/>
        <v>396.24</v>
      </c>
      <c r="G20" s="10">
        <f t="shared" si="1"/>
        <v>140.97</v>
      </c>
      <c r="H20" s="10">
        <f t="shared" si="2"/>
        <v>-140.97</v>
      </c>
    </row>
    <row r="21" spans="1:8" x14ac:dyDescent="0.25">
      <c r="B21" s="3">
        <f t="shared" si="3"/>
        <v>14</v>
      </c>
      <c r="C21" s="3">
        <v>4</v>
      </c>
      <c r="D21" s="3">
        <v>5</v>
      </c>
      <c r="E21" s="3"/>
      <c r="F21" s="10">
        <f t="shared" si="0"/>
        <v>426.72</v>
      </c>
      <c r="G21" s="10">
        <f t="shared" si="1"/>
        <v>134.62</v>
      </c>
      <c r="H21" s="10">
        <f t="shared" si="2"/>
        <v>-134.62</v>
      </c>
    </row>
    <row r="22" spans="1:8" x14ac:dyDescent="0.25">
      <c r="B22" s="3">
        <f t="shared" si="3"/>
        <v>15</v>
      </c>
      <c r="C22" s="3">
        <v>4</v>
      </c>
      <c r="D22" s="3">
        <v>4.5</v>
      </c>
      <c r="E22" s="3"/>
      <c r="F22" s="10">
        <f t="shared" si="0"/>
        <v>457.2</v>
      </c>
      <c r="G22" s="10">
        <f t="shared" si="1"/>
        <v>133.35</v>
      </c>
      <c r="H22" s="10">
        <f t="shared" si="2"/>
        <v>-133.35</v>
      </c>
    </row>
    <row r="23" spans="1:8" x14ac:dyDescent="0.25">
      <c r="A23" t="s">
        <v>9</v>
      </c>
      <c r="B23" s="3">
        <v>15.5</v>
      </c>
      <c r="C23" s="3">
        <v>4</v>
      </c>
      <c r="D23" s="3">
        <v>4</v>
      </c>
      <c r="E23" s="3"/>
      <c r="F23" s="10">
        <f t="shared" si="0"/>
        <v>472.44</v>
      </c>
      <c r="G23" s="10">
        <f t="shared" si="1"/>
        <v>132.08000000000001</v>
      </c>
      <c r="H23" s="10">
        <f t="shared" si="2"/>
        <v>-132.08000000000001</v>
      </c>
    </row>
    <row r="24" spans="1:8" x14ac:dyDescent="0.25">
      <c r="B24" s="3">
        <f>B22+1</f>
        <v>16</v>
      </c>
      <c r="C24" s="3">
        <v>4</v>
      </c>
      <c r="D24" s="3">
        <v>3.75</v>
      </c>
      <c r="E24" s="3"/>
      <c r="F24" s="10">
        <f t="shared" si="0"/>
        <v>487.68</v>
      </c>
      <c r="G24" s="10">
        <f t="shared" si="1"/>
        <v>131.44499999999999</v>
      </c>
      <c r="H24" s="10">
        <f t="shared" si="2"/>
        <v>-131.44499999999999</v>
      </c>
    </row>
    <row r="25" spans="1:8" x14ac:dyDescent="0.25">
      <c r="A25" t="s">
        <v>11</v>
      </c>
      <c r="B25" s="3">
        <v>16.149999999999999</v>
      </c>
      <c r="C25" s="3">
        <v>0</v>
      </c>
      <c r="D25" s="3"/>
      <c r="E25" s="3"/>
      <c r="F25" s="10">
        <f t="shared" si="0"/>
        <v>492.25199999999995</v>
      </c>
      <c r="G25" s="10"/>
      <c r="H25" s="3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9"/>
  <sheetViews>
    <sheetView workbookViewId="0">
      <selection activeCell="J7" sqref="J7"/>
    </sheetView>
  </sheetViews>
  <sheetFormatPr defaultRowHeight="15" x14ac:dyDescent="0.25"/>
  <cols>
    <col min="2" max="2" width="10.42578125" customWidth="1"/>
  </cols>
  <sheetData>
    <row r="2" spans="1:17" ht="15.75" x14ac:dyDescent="0.25">
      <c r="B2" s="1" t="s">
        <v>13</v>
      </c>
      <c r="C2" s="1"/>
    </row>
    <row r="3" spans="1:17" ht="15.75" x14ac:dyDescent="0.25">
      <c r="B3" s="2">
        <v>41390</v>
      </c>
      <c r="C3" s="1">
        <v>1015</v>
      </c>
    </row>
    <row r="4" spans="1:17" ht="15.75" x14ac:dyDescent="0.25">
      <c r="B4" s="4"/>
      <c r="C4" s="5" t="s">
        <v>16</v>
      </c>
      <c r="D4" s="6"/>
      <c r="E4" s="6"/>
      <c r="F4" s="6"/>
      <c r="G4" s="6"/>
      <c r="H4" s="6"/>
      <c r="K4" s="6"/>
      <c r="L4" s="7" t="s">
        <v>17</v>
      </c>
      <c r="M4" s="6"/>
      <c r="N4" s="6"/>
      <c r="O4" s="6"/>
      <c r="P4" s="6"/>
      <c r="Q4" s="6"/>
    </row>
    <row r="5" spans="1:17" x14ac:dyDescent="0.25">
      <c r="B5" s="7" t="s">
        <v>0</v>
      </c>
      <c r="C5" s="7" t="s">
        <v>5</v>
      </c>
      <c r="D5" s="7"/>
      <c r="E5" s="6"/>
      <c r="F5" s="6" t="s">
        <v>0</v>
      </c>
      <c r="G5" s="7" t="s">
        <v>14</v>
      </c>
      <c r="H5" s="7" t="s">
        <v>12</v>
      </c>
      <c r="K5" s="7" t="s">
        <v>0</v>
      </c>
      <c r="L5" s="7" t="s">
        <v>5</v>
      </c>
      <c r="M5" s="7"/>
      <c r="N5" s="6"/>
      <c r="O5" s="6" t="s">
        <v>0</v>
      </c>
      <c r="P5" s="7" t="s">
        <v>14</v>
      </c>
      <c r="Q5" s="7" t="s">
        <v>12</v>
      </c>
    </row>
    <row r="6" spans="1:17" x14ac:dyDescent="0.25">
      <c r="B6" s="8" t="s">
        <v>6</v>
      </c>
      <c r="C6" s="8" t="s">
        <v>6</v>
      </c>
      <c r="D6" s="8" t="s">
        <v>7</v>
      </c>
      <c r="E6" s="6"/>
      <c r="F6" s="8" t="s">
        <v>10</v>
      </c>
      <c r="G6" s="8" t="s">
        <v>10</v>
      </c>
      <c r="H6" s="8" t="s">
        <v>10</v>
      </c>
      <c r="K6" s="8" t="s">
        <v>6</v>
      </c>
      <c r="L6" s="8" t="s">
        <v>6</v>
      </c>
      <c r="M6" s="8" t="s">
        <v>7</v>
      </c>
      <c r="N6" s="6"/>
      <c r="O6" s="8" t="s">
        <v>10</v>
      </c>
      <c r="P6" s="8" t="s">
        <v>10</v>
      </c>
      <c r="Q6" s="8" t="s">
        <v>10</v>
      </c>
    </row>
    <row r="7" spans="1:17" x14ac:dyDescent="0.25">
      <c r="B7" s="3">
        <v>0</v>
      </c>
      <c r="C7" s="3">
        <v>2</v>
      </c>
      <c r="D7" s="3">
        <v>10.25</v>
      </c>
      <c r="E7" s="3"/>
      <c r="F7" s="3">
        <f t="shared" ref="F7:F29" si="0">B7*12*2.54</f>
        <v>0</v>
      </c>
      <c r="G7" s="3">
        <f t="shared" ref="G7:G29" si="1">((C7*12)+D7)*2.54</f>
        <v>86.995000000000005</v>
      </c>
      <c r="H7" s="3">
        <f t="shared" ref="H7:H29" si="2">-G7</f>
        <v>-86.995000000000005</v>
      </c>
      <c r="K7" s="3">
        <v>0</v>
      </c>
      <c r="L7" s="3">
        <v>2</v>
      </c>
      <c r="M7" s="3">
        <v>9.75</v>
      </c>
      <c r="N7" s="3"/>
      <c r="O7" s="3">
        <f t="shared" ref="O7:O29" si="3">K7*12*2.54</f>
        <v>0</v>
      </c>
      <c r="P7" s="3">
        <f t="shared" ref="P7:P29" si="4">((L7*12)+M7)*2.54</f>
        <v>85.724999999999994</v>
      </c>
      <c r="Q7" s="3">
        <f t="shared" ref="Q7:Q29" si="5">-P7</f>
        <v>-85.724999999999994</v>
      </c>
    </row>
    <row r="8" spans="1:17" x14ac:dyDescent="0.25">
      <c r="B8" s="3">
        <v>5</v>
      </c>
      <c r="C8" s="3">
        <v>3</v>
      </c>
      <c r="D8" s="3">
        <v>2.25</v>
      </c>
      <c r="E8" s="3"/>
      <c r="F8" s="3">
        <f t="shared" si="0"/>
        <v>152.4</v>
      </c>
      <c r="G8" s="3">
        <f t="shared" si="1"/>
        <v>97.155000000000001</v>
      </c>
      <c r="H8" s="3">
        <f t="shared" si="2"/>
        <v>-97.155000000000001</v>
      </c>
      <c r="K8" s="3">
        <v>5</v>
      </c>
      <c r="L8" s="3">
        <v>3</v>
      </c>
      <c r="M8" s="3">
        <v>0.5</v>
      </c>
      <c r="N8" s="3"/>
      <c r="O8" s="3">
        <f t="shared" si="3"/>
        <v>152.4</v>
      </c>
      <c r="P8" s="3">
        <f t="shared" si="4"/>
        <v>92.710000000000008</v>
      </c>
      <c r="Q8" s="3">
        <f t="shared" si="5"/>
        <v>-92.710000000000008</v>
      </c>
    </row>
    <row r="9" spans="1:17" x14ac:dyDescent="0.25">
      <c r="B9" s="3">
        <v>10</v>
      </c>
      <c r="C9" s="3">
        <v>3</v>
      </c>
      <c r="D9" s="3">
        <v>5.5</v>
      </c>
      <c r="E9" s="3"/>
      <c r="F9" s="3">
        <f t="shared" si="0"/>
        <v>304.8</v>
      </c>
      <c r="G9" s="3">
        <f t="shared" si="1"/>
        <v>105.41</v>
      </c>
      <c r="H9" s="3">
        <f t="shared" si="2"/>
        <v>-105.41</v>
      </c>
      <c r="K9" s="3">
        <v>10</v>
      </c>
      <c r="L9" s="3">
        <v>3</v>
      </c>
      <c r="M9" s="3">
        <v>5.5</v>
      </c>
      <c r="N9" s="3"/>
      <c r="O9" s="3">
        <f t="shared" si="3"/>
        <v>304.8</v>
      </c>
      <c r="P9" s="3">
        <f t="shared" si="4"/>
        <v>105.41</v>
      </c>
      <c r="Q9" s="3">
        <f t="shared" si="5"/>
        <v>-105.41</v>
      </c>
    </row>
    <row r="10" spans="1:17" x14ac:dyDescent="0.25">
      <c r="B10" s="3">
        <v>15</v>
      </c>
      <c r="C10" s="3">
        <v>3</v>
      </c>
      <c r="D10" s="3">
        <v>9</v>
      </c>
      <c r="E10" s="3"/>
      <c r="F10" s="3">
        <f t="shared" si="0"/>
        <v>457.2</v>
      </c>
      <c r="G10" s="3">
        <f t="shared" si="1"/>
        <v>114.3</v>
      </c>
      <c r="H10" s="3">
        <f t="shared" si="2"/>
        <v>-114.3</v>
      </c>
      <c r="K10" s="3">
        <v>15</v>
      </c>
      <c r="L10" s="3">
        <v>3</v>
      </c>
      <c r="M10" s="3">
        <v>10</v>
      </c>
      <c r="N10" s="3"/>
      <c r="O10" s="3">
        <f t="shared" si="3"/>
        <v>457.2</v>
      </c>
      <c r="P10" s="3">
        <f t="shared" si="4"/>
        <v>116.84</v>
      </c>
      <c r="Q10" s="3">
        <f t="shared" si="5"/>
        <v>-116.84</v>
      </c>
    </row>
    <row r="11" spans="1:17" x14ac:dyDescent="0.25">
      <c r="B11" s="3">
        <v>20</v>
      </c>
      <c r="C11" s="3">
        <v>4</v>
      </c>
      <c r="D11" s="3">
        <v>0.75</v>
      </c>
      <c r="E11" s="3"/>
      <c r="F11" s="3">
        <f t="shared" si="0"/>
        <v>609.6</v>
      </c>
      <c r="G11" s="3">
        <f t="shared" si="1"/>
        <v>123.825</v>
      </c>
      <c r="H11" s="3">
        <f t="shared" si="2"/>
        <v>-123.825</v>
      </c>
      <c r="K11" s="3">
        <v>20</v>
      </c>
      <c r="L11" s="3">
        <v>4</v>
      </c>
      <c r="M11" s="3">
        <v>2</v>
      </c>
      <c r="N11" s="3"/>
      <c r="O11" s="3">
        <f t="shared" si="3"/>
        <v>609.6</v>
      </c>
      <c r="P11" s="3">
        <f t="shared" si="4"/>
        <v>127</v>
      </c>
      <c r="Q11" s="3">
        <f t="shared" si="5"/>
        <v>-127</v>
      </c>
    </row>
    <row r="12" spans="1:17" x14ac:dyDescent="0.25">
      <c r="B12" s="3">
        <v>22</v>
      </c>
      <c r="C12" s="3">
        <v>4</v>
      </c>
      <c r="D12" s="3">
        <v>3.5</v>
      </c>
      <c r="E12" s="3"/>
      <c r="F12" s="3">
        <f t="shared" si="0"/>
        <v>670.56000000000006</v>
      </c>
      <c r="G12" s="3">
        <f t="shared" si="1"/>
        <v>130.81</v>
      </c>
      <c r="H12" s="3">
        <f t="shared" si="2"/>
        <v>-130.81</v>
      </c>
      <c r="K12" s="3">
        <v>22</v>
      </c>
      <c r="L12" s="3">
        <v>4</v>
      </c>
      <c r="M12" s="3">
        <v>3.5</v>
      </c>
      <c r="N12" s="3"/>
      <c r="O12" s="3">
        <f t="shared" si="3"/>
        <v>670.56000000000006</v>
      </c>
      <c r="P12" s="3">
        <f t="shared" si="4"/>
        <v>130.81</v>
      </c>
      <c r="Q12" s="3">
        <f t="shared" si="5"/>
        <v>-130.81</v>
      </c>
    </row>
    <row r="13" spans="1:17" x14ac:dyDescent="0.25">
      <c r="A13" t="s">
        <v>8</v>
      </c>
      <c r="B13" s="3">
        <v>23</v>
      </c>
      <c r="C13" s="3">
        <v>4</v>
      </c>
      <c r="D13" s="3">
        <v>4.75</v>
      </c>
      <c r="E13" s="3"/>
      <c r="F13" s="3">
        <f t="shared" si="0"/>
        <v>701.04</v>
      </c>
      <c r="G13" s="3">
        <f t="shared" si="1"/>
        <v>133.98500000000001</v>
      </c>
      <c r="H13" s="3">
        <f t="shared" si="2"/>
        <v>-133.98500000000001</v>
      </c>
      <c r="J13" t="s">
        <v>8</v>
      </c>
      <c r="K13" s="3">
        <v>24</v>
      </c>
      <c r="L13" s="3">
        <v>4</v>
      </c>
      <c r="M13" s="3">
        <v>4.75</v>
      </c>
      <c r="N13" s="3"/>
      <c r="O13" s="3">
        <f t="shared" si="3"/>
        <v>731.52</v>
      </c>
      <c r="P13" s="3">
        <f t="shared" si="4"/>
        <v>133.98500000000001</v>
      </c>
      <c r="Q13" s="3">
        <f t="shared" si="5"/>
        <v>-133.98500000000001</v>
      </c>
    </row>
    <row r="14" spans="1:17" x14ac:dyDescent="0.25">
      <c r="B14" s="3">
        <v>25</v>
      </c>
      <c r="C14" s="3">
        <v>4</v>
      </c>
      <c r="D14" s="3">
        <v>7.25</v>
      </c>
      <c r="E14" s="3"/>
      <c r="F14" s="3">
        <f t="shared" si="0"/>
        <v>762</v>
      </c>
      <c r="G14" s="3">
        <f t="shared" si="1"/>
        <v>140.33500000000001</v>
      </c>
      <c r="H14" s="3">
        <f t="shared" si="2"/>
        <v>-140.33500000000001</v>
      </c>
      <c r="K14" s="3">
        <v>25</v>
      </c>
      <c r="L14" s="3">
        <v>4</v>
      </c>
      <c r="M14" s="3">
        <v>6</v>
      </c>
      <c r="N14" s="3"/>
      <c r="O14" s="3">
        <f t="shared" si="3"/>
        <v>762</v>
      </c>
      <c r="P14" s="3">
        <f t="shared" si="4"/>
        <v>137.16</v>
      </c>
      <c r="Q14" s="3">
        <f t="shared" si="5"/>
        <v>-137.16</v>
      </c>
    </row>
    <row r="15" spans="1:17" x14ac:dyDescent="0.25">
      <c r="B15" s="3">
        <v>26</v>
      </c>
      <c r="C15" s="3">
        <v>4</v>
      </c>
      <c r="D15" s="3">
        <v>7.5</v>
      </c>
      <c r="E15" s="3"/>
      <c r="F15" s="3">
        <f t="shared" si="0"/>
        <v>792.48</v>
      </c>
      <c r="G15" s="3">
        <f t="shared" si="1"/>
        <v>140.97</v>
      </c>
      <c r="H15" s="3">
        <f t="shared" si="2"/>
        <v>-140.97</v>
      </c>
      <c r="K15" s="3">
        <v>26</v>
      </c>
      <c r="L15" s="3">
        <v>4</v>
      </c>
      <c r="M15" s="3">
        <v>7</v>
      </c>
      <c r="N15" s="3"/>
      <c r="O15" s="3">
        <f t="shared" si="3"/>
        <v>792.48</v>
      </c>
      <c r="P15" s="3">
        <f t="shared" si="4"/>
        <v>139.69999999999999</v>
      </c>
      <c r="Q15" s="3">
        <f t="shared" si="5"/>
        <v>-139.69999999999999</v>
      </c>
    </row>
    <row r="16" spans="1:17" x14ac:dyDescent="0.25">
      <c r="B16" s="3">
        <v>27</v>
      </c>
      <c r="C16" s="3">
        <v>4</v>
      </c>
      <c r="D16" s="3">
        <v>8.5</v>
      </c>
      <c r="E16" s="3"/>
      <c r="F16" s="3">
        <f t="shared" si="0"/>
        <v>822.96</v>
      </c>
      <c r="G16" s="3">
        <f t="shared" si="1"/>
        <v>143.51</v>
      </c>
      <c r="H16" s="3">
        <f t="shared" si="2"/>
        <v>-143.51</v>
      </c>
      <c r="K16" s="3">
        <v>27</v>
      </c>
      <c r="L16" s="3">
        <v>4</v>
      </c>
      <c r="M16" s="3">
        <v>7.75</v>
      </c>
      <c r="N16" s="3"/>
      <c r="O16" s="3">
        <f t="shared" si="3"/>
        <v>822.96</v>
      </c>
      <c r="P16" s="3">
        <f t="shared" si="4"/>
        <v>141.60499999999999</v>
      </c>
      <c r="Q16" s="3">
        <f t="shared" si="5"/>
        <v>-141.60499999999999</v>
      </c>
    </row>
    <row r="17" spans="1:17" x14ac:dyDescent="0.25">
      <c r="B17" s="3">
        <v>28</v>
      </c>
      <c r="C17" s="3">
        <v>4</v>
      </c>
      <c r="D17" s="3">
        <v>8.75</v>
      </c>
      <c r="E17" s="3"/>
      <c r="F17" s="3">
        <f t="shared" si="0"/>
        <v>853.44</v>
      </c>
      <c r="G17" s="3">
        <f t="shared" si="1"/>
        <v>144.14500000000001</v>
      </c>
      <c r="H17" s="3">
        <f t="shared" si="2"/>
        <v>-144.14500000000001</v>
      </c>
      <c r="K17" s="3">
        <v>28</v>
      </c>
      <c r="L17" s="3">
        <v>4</v>
      </c>
      <c r="M17" s="3">
        <v>8</v>
      </c>
      <c r="N17" s="3"/>
      <c r="O17" s="3">
        <f t="shared" si="3"/>
        <v>853.44</v>
      </c>
      <c r="P17" s="3">
        <f t="shared" si="4"/>
        <v>142.24</v>
      </c>
      <c r="Q17" s="3">
        <f t="shared" si="5"/>
        <v>-142.24</v>
      </c>
    </row>
    <row r="18" spans="1:17" x14ac:dyDescent="0.25">
      <c r="B18" s="3">
        <v>29</v>
      </c>
      <c r="C18" s="3">
        <v>4</v>
      </c>
      <c r="D18" s="3">
        <v>8</v>
      </c>
      <c r="E18" s="3"/>
      <c r="F18" s="3">
        <f t="shared" si="0"/>
        <v>883.92</v>
      </c>
      <c r="G18" s="3">
        <f t="shared" si="1"/>
        <v>142.24</v>
      </c>
      <c r="H18" s="3">
        <f t="shared" si="2"/>
        <v>-142.24</v>
      </c>
      <c r="K18" s="3">
        <v>29</v>
      </c>
      <c r="L18" s="3">
        <v>4</v>
      </c>
      <c r="M18" s="3">
        <v>7.5</v>
      </c>
      <c r="N18" s="3"/>
      <c r="O18" s="3">
        <f t="shared" si="3"/>
        <v>883.92</v>
      </c>
      <c r="P18" s="3">
        <f t="shared" si="4"/>
        <v>140.97</v>
      </c>
      <c r="Q18" s="3">
        <f t="shared" si="5"/>
        <v>-140.97</v>
      </c>
    </row>
    <row r="19" spans="1:17" x14ac:dyDescent="0.25">
      <c r="B19" s="3">
        <v>30</v>
      </c>
      <c r="C19" s="3">
        <v>4</v>
      </c>
      <c r="D19" s="3">
        <v>7.25</v>
      </c>
      <c r="E19" s="3"/>
      <c r="F19" s="3">
        <f t="shared" si="0"/>
        <v>914.4</v>
      </c>
      <c r="G19" s="3">
        <f t="shared" si="1"/>
        <v>140.33500000000001</v>
      </c>
      <c r="H19" s="3">
        <f t="shared" si="2"/>
        <v>-140.33500000000001</v>
      </c>
      <c r="K19" s="3">
        <v>30</v>
      </c>
      <c r="L19" s="3">
        <v>4</v>
      </c>
      <c r="M19" s="3">
        <v>6.5</v>
      </c>
      <c r="N19" s="3"/>
      <c r="O19" s="3">
        <f t="shared" si="3"/>
        <v>914.4</v>
      </c>
      <c r="P19" s="3">
        <f t="shared" si="4"/>
        <v>138.43</v>
      </c>
      <c r="Q19" s="3">
        <f t="shared" si="5"/>
        <v>-138.43</v>
      </c>
    </row>
    <row r="20" spans="1:17" x14ac:dyDescent="0.25">
      <c r="B20" s="3">
        <v>31</v>
      </c>
      <c r="C20" s="3">
        <v>4</v>
      </c>
      <c r="D20" s="3">
        <v>6.25</v>
      </c>
      <c r="E20" s="3"/>
      <c r="F20" s="3">
        <f t="shared" si="0"/>
        <v>944.88</v>
      </c>
      <c r="G20" s="3">
        <f t="shared" si="1"/>
        <v>137.79500000000002</v>
      </c>
      <c r="H20" s="3">
        <f t="shared" si="2"/>
        <v>-137.79500000000002</v>
      </c>
      <c r="K20" s="3">
        <v>31</v>
      </c>
      <c r="L20" s="3">
        <v>4</v>
      </c>
      <c r="M20" s="3">
        <v>6</v>
      </c>
      <c r="N20" s="3"/>
      <c r="O20" s="3">
        <f t="shared" si="3"/>
        <v>944.88</v>
      </c>
      <c r="P20" s="3">
        <f t="shared" si="4"/>
        <v>137.16</v>
      </c>
      <c r="Q20" s="3">
        <f t="shared" si="5"/>
        <v>-137.16</v>
      </c>
    </row>
    <row r="21" spans="1:17" x14ac:dyDescent="0.25">
      <c r="A21" t="s">
        <v>9</v>
      </c>
      <c r="B21" s="3">
        <v>33</v>
      </c>
      <c r="C21" s="3">
        <v>4</v>
      </c>
      <c r="D21" s="3">
        <v>4.75</v>
      </c>
      <c r="E21" s="3"/>
      <c r="F21" s="3">
        <f t="shared" si="0"/>
        <v>1005.84</v>
      </c>
      <c r="G21" s="3">
        <f t="shared" si="1"/>
        <v>133.98500000000001</v>
      </c>
      <c r="H21" s="3">
        <f t="shared" si="2"/>
        <v>-133.98500000000001</v>
      </c>
      <c r="J21" t="s">
        <v>9</v>
      </c>
      <c r="K21" s="3">
        <v>32</v>
      </c>
      <c r="L21" s="3">
        <v>4</v>
      </c>
      <c r="M21" s="3">
        <v>5</v>
      </c>
      <c r="N21" s="3"/>
      <c r="O21" s="3">
        <f t="shared" si="3"/>
        <v>975.36</v>
      </c>
      <c r="P21" s="3">
        <f t="shared" si="4"/>
        <v>134.62</v>
      </c>
      <c r="Q21" s="3">
        <f t="shared" si="5"/>
        <v>-134.62</v>
      </c>
    </row>
    <row r="22" spans="1:17" x14ac:dyDescent="0.25">
      <c r="B22" s="3">
        <v>34</v>
      </c>
      <c r="C22" s="3">
        <v>4</v>
      </c>
      <c r="D22" s="3">
        <v>3.5</v>
      </c>
      <c r="E22" s="3"/>
      <c r="F22" s="3">
        <f t="shared" si="0"/>
        <v>1036.32</v>
      </c>
      <c r="G22" s="3">
        <f t="shared" si="1"/>
        <v>130.81</v>
      </c>
      <c r="H22" s="3">
        <f t="shared" si="2"/>
        <v>-130.81</v>
      </c>
      <c r="K22" s="3">
        <v>34</v>
      </c>
      <c r="L22" s="3">
        <v>4</v>
      </c>
      <c r="M22" s="3">
        <v>3.25</v>
      </c>
      <c r="N22" s="3"/>
      <c r="O22" s="3">
        <f t="shared" si="3"/>
        <v>1036.32</v>
      </c>
      <c r="P22" s="3">
        <f t="shared" si="4"/>
        <v>130.17500000000001</v>
      </c>
      <c r="Q22" s="3">
        <f t="shared" si="5"/>
        <v>-130.17500000000001</v>
      </c>
    </row>
    <row r="23" spans="1:17" x14ac:dyDescent="0.25">
      <c r="B23" s="3">
        <v>36</v>
      </c>
      <c r="C23" s="3">
        <v>4</v>
      </c>
      <c r="D23" s="3">
        <v>2.5</v>
      </c>
      <c r="E23" s="3"/>
      <c r="F23" s="3">
        <f t="shared" si="0"/>
        <v>1097.28</v>
      </c>
      <c r="G23" s="3">
        <f t="shared" si="1"/>
        <v>128.27000000000001</v>
      </c>
      <c r="H23" s="3">
        <f t="shared" si="2"/>
        <v>-128.27000000000001</v>
      </c>
      <c r="K23" s="3">
        <v>36</v>
      </c>
      <c r="L23" s="3">
        <v>4</v>
      </c>
      <c r="M23" s="3">
        <v>1.5</v>
      </c>
      <c r="N23" s="3"/>
      <c r="O23" s="3">
        <f t="shared" si="3"/>
        <v>1097.28</v>
      </c>
      <c r="P23" s="3">
        <f t="shared" si="4"/>
        <v>125.73</v>
      </c>
      <c r="Q23" s="3">
        <f t="shared" si="5"/>
        <v>-125.73</v>
      </c>
    </row>
    <row r="24" spans="1:17" x14ac:dyDescent="0.25">
      <c r="B24" s="3">
        <v>38</v>
      </c>
      <c r="C24" s="3">
        <v>4</v>
      </c>
      <c r="D24" s="3">
        <v>0.75</v>
      </c>
      <c r="E24" s="3"/>
      <c r="F24" s="3">
        <f t="shared" si="0"/>
        <v>1158.24</v>
      </c>
      <c r="G24" s="3">
        <f t="shared" si="1"/>
        <v>123.825</v>
      </c>
      <c r="H24" s="3">
        <f t="shared" si="2"/>
        <v>-123.825</v>
      </c>
      <c r="K24" s="3">
        <v>38</v>
      </c>
      <c r="L24" s="3">
        <v>4</v>
      </c>
      <c r="M24" s="3">
        <v>0</v>
      </c>
      <c r="N24" s="3"/>
      <c r="O24" s="3">
        <f t="shared" si="3"/>
        <v>1158.24</v>
      </c>
      <c r="P24" s="3">
        <f t="shared" si="4"/>
        <v>121.92</v>
      </c>
      <c r="Q24" s="3">
        <f t="shared" si="5"/>
        <v>-121.92</v>
      </c>
    </row>
    <row r="25" spans="1:17" x14ac:dyDescent="0.25">
      <c r="B25" s="3">
        <v>40</v>
      </c>
      <c r="C25" s="3">
        <v>3</v>
      </c>
      <c r="D25" s="3">
        <v>11.25</v>
      </c>
      <c r="E25" s="3"/>
      <c r="F25" s="3">
        <f t="shared" si="0"/>
        <v>1219.2</v>
      </c>
      <c r="G25" s="3">
        <f t="shared" si="1"/>
        <v>120.015</v>
      </c>
      <c r="H25" s="3">
        <f t="shared" si="2"/>
        <v>-120.015</v>
      </c>
      <c r="K25" s="3">
        <v>40</v>
      </c>
      <c r="L25" s="3">
        <v>3</v>
      </c>
      <c r="M25" s="3">
        <v>10.5</v>
      </c>
      <c r="N25" s="3"/>
      <c r="O25" s="3">
        <f t="shared" si="3"/>
        <v>1219.2</v>
      </c>
      <c r="P25" s="3">
        <f t="shared" si="4"/>
        <v>118.11</v>
      </c>
      <c r="Q25" s="3">
        <f t="shared" si="5"/>
        <v>-118.11</v>
      </c>
    </row>
    <row r="26" spans="1:17" x14ac:dyDescent="0.25">
      <c r="B26" s="3">
        <v>42</v>
      </c>
      <c r="C26" s="3">
        <v>3</v>
      </c>
      <c r="D26" s="3">
        <v>9.5</v>
      </c>
      <c r="E26" s="3"/>
      <c r="F26" s="3">
        <f t="shared" si="0"/>
        <v>1280.1600000000001</v>
      </c>
      <c r="G26" s="3">
        <f t="shared" si="1"/>
        <v>115.57000000000001</v>
      </c>
      <c r="H26" s="3">
        <f t="shared" si="2"/>
        <v>-115.57000000000001</v>
      </c>
      <c r="K26" s="3">
        <v>42</v>
      </c>
      <c r="L26" s="3">
        <v>3</v>
      </c>
      <c r="M26" s="3">
        <v>9.25</v>
      </c>
      <c r="N26" s="3"/>
      <c r="O26" s="3">
        <f t="shared" si="3"/>
        <v>1280.1600000000001</v>
      </c>
      <c r="P26" s="3">
        <f t="shared" si="4"/>
        <v>114.935</v>
      </c>
      <c r="Q26" s="3">
        <f t="shared" si="5"/>
        <v>-114.935</v>
      </c>
    </row>
    <row r="27" spans="1:17" x14ac:dyDescent="0.25">
      <c r="B27" s="3">
        <v>45</v>
      </c>
      <c r="C27" s="3">
        <v>3</v>
      </c>
      <c r="D27" s="3">
        <v>8.5</v>
      </c>
      <c r="E27" s="3"/>
      <c r="F27" s="3">
        <f t="shared" si="0"/>
        <v>1371.6</v>
      </c>
      <c r="G27" s="3">
        <f t="shared" si="1"/>
        <v>113.03</v>
      </c>
      <c r="H27" s="3">
        <f t="shared" si="2"/>
        <v>-113.03</v>
      </c>
      <c r="K27" s="3">
        <v>45</v>
      </c>
      <c r="L27" s="3">
        <v>3</v>
      </c>
      <c r="M27" s="3">
        <v>8</v>
      </c>
      <c r="N27" s="3"/>
      <c r="O27" s="3">
        <f t="shared" si="3"/>
        <v>1371.6</v>
      </c>
      <c r="P27" s="3">
        <f t="shared" si="4"/>
        <v>111.76</v>
      </c>
      <c r="Q27" s="3">
        <f t="shared" si="5"/>
        <v>-111.76</v>
      </c>
    </row>
    <row r="28" spans="1:17" x14ac:dyDescent="0.25">
      <c r="B28" s="3">
        <v>50</v>
      </c>
      <c r="C28" s="3">
        <v>3</v>
      </c>
      <c r="D28" s="3">
        <v>0</v>
      </c>
      <c r="E28" s="3"/>
      <c r="F28" s="3">
        <f t="shared" si="0"/>
        <v>1524</v>
      </c>
      <c r="G28" s="3">
        <f t="shared" si="1"/>
        <v>91.44</v>
      </c>
      <c r="H28" s="3">
        <f t="shared" si="2"/>
        <v>-91.44</v>
      </c>
      <c r="K28" s="3">
        <v>50</v>
      </c>
      <c r="L28" s="3">
        <v>3</v>
      </c>
      <c r="M28" s="3">
        <v>1</v>
      </c>
      <c r="N28" s="3"/>
      <c r="O28" s="3">
        <f t="shared" si="3"/>
        <v>1524</v>
      </c>
      <c r="P28" s="3">
        <f t="shared" si="4"/>
        <v>93.98</v>
      </c>
      <c r="Q28" s="3">
        <f t="shared" si="5"/>
        <v>-93.98</v>
      </c>
    </row>
    <row r="29" spans="1:17" x14ac:dyDescent="0.25">
      <c r="B29" s="3">
        <v>55</v>
      </c>
      <c r="C29" s="3">
        <v>2</v>
      </c>
      <c r="D29" s="3">
        <v>4</v>
      </c>
      <c r="E29" s="3"/>
      <c r="F29" s="3">
        <f t="shared" si="0"/>
        <v>1676.4</v>
      </c>
      <c r="G29" s="3">
        <f t="shared" si="1"/>
        <v>71.12</v>
      </c>
      <c r="H29" s="3">
        <f t="shared" si="2"/>
        <v>-71.12</v>
      </c>
      <c r="K29" s="3">
        <v>55</v>
      </c>
      <c r="L29" s="3">
        <v>2</v>
      </c>
      <c r="M29" s="3">
        <v>2</v>
      </c>
      <c r="N29" s="3"/>
      <c r="O29" s="3">
        <f t="shared" si="3"/>
        <v>1676.4</v>
      </c>
      <c r="P29" s="3">
        <f t="shared" si="4"/>
        <v>66.040000000000006</v>
      </c>
      <c r="Q29" s="3">
        <f t="shared" si="5"/>
        <v>-66.040000000000006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65"/>
  <sheetViews>
    <sheetView topLeftCell="A43" workbookViewId="0">
      <selection activeCell="AD2" sqref="AD2"/>
    </sheetView>
  </sheetViews>
  <sheetFormatPr defaultRowHeight="15" x14ac:dyDescent="0.25"/>
  <cols>
    <col min="2" max="2" width="11" customWidth="1"/>
    <col min="4" max="4" width="10.28515625" customWidth="1"/>
    <col min="10" max="10" width="11" customWidth="1"/>
    <col min="18" max="18" width="11" customWidth="1"/>
  </cols>
  <sheetData>
    <row r="2" spans="2:24" ht="15.75" x14ac:dyDescent="0.25">
      <c r="B2" s="1" t="s">
        <v>15</v>
      </c>
      <c r="C2" s="1"/>
      <c r="J2" s="1"/>
      <c r="R2" s="1"/>
    </row>
    <row r="3" spans="2:24" ht="15.75" x14ac:dyDescent="0.25">
      <c r="B3" s="2">
        <v>41390</v>
      </c>
      <c r="C3" s="1">
        <v>1015</v>
      </c>
      <c r="J3" s="2"/>
      <c r="R3" s="2"/>
    </row>
    <row r="4" spans="2:24" ht="15.75" x14ac:dyDescent="0.25">
      <c r="B4" s="4"/>
      <c r="C4" s="5" t="s">
        <v>18</v>
      </c>
      <c r="D4" s="6"/>
      <c r="E4" s="6"/>
      <c r="F4" s="6"/>
      <c r="G4" s="6"/>
      <c r="H4" s="6"/>
      <c r="J4" s="4"/>
      <c r="K4" s="7" t="s">
        <v>16</v>
      </c>
      <c r="L4" s="6"/>
      <c r="M4" s="6"/>
      <c r="N4" s="6"/>
      <c r="O4" s="6"/>
      <c r="P4" s="6"/>
      <c r="R4" s="4"/>
      <c r="S4" s="7" t="s">
        <v>17</v>
      </c>
      <c r="T4" s="6"/>
      <c r="U4" s="6"/>
      <c r="V4" s="6"/>
      <c r="W4" s="6"/>
      <c r="X4" s="6"/>
    </row>
    <row r="5" spans="2:24" x14ac:dyDescent="0.25">
      <c r="B5" s="7" t="s">
        <v>0</v>
      </c>
      <c r="C5" s="7" t="s">
        <v>5</v>
      </c>
      <c r="D5" s="7"/>
      <c r="E5" s="6"/>
      <c r="F5" s="6" t="s">
        <v>0</v>
      </c>
      <c r="G5" s="7" t="s">
        <v>14</v>
      </c>
      <c r="H5" s="7" t="s">
        <v>12</v>
      </c>
      <c r="J5" s="7" t="s">
        <v>0</v>
      </c>
      <c r="K5" s="7" t="s">
        <v>5</v>
      </c>
      <c r="L5" s="7"/>
      <c r="M5" s="6"/>
      <c r="N5" s="6" t="s">
        <v>0</v>
      </c>
      <c r="O5" s="7" t="s">
        <v>14</v>
      </c>
      <c r="P5" s="7" t="s">
        <v>12</v>
      </c>
      <c r="R5" s="7" t="s">
        <v>0</v>
      </c>
      <c r="S5" s="7" t="s">
        <v>5</v>
      </c>
      <c r="T5" s="7"/>
      <c r="U5" s="6"/>
      <c r="V5" s="6" t="s">
        <v>0</v>
      </c>
      <c r="W5" s="7" t="s">
        <v>14</v>
      </c>
      <c r="X5" s="7" t="s">
        <v>12</v>
      </c>
    </row>
    <row r="6" spans="2:24" x14ac:dyDescent="0.25">
      <c r="B6" s="8" t="s">
        <v>6</v>
      </c>
      <c r="C6" s="8" t="s">
        <v>6</v>
      </c>
      <c r="D6" s="8" t="s">
        <v>7</v>
      </c>
      <c r="E6" s="6"/>
      <c r="F6" s="8" t="s">
        <v>10</v>
      </c>
      <c r="G6" s="8" t="s">
        <v>10</v>
      </c>
      <c r="H6" s="8" t="s">
        <v>10</v>
      </c>
      <c r="J6" s="8" t="s">
        <v>6</v>
      </c>
      <c r="K6" s="8" t="s">
        <v>6</v>
      </c>
      <c r="L6" s="8" t="s">
        <v>7</v>
      </c>
      <c r="M6" s="6"/>
      <c r="N6" s="8" t="s">
        <v>10</v>
      </c>
      <c r="O6" s="8" t="s">
        <v>10</v>
      </c>
      <c r="P6" s="8" t="s">
        <v>10</v>
      </c>
      <c r="R6" s="8" t="s">
        <v>6</v>
      </c>
      <c r="S6" s="8" t="s">
        <v>6</v>
      </c>
      <c r="T6" s="8" t="s">
        <v>7</v>
      </c>
      <c r="U6" s="6"/>
      <c r="V6" s="8" t="s">
        <v>10</v>
      </c>
      <c r="W6" s="8" t="s">
        <v>10</v>
      </c>
      <c r="X6" s="8" t="s">
        <v>10</v>
      </c>
    </row>
    <row r="7" spans="2:24" x14ac:dyDescent="0.25">
      <c r="B7" s="3">
        <v>1</v>
      </c>
      <c r="C7" s="3">
        <v>5</v>
      </c>
      <c r="D7" s="3">
        <v>5.5</v>
      </c>
      <c r="E7" s="3"/>
      <c r="F7" s="3">
        <f>B7*12*2.54</f>
        <v>30.48</v>
      </c>
      <c r="G7" s="3">
        <f>((C7*12)+D7)*2.54</f>
        <v>166.37</v>
      </c>
      <c r="H7" s="3">
        <f>-G7</f>
        <v>-166.37</v>
      </c>
      <c r="J7" s="3">
        <v>1</v>
      </c>
      <c r="K7" s="3">
        <v>1</v>
      </c>
      <c r="L7" s="3">
        <v>0.5</v>
      </c>
      <c r="M7" s="3"/>
      <c r="N7" s="3">
        <f>J7*12*2.54</f>
        <v>30.48</v>
      </c>
      <c r="O7" s="3">
        <f>((K7*12)+L7)*2.54</f>
        <v>31.75</v>
      </c>
      <c r="P7" s="3">
        <f>-O7</f>
        <v>-31.75</v>
      </c>
      <c r="R7" s="3">
        <v>1</v>
      </c>
      <c r="S7" s="3">
        <v>0</v>
      </c>
      <c r="T7" s="3">
        <v>8.5</v>
      </c>
      <c r="U7" s="3"/>
      <c r="V7" s="3">
        <f>R7*12*2.54</f>
        <v>30.48</v>
      </c>
      <c r="W7" s="3">
        <f>((S7*12)+T7)*2.54</f>
        <v>21.59</v>
      </c>
      <c r="X7" s="3">
        <f>-W7</f>
        <v>-21.59</v>
      </c>
    </row>
    <row r="8" spans="2:24" x14ac:dyDescent="0.25">
      <c r="B8" s="3">
        <f>B7+1</f>
        <v>2</v>
      </c>
      <c r="C8" s="3">
        <v>5</v>
      </c>
      <c r="D8" s="3">
        <v>8.5</v>
      </c>
      <c r="E8" s="3"/>
      <c r="F8" s="3">
        <f t="shared" ref="F8:F39" si="0">B8*12*2.54</f>
        <v>60.96</v>
      </c>
      <c r="G8" s="3">
        <f t="shared" ref="G8:G39" si="1">((C8*12)+D8)*2.54</f>
        <v>173.99</v>
      </c>
      <c r="H8" s="3">
        <f t="shared" ref="H8:H39" si="2">-G8</f>
        <v>-173.99</v>
      </c>
      <c r="J8" s="3">
        <f>J7+1</f>
        <v>2</v>
      </c>
      <c r="K8" s="3">
        <v>1</v>
      </c>
      <c r="L8" s="3">
        <v>4</v>
      </c>
      <c r="M8" s="3"/>
      <c r="N8" s="3">
        <f t="shared" ref="N8:N39" si="3">J8*12*2.54</f>
        <v>60.96</v>
      </c>
      <c r="O8" s="3">
        <f t="shared" ref="O8:O39" si="4">((K8*12)+L8)*2.54</f>
        <v>40.64</v>
      </c>
      <c r="P8" s="3">
        <f t="shared" ref="P8:P39" si="5">-O8</f>
        <v>-40.64</v>
      </c>
      <c r="R8" s="3">
        <f>R7+1</f>
        <v>2</v>
      </c>
      <c r="S8" s="3">
        <v>0</v>
      </c>
      <c r="T8" s="3">
        <v>11.25</v>
      </c>
      <c r="U8" s="3"/>
      <c r="V8" s="3">
        <f t="shared" ref="V8:V39" si="6">R8*12*2.54</f>
        <v>60.96</v>
      </c>
      <c r="W8" s="3">
        <f t="shared" ref="W8:W39" si="7">((S8*12)+T8)*2.54</f>
        <v>28.574999999999999</v>
      </c>
      <c r="X8" s="3">
        <f t="shared" ref="X8:X38" si="8">-W8</f>
        <v>-28.574999999999999</v>
      </c>
    </row>
    <row r="9" spans="2:24" x14ac:dyDescent="0.25">
      <c r="B9" s="3">
        <f t="shared" ref="B9:B39" si="9">B8+1</f>
        <v>3</v>
      </c>
      <c r="C9" s="3">
        <v>5</v>
      </c>
      <c r="D9" s="3">
        <v>8</v>
      </c>
      <c r="E9" s="3"/>
      <c r="F9" s="3">
        <f t="shared" si="0"/>
        <v>91.44</v>
      </c>
      <c r="G9" s="3">
        <f t="shared" si="1"/>
        <v>172.72</v>
      </c>
      <c r="H9" s="3">
        <f t="shared" si="2"/>
        <v>-172.72</v>
      </c>
      <c r="J9" s="3">
        <f t="shared" ref="J9:J39" si="10">J8+1</f>
        <v>3</v>
      </c>
      <c r="K9" s="3"/>
      <c r="L9" s="3"/>
      <c r="M9" s="3"/>
      <c r="N9" s="3">
        <f t="shared" si="3"/>
        <v>91.44</v>
      </c>
      <c r="O9" s="3">
        <f t="shared" si="4"/>
        <v>0</v>
      </c>
      <c r="P9" s="3"/>
      <c r="R9" s="3">
        <f t="shared" ref="R9:R39" si="11">R8+1</f>
        <v>3</v>
      </c>
      <c r="S9" s="3"/>
      <c r="T9" s="3"/>
      <c r="U9" s="3"/>
      <c r="V9" s="3">
        <f t="shared" si="6"/>
        <v>91.44</v>
      </c>
      <c r="W9" s="3">
        <f t="shared" si="7"/>
        <v>0</v>
      </c>
      <c r="X9" s="3"/>
    </row>
    <row r="10" spans="2:24" x14ac:dyDescent="0.25">
      <c r="B10" s="3">
        <f t="shared" si="9"/>
        <v>4</v>
      </c>
      <c r="C10" s="3">
        <v>6</v>
      </c>
      <c r="D10" s="3">
        <v>1</v>
      </c>
      <c r="E10" s="3"/>
      <c r="F10" s="3">
        <f t="shared" si="0"/>
        <v>121.92</v>
      </c>
      <c r="G10" s="3">
        <f t="shared" si="1"/>
        <v>185.42000000000002</v>
      </c>
      <c r="H10" s="3">
        <f t="shared" si="2"/>
        <v>-185.42000000000002</v>
      </c>
      <c r="J10" s="3">
        <f t="shared" si="10"/>
        <v>4</v>
      </c>
      <c r="K10" s="3">
        <v>1</v>
      </c>
      <c r="L10" s="3">
        <v>10</v>
      </c>
      <c r="M10" s="3"/>
      <c r="N10" s="3">
        <f t="shared" si="3"/>
        <v>121.92</v>
      </c>
      <c r="O10" s="3">
        <f t="shared" si="4"/>
        <v>55.88</v>
      </c>
      <c r="P10" s="3">
        <f t="shared" si="5"/>
        <v>-55.88</v>
      </c>
      <c r="R10" s="3">
        <f t="shared" si="11"/>
        <v>4</v>
      </c>
      <c r="S10" s="3">
        <v>1</v>
      </c>
      <c r="T10" s="3">
        <v>5.5</v>
      </c>
      <c r="U10" s="3"/>
      <c r="V10" s="3">
        <f t="shared" si="6"/>
        <v>121.92</v>
      </c>
      <c r="W10" s="3">
        <f t="shared" si="7"/>
        <v>44.45</v>
      </c>
      <c r="X10" s="3">
        <f t="shared" si="8"/>
        <v>-44.45</v>
      </c>
    </row>
    <row r="11" spans="2:24" x14ac:dyDescent="0.25">
      <c r="B11" s="3">
        <f t="shared" si="9"/>
        <v>5</v>
      </c>
      <c r="C11" s="3">
        <v>5</v>
      </c>
      <c r="D11" s="3">
        <v>3.5</v>
      </c>
      <c r="E11" s="3"/>
      <c r="F11" s="3">
        <f t="shared" si="0"/>
        <v>152.4</v>
      </c>
      <c r="G11" s="3">
        <f t="shared" si="1"/>
        <v>161.29</v>
      </c>
      <c r="H11" s="3">
        <f t="shared" si="2"/>
        <v>-161.29</v>
      </c>
      <c r="J11" s="3">
        <f t="shared" si="10"/>
        <v>5</v>
      </c>
      <c r="K11" s="3"/>
      <c r="L11" s="3"/>
      <c r="M11" s="3"/>
      <c r="N11" s="3">
        <f t="shared" si="3"/>
        <v>152.4</v>
      </c>
      <c r="O11" s="3">
        <f t="shared" si="4"/>
        <v>0</v>
      </c>
      <c r="P11" s="3"/>
      <c r="R11" s="3">
        <f t="shared" si="11"/>
        <v>5</v>
      </c>
      <c r="S11" s="3"/>
      <c r="T11" s="3"/>
      <c r="U11" s="3"/>
      <c r="V11" s="3">
        <f t="shared" si="6"/>
        <v>152.4</v>
      </c>
      <c r="W11" s="3">
        <f t="shared" si="7"/>
        <v>0</v>
      </c>
      <c r="X11" s="3"/>
    </row>
    <row r="12" spans="2:24" x14ac:dyDescent="0.25">
      <c r="B12" s="3">
        <f t="shared" si="9"/>
        <v>6</v>
      </c>
      <c r="C12" s="3">
        <v>6</v>
      </c>
      <c r="D12" s="3">
        <v>1</v>
      </c>
      <c r="E12" s="3"/>
      <c r="F12" s="3">
        <f t="shared" si="0"/>
        <v>182.88</v>
      </c>
      <c r="G12" s="3">
        <f t="shared" si="1"/>
        <v>185.42000000000002</v>
      </c>
      <c r="H12" s="3">
        <f t="shared" si="2"/>
        <v>-185.42000000000002</v>
      </c>
      <c r="J12" s="3">
        <f t="shared" si="10"/>
        <v>6</v>
      </c>
      <c r="K12" s="3">
        <v>2</v>
      </c>
      <c r="L12" s="3">
        <v>3.75</v>
      </c>
      <c r="M12" s="3"/>
      <c r="N12" s="3">
        <f t="shared" si="3"/>
        <v>182.88</v>
      </c>
      <c r="O12" s="3">
        <f t="shared" si="4"/>
        <v>70.484999999999999</v>
      </c>
      <c r="P12" s="3">
        <f t="shared" si="5"/>
        <v>-70.484999999999999</v>
      </c>
      <c r="R12" s="3">
        <f t="shared" si="11"/>
        <v>6</v>
      </c>
      <c r="S12" s="3">
        <v>1</v>
      </c>
      <c r="T12" s="3">
        <v>11</v>
      </c>
      <c r="U12" s="3"/>
      <c r="V12" s="3">
        <f t="shared" si="6"/>
        <v>182.88</v>
      </c>
      <c r="W12" s="3">
        <f t="shared" si="7"/>
        <v>58.42</v>
      </c>
      <c r="X12" s="3">
        <f t="shared" si="8"/>
        <v>-58.42</v>
      </c>
    </row>
    <row r="13" spans="2:24" x14ac:dyDescent="0.25">
      <c r="B13" s="3">
        <f t="shared" si="9"/>
        <v>7</v>
      </c>
      <c r="C13" s="3">
        <v>5</v>
      </c>
      <c r="D13" s="3">
        <v>5</v>
      </c>
      <c r="E13" s="3"/>
      <c r="F13" s="3">
        <f t="shared" si="0"/>
        <v>213.36</v>
      </c>
      <c r="G13" s="3">
        <f t="shared" si="1"/>
        <v>165.1</v>
      </c>
      <c r="H13" s="3">
        <f t="shared" si="2"/>
        <v>-165.1</v>
      </c>
      <c r="J13" s="3">
        <f t="shared" si="10"/>
        <v>7</v>
      </c>
      <c r="K13" s="3"/>
      <c r="L13" s="3"/>
      <c r="M13" s="3"/>
      <c r="N13" s="3">
        <f t="shared" si="3"/>
        <v>213.36</v>
      </c>
      <c r="O13" s="3">
        <f t="shared" si="4"/>
        <v>0</v>
      </c>
      <c r="P13" s="3"/>
      <c r="R13" s="3">
        <f t="shared" si="11"/>
        <v>7</v>
      </c>
      <c r="S13" s="3"/>
      <c r="T13" s="3"/>
      <c r="U13" s="3"/>
      <c r="V13" s="3">
        <f t="shared" si="6"/>
        <v>213.36</v>
      </c>
      <c r="W13" s="3">
        <f t="shared" si="7"/>
        <v>0</v>
      </c>
      <c r="X13" s="3"/>
    </row>
    <row r="14" spans="2:24" x14ac:dyDescent="0.25">
      <c r="B14" s="3">
        <f t="shared" si="9"/>
        <v>8</v>
      </c>
      <c r="C14" s="3">
        <v>5</v>
      </c>
      <c r="D14" s="3">
        <v>11.5</v>
      </c>
      <c r="E14" s="3"/>
      <c r="F14" s="3">
        <f t="shared" si="0"/>
        <v>243.84</v>
      </c>
      <c r="G14" s="3">
        <f t="shared" si="1"/>
        <v>181.61</v>
      </c>
      <c r="H14" s="3">
        <f t="shared" si="2"/>
        <v>-181.61</v>
      </c>
      <c r="J14" s="3">
        <f t="shared" si="10"/>
        <v>8</v>
      </c>
      <c r="K14" s="3">
        <v>2</v>
      </c>
      <c r="L14" s="3">
        <v>11.5</v>
      </c>
      <c r="M14" s="3"/>
      <c r="N14" s="3">
        <f t="shared" si="3"/>
        <v>243.84</v>
      </c>
      <c r="O14" s="3">
        <f t="shared" si="4"/>
        <v>90.17</v>
      </c>
      <c r="P14" s="3">
        <f t="shared" si="5"/>
        <v>-90.17</v>
      </c>
      <c r="R14" s="3">
        <f t="shared" si="11"/>
        <v>8</v>
      </c>
      <c r="S14" s="3">
        <v>2</v>
      </c>
      <c r="T14" s="3">
        <v>5.5</v>
      </c>
      <c r="U14" s="3"/>
      <c r="V14" s="3">
        <f t="shared" si="6"/>
        <v>243.84</v>
      </c>
      <c r="W14" s="3">
        <f t="shared" si="7"/>
        <v>74.930000000000007</v>
      </c>
      <c r="X14" s="3">
        <f t="shared" si="8"/>
        <v>-74.930000000000007</v>
      </c>
    </row>
    <row r="15" spans="2:24" x14ac:dyDescent="0.25">
      <c r="B15" s="3">
        <f t="shared" si="9"/>
        <v>9</v>
      </c>
      <c r="C15" s="3">
        <v>6</v>
      </c>
      <c r="D15" s="3">
        <v>0.5</v>
      </c>
      <c r="E15" s="3"/>
      <c r="F15" s="3">
        <f t="shared" si="0"/>
        <v>274.32</v>
      </c>
      <c r="G15" s="3">
        <f t="shared" si="1"/>
        <v>184.15</v>
      </c>
      <c r="H15" s="3">
        <f t="shared" si="2"/>
        <v>-184.15</v>
      </c>
      <c r="J15" s="3">
        <f t="shared" si="10"/>
        <v>9</v>
      </c>
      <c r="K15" s="3"/>
      <c r="L15" s="3"/>
      <c r="M15" s="3"/>
      <c r="N15" s="3">
        <f t="shared" si="3"/>
        <v>274.32</v>
      </c>
      <c r="O15" s="3">
        <f t="shared" si="4"/>
        <v>0</v>
      </c>
      <c r="P15" s="3"/>
      <c r="R15" s="3">
        <f t="shared" si="11"/>
        <v>9</v>
      </c>
      <c r="S15" s="3"/>
      <c r="T15" s="3"/>
      <c r="U15" s="3"/>
      <c r="V15" s="3">
        <f t="shared" si="6"/>
        <v>274.32</v>
      </c>
      <c r="W15" s="3">
        <f t="shared" si="7"/>
        <v>0</v>
      </c>
      <c r="X15" s="3"/>
    </row>
    <row r="16" spans="2:24" x14ac:dyDescent="0.25">
      <c r="B16" s="3">
        <f t="shared" si="9"/>
        <v>10</v>
      </c>
      <c r="C16" s="3">
        <v>5</v>
      </c>
      <c r="D16" s="3">
        <v>10</v>
      </c>
      <c r="E16" s="3"/>
      <c r="F16" s="3">
        <f t="shared" si="0"/>
        <v>304.8</v>
      </c>
      <c r="G16" s="3">
        <f t="shared" si="1"/>
        <v>177.8</v>
      </c>
      <c r="H16" s="3">
        <f t="shared" si="2"/>
        <v>-177.8</v>
      </c>
      <c r="J16" s="3">
        <f t="shared" si="10"/>
        <v>10</v>
      </c>
      <c r="K16" s="3">
        <v>3</v>
      </c>
      <c r="L16" s="3">
        <v>4.5</v>
      </c>
      <c r="M16" s="3"/>
      <c r="N16" s="3">
        <f t="shared" si="3"/>
        <v>304.8</v>
      </c>
      <c r="O16" s="3">
        <f t="shared" si="4"/>
        <v>102.87</v>
      </c>
      <c r="P16" s="3">
        <f t="shared" si="5"/>
        <v>-102.87</v>
      </c>
      <c r="R16" s="3">
        <f t="shared" si="11"/>
        <v>10</v>
      </c>
      <c r="S16" s="3">
        <v>3</v>
      </c>
      <c r="T16" s="3">
        <v>10.75</v>
      </c>
      <c r="U16" s="3"/>
      <c r="V16" s="3">
        <f t="shared" si="6"/>
        <v>304.8</v>
      </c>
      <c r="W16" s="3">
        <f t="shared" si="7"/>
        <v>118.745</v>
      </c>
      <c r="X16" s="3">
        <f t="shared" si="8"/>
        <v>-118.745</v>
      </c>
    </row>
    <row r="17" spans="2:28" x14ac:dyDescent="0.25">
      <c r="B17" s="3">
        <f t="shared" si="9"/>
        <v>11</v>
      </c>
      <c r="C17" s="3">
        <v>5</v>
      </c>
      <c r="D17" s="3">
        <v>9.5</v>
      </c>
      <c r="E17" s="3"/>
      <c r="F17" s="3">
        <f t="shared" si="0"/>
        <v>335.28000000000003</v>
      </c>
      <c r="G17" s="3">
        <f t="shared" si="1"/>
        <v>176.53</v>
      </c>
      <c r="H17" s="3">
        <f t="shared" si="2"/>
        <v>-176.53</v>
      </c>
      <c r="J17" s="3">
        <f t="shared" si="10"/>
        <v>11</v>
      </c>
      <c r="K17" s="3"/>
      <c r="L17" s="3"/>
      <c r="M17" s="3"/>
      <c r="N17" s="3">
        <f t="shared" si="3"/>
        <v>335.28000000000003</v>
      </c>
      <c r="O17" s="3">
        <f t="shared" si="4"/>
        <v>0</v>
      </c>
      <c r="P17" s="3"/>
      <c r="R17" s="3">
        <f t="shared" si="11"/>
        <v>11</v>
      </c>
      <c r="S17" s="3"/>
      <c r="T17" s="3"/>
      <c r="U17" s="3"/>
      <c r="V17" s="3">
        <f t="shared" si="6"/>
        <v>335.28000000000003</v>
      </c>
      <c r="W17" s="3">
        <f t="shared" si="7"/>
        <v>0</v>
      </c>
      <c r="X17" s="3"/>
    </row>
    <row r="18" spans="2:28" x14ac:dyDescent="0.25">
      <c r="B18" s="3">
        <f t="shared" si="9"/>
        <v>12</v>
      </c>
      <c r="C18" s="3">
        <v>5</v>
      </c>
      <c r="D18" s="3">
        <v>9.5</v>
      </c>
      <c r="E18" s="3"/>
      <c r="F18" s="3">
        <f t="shared" si="0"/>
        <v>365.76</v>
      </c>
      <c r="G18" s="3">
        <f t="shared" si="1"/>
        <v>176.53</v>
      </c>
      <c r="H18" s="3">
        <f t="shared" si="2"/>
        <v>-176.53</v>
      </c>
      <c r="J18" s="3">
        <f t="shared" si="10"/>
        <v>12</v>
      </c>
      <c r="K18" s="3">
        <v>3</v>
      </c>
      <c r="L18" s="3">
        <v>11.25</v>
      </c>
      <c r="M18" s="3"/>
      <c r="N18" s="3">
        <f t="shared" si="3"/>
        <v>365.76</v>
      </c>
      <c r="O18" s="3">
        <f t="shared" si="4"/>
        <v>120.015</v>
      </c>
      <c r="P18" s="3">
        <f t="shared" si="5"/>
        <v>-120.015</v>
      </c>
      <c r="R18" s="3">
        <f t="shared" si="11"/>
        <v>12</v>
      </c>
      <c r="S18" s="3">
        <v>3</v>
      </c>
      <c r="T18" s="3">
        <v>4.75</v>
      </c>
      <c r="U18" s="3"/>
      <c r="V18" s="3">
        <f t="shared" si="6"/>
        <v>365.76</v>
      </c>
      <c r="W18" s="3">
        <f t="shared" si="7"/>
        <v>103.505</v>
      </c>
      <c r="X18" s="3">
        <f t="shared" si="8"/>
        <v>-103.505</v>
      </c>
    </row>
    <row r="19" spans="2:28" x14ac:dyDescent="0.25">
      <c r="B19" s="3">
        <f t="shared" si="9"/>
        <v>13</v>
      </c>
      <c r="C19" s="3">
        <v>6</v>
      </c>
      <c r="D19" s="3">
        <v>3.25</v>
      </c>
      <c r="E19" s="3"/>
      <c r="F19" s="3">
        <f t="shared" si="0"/>
        <v>396.24</v>
      </c>
      <c r="G19" s="3">
        <f t="shared" si="1"/>
        <v>191.13499999999999</v>
      </c>
      <c r="H19" s="3">
        <f t="shared" si="2"/>
        <v>-191.13499999999999</v>
      </c>
      <c r="J19" s="3">
        <f t="shared" si="10"/>
        <v>13</v>
      </c>
      <c r="K19" s="3"/>
      <c r="L19" s="3"/>
      <c r="M19" s="3"/>
      <c r="N19" s="3">
        <f t="shared" si="3"/>
        <v>396.24</v>
      </c>
      <c r="O19" s="3">
        <f t="shared" si="4"/>
        <v>0</v>
      </c>
      <c r="P19" s="3"/>
      <c r="R19" s="3">
        <f t="shared" si="11"/>
        <v>13</v>
      </c>
      <c r="S19" s="3"/>
      <c r="T19" s="3"/>
      <c r="U19" s="3"/>
      <c r="V19" s="3">
        <f t="shared" si="6"/>
        <v>396.24</v>
      </c>
      <c r="W19" s="3">
        <f t="shared" si="7"/>
        <v>0</v>
      </c>
      <c r="X19" s="3"/>
    </row>
    <row r="20" spans="2:28" x14ac:dyDescent="0.25">
      <c r="B20" s="3">
        <f t="shared" si="9"/>
        <v>14</v>
      </c>
      <c r="C20" s="3">
        <v>6</v>
      </c>
      <c r="D20" s="3">
        <v>3.5</v>
      </c>
      <c r="E20" s="3"/>
      <c r="F20" s="3">
        <f t="shared" si="0"/>
        <v>426.72</v>
      </c>
      <c r="G20" s="3">
        <f t="shared" si="1"/>
        <v>191.77</v>
      </c>
      <c r="H20" s="3">
        <f t="shared" si="2"/>
        <v>-191.77</v>
      </c>
      <c r="J20" s="3">
        <f t="shared" si="10"/>
        <v>14</v>
      </c>
      <c r="K20" s="3">
        <v>4</v>
      </c>
      <c r="L20" s="3">
        <v>5.25</v>
      </c>
      <c r="M20" s="3"/>
      <c r="N20" s="3">
        <f t="shared" si="3"/>
        <v>426.72</v>
      </c>
      <c r="O20" s="3">
        <f t="shared" si="4"/>
        <v>135.255</v>
      </c>
      <c r="P20" s="3">
        <f t="shared" si="5"/>
        <v>-135.255</v>
      </c>
      <c r="R20" s="3">
        <f t="shared" si="11"/>
        <v>14</v>
      </c>
      <c r="S20" s="3">
        <v>3</v>
      </c>
      <c r="T20" s="3">
        <v>11</v>
      </c>
      <c r="U20" s="3"/>
      <c r="V20" s="3">
        <f t="shared" si="6"/>
        <v>426.72</v>
      </c>
      <c r="W20" s="3">
        <f t="shared" si="7"/>
        <v>119.38</v>
      </c>
      <c r="X20" s="3">
        <f t="shared" si="8"/>
        <v>-119.38</v>
      </c>
    </row>
    <row r="21" spans="2:28" x14ac:dyDescent="0.25">
      <c r="B21" s="3">
        <f t="shared" si="9"/>
        <v>15</v>
      </c>
      <c r="C21" s="3">
        <v>6</v>
      </c>
      <c r="D21" s="3">
        <v>3.75</v>
      </c>
      <c r="E21" s="3"/>
      <c r="F21" s="3">
        <f t="shared" si="0"/>
        <v>457.2</v>
      </c>
      <c r="G21" s="3">
        <f t="shared" si="1"/>
        <v>192.405</v>
      </c>
      <c r="H21" s="3">
        <f t="shared" si="2"/>
        <v>-192.405</v>
      </c>
      <c r="J21" s="3">
        <f t="shared" si="10"/>
        <v>15</v>
      </c>
      <c r="K21" s="3">
        <v>4</v>
      </c>
      <c r="L21" s="3">
        <v>7.5</v>
      </c>
      <c r="M21" s="3"/>
      <c r="N21" s="3">
        <f t="shared" si="3"/>
        <v>457.2</v>
      </c>
      <c r="O21" s="3">
        <f t="shared" si="4"/>
        <v>140.97</v>
      </c>
      <c r="P21" s="3">
        <f t="shared" si="5"/>
        <v>-140.97</v>
      </c>
      <c r="R21" s="3">
        <f t="shared" si="11"/>
        <v>15</v>
      </c>
      <c r="S21" s="3">
        <v>4</v>
      </c>
      <c r="T21" s="3">
        <v>3</v>
      </c>
      <c r="U21" s="3"/>
      <c r="V21" s="3">
        <f t="shared" si="6"/>
        <v>457.2</v>
      </c>
      <c r="W21" s="3">
        <f t="shared" si="7"/>
        <v>129.54</v>
      </c>
      <c r="X21" s="3">
        <f t="shared" si="8"/>
        <v>-129.54</v>
      </c>
    </row>
    <row r="22" spans="2:28" x14ac:dyDescent="0.25">
      <c r="B22" s="3">
        <f t="shared" si="9"/>
        <v>16</v>
      </c>
      <c r="C22" s="3">
        <v>6</v>
      </c>
      <c r="D22" s="3">
        <v>4</v>
      </c>
      <c r="E22" s="3"/>
      <c r="F22" s="3">
        <f t="shared" si="0"/>
        <v>487.68</v>
      </c>
      <c r="G22" s="3">
        <f t="shared" si="1"/>
        <v>193.04</v>
      </c>
      <c r="H22" s="3">
        <f t="shared" si="2"/>
        <v>-193.04</v>
      </c>
      <c r="J22" s="3">
        <f t="shared" si="10"/>
        <v>16</v>
      </c>
      <c r="K22" s="3">
        <v>6</v>
      </c>
      <c r="L22" s="3">
        <v>1.25</v>
      </c>
      <c r="M22" s="3"/>
      <c r="N22" s="3">
        <f t="shared" si="3"/>
        <v>487.68</v>
      </c>
      <c r="O22" s="3">
        <f t="shared" si="4"/>
        <v>186.05500000000001</v>
      </c>
      <c r="P22" s="3">
        <f t="shared" si="5"/>
        <v>-186.05500000000001</v>
      </c>
      <c r="R22" s="3">
        <f t="shared" si="11"/>
        <v>16</v>
      </c>
      <c r="S22" s="3">
        <v>4</v>
      </c>
      <c r="T22" s="3">
        <v>6</v>
      </c>
      <c r="U22" s="3"/>
      <c r="V22" s="3">
        <f t="shared" si="6"/>
        <v>487.68</v>
      </c>
      <c r="W22" s="3">
        <f t="shared" si="7"/>
        <v>137.16</v>
      </c>
      <c r="X22" s="3">
        <f t="shared" si="8"/>
        <v>-137.16</v>
      </c>
      <c r="Y22" t="s">
        <v>35</v>
      </c>
      <c r="Z22" t="s">
        <v>36</v>
      </c>
      <c r="AA22" t="s">
        <v>37</v>
      </c>
      <c r="AB22" t="s">
        <v>38</v>
      </c>
    </row>
    <row r="23" spans="2:28" x14ac:dyDescent="0.25">
      <c r="B23" s="3">
        <f t="shared" si="9"/>
        <v>17</v>
      </c>
      <c r="C23" s="3">
        <v>6</v>
      </c>
      <c r="D23" s="3">
        <v>1.25</v>
      </c>
      <c r="E23" s="3"/>
      <c r="F23" s="3">
        <f t="shared" si="0"/>
        <v>518.16</v>
      </c>
      <c r="G23" s="3">
        <f t="shared" si="1"/>
        <v>186.05500000000001</v>
      </c>
      <c r="H23" s="3">
        <f t="shared" si="2"/>
        <v>-186.05500000000001</v>
      </c>
      <c r="J23" s="3">
        <f t="shared" si="10"/>
        <v>17</v>
      </c>
      <c r="K23" s="3"/>
      <c r="L23" s="3"/>
      <c r="M23" s="3"/>
      <c r="N23" s="3">
        <f t="shared" si="3"/>
        <v>518.16</v>
      </c>
      <c r="O23" s="3">
        <f t="shared" si="4"/>
        <v>0</v>
      </c>
      <c r="P23" s="3"/>
      <c r="R23" s="3">
        <f t="shared" si="11"/>
        <v>17</v>
      </c>
      <c r="S23" s="3">
        <v>4</v>
      </c>
      <c r="T23" s="3">
        <v>8.75</v>
      </c>
      <c r="U23" s="3"/>
      <c r="V23" s="3">
        <f t="shared" si="6"/>
        <v>518.16</v>
      </c>
      <c r="W23" s="3">
        <f t="shared" si="7"/>
        <v>144.14500000000001</v>
      </c>
      <c r="X23" s="3">
        <f t="shared" si="8"/>
        <v>-144.14500000000001</v>
      </c>
      <c r="Y23">
        <f>X23-X20</f>
        <v>-24.765000000000015</v>
      </c>
      <c r="Z23">
        <f>3*12*2.54</f>
        <v>91.44</v>
      </c>
      <c r="AA23">
        <f>ABS(Y23)/Z23</f>
        <v>0.27083333333333348</v>
      </c>
      <c r="AB23">
        <v>15.15</v>
      </c>
    </row>
    <row r="24" spans="2:28" x14ac:dyDescent="0.25">
      <c r="B24" s="3">
        <f t="shared" si="9"/>
        <v>18</v>
      </c>
      <c r="C24" s="3">
        <v>6</v>
      </c>
      <c r="D24" s="3">
        <v>7.75</v>
      </c>
      <c r="E24" s="3"/>
      <c r="F24" s="3">
        <f t="shared" si="0"/>
        <v>548.64</v>
      </c>
      <c r="G24" s="3">
        <f t="shared" si="1"/>
        <v>202.565</v>
      </c>
      <c r="H24" s="3">
        <f t="shared" si="2"/>
        <v>-202.565</v>
      </c>
      <c r="J24" s="3">
        <f t="shared" si="10"/>
        <v>18</v>
      </c>
      <c r="K24" s="3">
        <v>6</v>
      </c>
      <c r="L24" s="3">
        <v>1.25</v>
      </c>
      <c r="M24" s="3"/>
      <c r="N24" s="3">
        <f t="shared" si="3"/>
        <v>548.64</v>
      </c>
      <c r="O24" s="3">
        <f t="shared" si="4"/>
        <v>186.05500000000001</v>
      </c>
      <c r="P24" s="3">
        <f t="shared" si="5"/>
        <v>-186.05500000000001</v>
      </c>
      <c r="R24" s="3">
        <f t="shared" si="11"/>
        <v>18</v>
      </c>
      <c r="S24" s="3">
        <v>6</v>
      </c>
      <c r="T24" s="3">
        <v>3.25</v>
      </c>
      <c r="U24" s="3"/>
      <c r="V24" s="3">
        <f t="shared" si="6"/>
        <v>548.64</v>
      </c>
      <c r="W24" s="3">
        <f t="shared" si="7"/>
        <v>191.13499999999999</v>
      </c>
      <c r="X24" s="3">
        <f t="shared" si="8"/>
        <v>-191.13499999999999</v>
      </c>
    </row>
    <row r="25" spans="2:28" x14ac:dyDescent="0.25">
      <c r="B25" s="3">
        <f t="shared" si="9"/>
        <v>19</v>
      </c>
      <c r="C25" s="3">
        <v>6</v>
      </c>
      <c r="D25" s="3">
        <v>3</v>
      </c>
      <c r="E25" s="3"/>
      <c r="F25" s="3">
        <f t="shared" si="0"/>
        <v>579.12</v>
      </c>
      <c r="G25" s="3">
        <f t="shared" si="1"/>
        <v>190.5</v>
      </c>
      <c r="H25" s="3">
        <f t="shared" si="2"/>
        <v>-190.5</v>
      </c>
      <c r="J25" s="3">
        <f t="shared" si="10"/>
        <v>19</v>
      </c>
      <c r="K25" s="3"/>
      <c r="L25" s="3"/>
      <c r="M25" s="3"/>
      <c r="N25" s="3">
        <f t="shared" si="3"/>
        <v>579.12</v>
      </c>
      <c r="O25" s="3">
        <f t="shared" si="4"/>
        <v>0</v>
      </c>
      <c r="P25" s="3"/>
      <c r="R25" s="3">
        <f t="shared" si="11"/>
        <v>19</v>
      </c>
      <c r="S25" s="3"/>
      <c r="T25" s="3"/>
      <c r="U25" s="3"/>
      <c r="V25" s="3">
        <f t="shared" si="6"/>
        <v>579.12</v>
      </c>
      <c r="W25" s="3">
        <f t="shared" si="7"/>
        <v>0</v>
      </c>
      <c r="X25" s="3"/>
    </row>
    <row r="26" spans="2:28" x14ac:dyDescent="0.25">
      <c r="B26" s="3">
        <f t="shared" si="9"/>
        <v>20</v>
      </c>
      <c r="C26" s="3">
        <v>6</v>
      </c>
      <c r="D26" s="3">
        <v>4.25</v>
      </c>
      <c r="E26" s="3"/>
      <c r="F26" s="3">
        <f t="shared" si="0"/>
        <v>609.6</v>
      </c>
      <c r="G26" s="3">
        <f t="shared" si="1"/>
        <v>193.67500000000001</v>
      </c>
      <c r="H26" s="3">
        <f t="shared" si="2"/>
        <v>-193.67500000000001</v>
      </c>
      <c r="J26" s="3">
        <f t="shared" si="10"/>
        <v>20</v>
      </c>
      <c r="K26" s="3">
        <v>6</v>
      </c>
      <c r="L26" s="3">
        <v>1.5</v>
      </c>
      <c r="M26" s="3"/>
      <c r="N26" s="3">
        <f t="shared" si="3"/>
        <v>609.6</v>
      </c>
      <c r="O26" s="3">
        <f t="shared" si="4"/>
        <v>186.69</v>
      </c>
      <c r="P26" s="3">
        <f t="shared" si="5"/>
        <v>-186.69</v>
      </c>
      <c r="R26" s="3">
        <f t="shared" si="11"/>
        <v>20</v>
      </c>
      <c r="S26" s="3">
        <v>6</v>
      </c>
      <c r="T26" s="3">
        <v>3.5</v>
      </c>
      <c r="U26" s="3"/>
      <c r="V26" s="3">
        <f t="shared" si="6"/>
        <v>609.6</v>
      </c>
      <c r="W26" s="3">
        <f t="shared" si="7"/>
        <v>191.77</v>
      </c>
      <c r="X26" s="3">
        <f t="shared" si="8"/>
        <v>-191.77</v>
      </c>
    </row>
    <row r="27" spans="2:28" x14ac:dyDescent="0.25">
      <c r="B27" s="3">
        <f t="shared" si="9"/>
        <v>21</v>
      </c>
      <c r="C27" s="3">
        <v>6</v>
      </c>
      <c r="D27" s="3">
        <v>2</v>
      </c>
      <c r="E27" s="3"/>
      <c r="F27" s="3">
        <f t="shared" si="0"/>
        <v>640.08000000000004</v>
      </c>
      <c r="G27" s="3">
        <f t="shared" si="1"/>
        <v>187.96</v>
      </c>
      <c r="H27" s="3">
        <f t="shared" si="2"/>
        <v>-187.96</v>
      </c>
      <c r="J27" s="3">
        <f t="shared" si="10"/>
        <v>21</v>
      </c>
      <c r="K27" s="3"/>
      <c r="L27" s="3"/>
      <c r="M27" s="3"/>
      <c r="N27" s="3">
        <f t="shared" si="3"/>
        <v>640.08000000000004</v>
      </c>
      <c r="O27" s="3">
        <f t="shared" si="4"/>
        <v>0</v>
      </c>
      <c r="P27" s="3"/>
      <c r="R27" s="3">
        <f t="shared" si="11"/>
        <v>21</v>
      </c>
      <c r="S27" s="3"/>
      <c r="T27" s="3"/>
      <c r="U27" s="3"/>
      <c r="V27" s="3">
        <f t="shared" si="6"/>
        <v>640.08000000000004</v>
      </c>
      <c r="W27" s="3">
        <f t="shared" si="7"/>
        <v>0</v>
      </c>
      <c r="X27" s="3"/>
    </row>
    <row r="28" spans="2:28" x14ac:dyDescent="0.25">
      <c r="B28" s="3">
        <f t="shared" si="9"/>
        <v>22</v>
      </c>
      <c r="C28" s="3">
        <v>6</v>
      </c>
      <c r="D28" s="3">
        <v>1.5</v>
      </c>
      <c r="E28" s="3"/>
      <c r="F28" s="3">
        <f t="shared" si="0"/>
        <v>670.56000000000006</v>
      </c>
      <c r="G28" s="3">
        <f t="shared" si="1"/>
        <v>186.69</v>
      </c>
      <c r="H28" s="3">
        <f t="shared" si="2"/>
        <v>-186.69</v>
      </c>
      <c r="J28" s="3">
        <f t="shared" si="10"/>
        <v>22</v>
      </c>
      <c r="K28" s="3">
        <v>6</v>
      </c>
      <c r="L28" s="3">
        <v>1.5</v>
      </c>
      <c r="M28" s="3"/>
      <c r="N28" s="3">
        <f t="shared" si="3"/>
        <v>670.56000000000006</v>
      </c>
      <c r="O28" s="3">
        <f t="shared" si="4"/>
        <v>186.69</v>
      </c>
      <c r="P28" s="3">
        <f t="shared" si="5"/>
        <v>-186.69</v>
      </c>
      <c r="R28" s="3">
        <f t="shared" si="11"/>
        <v>22</v>
      </c>
      <c r="S28" s="3">
        <v>6</v>
      </c>
      <c r="T28" s="3">
        <v>3.25</v>
      </c>
      <c r="U28" s="3"/>
      <c r="V28" s="3">
        <f t="shared" si="6"/>
        <v>670.56000000000006</v>
      </c>
      <c r="W28" s="3">
        <f t="shared" si="7"/>
        <v>191.13499999999999</v>
      </c>
      <c r="X28" s="3">
        <f t="shared" si="8"/>
        <v>-191.13499999999999</v>
      </c>
    </row>
    <row r="29" spans="2:28" x14ac:dyDescent="0.25">
      <c r="B29" s="3">
        <f t="shared" si="9"/>
        <v>23</v>
      </c>
      <c r="C29" s="3">
        <v>6</v>
      </c>
      <c r="D29" s="3">
        <v>1.75</v>
      </c>
      <c r="E29" s="3"/>
      <c r="F29" s="3">
        <f t="shared" si="0"/>
        <v>701.04</v>
      </c>
      <c r="G29" s="3">
        <f t="shared" si="1"/>
        <v>187.32499999999999</v>
      </c>
      <c r="H29" s="3">
        <f t="shared" si="2"/>
        <v>-187.32499999999999</v>
      </c>
      <c r="J29" s="3">
        <f t="shared" si="10"/>
        <v>23</v>
      </c>
      <c r="K29" s="3"/>
      <c r="L29" s="3"/>
      <c r="M29" s="3"/>
      <c r="N29" s="3">
        <f t="shared" si="3"/>
        <v>701.04</v>
      </c>
      <c r="O29" s="3">
        <f t="shared" si="4"/>
        <v>0</v>
      </c>
      <c r="P29" s="3"/>
      <c r="R29" s="3">
        <f t="shared" si="11"/>
        <v>23</v>
      </c>
      <c r="S29" s="3"/>
      <c r="T29" s="3"/>
      <c r="U29" s="3"/>
      <c r="V29" s="3">
        <f t="shared" si="6"/>
        <v>701.04</v>
      </c>
      <c r="W29" s="3">
        <f t="shared" si="7"/>
        <v>0</v>
      </c>
      <c r="X29" s="3"/>
    </row>
    <row r="30" spans="2:28" x14ac:dyDescent="0.25">
      <c r="B30" s="3">
        <f t="shared" si="9"/>
        <v>24</v>
      </c>
      <c r="C30" s="3">
        <v>6</v>
      </c>
      <c r="D30" s="3">
        <v>1.25</v>
      </c>
      <c r="E30" s="3"/>
      <c r="F30" s="3">
        <f t="shared" si="0"/>
        <v>731.52</v>
      </c>
      <c r="G30" s="3">
        <f t="shared" si="1"/>
        <v>186.05500000000001</v>
      </c>
      <c r="H30" s="3">
        <f t="shared" si="2"/>
        <v>-186.05500000000001</v>
      </c>
      <c r="J30" s="3">
        <f t="shared" si="10"/>
        <v>24</v>
      </c>
      <c r="K30" s="3">
        <v>6</v>
      </c>
      <c r="L30" s="3">
        <v>1.25</v>
      </c>
      <c r="M30" s="3"/>
      <c r="N30" s="3">
        <f t="shared" si="3"/>
        <v>731.52</v>
      </c>
      <c r="O30" s="3">
        <f t="shared" si="4"/>
        <v>186.05500000000001</v>
      </c>
      <c r="P30" s="3">
        <f t="shared" si="5"/>
        <v>-186.05500000000001</v>
      </c>
      <c r="R30" s="3">
        <f t="shared" si="11"/>
        <v>24</v>
      </c>
      <c r="S30" s="3">
        <v>6</v>
      </c>
      <c r="T30" s="3">
        <v>3.25</v>
      </c>
      <c r="U30" s="3"/>
      <c r="V30" s="3">
        <f t="shared" si="6"/>
        <v>731.52</v>
      </c>
      <c r="W30" s="3">
        <f t="shared" si="7"/>
        <v>191.13499999999999</v>
      </c>
      <c r="X30" s="3">
        <f t="shared" si="8"/>
        <v>-191.13499999999999</v>
      </c>
    </row>
    <row r="31" spans="2:28" x14ac:dyDescent="0.25">
      <c r="B31" s="3">
        <f t="shared" si="9"/>
        <v>25</v>
      </c>
      <c r="C31" s="3">
        <v>4</v>
      </c>
      <c r="D31" s="3">
        <v>8</v>
      </c>
      <c r="E31" s="3"/>
      <c r="F31" s="3">
        <f t="shared" si="0"/>
        <v>762</v>
      </c>
      <c r="G31" s="3">
        <f t="shared" si="1"/>
        <v>142.24</v>
      </c>
      <c r="H31" s="3">
        <f t="shared" si="2"/>
        <v>-142.24</v>
      </c>
      <c r="J31" s="3">
        <f t="shared" si="10"/>
        <v>25</v>
      </c>
      <c r="K31" s="3">
        <v>4</v>
      </c>
      <c r="L31" s="3">
        <v>8</v>
      </c>
      <c r="M31" s="3"/>
      <c r="N31" s="3">
        <f t="shared" si="3"/>
        <v>762</v>
      </c>
      <c r="O31" s="3">
        <f t="shared" si="4"/>
        <v>142.24</v>
      </c>
      <c r="P31" s="3">
        <f t="shared" si="5"/>
        <v>-142.24</v>
      </c>
      <c r="R31" s="3">
        <f t="shared" si="11"/>
        <v>25</v>
      </c>
      <c r="S31" s="3">
        <v>4</v>
      </c>
      <c r="T31" s="3">
        <v>3.75</v>
      </c>
      <c r="U31" s="3"/>
      <c r="V31" s="3">
        <f t="shared" si="6"/>
        <v>762</v>
      </c>
      <c r="W31" s="3">
        <f t="shared" si="7"/>
        <v>131.44499999999999</v>
      </c>
      <c r="X31" s="3">
        <f t="shared" si="8"/>
        <v>-131.44499999999999</v>
      </c>
    </row>
    <row r="32" spans="2:28" x14ac:dyDescent="0.25">
      <c r="B32" s="3">
        <f t="shared" si="9"/>
        <v>26</v>
      </c>
      <c r="C32" s="3">
        <v>4</v>
      </c>
      <c r="D32" s="3">
        <v>4.5</v>
      </c>
      <c r="E32" s="3"/>
      <c r="F32" s="3">
        <f t="shared" si="0"/>
        <v>792.48</v>
      </c>
      <c r="G32" s="3">
        <f t="shared" si="1"/>
        <v>133.35</v>
      </c>
      <c r="H32" s="3">
        <f t="shared" si="2"/>
        <v>-133.35</v>
      </c>
      <c r="J32" s="3">
        <f t="shared" si="10"/>
        <v>26</v>
      </c>
      <c r="K32" s="3">
        <v>4</v>
      </c>
      <c r="L32" s="3">
        <v>4.5</v>
      </c>
      <c r="M32" s="3"/>
      <c r="N32" s="3">
        <f t="shared" si="3"/>
        <v>792.48</v>
      </c>
      <c r="O32" s="3">
        <f t="shared" si="4"/>
        <v>133.35</v>
      </c>
      <c r="P32" s="3">
        <f t="shared" si="5"/>
        <v>-133.35</v>
      </c>
      <c r="R32" s="3">
        <f t="shared" si="11"/>
        <v>26</v>
      </c>
      <c r="S32" s="3">
        <v>4</v>
      </c>
      <c r="T32" s="3">
        <v>1.5</v>
      </c>
      <c r="U32" s="3"/>
      <c r="V32" s="3">
        <f t="shared" si="6"/>
        <v>792.48</v>
      </c>
      <c r="W32" s="3">
        <f t="shared" si="7"/>
        <v>125.73</v>
      </c>
      <c r="X32" s="3">
        <f t="shared" si="8"/>
        <v>-125.73</v>
      </c>
    </row>
    <row r="33" spans="2:24" x14ac:dyDescent="0.25">
      <c r="B33" s="3">
        <f t="shared" si="9"/>
        <v>27</v>
      </c>
      <c r="C33" s="3">
        <v>4</v>
      </c>
      <c r="D33" s="3">
        <v>2</v>
      </c>
      <c r="E33" s="3"/>
      <c r="F33" s="3">
        <f t="shared" si="0"/>
        <v>822.96</v>
      </c>
      <c r="G33" s="3">
        <f t="shared" si="1"/>
        <v>127</v>
      </c>
      <c r="H33" s="3">
        <f t="shared" si="2"/>
        <v>-127</v>
      </c>
      <c r="J33" s="3">
        <f t="shared" si="10"/>
        <v>27</v>
      </c>
      <c r="K33" s="3">
        <v>4</v>
      </c>
      <c r="L33" s="3">
        <v>2</v>
      </c>
      <c r="M33" s="3"/>
      <c r="N33" s="3">
        <f t="shared" si="3"/>
        <v>822.96</v>
      </c>
      <c r="O33" s="3">
        <f t="shared" si="4"/>
        <v>127</v>
      </c>
      <c r="P33" s="3">
        <f t="shared" si="5"/>
        <v>-127</v>
      </c>
      <c r="R33" s="3">
        <f t="shared" si="11"/>
        <v>27</v>
      </c>
      <c r="S33" s="3"/>
      <c r="T33" s="3"/>
      <c r="U33" s="3"/>
      <c r="V33" s="3">
        <f t="shared" si="6"/>
        <v>822.96</v>
      </c>
      <c r="W33" s="3">
        <f t="shared" si="7"/>
        <v>0</v>
      </c>
      <c r="X33" s="3"/>
    </row>
    <row r="34" spans="2:24" x14ac:dyDescent="0.25">
      <c r="B34" s="3">
        <f t="shared" si="9"/>
        <v>28</v>
      </c>
      <c r="C34" s="3">
        <v>3</v>
      </c>
      <c r="D34" s="3">
        <v>10</v>
      </c>
      <c r="E34" s="3"/>
      <c r="F34" s="3">
        <f t="shared" si="0"/>
        <v>853.44</v>
      </c>
      <c r="G34" s="3">
        <f t="shared" si="1"/>
        <v>116.84</v>
      </c>
      <c r="H34" s="3">
        <f t="shared" si="2"/>
        <v>-116.84</v>
      </c>
      <c r="J34" s="3">
        <f t="shared" si="10"/>
        <v>28</v>
      </c>
      <c r="K34" s="3">
        <v>3</v>
      </c>
      <c r="L34" s="3">
        <v>10</v>
      </c>
      <c r="M34" s="3"/>
      <c r="N34" s="3">
        <f t="shared" si="3"/>
        <v>853.44</v>
      </c>
      <c r="O34" s="3">
        <f t="shared" si="4"/>
        <v>116.84</v>
      </c>
      <c r="P34" s="3">
        <f t="shared" si="5"/>
        <v>-116.84</v>
      </c>
      <c r="R34" s="3">
        <f t="shared" si="11"/>
        <v>28</v>
      </c>
      <c r="S34" s="3">
        <v>3</v>
      </c>
      <c r="T34" s="3">
        <v>9.75</v>
      </c>
      <c r="U34" s="3"/>
      <c r="V34" s="3">
        <f t="shared" si="6"/>
        <v>853.44</v>
      </c>
      <c r="W34" s="3">
        <f t="shared" si="7"/>
        <v>116.205</v>
      </c>
      <c r="X34" s="3">
        <f t="shared" si="8"/>
        <v>-116.205</v>
      </c>
    </row>
    <row r="35" spans="2:24" x14ac:dyDescent="0.25">
      <c r="B35" s="3">
        <f t="shared" si="9"/>
        <v>29</v>
      </c>
      <c r="C35" s="3">
        <v>3</v>
      </c>
      <c r="D35" s="3">
        <v>4</v>
      </c>
      <c r="E35" s="3"/>
      <c r="F35" s="3">
        <f t="shared" si="0"/>
        <v>883.92</v>
      </c>
      <c r="G35" s="3">
        <f t="shared" si="1"/>
        <v>101.6</v>
      </c>
      <c r="H35" s="3">
        <f t="shared" si="2"/>
        <v>-101.6</v>
      </c>
      <c r="J35" s="3">
        <f t="shared" si="10"/>
        <v>29</v>
      </c>
      <c r="K35" s="3">
        <v>3</v>
      </c>
      <c r="L35" s="3">
        <v>4</v>
      </c>
      <c r="M35" s="3"/>
      <c r="N35" s="3">
        <f t="shared" si="3"/>
        <v>883.92</v>
      </c>
      <c r="O35" s="3">
        <f t="shared" si="4"/>
        <v>101.6</v>
      </c>
      <c r="P35" s="3">
        <f t="shared" si="5"/>
        <v>-101.6</v>
      </c>
      <c r="R35" s="3">
        <f t="shared" si="11"/>
        <v>29</v>
      </c>
      <c r="S35" s="3"/>
      <c r="T35" s="3"/>
      <c r="U35" s="3"/>
      <c r="V35" s="3">
        <f t="shared" si="6"/>
        <v>883.92</v>
      </c>
      <c r="W35" s="3">
        <f t="shared" si="7"/>
        <v>0</v>
      </c>
      <c r="X35" s="3"/>
    </row>
    <row r="36" spans="2:24" x14ac:dyDescent="0.25">
      <c r="B36" s="3">
        <f t="shared" si="9"/>
        <v>30</v>
      </c>
      <c r="C36" s="3">
        <v>3</v>
      </c>
      <c r="D36" s="3">
        <v>3.25</v>
      </c>
      <c r="E36" s="3"/>
      <c r="F36" s="3">
        <f t="shared" si="0"/>
        <v>914.4</v>
      </c>
      <c r="G36" s="3">
        <f t="shared" si="1"/>
        <v>99.695000000000007</v>
      </c>
      <c r="H36" s="3">
        <f t="shared" si="2"/>
        <v>-99.695000000000007</v>
      </c>
      <c r="J36" s="3">
        <f t="shared" si="10"/>
        <v>30</v>
      </c>
      <c r="K36" s="3">
        <v>3</v>
      </c>
      <c r="L36" s="3">
        <v>3.25</v>
      </c>
      <c r="M36" s="3"/>
      <c r="N36" s="3">
        <f t="shared" si="3"/>
        <v>914.4</v>
      </c>
      <c r="O36" s="3">
        <f t="shared" si="4"/>
        <v>99.695000000000007</v>
      </c>
      <c r="P36" s="3">
        <f t="shared" si="5"/>
        <v>-99.695000000000007</v>
      </c>
      <c r="R36" s="3">
        <f t="shared" si="11"/>
        <v>30</v>
      </c>
      <c r="S36" s="3">
        <v>3</v>
      </c>
      <c r="T36" s="3">
        <v>2.5</v>
      </c>
      <c r="U36" s="3"/>
      <c r="V36" s="3">
        <f t="shared" si="6"/>
        <v>914.4</v>
      </c>
      <c r="W36" s="3">
        <f t="shared" si="7"/>
        <v>97.79</v>
      </c>
      <c r="X36" s="3">
        <f t="shared" si="8"/>
        <v>-97.79</v>
      </c>
    </row>
    <row r="37" spans="2:24" x14ac:dyDescent="0.25">
      <c r="B37" s="3">
        <f>B36+1</f>
        <v>31</v>
      </c>
      <c r="C37" s="3">
        <v>3</v>
      </c>
      <c r="D37" s="3">
        <v>1.5</v>
      </c>
      <c r="E37" s="3"/>
      <c r="F37" s="3">
        <f t="shared" si="0"/>
        <v>944.88</v>
      </c>
      <c r="G37" s="3">
        <f t="shared" si="1"/>
        <v>95.25</v>
      </c>
      <c r="H37" s="3">
        <f t="shared" si="2"/>
        <v>-95.25</v>
      </c>
      <c r="J37" s="3">
        <f>J36+1</f>
        <v>31</v>
      </c>
      <c r="K37" s="3">
        <v>3</v>
      </c>
      <c r="L37" s="3">
        <v>1.5</v>
      </c>
      <c r="M37" s="3"/>
      <c r="N37" s="3">
        <f t="shared" si="3"/>
        <v>944.88</v>
      </c>
      <c r="O37" s="3">
        <f t="shared" si="4"/>
        <v>95.25</v>
      </c>
      <c r="P37" s="3">
        <f t="shared" si="5"/>
        <v>-95.25</v>
      </c>
      <c r="R37" s="3">
        <f>R36+1</f>
        <v>31</v>
      </c>
      <c r="S37" s="3"/>
      <c r="T37" s="3"/>
      <c r="U37" s="3"/>
      <c r="V37" s="3">
        <f t="shared" si="6"/>
        <v>944.88</v>
      </c>
      <c r="W37" s="3">
        <f t="shared" si="7"/>
        <v>0</v>
      </c>
      <c r="X37" s="3"/>
    </row>
    <row r="38" spans="2:24" x14ac:dyDescent="0.25">
      <c r="B38" s="3">
        <f t="shared" si="9"/>
        <v>32</v>
      </c>
      <c r="C38" s="3">
        <v>2</v>
      </c>
      <c r="D38" s="3">
        <v>9.75</v>
      </c>
      <c r="E38" s="3"/>
      <c r="F38" s="3">
        <f t="shared" si="0"/>
        <v>975.36</v>
      </c>
      <c r="G38" s="3">
        <f t="shared" si="1"/>
        <v>85.724999999999994</v>
      </c>
      <c r="H38" s="3">
        <f t="shared" si="2"/>
        <v>-85.724999999999994</v>
      </c>
      <c r="J38" s="3">
        <f t="shared" si="10"/>
        <v>32</v>
      </c>
      <c r="K38" s="3">
        <v>2</v>
      </c>
      <c r="L38" s="3">
        <v>9.75</v>
      </c>
      <c r="M38" s="3"/>
      <c r="N38" s="3">
        <f t="shared" si="3"/>
        <v>975.36</v>
      </c>
      <c r="O38" s="3">
        <f t="shared" si="4"/>
        <v>85.724999999999994</v>
      </c>
      <c r="P38" s="3">
        <f t="shared" si="5"/>
        <v>-85.724999999999994</v>
      </c>
      <c r="R38" s="3">
        <f t="shared" si="11"/>
        <v>32</v>
      </c>
      <c r="S38" s="3">
        <v>2</v>
      </c>
      <c r="T38" s="3">
        <v>9</v>
      </c>
      <c r="U38" s="3"/>
      <c r="V38" s="3">
        <f t="shared" si="6"/>
        <v>975.36</v>
      </c>
      <c r="W38" s="3">
        <f t="shared" si="7"/>
        <v>83.820000000000007</v>
      </c>
      <c r="X38" s="3">
        <f t="shared" si="8"/>
        <v>-83.820000000000007</v>
      </c>
    </row>
    <row r="39" spans="2:24" x14ac:dyDescent="0.25">
      <c r="B39" s="3">
        <f t="shared" si="9"/>
        <v>33</v>
      </c>
      <c r="C39" s="3">
        <v>2</v>
      </c>
      <c r="D39" s="3">
        <v>8.5</v>
      </c>
      <c r="E39" s="3"/>
      <c r="F39" s="3">
        <f t="shared" si="0"/>
        <v>1005.84</v>
      </c>
      <c r="G39" s="3">
        <f t="shared" si="1"/>
        <v>82.55</v>
      </c>
      <c r="H39" s="3">
        <f t="shared" si="2"/>
        <v>-82.55</v>
      </c>
      <c r="J39" s="3">
        <f t="shared" si="10"/>
        <v>33</v>
      </c>
      <c r="K39" s="3">
        <v>2</v>
      </c>
      <c r="L39" s="3">
        <v>8.5</v>
      </c>
      <c r="M39" s="3"/>
      <c r="N39" s="3">
        <f t="shared" si="3"/>
        <v>1005.84</v>
      </c>
      <c r="O39" s="3">
        <f t="shared" si="4"/>
        <v>82.55</v>
      </c>
      <c r="P39" s="3">
        <f t="shared" si="5"/>
        <v>-82.55</v>
      </c>
      <c r="R39" s="3">
        <f t="shared" si="11"/>
        <v>33</v>
      </c>
      <c r="S39" s="3"/>
      <c r="T39" s="3"/>
      <c r="U39" s="3"/>
      <c r="V39" s="3">
        <f t="shared" si="6"/>
        <v>1005.84</v>
      </c>
      <c r="W39" s="3">
        <f t="shared" si="7"/>
        <v>0</v>
      </c>
      <c r="X39" s="3"/>
    </row>
    <row r="61" spans="2:5" x14ac:dyDescent="0.25">
      <c r="B61" s="12"/>
    </row>
    <row r="62" spans="2:5" x14ac:dyDescent="0.25">
      <c r="B62" s="12"/>
      <c r="E62" s="15"/>
    </row>
    <row r="63" spans="2:5" x14ac:dyDescent="0.25">
      <c r="B63" s="12"/>
      <c r="E63" s="15"/>
    </row>
    <row r="64" spans="2:5" x14ac:dyDescent="0.25">
      <c r="B64" s="12"/>
      <c r="E64" s="15"/>
    </row>
    <row r="65" spans="2:5" x14ac:dyDescent="0.25">
      <c r="B65" s="12"/>
      <c r="E65" s="15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R85"/>
  <sheetViews>
    <sheetView workbookViewId="0">
      <selection activeCell="L61" sqref="L61"/>
    </sheetView>
  </sheetViews>
  <sheetFormatPr defaultRowHeight="15" x14ac:dyDescent="0.25"/>
  <cols>
    <col min="2" max="2" width="13.7109375" customWidth="1"/>
    <col min="4" max="4" width="10.28515625" customWidth="1"/>
    <col min="10" max="10" width="11" customWidth="1"/>
    <col min="12" max="12" width="10.5703125" bestFit="1" customWidth="1"/>
    <col min="14" max="14" width="10.5703125" bestFit="1" customWidth="1"/>
    <col min="18" max="18" width="11" customWidth="1"/>
    <col min="20" max="20" width="8.140625" customWidth="1"/>
  </cols>
  <sheetData>
    <row r="2" spans="2:44" ht="15.75" x14ac:dyDescent="0.25">
      <c r="B2" s="1" t="s">
        <v>15</v>
      </c>
      <c r="C2" s="1"/>
      <c r="E2" s="16" t="s">
        <v>53</v>
      </c>
      <c r="J2" s="1"/>
      <c r="R2" s="1"/>
    </row>
    <row r="3" spans="2:44" ht="15.75" x14ac:dyDescent="0.25">
      <c r="B3" s="2">
        <v>41390</v>
      </c>
      <c r="C3" s="1">
        <v>1015</v>
      </c>
      <c r="J3" s="2"/>
      <c r="R3" s="2"/>
    </row>
    <row r="4" spans="2:44" ht="15.75" x14ac:dyDescent="0.25">
      <c r="B4" s="4"/>
      <c r="C4" s="5" t="s">
        <v>18</v>
      </c>
      <c r="D4" s="6"/>
      <c r="E4" s="6"/>
      <c r="F4" s="6"/>
      <c r="G4" s="6"/>
      <c r="H4" s="6"/>
      <c r="J4" s="4"/>
      <c r="K4" s="7" t="s">
        <v>16</v>
      </c>
      <c r="L4" s="6"/>
      <c r="M4" s="6"/>
      <c r="N4" s="6"/>
      <c r="O4" s="6"/>
      <c r="P4" s="6"/>
      <c r="R4" s="4"/>
      <c r="S4" s="7" t="s">
        <v>17</v>
      </c>
      <c r="T4" s="6"/>
      <c r="U4" s="6"/>
      <c r="V4" s="6"/>
      <c r="W4" s="6"/>
      <c r="X4" s="6"/>
      <c r="AD4">
        <v>4</v>
      </c>
      <c r="AG4">
        <v>3</v>
      </c>
      <c r="AJ4">
        <v>1</v>
      </c>
      <c r="AN4">
        <v>2.4</v>
      </c>
      <c r="AO4" t="s">
        <v>59</v>
      </c>
      <c r="AP4" t="s">
        <v>61</v>
      </c>
      <c r="AQ4">
        <v>2.2000000000000002</v>
      </c>
      <c r="AR4" t="s">
        <v>60</v>
      </c>
    </row>
    <row r="5" spans="2:44" x14ac:dyDescent="0.25">
      <c r="B5" s="7" t="s">
        <v>0</v>
      </c>
      <c r="C5" s="7" t="s">
        <v>5</v>
      </c>
      <c r="D5" s="7"/>
      <c r="E5" s="6"/>
      <c r="F5" s="6" t="s">
        <v>0</v>
      </c>
      <c r="G5" s="7" t="s">
        <v>14</v>
      </c>
      <c r="H5" s="7" t="s">
        <v>12</v>
      </c>
      <c r="J5" s="7" t="s">
        <v>0</v>
      </c>
      <c r="K5" s="7" t="s">
        <v>5</v>
      </c>
      <c r="L5" s="7"/>
      <c r="M5" s="6"/>
      <c r="N5" s="6" t="s">
        <v>0</v>
      </c>
      <c r="O5" s="7" t="s">
        <v>14</v>
      </c>
      <c r="P5" s="7" t="s">
        <v>12</v>
      </c>
      <c r="R5" s="7" t="s">
        <v>0</v>
      </c>
      <c r="S5" s="7" t="s">
        <v>5</v>
      </c>
      <c r="T5" s="7"/>
      <c r="U5" s="6"/>
      <c r="V5" s="6" t="s">
        <v>0</v>
      </c>
      <c r="W5" s="7" t="s">
        <v>14</v>
      </c>
      <c r="X5" s="7" t="s">
        <v>12</v>
      </c>
      <c r="AD5" t="s">
        <v>57</v>
      </c>
      <c r="AE5" t="s">
        <v>58</v>
      </c>
      <c r="AG5" t="s">
        <v>57</v>
      </c>
      <c r="AH5" t="s">
        <v>58</v>
      </c>
      <c r="AJ5" t="s">
        <v>57</v>
      </c>
      <c r="AK5" t="s">
        <v>58</v>
      </c>
    </row>
    <row r="6" spans="2:44" x14ac:dyDescent="0.25">
      <c r="B6" s="8" t="s">
        <v>6</v>
      </c>
      <c r="C6" s="8" t="s">
        <v>6</v>
      </c>
      <c r="D6" s="8" t="s">
        <v>7</v>
      </c>
      <c r="E6" s="6"/>
      <c r="F6" s="8" t="s">
        <v>52</v>
      </c>
      <c r="G6" s="8" t="s">
        <v>10</v>
      </c>
      <c r="H6" s="8" t="s">
        <v>52</v>
      </c>
      <c r="J6" s="8" t="s">
        <v>6</v>
      </c>
      <c r="K6" s="8" t="s">
        <v>6</v>
      </c>
      <c r="L6" s="8" t="s">
        <v>7</v>
      </c>
      <c r="M6" s="6"/>
      <c r="N6" s="8" t="s">
        <v>52</v>
      </c>
      <c r="O6" s="8" t="s">
        <v>10</v>
      </c>
      <c r="P6" s="8" t="s">
        <v>52</v>
      </c>
      <c r="R6" s="8" t="s">
        <v>6</v>
      </c>
      <c r="S6" s="8" t="s">
        <v>6</v>
      </c>
      <c r="T6" s="8" t="s">
        <v>7</v>
      </c>
      <c r="U6" s="6"/>
      <c r="V6" s="8" t="s">
        <v>52</v>
      </c>
      <c r="W6" s="8" t="s">
        <v>10</v>
      </c>
      <c r="X6" s="8" t="s">
        <v>52</v>
      </c>
      <c r="AD6" t="s">
        <v>52</v>
      </c>
      <c r="AG6" t="s">
        <v>52</v>
      </c>
      <c r="AJ6" t="s">
        <v>52</v>
      </c>
    </row>
    <row r="7" spans="2:44" x14ac:dyDescent="0.25">
      <c r="B7" s="3">
        <v>1</v>
      </c>
      <c r="C7" s="3">
        <v>5</v>
      </c>
      <c r="D7" s="3">
        <v>5.5</v>
      </c>
      <c r="E7" s="3"/>
      <c r="F7" s="3">
        <f>B7*12*0.0254</f>
        <v>0.30479999999999996</v>
      </c>
      <c r="G7" s="3">
        <f>((C7*12)+D7)*2.54</f>
        <v>166.37</v>
      </c>
      <c r="H7" s="3">
        <f>-G7/100</f>
        <v>-1.6637</v>
      </c>
      <c r="J7" s="3">
        <v>1</v>
      </c>
      <c r="K7" s="3">
        <v>1</v>
      </c>
      <c r="L7" s="3">
        <v>0.5</v>
      </c>
      <c r="M7" s="3"/>
      <c r="N7" s="3">
        <f>J7*12*0.0254</f>
        <v>0.30479999999999996</v>
      </c>
      <c r="O7" s="3">
        <f>((K7*12)+L7)*2.54</f>
        <v>31.75</v>
      </c>
      <c r="P7" s="3">
        <f>-O7/100</f>
        <v>-0.3175</v>
      </c>
      <c r="R7" s="3">
        <v>1</v>
      </c>
      <c r="S7" s="3">
        <v>0</v>
      </c>
      <c r="T7" s="3">
        <v>8.5</v>
      </c>
      <c r="U7" s="3"/>
      <c r="V7" s="3">
        <f>R7*12*0.0254</f>
        <v>0.30479999999999996</v>
      </c>
      <c r="W7" s="3">
        <f>((S7*12)+T7)*2.54</f>
        <v>21.59</v>
      </c>
      <c r="X7" s="3">
        <f>-W7/100</f>
        <v>-0.21590000000000001</v>
      </c>
      <c r="AD7">
        <v>0</v>
      </c>
      <c r="AE7">
        <f>AH7+1</f>
        <v>0.19999999999999996</v>
      </c>
      <c r="AG7">
        <v>0</v>
      </c>
      <c r="AH7">
        <v>-0.8</v>
      </c>
      <c r="AJ7">
        <v>0</v>
      </c>
      <c r="AK7">
        <v>-2.8</v>
      </c>
      <c r="AN7">
        <v>0.30480000000000002</v>
      </c>
      <c r="AO7">
        <v>-0.3175</v>
      </c>
      <c r="AQ7">
        <v>0.30480000000000002</v>
      </c>
      <c r="AR7">
        <v>-0.21590000000000001</v>
      </c>
    </row>
    <row r="8" spans="2:44" x14ac:dyDescent="0.25">
      <c r="B8" s="3">
        <f>B7+1</f>
        <v>2</v>
      </c>
      <c r="C8" s="3">
        <v>5</v>
      </c>
      <c r="D8" s="3">
        <v>8.5</v>
      </c>
      <c r="E8" s="3"/>
      <c r="F8" s="3">
        <f t="shared" ref="F8:F39" si="0">B8*12*0.0254</f>
        <v>0.60959999999999992</v>
      </c>
      <c r="G8" s="3">
        <f t="shared" ref="G8:G39" si="1">((C8*12)+D8)*2.54</f>
        <v>173.99</v>
      </c>
      <c r="H8" s="3">
        <f t="shared" ref="H8:H39" si="2">-G8/100</f>
        <v>-1.7399</v>
      </c>
      <c r="J8" s="3">
        <f>J7+1</f>
        <v>2</v>
      </c>
      <c r="K8" s="3">
        <v>1</v>
      </c>
      <c r="L8" s="3">
        <v>4</v>
      </c>
      <c r="M8" s="3"/>
      <c r="N8" s="3">
        <f t="shared" ref="N8:N39" si="3">J8*12*0.0254</f>
        <v>0.60959999999999992</v>
      </c>
      <c r="O8" s="3">
        <f t="shared" ref="O8:O39" si="4">((K8*12)+L8)*2.54</f>
        <v>40.64</v>
      </c>
      <c r="P8" s="3">
        <f t="shared" ref="P8:P39" si="5">-O8/100</f>
        <v>-0.40639999999999998</v>
      </c>
      <c r="R8" s="3">
        <f>R7+1</f>
        <v>2</v>
      </c>
      <c r="S8" s="3">
        <v>0</v>
      </c>
      <c r="T8" s="3">
        <v>11.25</v>
      </c>
      <c r="U8" s="3"/>
      <c r="V8" s="3">
        <f t="shared" ref="V8:V39" si="6">R8*12*0.0254</f>
        <v>0.60959999999999992</v>
      </c>
      <c r="W8" s="3">
        <f t="shared" ref="W8:W39" si="7">((S8*12)+T8)*2.54</f>
        <v>28.574999999999999</v>
      </c>
      <c r="X8" s="3">
        <f t="shared" ref="X8:X39" si="8">-W8/100</f>
        <v>-0.28575</v>
      </c>
      <c r="AD8">
        <v>0.30479999999999996</v>
      </c>
      <c r="AE8">
        <f>AH8+1</f>
        <v>-0.66369999999999996</v>
      </c>
      <c r="AG8">
        <v>0.30479999999999996</v>
      </c>
      <c r="AH8">
        <v>-1.6637</v>
      </c>
      <c r="AJ8">
        <v>0.30479999999999996</v>
      </c>
      <c r="AK8">
        <f>AH8-2</f>
        <v>-3.6637</v>
      </c>
      <c r="AN8">
        <v>0.60960000000000003</v>
      </c>
      <c r="AO8">
        <v>-0.40639999999999998</v>
      </c>
      <c r="AQ8">
        <v>0.60960000000000003</v>
      </c>
      <c r="AR8">
        <v>-0.28575</v>
      </c>
    </row>
    <row r="9" spans="2:44" x14ac:dyDescent="0.25">
      <c r="B9" s="3">
        <f t="shared" ref="B9:B39" si="9">B8+1</f>
        <v>3</v>
      </c>
      <c r="C9" s="3">
        <v>5</v>
      </c>
      <c r="D9" s="3">
        <v>8</v>
      </c>
      <c r="E9" s="3"/>
      <c r="F9" s="3">
        <f t="shared" si="0"/>
        <v>0.91439999999999999</v>
      </c>
      <c r="G9" s="3">
        <f t="shared" si="1"/>
        <v>172.72</v>
      </c>
      <c r="H9" s="3">
        <f t="shared" si="2"/>
        <v>-1.7272000000000001</v>
      </c>
      <c r="J9" s="3">
        <f t="shared" ref="J9:J39" si="10">J8+1</f>
        <v>3</v>
      </c>
      <c r="K9" s="3"/>
      <c r="L9" s="3"/>
      <c r="M9" s="3"/>
      <c r="N9" s="3">
        <f t="shared" si="3"/>
        <v>0.91439999999999999</v>
      </c>
      <c r="O9" s="3">
        <f t="shared" si="4"/>
        <v>0</v>
      </c>
      <c r="P9" s="3">
        <f t="shared" si="5"/>
        <v>0</v>
      </c>
      <c r="R9" s="3">
        <f t="shared" ref="R9:R39" si="11">R8+1</f>
        <v>3</v>
      </c>
      <c r="S9" s="3"/>
      <c r="T9" s="3"/>
      <c r="U9" s="3"/>
      <c r="V9" s="3">
        <f t="shared" si="6"/>
        <v>0.91439999999999999</v>
      </c>
      <c r="W9" s="3">
        <f t="shared" si="7"/>
        <v>0</v>
      </c>
      <c r="X9" s="3">
        <f t="shared" si="8"/>
        <v>0</v>
      </c>
      <c r="AD9">
        <v>0.60959999999999992</v>
      </c>
      <c r="AE9">
        <f t="shared" ref="AE9:AE40" si="12">AH9+1</f>
        <v>-0.7399</v>
      </c>
      <c r="AG9">
        <v>0.60959999999999992</v>
      </c>
      <c r="AH9">
        <v>-1.7399</v>
      </c>
      <c r="AJ9">
        <v>0.60959999999999992</v>
      </c>
      <c r="AK9">
        <f t="shared" ref="AK9:AK40" si="13">AH9-2</f>
        <v>-3.7399</v>
      </c>
      <c r="AN9">
        <v>1.2192000000000001</v>
      </c>
      <c r="AO9">
        <v>-0.55879999999999996</v>
      </c>
      <c r="AQ9">
        <v>1.2192000000000001</v>
      </c>
      <c r="AR9">
        <v>-0.44450000000000001</v>
      </c>
    </row>
    <row r="10" spans="2:44" x14ac:dyDescent="0.25">
      <c r="B10" s="3">
        <f t="shared" si="9"/>
        <v>4</v>
      </c>
      <c r="C10" s="3">
        <v>6</v>
      </c>
      <c r="D10" s="3">
        <v>1</v>
      </c>
      <c r="E10" s="3"/>
      <c r="F10" s="3">
        <f t="shared" si="0"/>
        <v>1.2191999999999998</v>
      </c>
      <c r="G10" s="3">
        <f t="shared" si="1"/>
        <v>185.42000000000002</v>
      </c>
      <c r="H10" s="3">
        <f t="shared" si="2"/>
        <v>-1.8542000000000001</v>
      </c>
      <c r="J10" s="3">
        <f t="shared" si="10"/>
        <v>4</v>
      </c>
      <c r="K10" s="3">
        <v>1</v>
      </c>
      <c r="L10" s="3">
        <v>10</v>
      </c>
      <c r="M10" s="3"/>
      <c r="N10" s="3">
        <f t="shared" si="3"/>
        <v>1.2191999999999998</v>
      </c>
      <c r="O10" s="3">
        <f t="shared" si="4"/>
        <v>55.88</v>
      </c>
      <c r="P10" s="3">
        <f t="shared" si="5"/>
        <v>-0.55880000000000007</v>
      </c>
      <c r="R10" s="3">
        <f t="shared" si="11"/>
        <v>4</v>
      </c>
      <c r="S10" s="3">
        <v>1</v>
      </c>
      <c r="T10" s="3">
        <v>5.5</v>
      </c>
      <c r="U10" s="3"/>
      <c r="V10" s="3">
        <f t="shared" si="6"/>
        <v>1.2191999999999998</v>
      </c>
      <c r="W10" s="3">
        <f t="shared" si="7"/>
        <v>44.45</v>
      </c>
      <c r="X10" s="3">
        <f t="shared" si="8"/>
        <v>-0.44450000000000001</v>
      </c>
      <c r="AD10">
        <v>0.91439999999999999</v>
      </c>
      <c r="AE10">
        <f t="shared" si="12"/>
        <v>-0.72720000000000007</v>
      </c>
      <c r="AG10">
        <v>0.91439999999999999</v>
      </c>
      <c r="AH10">
        <v>-1.7272000000000001</v>
      </c>
      <c r="AJ10">
        <v>0.91439999999999999</v>
      </c>
      <c r="AK10">
        <f t="shared" si="13"/>
        <v>-3.7271999999999998</v>
      </c>
      <c r="AN10">
        <v>1.8288</v>
      </c>
      <c r="AO10">
        <v>-0.70484999999999998</v>
      </c>
      <c r="AQ10">
        <v>1.8288</v>
      </c>
      <c r="AR10">
        <v>-0.58420000000000005</v>
      </c>
    </row>
    <row r="11" spans="2:44" x14ac:dyDescent="0.25">
      <c r="B11" s="3">
        <f t="shared" si="9"/>
        <v>5</v>
      </c>
      <c r="C11" s="3">
        <v>5</v>
      </c>
      <c r="D11" s="3">
        <v>3.5</v>
      </c>
      <c r="E11" s="3"/>
      <c r="F11" s="3">
        <f t="shared" si="0"/>
        <v>1.524</v>
      </c>
      <c r="G11" s="3">
        <f t="shared" si="1"/>
        <v>161.29</v>
      </c>
      <c r="H11" s="3">
        <f t="shared" si="2"/>
        <v>-1.6129</v>
      </c>
      <c r="J11" s="3">
        <f t="shared" si="10"/>
        <v>5</v>
      </c>
      <c r="K11" s="3"/>
      <c r="L11" s="3"/>
      <c r="M11" s="3"/>
      <c r="N11" s="3">
        <f t="shared" si="3"/>
        <v>1.524</v>
      </c>
      <c r="O11" s="3">
        <f t="shared" si="4"/>
        <v>0</v>
      </c>
      <c r="P11" s="3">
        <f t="shared" si="5"/>
        <v>0</v>
      </c>
      <c r="R11" s="3">
        <f t="shared" si="11"/>
        <v>5</v>
      </c>
      <c r="S11" s="3"/>
      <c r="T11" s="3"/>
      <c r="U11" s="3"/>
      <c r="V11" s="3">
        <f t="shared" si="6"/>
        <v>1.524</v>
      </c>
      <c r="W11" s="3">
        <f t="shared" si="7"/>
        <v>0</v>
      </c>
      <c r="X11" s="3">
        <f t="shared" si="8"/>
        <v>0</v>
      </c>
      <c r="AD11">
        <v>1.2191999999999998</v>
      </c>
      <c r="AE11">
        <f t="shared" si="12"/>
        <v>-0.85420000000000007</v>
      </c>
      <c r="AG11">
        <v>1.2191999999999998</v>
      </c>
      <c r="AH11">
        <v>-1.8542000000000001</v>
      </c>
      <c r="AJ11">
        <v>1.2191999999999998</v>
      </c>
      <c r="AK11">
        <f t="shared" si="13"/>
        <v>-3.8542000000000001</v>
      </c>
      <c r="AN11">
        <v>2.4384000000000001</v>
      </c>
      <c r="AO11">
        <v>-0.90169999999999995</v>
      </c>
      <c r="AQ11">
        <v>2.4384000000000001</v>
      </c>
      <c r="AR11">
        <v>-0.74929999999999997</v>
      </c>
    </row>
    <row r="12" spans="2:44" x14ac:dyDescent="0.25">
      <c r="B12" s="3">
        <f t="shared" si="9"/>
        <v>6</v>
      </c>
      <c r="C12" s="3">
        <v>6</v>
      </c>
      <c r="D12" s="3">
        <v>1</v>
      </c>
      <c r="E12" s="3"/>
      <c r="F12" s="3">
        <f t="shared" si="0"/>
        <v>1.8288</v>
      </c>
      <c r="G12" s="3">
        <f t="shared" si="1"/>
        <v>185.42000000000002</v>
      </c>
      <c r="H12" s="3">
        <f t="shared" si="2"/>
        <v>-1.8542000000000001</v>
      </c>
      <c r="J12" s="3">
        <f t="shared" si="10"/>
        <v>6</v>
      </c>
      <c r="K12" s="3">
        <v>2</v>
      </c>
      <c r="L12" s="3">
        <v>3.75</v>
      </c>
      <c r="M12" s="3"/>
      <c r="N12" s="3">
        <f t="shared" si="3"/>
        <v>1.8288</v>
      </c>
      <c r="O12" s="3">
        <f t="shared" si="4"/>
        <v>70.484999999999999</v>
      </c>
      <c r="P12" s="3">
        <f t="shared" si="5"/>
        <v>-0.70484999999999998</v>
      </c>
      <c r="R12" s="3">
        <f t="shared" si="11"/>
        <v>6</v>
      </c>
      <c r="S12" s="3">
        <v>1</v>
      </c>
      <c r="T12" s="3">
        <v>11</v>
      </c>
      <c r="U12" s="3"/>
      <c r="V12" s="3">
        <f t="shared" si="6"/>
        <v>1.8288</v>
      </c>
      <c r="W12" s="3">
        <f t="shared" si="7"/>
        <v>58.42</v>
      </c>
      <c r="X12" s="3">
        <f t="shared" si="8"/>
        <v>-0.58420000000000005</v>
      </c>
      <c r="AD12">
        <v>1.524</v>
      </c>
      <c r="AE12">
        <f t="shared" si="12"/>
        <v>-0.6129</v>
      </c>
      <c r="AG12">
        <v>1.524</v>
      </c>
      <c r="AH12">
        <v>-1.6129</v>
      </c>
      <c r="AJ12">
        <v>1.524</v>
      </c>
      <c r="AK12">
        <f t="shared" si="13"/>
        <v>-3.6128999999999998</v>
      </c>
      <c r="AN12">
        <v>3.048</v>
      </c>
      <c r="AO12">
        <v>-1.0286999999999999</v>
      </c>
      <c r="AQ12">
        <v>3.048</v>
      </c>
      <c r="AR12">
        <v>-1.1874499999999999</v>
      </c>
    </row>
    <row r="13" spans="2:44" x14ac:dyDescent="0.25">
      <c r="B13" s="3">
        <f t="shared" si="9"/>
        <v>7</v>
      </c>
      <c r="C13" s="3">
        <v>5</v>
      </c>
      <c r="D13" s="3">
        <v>5</v>
      </c>
      <c r="E13" s="3"/>
      <c r="F13" s="3">
        <f t="shared" si="0"/>
        <v>2.1335999999999999</v>
      </c>
      <c r="G13" s="3">
        <f t="shared" si="1"/>
        <v>165.1</v>
      </c>
      <c r="H13" s="3">
        <f t="shared" si="2"/>
        <v>-1.651</v>
      </c>
      <c r="J13" s="3">
        <f t="shared" si="10"/>
        <v>7</v>
      </c>
      <c r="K13" s="3"/>
      <c r="L13" s="3"/>
      <c r="M13" s="3"/>
      <c r="N13" s="3">
        <f t="shared" si="3"/>
        <v>2.1335999999999999</v>
      </c>
      <c r="O13" s="3">
        <f t="shared" si="4"/>
        <v>0</v>
      </c>
      <c r="P13" s="3">
        <f t="shared" si="5"/>
        <v>0</v>
      </c>
      <c r="R13" s="3">
        <f t="shared" si="11"/>
        <v>7</v>
      </c>
      <c r="S13" s="3"/>
      <c r="T13" s="3"/>
      <c r="U13" s="3"/>
      <c r="V13" s="3">
        <f t="shared" si="6"/>
        <v>2.1335999999999999</v>
      </c>
      <c r="W13" s="3">
        <f t="shared" si="7"/>
        <v>0</v>
      </c>
      <c r="X13" s="3">
        <f t="shared" si="8"/>
        <v>0</v>
      </c>
      <c r="AD13">
        <v>1.8288</v>
      </c>
      <c r="AE13">
        <f t="shared" si="12"/>
        <v>-0.85420000000000007</v>
      </c>
      <c r="AG13">
        <v>1.8288</v>
      </c>
      <c r="AH13">
        <v>-1.8542000000000001</v>
      </c>
      <c r="AJ13">
        <v>1.8288</v>
      </c>
      <c r="AK13">
        <f t="shared" si="13"/>
        <v>-3.8542000000000001</v>
      </c>
      <c r="AN13">
        <v>3.6576</v>
      </c>
      <c r="AO13">
        <v>-1.2001500000000001</v>
      </c>
      <c r="AQ13">
        <v>3.6576</v>
      </c>
      <c r="AR13">
        <v>-1.03505</v>
      </c>
    </row>
    <row r="14" spans="2:44" x14ac:dyDescent="0.25">
      <c r="B14" s="3">
        <f t="shared" si="9"/>
        <v>8</v>
      </c>
      <c r="C14" s="3">
        <v>5</v>
      </c>
      <c r="D14" s="3">
        <v>11.5</v>
      </c>
      <c r="E14" s="3"/>
      <c r="F14" s="3">
        <f t="shared" si="0"/>
        <v>2.4383999999999997</v>
      </c>
      <c r="G14" s="3">
        <f t="shared" si="1"/>
        <v>181.61</v>
      </c>
      <c r="H14" s="3">
        <f t="shared" si="2"/>
        <v>-1.8161</v>
      </c>
      <c r="J14" s="3">
        <f t="shared" si="10"/>
        <v>8</v>
      </c>
      <c r="K14" s="3">
        <v>2</v>
      </c>
      <c r="L14" s="3">
        <v>11.5</v>
      </c>
      <c r="M14" s="3"/>
      <c r="N14" s="3">
        <f t="shared" si="3"/>
        <v>2.4383999999999997</v>
      </c>
      <c r="O14" s="3">
        <f t="shared" si="4"/>
        <v>90.17</v>
      </c>
      <c r="P14" s="3">
        <f t="shared" si="5"/>
        <v>-0.90170000000000006</v>
      </c>
      <c r="R14" s="3">
        <f t="shared" si="11"/>
        <v>8</v>
      </c>
      <c r="S14" s="3">
        <v>2</v>
      </c>
      <c r="T14" s="3">
        <v>5.5</v>
      </c>
      <c r="U14" s="3"/>
      <c r="V14" s="3">
        <f t="shared" si="6"/>
        <v>2.4383999999999997</v>
      </c>
      <c r="W14" s="3">
        <f t="shared" si="7"/>
        <v>74.930000000000007</v>
      </c>
      <c r="X14" s="3">
        <f t="shared" si="8"/>
        <v>-0.74930000000000008</v>
      </c>
      <c r="AD14">
        <v>2.1335999999999999</v>
      </c>
      <c r="AE14">
        <f t="shared" si="12"/>
        <v>-0.65100000000000002</v>
      </c>
      <c r="AG14">
        <v>2.1335999999999999</v>
      </c>
      <c r="AH14">
        <v>-1.651</v>
      </c>
      <c r="AJ14">
        <v>2.1335999999999999</v>
      </c>
      <c r="AK14">
        <f t="shared" si="13"/>
        <v>-3.6509999999999998</v>
      </c>
      <c r="AN14">
        <v>4.2671999999999999</v>
      </c>
      <c r="AO14">
        <v>-1.3525499999999999</v>
      </c>
      <c r="AQ14">
        <v>4.2671999999999999</v>
      </c>
      <c r="AR14">
        <v>-1.1938</v>
      </c>
    </row>
    <row r="15" spans="2:44" x14ac:dyDescent="0.25">
      <c r="B15" s="3">
        <f t="shared" si="9"/>
        <v>9</v>
      </c>
      <c r="C15" s="3">
        <v>6</v>
      </c>
      <c r="D15" s="3">
        <v>0.5</v>
      </c>
      <c r="E15" s="3"/>
      <c r="F15" s="3">
        <f t="shared" si="0"/>
        <v>2.7431999999999999</v>
      </c>
      <c r="G15" s="3">
        <f t="shared" si="1"/>
        <v>184.15</v>
      </c>
      <c r="H15" s="3">
        <f t="shared" si="2"/>
        <v>-1.8415000000000001</v>
      </c>
      <c r="J15" s="3">
        <f t="shared" si="10"/>
        <v>9</v>
      </c>
      <c r="K15" s="3"/>
      <c r="L15" s="3"/>
      <c r="M15" s="3"/>
      <c r="N15" s="3">
        <f t="shared" si="3"/>
        <v>2.7431999999999999</v>
      </c>
      <c r="O15" s="3">
        <f t="shared" si="4"/>
        <v>0</v>
      </c>
      <c r="P15" s="3">
        <f t="shared" si="5"/>
        <v>0</v>
      </c>
      <c r="R15" s="3">
        <f t="shared" si="11"/>
        <v>9</v>
      </c>
      <c r="S15" s="3"/>
      <c r="T15" s="3"/>
      <c r="U15" s="3"/>
      <c r="V15" s="3">
        <f t="shared" si="6"/>
        <v>2.7431999999999999</v>
      </c>
      <c r="W15" s="3">
        <f t="shared" si="7"/>
        <v>0</v>
      </c>
      <c r="X15" s="3">
        <f t="shared" si="8"/>
        <v>0</v>
      </c>
      <c r="AD15">
        <v>2.4383999999999997</v>
      </c>
      <c r="AE15">
        <f t="shared" si="12"/>
        <v>-0.81610000000000005</v>
      </c>
      <c r="AG15">
        <v>2.4383999999999997</v>
      </c>
      <c r="AH15">
        <v>-1.8161</v>
      </c>
      <c r="AJ15">
        <v>2.4383999999999997</v>
      </c>
      <c r="AK15">
        <f t="shared" si="13"/>
        <v>-3.8161</v>
      </c>
      <c r="AN15">
        <v>4.5720000000000001</v>
      </c>
      <c r="AO15">
        <v>-1.4097</v>
      </c>
      <c r="AQ15">
        <v>4.5720000000000001</v>
      </c>
      <c r="AR15">
        <v>-1.2954000000000001</v>
      </c>
    </row>
    <row r="16" spans="2:44" x14ac:dyDescent="0.25">
      <c r="B16" s="3">
        <f t="shared" si="9"/>
        <v>10</v>
      </c>
      <c r="C16" s="3">
        <v>5</v>
      </c>
      <c r="D16" s="3">
        <v>10</v>
      </c>
      <c r="E16" s="3"/>
      <c r="F16" s="3">
        <f t="shared" si="0"/>
        <v>3.048</v>
      </c>
      <c r="G16" s="3">
        <f t="shared" si="1"/>
        <v>177.8</v>
      </c>
      <c r="H16" s="3">
        <f t="shared" si="2"/>
        <v>-1.778</v>
      </c>
      <c r="J16" s="3">
        <f t="shared" si="10"/>
        <v>10</v>
      </c>
      <c r="K16" s="3">
        <v>3</v>
      </c>
      <c r="L16" s="3">
        <v>4.5</v>
      </c>
      <c r="M16" s="3"/>
      <c r="N16" s="3">
        <f t="shared" si="3"/>
        <v>3.048</v>
      </c>
      <c r="O16" s="3">
        <f t="shared" si="4"/>
        <v>102.87</v>
      </c>
      <c r="P16" s="3">
        <f t="shared" si="5"/>
        <v>-1.0286999999999999</v>
      </c>
      <c r="R16" s="3">
        <f t="shared" si="11"/>
        <v>10</v>
      </c>
      <c r="S16" s="3">
        <v>3</v>
      </c>
      <c r="T16" s="3">
        <v>10.75</v>
      </c>
      <c r="U16" s="3"/>
      <c r="V16" s="3">
        <f t="shared" si="6"/>
        <v>3.048</v>
      </c>
      <c r="W16" s="3">
        <f t="shared" si="7"/>
        <v>118.745</v>
      </c>
      <c r="X16" s="3">
        <f t="shared" si="8"/>
        <v>-1.1874500000000001</v>
      </c>
      <c r="AD16">
        <v>2.7431999999999999</v>
      </c>
      <c r="AE16">
        <f t="shared" si="12"/>
        <v>-0.84150000000000014</v>
      </c>
      <c r="AG16">
        <v>2.7431999999999999</v>
      </c>
      <c r="AH16">
        <v>-1.8415000000000001</v>
      </c>
      <c r="AJ16">
        <v>2.7431999999999999</v>
      </c>
      <c r="AK16">
        <f t="shared" si="13"/>
        <v>-3.8414999999999999</v>
      </c>
      <c r="AN16">
        <v>4.8768000000000002</v>
      </c>
      <c r="AO16">
        <v>-1.8605499999999999</v>
      </c>
      <c r="AQ16">
        <v>4.8768000000000002</v>
      </c>
      <c r="AR16">
        <v>-1.3715999999999999</v>
      </c>
    </row>
    <row r="17" spans="2:44" x14ac:dyDescent="0.25">
      <c r="B17" s="3">
        <f t="shared" si="9"/>
        <v>11</v>
      </c>
      <c r="C17" s="3">
        <v>5</v>
      </c>
      <c r="D17" s="3">
        <v>9.5</v>
      </c>
      <c r="E17" s="3"/>
      <c r="F17" s="3">
        <f t="shared" si="0"/>
        <v>3.3527999999999998</v>
      </c>
      <c r="G17" s="3">
        <f t="shared" si="1"/>
        <v>176.53</v>
      </c>
      <c r="H17" s="3">
        <f t="shared" si="2"/>
        <v>-1.7653000000000001</v>
      </c>
      <c r="J17" s="3">
        <f t="shared" si="10"/>
        <v>11</v>
      </c>
      <c r="K17" s="3"/>
      <c r="L17" s="3"/>
      <c r="M17" s="3"/>
      <c r="N17" s="3">
        <f t="shared" si="3"/>
        <v>3.3527999999999998</v>
      </c>
      <c r="O17" s="3">
        <f t="shared" si="4"/>
        <v>0</v>
      </c>
      <c r="P17" s="3">
        <f t="shared" si="5"/>
        <v>0</v>
      </c>
      <c r="R17" s="3">
        <f t="shared" si="11"/>
        <v>11</v>
      </c>
      <c r="S17" s="3"/>
      <c r="T17" s="3"/>
      <c r="U17" s="3"/>
      <c r="V17" s="3">
        <f t="shared" si="6"/>
        <v>3.3527999999999998</v>
      </c>
      <c r="W17" s="3">
        <f t="shared" si="7"/>
        <v>0</v>
      </c>
      <c r="X17" s="3">
        <f t="shared" si="8"/>
        <v>0</v>
      </c>
      <c r="AD17">
        <v>3.048</v>
      </c>
      <c r="AE17">
        <f t="shared" si="12"/>
        <v>-0.77800000000000002</v>
      </c>
      <c r="AG17">
        <v>3.048</v>
      </c>
      <c r="AH17">
        <v>-1.778</v>
      </c>
      <c r="AJ17">
        <v>3.048</v>
      </c>
      <c r="AK17">
        <f t="shared" si="13"/>
        <v>-3.778</v>
      </c>
      <c r="AN17">
        <v>5.4863999999999997</v>
      </c>
      <c r="AO17">
        <v>-1.8605499999999999</v>
      </c>
      <c r="AQ17">
        <v>5.1816000000000004</v>
      </c>
      <c r="AR17">
        <v>-1.4414499999999999</v>
      </c>
    </row>
    <row r="18" spans="2:44" x14ac:dyDescent="0.25">
      <c r="B18" s="3">
        <f t="shared" si="9"/>
        <v>12</v>
      </c>
      <c r="C18" s="3">
        <v>5</v>
      </c>
      <c r="D18" s="3">
        <v>9.5</v>
      </c>
      <c r="E18" s="3"/>
      <c r="F18" s="3">
        <f t="shared" si="0"/>
        <v>3.6576</v>
      </c>
      <c r="G18" s="3">
        <f t="shared" si="1"/>
        <v>176.53</v>
      </c>
      <c r="H18" s="3">
        <f t="shared" si="2"/>
        <v>-1.7653000000000001</v>
      </c>
      <c r="J18" s="3">
        <f t="shared" si="10"/>
        <v>12</v>
      </c>
      <c r="K18" s="3">
        <v>3</v>
      </c>
      <c r="L18" s="3">
        <v>11.25</v>
      </c>
      <c r="M18" s="3"/>
      <c r="N18" s="3">
        <f t="shared" si="3"/>
        <v>3.6576</v>
      </c>
      <c r="O18" s="3">
        <f t="shared" si="4"/>
        <v>120.015</v>
      </c>
      <c r="P18" s="3">
        <f t="shared" si="5"/>
        <v>-1.2001500000000001</v>
      </c>
      <c r="R18" s="3">
        <f t="shared" si="11"/>
        <v>12</v>
      </c>
      <c r="S18" s="3">
        <v>3</v>
      </c>
      <c r="T18" s="3">
        <v>4.75</v>
      </c>
      <c r="U18" s="3"/>
      <c r="V18" s="3">
        <f t="shared" si="6"/>
        <v>3.6576</v>
      </c>
      <c r="W18" s="3">
        <f t="shared" si="7"/>
        <v>103.505</v>
      </c>
      <c r="X18" s="3">
        <f t="shared" si="8"/>
        <v>-1.03505</v>
      </c>
      <c r="AD18">
        <v>3.3527999999999998</v>
      </c>
      <c r="AE18">
        <f t="shared" si="12"/>
        <v>-0.76530000000000009</v>
      </c>
      <c r="AG18">
        <v>3.3527999999999998</v>
      </c>
      <c r="AH18">
        <v>-1.7653000000000001</v>
      </c>
      <c r="AJ18">
        <v>3.3527999999999998</v>
      </c>
      <c r="AK18">
        <f t="shared" si="13"/>
        <v>-3.7652999999999999</v>
      </c>
      <c r="AN18">
        <v>6.0960000000000001</v>
      </c>
      <c r="AO18">
        <v>-1.8669</v>
      </c>
      <c r="AQ18">
        <v>5.4863999999999997</v>
      </c>
      <c r="AR18">
        <v>-1.9113500000000001</v>
      </c>
    </row>
    <row r="19" spans="2:44" x14ac:dyDescent="0.25">
      <c r="B19" s="3">
        <f t="shared" si="9"/>
        <v>13</v>
      </c>
      <c r="C19" s="3">
        <v>6</v>
      </c>
      <c r="D19" s="3">
        <v>3.25</v>
      </c>
      <c r="E19" s="3"/>
      <c r="F19" s="3">
        <f t="shared" si="0"/>
        <v>3.9623999999999997</v>
      </c>
      <c r="G19" s="3">
        <f t="shared" si="1"/>
        <v>191.13499999999999</v>
      </c>
      <c r="H19" s="3">
        <f t="shared" si="2"/>
        <v>-1.9113499999999999</v>
      </c>
      <c r="J19" s="3">
        <f t="shared" si="10"/>
        <v>13</v>
      </c>
      <c r="K19" s="3"/>
      <c r="L19" s="3"/>
      <c r="M19" s="3"/>
      <c r="N19" s="3">
        <f t="shared" si="3"/>
        <v>3.9623999999999997</v>
      </c>
      <c r="O19" s="3">
        <f t="shared" si="4"/>
        <v>0</v>
      </c>
      <c r="P19" s="3">
        <f t="shared" si="5"/>
        <v>0</v>
      </c>
      <c r="R19" s="3">
        <f t="shared" si="11"/>
        <v>13</v>
      </c>
      <c r="S19" s="3"/>
      <c r="T19" s="3"/>
      <c r="U19" s="3"/>
      <c r="V19" s="3">
        <f t="shared" si="6"/>
        <v>3.9623999999999997</v>
      </c>
      <c r="W19" s="3">
        <f t="shared" si="7"/>
        <v>0</v>
      </c>
      <c r="X19" s="3">
        <f t="shared" si="8"/>
        <v>0</v>
      </c>
      <c r="AD19">
        <v>3.6576</v>
      </c>
      <c r="AE19">
        <f t="shared" si="12"/>
        <v>-0.76530000000000009</v>
      </c>
      <c r="AG19">
        <v>3.6576</v>
      </c>
      <c r="AH19">
        <v>-1.7653000000000001</v>
      </c>
      <c r="AJ19">
        <v>3.6576</v>
      </c>
      <c r="AK19">
        <f t="shared" si="13"/>
        <v>-3.7652999999999999</v>
      </c>
      <c r="AN19">
        <v>6.7055999999999996</v>
      </c>
      <c r="AO19">
        <v>-1.8669</v>
      </c>
      <c r="AQ19">
        <v>6.0960000000000001</v>
      </c>
      <c r="AR19">
        <v>-1.9177</v>
      </c>
    </row>
    <row r="20" spans="2:44" x14ac:dyDescent="0.25">
      <c r="B20" s="3">
        <f t="shared" si="9"/>
        <v>14</v>
      </c>
      <c r="C20" s="3">
        <v>6</v>
      </c>
      <c r="D20" s="3">
        <v>3.5</v>
      </c>
      <c r="E20" s="3"/>
      <c r="F20" s="3">
        <f t="shared" si="0"/>
        <v>4.2671999999999999</v>
      </c>
      <c r="G20" s="3">
        <f t="shared" si="1"/>
        <v>191.77</v>
      </c>
      <c r="H20" s="3">
        <f t="shared" si="2"/>
        <v>-1.9177000000000002</v>
      </c>
      <c r="J20" s="3">
        <f t="shared" si="10"/>
        <v>14</v>
      </c>
      <c r="K20" s="3">
        <v>4</v>
      </c>
      <c r="L20" s="3">
        <v>5.25</v>
      </c>
      <c r="M20" s="3"/>
      <c r="N20" s="3">
        <f t="shared" si="3"/>
        <v>4.2671999999999999</v>
      </c>
      <c r="O20" s="3">
        <f t="shared" si="4"/>
        <v>135.255</v>
      </c>
      <c r="P20" s="3">
        <f t="shared" si="5"/>
        <v>-1.3525499999999999</v>
      </c>
      <c r="R20" s="3">
        <f t="shared" si="11"/>
        <v>14</v>
      </c>
      <c r="S20" s="3">
        <v>3</v>
      </c>
      <c r="T20" s="3">
        <v>11</v>
      </c>
      <c r="U20" s="3"/>
      <c r="V20" s="3">
        <f t="shared" si="6"/>
        <v>4.2671999999999999</v>
      </c>
      <c r="W20" s="3">
        <f t="shared" si="7"/>
        <v>119.38</v>
      </c>
      <c r="X20" s="3">
        <f t="shared" si="8"/>
        <v>-1.1938</v>
      </c>
      <c r="AD20">
        <v>3.9623999999999997</v>
      </c>
      <c r="AE20">
        <f t="shared" si="12"/>
        <v>-0.91134999999999988</v>
      </c>
      <c r="AG20">
        <v>3.9623999999999997</v>
      </c>
      <c r="AH20">
        <v>-1.9113499999999999</v>
      </c>
      <c r="AJ20">
        <v>3.9623999999999997</v>
      </c>
      <c r="AK20">
        <f t="shared" si="13"/>
        <v>-3.9113499999999997</v>
      </c>
      <c r="AN20">
        <v>7.3151999999999999</v>
      </c>
      <c r="AO20">
        <v>-1.8605499999999999</v>
      </c>
      <c r="AQ20">
        <v>6.7055999999999996</v>
      </c>
      <c r="AR20">
        <v>-1.9113500000000001</v>
      </c>
    </row>
    <row r="21" spans="2:44" x14ac:dyDescent="0.25">
      <c r="B21" s="3">
        <f t="shared" si="9"/>
        <v>15</v>
      </c>
      <c r="C21" s="3">
        <v>6</v>
      </c>
      <c r="D21" s="3">
        <v>3.75</v>
      </c>
      <c r="E21" s="3"/>
      <c r="F21" s="3">
        <f t="shared" si="0"/>
        <v>4.5720000000000001</v>
      </c>
      <c r="G21" s="3">
        <f t="shared" si="1"/>
        <v>192.405</v>
      </c>
      <c r="H21" s="3">
        <f t="shared" si="2"/>
        <v>-1.92405</v>
      </c>
      <c r="J21" s="3">
        <f t="shared" si="10"/>
        <v>15</v>
      </c>
      <c r="K21" s="3">
        <v>4</v>
      </c>
      <c r="L21" s="3">
        <v>7.5</v>
      </c>
      <c r="M21" s="3"/>
      <c r="N21" s="3">
        <f t="shared" si="3"/>
        <v>4.5720000000000001</v>
      </c>
      <c r="O21" s="3">
        <f t="shared" si="4"/>
        <v>140.97</v>
      </c>
      <c r="P21" s="3">
        <f t="shared" si="5"/>
        <v>-1.4097</v>
      </c>
      <c r="R21" s="3">
        <f t="shared" si="11"/>
        <v>15</v>
      </c>
      <c r="S21" s="3">
        <v>4</v>
      </c>
      <c r="T21" s="3">
        <v>3</v>
      </c>
      <c r="U21" s="3"/>
      <c r="V21" s="3">
        <f t="shared" si="6"/>
        <v>4.5720000000000001</v>
      </c>
      <c r="W21" s="3">
        <f t="shared" si="7"/>
        <v>129.54</v>
      </c>
      <c r="X21" s="3">
        <f t="shared" si="8"/>
        <v>-1.2953999999999999</v>
      </c>
      <c r="AD21">
        <v>4.2671999999999999</v>
      </c>
      <c r="AE21">
        <f t="shared" si="12"/>
        <v>-0.91770000000000018</v>
      </c>
      <c r="AG21">
        <v>4.2671999999999999</v>
      </c>
      <c r="AH21">
        <v>-1.9177000000000002</v>
      </c>
      <c r="AJ21">
        <v>4.2671999999999999</v>
      </c>
      <c r="AK21">
        <f t="shared" si="13"/>
        <v>-3.9177</v>
      </c>
      <c r="AN21">
        <v>7.62</v>
      </c>
      <c r="AO21">
        <v>-1.4224000000000001</v>
      </c>
      <c r="AQ21">
        <v>7.3151999999999999</v>
      </c>
      <c r="AR21">
        <v>-1.9113500000000001</v>
      </c>
    </row>
    <row r="22" spans="2:44" x14ac:dyDescent="0.25">
      <c r="B22" s="3">
        <f t="shared" si="9"/>
        <v>16</v>
      </c>
      <c r="C22" s="3">
        <v>6</v>
      </c>
      <c r="D22" s="3">
        <v>4</v>
      </c>
      <c r="E22" s="3"/>
      <c r="F22" s="3">
        <f t="shared" si="0"/>
        <v>4.8767999999999994</v>
      </c>
      <c r="G22" s="3">
        <f t="shared" si="1"/>
        <v>193.04</v>
      </c>
      <c r="H22" s="3">
        <f t="shared" si="2"/>
        <v>-1.9303999999999999</v>
      </c>
      <c r="J22" s="3">
        <f t="shared" si="10"/>
        <v>16</v>
      </c>
      <c r="K22" s="3">
        <v>6</v>
      </c>
      <c r="L22" s="3">
        <v>1.25</v>
      </c>
      <c r="M22" s="3"/>
      <c r="N22" s="3">
        <f t="shared" si="3"/>
        <v>4.8767999999999994</v>
      </c>
      <c r="O22" s="3">
        <f t="shared" si="4"/>
        <v>186.05500000000001</v>
      </c>
      <c r="P22" s="3">
        <f t="shared" si="5"/>
        <v>-1.8605500000000001</v>
      </c>
      <c r="R22" s="3">
        <f t="shared" si="11"/>
        <v>16</v>
      </c>
      <c r="S22" s="3">
        <v>4</v>
      </c>
      <c r="T22" s="3">
        <v>6</v>
      </c>
      <c r="U22" s="3"/>
      <c r="V22" s="3">
        <f t="shared" si="6"/>
        <v>4.8767999999999994</v>
      </c>
      <c r="W22" s="3">
        <f t="shared" si="7"/>
        <v>137.16</v>
      </c>
      <c r="X22" s="3">
        <f t="shared" si="8"/>
        <v>-1.3715999999999999</v>
      </c>
      <c r="Y22" t="s">
        <v>35</v>
      </c>
      <c r="Z22" t="s">
        <v>36</v>
      </c>
      <c r="AA22" t="s">
        <v>37</v>
      </c>
      <c r="AB22" t="s">
        <v>38</v>
      </c>
      <c r="AD22">
        <v>4.5720000000000001</v>
      </c>
      <c r="AE22">
        <f t="shared" si="12"/>
        <v>-0.92405000000000004</v>
      </c>
      <c r="AG22">
        <v>4.5720000000000001</v>
      </c>
      <c r="AH22">
        <v>-1.92405</v>
      </c>
      <c r="AJ22">
        <v>4.5720000000000001</v>
      </c>
      <c r="AK22">
        <f t="shared" si="13"/>
        <v>-3.9240500000000003</v>
      </c>
      <c r="AN22">
        <v>7.9248000000000003</v>
      </c>
      <c r="AO22">
        <v>-1.3334999999999999</v>
      </c>
      <c r="AQ22">
        <v>7.62</v>
      </c>
      <c r="AR22">
        <v>-1.3144499999999999</v>
      </c>
    </row>
    <row r="23" spans="2:44" x14ac:dyDescent="0.25">
      <c r="B23" s="3">
        <f t="shared" si="9"/>
        <v>17</v>
      </c>
      <c r="C23" s="3">
        <v>6</v>
      </c>
      <c r="D23" s="3">
        <v>1.25</v>
      </c>
      <c r="E23" s="3"/>
      <c r="F23" s="3">
        <f t="shared" si="0"/>
        <v>5.1815999999999995</v>
      </c>
      <c r="G23" s="3">
        <f t="shared" si="1"/>
        <v>186.05500000000001</v>
      </c>
      <c r="H23" s="3">
        <f t="shared" si="2"/>
        <v>-1.8605500000000001</v>
      </c>
      <c r="J23" s="3">
        <f t="shared" si="10"/>
        <v>17</v>
      </c>
      <c r="K23" s="3"/>
      <c r="L23" s="3"/>
      <c r="M23" s="3"/>
      <c r="N23" s="3">
        <f t="shared" si="3"/>
        <v>5.1815999999999995</v>
      </c>
      <c r="O23" s="3">
        <f t="shared" si="4"/>
        <v>0</v>
      </c>
      <c r="P23" s="3">
        <f t="shared" si="5"/>
        <v>0</v>
      </c>
      <c r="R23" s="3">
        <f t="shared" si="11"/>
        <v>17</v>
      </c>
      <c r="S23" s="3">
        <v>4</v>
      </c>
      <c r="T23" s="3">
        <v>8.75</v>
      </c>
      <c r="U23" s="3"/>
      <c r="V23" s="3">
        <f t="shared" si="6"/>
        <v>5.1815999999999995</v>
      </c>
      <c r="W23" s="3">
        <f t="shared" si="7"/>
        <v>144.14500000000001</v>
      </c>
      <c r="X23" s="3">
        <f t="shared" si="8"/>
        <v>-1.4414500000000001</v>
      </c>
      <c r="Y23">
        <f>X23-X20</f>
        <v>-0.24765000000000015</v>
      </c>
      <c r="Z23">
        <f>3*12*2.54</f>
        <v>91.44</v>
      </c>
      <c r="AA23">
        <f>ABS(Y23)/Z23</f>
        <v>2.7083333333333352E-3</v>
      </c>
      <c r="AB23">
        <v>15.15</v>
      </c>
      <c r="AD23">
        <v>4.8767999999999994</v>
      </c>
      <c r="AE23">
        <f t="shared" si="12"/>
        <v>-0.93039999999999989</v>
      </c>
      <c r="AG23">
        <v>4.8767999999999994</v>
      </c>
      <c r="AH23">
        <v>-1.9303999999999999</v>
      </c>
      <c r="AJ23">
        <v>4.8767999999999994</v>
      </c>
      <c r="AK23">
        <f t="shared" si="13"/>
        <v>-3.9303999999999997</v>
      </c>
      <c r="AN23">
        <v>8.2295999999999996</v>
      </c>
      <c r="AO23">
        <v>-1.27</v>
      </c>
      <c r="AQ23">
        <v>7.9248000000000003</v>
      </c>
      <c r="AR23">
        <v>-1.2573000000000001</v>
      </c>
    </row>
    <row r="24" spans="2:44" x14ac:dyDescent="0.25">
      <c r="B24" s="3">
        <f t="shared" si="9"/>
        <v>18</v>
      </c>
      <c r="C24" s="3">
        <v>6</v>
      </c>
      <c r="D24" s="3">
        <v>7.75</v>
      </c>
      <c r="E24" s="3"/>
      <c r="F24" s="3">
        <f t="shared" si="0"/>
        <v>5.4863999999999997</v>
      </c>
      <c r="G24" s="3">
        <f t="shared" si="1"/>
        <v>202.565</v>
      </c>
      <c r="H24" s="3">
        <f t="shared" si="2"/>
        <v>-2.0256500000000002</v>
      </c>
      <c r="J24" s="3">
        <f t="shared" si="10"/>
        <v>18</v>
      </c>
      <c r="K24" s="3">
        <v>6</v>
      </c>
      <c r="L24" s="3">
        <v>1.25</v>
      </c>
      <c r="M24" s="3"/>
      <c r="N24" s="3">
        <f t="shared" si="3"/>
        <v>5.4863999999999997</v>
      </c>
      <c r="O24" s="3">
        <f t="shared" si="4"/>
        <v>186.05500000000001</v>
      </c>
      <c r="P24" s="3">
        <f t="shared" si="5"/>
        <v>-1.8605500000000001</v>
      </c>
      <c r="R24" s="3">
        <f t="shared" si="11"/>
        <v>18</v>
      </c>
      <c r="S24" s="3">
        <v>6</v>
      </c>
      <c r="T24" s="3">
        <v>3.25</v>
      </c>
      <c r="U24" s="3"/>
      <c r="V24" s="3">
        <f t="shared" si="6"/>
        <v>5.4863999999999997</v>
      </c>
      <c r="W24" s="3">
        <f t="shared" si="7"/>
        <v>191.13499999999999</v>
      </c>
      <c r="X24" s="3">
        <f t="shared" si="8"/>
        <v>-1.9113499999999999</v>
      </c>
      <c r="AD24">
        <v>5.1815999999999995</v>
      </c>
      <c r="AE24">
        <f t="shared" si="12"/>
        <v>-0.86055000000000015</v>
      </c>
      <c r="AG24">
        <v>5.1815999999999995</v>
      </c>
      <c r="AH24">
        <v>-1.8605500000000001</v>
      </c>
      <c r="AJ24">
        <v>5.1815999999999995</v>
      </c>
      <c r="AK24">
        <f t="shared" si="13"/>
        <v>-3.8605499999999999</v>
      </c>
      <c r="AN24">
        <v>8.5343999999999998</v>
      </c>
      <c r="AO24">
        <v>-1.1684000000000001</v>
      </c>
      <c r="AQ24">
        <v>8.5343999999999998</v>
      </c>
      <c r="AR24">
        <v>-1.16205</v>
      </c>
    </row>
    <row r="25" spans="2:44" x14ac:dyDescent="0.25">
      <c r="B25" s="3">
        <f t="shared" si="9"/>
        <v>19</v>
      </c>
      <c r="C25" s="3">
        <v>6</v>
      </c>
      <c r="D25" s="3">
        <v>3</v>
      </c>
      <c r="E25" s="3"/>
      <c r="F25" s="3">
        <f t="shared" si="0"/>
        <v>5.7911999999999999</v>
      </c>
      <c r="G25" s="3">
        <f t="shared" si="1"/>
        <v>190.5</v>
      </c>
      <c r="H25" s="3">
        <f t="shared" si="2"/>
        <v>-1.905</v>
      </c>
      <c r="J25" s="3">
        <f t="shared" si="10"/>
        <v>19</v>
      </c>
      <c r="K25" s="3"/>
      <c r="L25" s="3"/>
      <c r="M25" s="3"/>
      <c r="N25" s="3">
        <f t="shared" si="3"/>
        <v>5.7911999999999999</v>
      </c>
      <c r="O25" s="3">
        <f t="shared" si="4"/>
        <v>0</v>
      </c>
      <c r="P25" s="3">
        <f t="shared" si="5"/>
        <v>0</v>
      </c>
      <c r="R25" s="3">
        <f t="shared" si="11"/>
        <v>19</v>
      </c>
      <c r="S25" s="3"/>
      <c r="T25" s="3"/>
      <c r="U25" s="3"/>
      <c r="V25" s="3">
        <f t="shared" si="6"/>
        <v>5.7911999999999999</v>
      </c>
      <c r="W25" s="3">
        <f t="shared" si="7"/>
        <v>0</v>
      </c>
      <c r="X25" s="3">
        <f t="shared" si="8"/>
        <v>0</v>
      </c>
      <c r="AD25">
        <v>5.4863999999999997</v>
      </c>
      <c r="AE25">
        <f t="shared" si="12"/>
        <v>-1.0256500000000002</v>
      </c>
      <c r="AG25">
        <v>5.4863999999999997</v>
      </c>
      <c r="AH25">
        <v>-2.0256500000000002</v>
      </c>
      <c r="AJ25">
        <v>5.4863999999999997</v>
      </c>
      <c r="AK25">
        <f t="shared" si="13"/>
        <v>-4.0256500000000006</v>
      </c>
      <c r="AN25">
        <v>8.8391999999999999</v>
      </c>
      <c r="AO25">
        <v>-1.016</v>
      </c>
      <c r="AQ25">
        <v>9.1440000000000001</v>
      </c>
      <c r="AR25">
        <v>-0.97789999999999999</v>
      </c>
    </row>
    <row r="26" spans="2:44" x14ac:dyDescent="0.25">
      <c r="B26" s="3">
        <f t="shared" si="9"/>
        <v>20</v>
      </c>
      <c r="C26" s="3">
        <v>6</v>
      </c>
      <c r="D26" s="3">
        <v>4.25</v>
      </c>
      <c r="E26" s="3"/>
      <c r="F26" s="3">
        <f t="shared" si="0"/>
        <v>6.0960000000000001</v>
      </c>
      <c r="G26" s="3">
        <f t="shared" si="1"/>
        <v>193.67500000000001</v>
      </c>
      <c r="H26" s="3">
        <f t="shared" si="2"/>
        <v>-1.9367500000000002</v>
      </c>
      <c r="J26" s="3">
        <f t="shared" si="10"/>
        <v>20</v>
      </c>
      <c r="K26" s="3">
        <v>6</v>
      </c>
      <c r="L26" s="3">
        <v>1.5</v>
      </c>
      <c r="M26" s="3"/>
      <c r="N26" s="3">
        <f t="shared" si="3"/>
        <v>6.0960000000000001</v>
      </c>
      <c r="O26" s="3">
        <f t="shared" si="4"/>
        <v>186.69</v>
      </c>
      <c r="P26" s="3">
        <f t="shared" si="5"/>
        <v>-1.8669</v>
      </c>
      <c r="R26" s="3">
        <f t="shared" si="11"/>
        <v>20</v>
      </c>
      <c r="S26" s="3">
        <v>6</v>
      </c>
      <c r="T26" s="3">
        <v>3.5</v>
      </c>
      <c r="U26" s="3"/>
      <c r="V26" s="3">
        <f t="shared" si="6"/>
        <v>6.0960000000000001</v>
      </c>
      <c r="W26" s="3">
        <f t="shared" si="7"/>
        <v>191.77</v>
      </c>
      <c r="X26" s="3">
        <f t="shared" si="8"/>
        <v>-1.9177000000000002</v>
      </c>
      <c r="AD26">
        <v>5.7911999999999999</v>
      </c>
      <c r="AE26">
        <f t="shared" si="12"/>
        <v>-0.90500000000000003</v>
      </c>
      <c r="AG26">
        <v>5.7911999999999999</v>
      </c>
      <c r="AH26">
        <v>-1.905</v>
      </c>
      <c r="AJ26">
        <v>5.7911999999999999</v>
      </c>
      <c r="AK26">
        <f t="shared" si="13"/>
        <v>-3.9050000000000002</v>
      </c>
      <c r="AN26">
        <v>9.1440000000000001</v>
      </c>
      <c r="AO26">
        <v>-0.99695</v>
      </c>
      <c r="AQ26">
        <v>9.7536000000000005</v>
      </c>
      <c r="AR26">
        <v>-0.83819999999999995</v>
      </c>
    </row>
    <row r="27" spans="2:44" x14ac:dyDescent="0.25">
      <c r="B27" s="3">
        <f t="shared" si="9"/>
        <v>21</v>
      </c>
      <c r="C27" s="3">
        <v>6</v>
      </c>
      <c r="D27" s="3">
        <v>2</v>
      </c>
      <c r="E27" s="3"/>
      <c r="F27" s="3">
        <f t="shared" si="0"/>
        <v>6.4007999999999994</v>
      </c>
      <c r="G27" s="3">
        <f t="shared" si="1"/>
        <v>187.96</v>
      </c>
      <c r="H27" s="3">
        <f t="shared" si="2"/>
        <v>-1.8796000000000002</v>
      </c>
      <c r="J27" s="3">
        <f t="shared" si="10"/>
        <v>21</v>
      </c>
      <c r="K27" s="3"/>
      <c r="L27" s="3"/>
      <c r="M27" s="3"/>
      <c r="N27" s="3">
        <f t="shared" si="3"/>
        <v>6.4007999999999994</v>
      </c>
      <c r="O27" s="3">
        <f t="shared" si="4"/>
        <v>0</v>
      </c>
      <c r="P27" s="3">
        <f t="shared" si="5"/>
        <v>0</v>
      </c>
      <c r="R27" s="3">
        <f t="shared" si="11"/>
        <v>21</v>
      </c>
      <c r="S27" s="3"/>
      <c r="T27" s="3"/>
      <c r="U27" s="3"/>
      <c r="V27" s="3">
        <f t="shared" si="6"/>
        <v>6.4007999999999994</v>
      </c>
      <c r="W27" s="3">
        <f t="shared" si="7"/>
        <v>0</v>
      </c>
      <c r="X27" s="3">
        <f t="shared" si="8"/>
        <v>0</v>
      </c>
      <c r="AD27">
        <v>6.0960000000000001</v>
      </c>
      <c r="AE27">
        <f t="shared" si="12"/>
        <v>-0.93675000000000019</v>
      </c>
      <c r="AG27">
        <v>6.0960000000000001</v>
      </c>
      <c r="AH27">
        <v>-1.9367500000000002</v>
      </c>
      <c r="AJ27">
        <v>6.0960000000000001</v>
      </c>
      <c r="AK27">
        <f t="shared" si="13"/>
        <v>-3.93675</v>
      </c>
      <c r="AN27">
        <v>9.4488000000000003</v>
      </c>
      <c r="AO27">
        <v>-0.95250000000000001</v>
      </c>
    </row>
    <row r="28" spans="2:44" x14ac:dyDescent="0.25">
      <c r="B28" s="3">
        <f t="shared" si="9"/>
        <v>22</v>
      </c>
      <c r="C28" s="3">
        <v>6</v>
      </c>
      <c r="D28" s="3">
        <v>1.5</v>
      </c>
      <c r="E28" s="3"/>
      <c r="F28" s="3">
        <f t="shared" si="0"/>
        <v>6.7055999999999996</v>
      </c>
      <c r="G28" s="3">
        <f t="shared" si="1"/>
        <v>186.69</v>
      </c>
      <c r="H28" s="3">
        <f t="shared" si="2"/>
        <v>-1.8669</v>
      </c>
      <c r="J28" s="3">
        <f t="shared" si="10"/>
        <v>22</v>
      </c>
      <c r="K28" s="3">
        <v>6</v>
      </c>
      <c r="L28" s="3">
        <v>1.5</v>
      </c>
      <c r="M28" s="3"/>
      <c r="N28" s="3">
        <f t="shared" si="3"/>
        <v>6.7055999999999996</v>
      </c>
      <c r="O28" s="3">
        <f t="shared" si="4"/>
        <v>186.69</v>
      </c>
      <c r="P28" s="3">
        <f t="shared" si="5"/>
        <v>-1.8669</v>
      </c>
      <c r="R28" s="3">
        <f t="shared" si="11"/>
        <v>22</v>
      </c>
      <c r="S28" s="3">
        <v>6</v>
      </c>
      <c r="T28" s="3">
        <v>3.25</v>
      </c>
      <c r="U28" s="3"/>
      <c r="V28" s="3">
        <f t="shared" si="6"/>
        <v>6.7055999999999996</v>
      </c>
      <c r="W28" s="3">
        <f t="shared" si="7"/>
        <v>191.13499999999999</v>
      </c>
      <c r="X28" s="3">
        <f t="shared" si="8"/>
        <v>-1.9113499999999999</v>
      </c>
      <c r="AD28">
        <v>6.4007999999999994</v>
      </c>
      <c r="AE28">
        <f t="shared" si="12"/>
        <v>-0.87960000000000016</v>
      </c>
      <c r="AG28">
        <v>6.4007999999999994</v>
      </c>
      <c r="AH28">
        <v>-1.8796000000000002</v>
      </c>
      <c r="AJ28">
        <v>6.4007999999999994</v>
      </c>
      <c r="AK28">
        <f t="shared" si="13"/>
        <v>-3.8795999999999999</v>
      </c>
      <c r="AN28">
        <v>9.7536000000000005</v>
      </c>
      <c r="AO28">
        <v>-0.85724999999999996</v>
      </c>
    </row>
    <row r="29" spans="2:44" x14ac:dyDescent="0.25">
      <c r="B29" s="3">
        <f t="shared" si="9"/>
        <v>23</v>
      </c>
      <c r="C29" s="3">
        <v>6</v>
      </c>
      <c r="D29" s="3">
        <v>1.75</v>
      </c>
      <c r="E29" s="3"/>
      <c r="F29" s="3">
        <f t="shared" si="0"/>
        <v>7.0103999999999997</v>
      </c>
      <c r="G29" s="3">
        <f t="shared" si="1"/>
        <v>187.32499999999999</v>
      </c>
      <c r="H29" s="3">
        <f t="shared" si="2"/>
        <v>-1.8732499999999999</v>
      </c>
      <c r="J29" s="3">
        <f t="shared" si="10"/>
        <v>23</v>
      </c>
      <c r="K29" s="3"/>
      <c r="L29" s="3"/>
      <c r="M29" s="3"/>
      <c r="N29" s="3">
        <f t="shared" si="3"/>
        <v>7.0103999999999997</v>
      </c>
      <c r="O29" s="3">
        <f t="shared" si="4"/>
        <v>0</v>
      </c>
      <c r="P29" s="3">
        <f t="shared" si="5"/>
        <v>0</v>
      </c>
      <c r="R29" s="3">
        <f t="shared" si="11"/>
        <v>23</v>
      </c>
      <c r="S29" s="3"/>
      <c r="T29" s="3"/>
      <c r="U29" s="3"/>
      <c r="V29" s="3">
        <f t="shared" si="6"/>
        <v>7.0103999999999997</v>
      </c>
      <c r="W29" s="3">
        <f t="shared" si="7"/>
        <v>0</v>
      </c>
      <c r="X29" s="3">
        <f t="shared" si="8"/>
        <v>0</v>
      </c>
      <c r="AD29">
        <v>6.7055999999999996</v>
      </c>
      <c r="AE29">
        <f t="shared" si="12"/>
        <v>-0.8669</v>
      </c>
      <c r="AG29">
        <v>6.7055999999999996</v>
      </c>
      <c r="AH29">
        <v>-1.8669</v>
      </c>
      <c r="AJ29">
        <v>6.7055999999999996</v>
      </c>
      <c r="AK29">
        <f t="shared" si="13"/>
        <v>-3.8669000000000002</v>
      </c>
      <c r="AN29">
        <v>10.058400000000001</v>
      </c>
      <c r="AO29">
        <v>-0.82550000000000001</v>
      </c>
    </row>
    <row r="30" spans="2:44" x14ac:dyDescent="0.25">
      <c r="B30" s="3">
        <f t="shared" si="9"/>
        <v>24</v>
      </c>
      <c r="C30" s="3">
        <v>6</v>
      </c>
      <c r="D30" s="3">
        <v>1.25</v>
      </c>
      <c r="E30" s="3"/>
      <c r="F30" s="3">
        <f t="shared" si="0"/>
        <v>7.3151999999999999</v>
      </c>
      <c r="G30" s="3">
        <f t="shared" si="1"/>
        <v>186.05500000000001</v>
      </c>
      <c r="H30" s="3">
        <f t="shared" si="2"/>
        <v>-1.8605500000000001</v>
      </c>
      <c r="J30" s="3">
        <f t="shared" si="10"/>
        <v>24</v>
      </c>
      <c r="K30" s="3">
        <v>6</v>
      </c>
      <c r="L30" s="3">
        <v>1.25</v>
      </c>
      <c r="M30" s="3"/>
      <c r="N30" s="3">
        <f t="shared" si="3"/>
        <v>7.3151999999999999</v>
      </c>
      <c r="O30" s="3">
        <f t="shared" si="4"/>
        <v>186.05500000000001</v>
      </c>
      <c r="P30" s="3">
        <f t="shared" si="5"/>
        <v>-1.8605500000000001</v>
      </c>
      <c r="R30" s="3">
        <f t="shared" si="11"/>
        <v>24</v>
      </c>
      <c r="S30" s="3">
        <v>6</v>
      </c>
      <c r="T30" s="3">
        <v>3.25</v>
      </c>
      <c r="U30" s="3"/>
      <c r="V30" s="3">
        <f t="shared" si="6"/>
        <v>7.3151999999999999</v>
      </c>
      <c r="W30" s="3">
        <f t="shared" si="7"/>
        <v>191.13499999999999</v>
      </c>
      <c r="X30" s="3">
        <f t="shared" si="8"/>
        <v>-1.9113499999999999</v>
      </c>
      <c r="AD30">
        <v>7.0103999999999997</v>
      </c>
      <c r="AE30">
        <f t="shared" si="12"/>
        <v>-0.87324999999999986</v>
      </c>
      <c r="AG30">
        <v>7.0103999999999997</v>
      </c>
      <c r="AH30">
        <v>-1.8732499999999999</v>
      </c>
      <c r="AJ30">
        <v>7.0103999999999997</v>
      </c>
      <c r="AK30">
        <f t="shared" si="13"/>
        <v>-3.8732499999999996</v>
      </c>
    </row>
    <row r="31" spans="2:44" x14ac:dyDescent="0.25">
      <c r="B31" s="3">
        <f t="shared" si="9"/>
        <v>25</v>
      </c>
      <c r="C31" s="3">
        <v>4</v>
      </c>
      <c r="D31" s="3">
        <v>8</v>
      </c>
      <c r="E31" s="3"/>
      <c r="F31" s="3">
        <f t="shared" si="0"/>
        <v>7.62</v>
      </c>
      <c r="G31" s="3">
        <f t="shared" si="1"/>
        <v>142.24</v>
      </c>
      <c r="H31" s="3">
        <f t="shared" si="2"/>
        <v>-1.4224000000000001</v>
      </c>
      <c r="J31" s="3">
        <f t="shared" si="10"/>
        <v>25</v>
      </c>
      <c r="K31" s="3">
        <v>4</v>
      </c>
      <c r="L31" s="3">
        <v>8</v>
      </c>
      <c r="M31" s="3"/>
      <c r="N31" s="3">
        <f t="shared" si="3"/>
        <v>7.62</v>
      </c>
      <c r="O31" s="3">
        <f t="shared" si="4"/>
        <v>142.24</v>
      </c>
      <c r="P31" s="3">
        <f t="shared" si="5"/>
        <v>-1.4224000000000001</v>
      </c>
      <c r="R31" s="3">
        <f t="shared" si="11"/>
        <v>25</v>
      </c>
      <c r="S31" s="3">
        <v>4</v>
      </c>
      <c r="T31" s="3">
        <v>3.75</v>
      </c>
      <c r="U31" s="3"/>
      <c r="V31" s="3">
        <f t="shared" si="6"/>
        <v>7.62</v>
      </c>
      <c r="W31" s="3">
        <f t="shared" si="7"/>
        <v>131.44499999999999</v>
      </c>
      <c r="X31" s="3">
        <f t="shared" si="8"/>
        <v>-1.3144499999999999</v>
      </c>
      <c r="AD31">
        <v>7.3151999999999999</v>
      </c>
      <c r="AE31">
        <f t="shared" si="12"/>
        <v>-0.86055000000000015</v>
      </c>
      <c r="AG31">
        <v>7.3151999999999999</v>
      </c>
      <c r="AH31">
        <v>-1.8605500000000001</v>
      </c>
      <c r="AJ31">
        <v>7.3151999999999999</v>
      </c>
      <c r="AK31">
        <f t="shared" si="13"/>
        <v>-3.8605499999999999</v>
      </c>
    </row>
    <row r="32" spans="2:44" x14ac:dyDescent="0.25">
      <c r="B32" s="3">
        <f t="shared" si="9"/>
        <v>26</v>
      </c>
      <c r="C32" s="3">
        <v>4</v>
      </c>
      <c r="D32" s="3">
        <v>4.5</v>
      </c>
      <c r="E32" s="3"/>
      <c r="F32" s="3">
        <f t="shared" si="0"/>
        <v>7.9247999999999994</v>
      </c>
      <c r="G32" s="3">
        <f t="shared" si="1"/>
        <v>133.35</v>
      </c>
      <c r="H32" s="3">
        <f t="shared" si="2"/>
        <v>-1.3334999999999999</v>
      </c>
      <c r="J32" s="3">
        <f t="shared" si="10"/>
        <v>26</v>
      </c>
      <c r="K32" s="3">
        <v>4</v>
      </c>
      <c r="L32" s="3">
        <v>4.5</v>
      </c>
      <c r="M32" s="3"/>
      <c r="N32" s="3">
        <f t="shared" si="3"/>
        <v>7.9247999999999994</v>
      </c>
      <c r="O32" s="3">
        <f t="shared" si="4"/>
        <v>133.35</v>
      </c>
      <c r="P32" s="3">
        <f t="shared" si="5"/>
        <v>-1.3334999999999999</v>
      </c>
      <c r="R32" s="3">
        <f t="shared" si="11"/>
        <v>26</v>
      </c>
      <c r="S32" s="3">
        <v>4</v>
      </c>
      <c r="T32" s="3">
        <v>1.5</v>
      </c>
      <c r="U32" s="3"/>
      <c r="V32" s="3">
        <f t="shared" si="6"/>
        <v>7.9247999999999994</v>
      </c>
      <c r="W32" s="3">
        <f t="shared" si="7"/>
        <v>125.73</v>
      </c>
      <c r="X32" s="3">
        <f t="shared" si="8"/>
        <v>-1.2573000000000001</v>
      </c>
      <c r="AD32">
        <v>7.62</v>
      </c>
      <c r="AE32">
        <f t="shared" si="12"/>
        <v>-0.42240000000000011</v>
      </c>
      <c r="AG32">
        <v>7.62</v>
      </c>
      <c r="AH32">
        <v>-1.4224000000000001</v>
      </c>
      <c r="AJ32">
        <v>7.62</v>
      </c>
      <c r="AK32">
        <f t="shared" si="13"/>
        <v>-3.4224000000000001</v>
      </c>
    </row>
    <row r="33" spans="2:37" x14ac:dyDescent="0.25">
      <c r="B33" s="3">
        <f t="shared" si="9"/>
        <v>27</v>
      </c>
      <c r="C33" s="3">
        <v>4</v>
      </c>
      <c r="D33" s="3">
        <v>2</v>
      </c>
      <c r="E33" s="3"/>
      <c r="F33" s="3">
        <f t="shared" si="0"/>
        <v>8.2295999999999996</v>
      </c>
      <c r="G33" s="3">
        <f t="shared" si="1"/>
        <v>127</v>
      </c>
      <c r="H33" s="3">
        <f t="shared" si="2"/>
        <v>-1.27</v>
      </c>
      <c r="J33" s="3">
        <f t="shared" si="10"/>
        <v>27</v>
      </c>
      <c r="K33" s="3">
        <v>4</v>
      </c>
      <c r="L33" s="3">
        <v>2</v>
      </c>
      <c r="M33" s="3"/>
      <c r="N33" s="3">
        <f t="shared" si="3"/>
        <v>8.2295999999999996</v>
      </c>
      <c r="O33" s="3">
        <f t="shared" si="4"/>
        <v>127</v>
      </c>
      <c r="P33" s="3">
        <f t="shared" si="5"/>
        <v>-1.27</v>
      </c>
      <c r="R33" s="3">
        <f t="shared" si="11"/>
        <v>27</v>
      </c>
      <c r="S33" s="3"/>
      <c r="T33" s="3"/>
      <c r="U33" s="3"/>
      <c r="V33" s="3">
        <f t="shared" si="6"/>
        <v>8.2295999999999996</v>
      </c>
      <c r="W33" s="3">
        <f t="shared" si="7"/>
        <v>0</v>
      </c>
      <c r="X33" s="3">
        <f t="shared" si="8"/>
        <v>0</v>
      </c>
      <c r="AD33">
        <v>7.9247999999999994</v>
      </c>
      <c r="AE33">
        <f t="shared" si="12"/>
        <v>-0.33349999999999991</v>
      </c>
      <c r="AG33">
        <v>7.9247999999999994</v>
      </c>
      <c r="AH33">
        <v>-1.3334999999999999</v>
      </c>
      <c r="AJ33">
        <v>7.9247999999999994</v>
      </c>
      <c r="AK33">
        <f t="shared" si="13"/>
        <v>-3.3334999999999999</v>
      </c>
    </row>
    <row r="34" spans="2:37" x14ac:dyDescent="0.25">
      <c r="B34" s="3">
        <f t="shared" si="9"/>
        <v>28</v>
      </c>
      <c r="C34" s="3">
        <v>3</v>
      </c>
      <c r="D34" s="3">
        <v>10</v>
      </c>
      <c r="E34" s="3"/>
      <c r="F34" s="3">
        <f t="shared" si="0"/>
        <v>8.5343999999999998</v>
      </c>
      <c r="G34" s="3">
        <f t="shared" si="1"/>
        <v>116.84</v>
      </c>
      <c r="H34" s="3">
        <f t="shared" si="2"/>
        <v>-1.1684000000000001</v>
      </c>
      <c r="J34" s="3">
        <f t="shared" si="10"/>
        <v>28</v>
      </c>
      <c r="K34" s="3">
        <v>3</v>
      </c>
      <c r="L34" s="3">
        <v>10</v>
      </c>
      <c r="M34" s="3"/>
      <c r="N34" s="3">
        <f t="shared" si="3"/>
        <v>8.5343999999999998</v>
      </c>
      <c r="O34" s="3">
        <f t="shared" si="4"/>
        <v>116.84</v>
      </c>
      <c r="P34" s="3">
        <f t="shared" si="5"/>
        <v>-1.1684000000000001</v>
      </c>
      <c r="R34" s="3">
        <f t="shared" si="11"/>
        <v>28</v>
      </c>
      <c r="S34" s="3">
        <v>3</v>
      </c>
      <c r="T34" s="3">
        <v>9.75</v>
      </c>
      <c r="U34" s="3"/>
      <c r="V34" s="3">
        <f t="shared" si="6"/>
        <v>8.5343999999999998</v>
      </c>
      <c r="W34" s="3">
        <f t="shared" si="7"/>
        <v>116.205</v>
      </c>
      <c r="X34" s="3">
        <f t="shared" si="8"/>
        <v>-1.16205</v>
      </c>
      <c r="AD34">
        <v>8.2295999999999996</v>
      </c>
      <c r="AE34">
        <f t="shared" si="12"/>
        <v>-0.27</v>
      </c>
      <c r="AG34">
        <v>8.2295999999999996</v>
      </c>
      <c r="AH34">
        <v>-1.27</v>
      </c>
      <c r="AJ34">
        <v>8.2295999999999996</v>
      </c>
      <c r="AK34">
        <f t="shared" si="13"/>
        <v>-3.27</v>
      </c>
    </row>
    <row r="35" spans="2:37" x14ac:dyDescent="0.25">
      <c r="B35" s="3">
        <f t="shared" si="9"/>
        <v>29</v>
      </c>
      <c r="C35" s="3">
        <v>3</v>
      </c>
      <c r="D35" s="3">
        <v>4</v>
      </c>
      <c r="E35" s="3"/>
      <c r="F35" s="3">
        <f t="shared" si="0"/>
        <v>8.8391999999999999</v>
      </c>
      <c r="G35" s="3">
        <f t="shared" si="1"/>
        <v>101.6</v>
      </c>
      <c r="H35" s="3">
        <f t="shared" si="2"/>
        <v>-1.016</v>
      </c>
      <c r="J35" s="3">
        <f t="shared" si="10"/>
        <v>29</v>
      </c>
      <c r="K35" s="3">
        <v>3</v>
      </c>
      <c r="L35" s="3">
        <v>4</v>
      </c>
      <c r="M35" s="3"/>
      <c r="N35" s="3">
        <f t="shared" si="3"/>
        <v>8.8391999999999999</v>
      </c>
      <c r="O35" s="3">
        <f t="shared" si="4"/>
        <v>101.6</v>
      </c>
      <c r="P35" s="3">
        <f t="shared" si="5"/>
        <v>-1.016</v>
      </c>
      <c r="R35" s="3">
        <f t="shared" si="11"/>
        <v>29</v>
      </c>
      <c r="S35" s="3"/>
      <c r="T35" s="3"/>
      <c r="U35" s="3"/>
      <c r="V35" s="3">
        <f t="shared" si="6"/>
        <v>8.8391999999999999</v>
      </c>
      <c r="W35" s="3">
        <f t="shared" si="7"/>
        <v>0</v>
      </c>
      <c r="X35" s="3">
        <f t="shared" si="8"/>
        <v>0</v>
      </c>
      <c r="AD35">
        <v>8.5343999999999998</v>
      </c>
      <c r="AE35">
        <f t="shared" si="12"/>
        <v>-0.16840000000000011</v>
      </c>
      <c r="AG35">
        <v>8.5343999999999998</v>
      </c>
      <c r="AH35">
        <v>-1.1684000000000001</v>
      </c>
      <c r="AJ35">
        <v>8.5343999999999998</v>
      </c>
      <c r="AK35">
        <f t="shared" si="13"/>
        <v>-3.1684000000000001</v>
      </c>
    </row>
    <row r="36" spans="2:37" x14ac:dyDescent="0.25">
      <c r="B36" s="3">
        <f t="shared" si="9"/>
        <v>30</v>
      </c>
      <c r="C36" s="3">
        <v>3</v>
      </c>
      <c r="D36" s="3">
        <v>3.25</v>
      </c>
      <c r="E36" s="3"/>
      <c r="F36" s="3">
        <f t="shared" si="0"/>
        <v>9.1440000000000001</v>
      </c>
      <c r="G36" s="3">
        <f t="shared" si="1"/>
        <v>99.695000000000007</v>
      </c>
      <c r="H36" s="3">
        <f t="shared" si="2"/>
        <v>-0.99695000000000011</v>
      </c>
      <c r="J36" s="3">
        <f t="shared" si="10"/>
        <v>30</v>
      </c>
      <c r="K36" s="3">
        <v>3</v>
      </c>
      <c r="L36" s="3">
        <v>3.25</v>
      </c>
      <c r="M36" s="3"/>
      <c r="N36" s="3">
        <f t="shared" si="3"/>
        <v>9.1440000000000001</v>
      </c>
      <c r="O36" s="3">
        <f t="shared" si="4"/>
        <v>99.695000000000007</v>
      </c>
      <c r="P36" s="3">
        <f t="shared" si="5"/>
        <v>-0.99695000000000011</v>
      </c>
      <c r="R36" s="3">
        <f t="shared" si="11"/>
        <v>30</v>
      </c>
      <c r="S36" s="3">
        <v>3</v>
      </c>
      <c r="T36" s="3">
        <v>2.5</v>
      </c>
      <c r="U36" s="3"/>
      <c r="V36" s="3">
        <f t="shared" si="6"/>
        <v>9.1440000000000001</v>
      </c>
      <c r="W36" s="3">
        <f t="shared" si="7"/>
        <v>97.79</v>
      </c>
      <c r="X36" s="3">
        <f t="shared" si="8"/>
        <v>-0.9779000000000001</v>
      </c>
      <c r="AD36">
        <v>8.8391999999999999</v>
      </c>
      <c r="AE36">
        <f t="shared" si="12"/>
        <v>-1.6000000000000014E-2</v>
      </c>
      <c r="AG36">
        <v>8.8391999999999999</v>
      </c>
      <c r="AH36">
        <v>-1.016</v>
      </c>
      <c r="AJ36">
        <v>8.8391999999999999</v>
      </c>
      <c r="AK36">
        <f t="shared" si="13"/>
        <v>-3.016</v>
      </c>
    </row>
    <row r="37" spans="2:37" x14ac:dyDescent="0.25">
      <c r="B37" s="3">
        <f>B36+1</f>
        <v>31</v>
      </c>
      <c r="C37" s="3">
        <v>3</v>
      </c>
      <c r="D37" s="3">
        <v>1.5</v>
      </c>
      <c r="E37" s="3"/>
      <c r="F37" s="3">
        <f t="shared" si="0"/>
        <v>9.4488000000000003</v>
      </c>
      <c r="G37" s="3">
        <f t="shared" si="1"/>
        <v>95.25</v>
      </c>
      <c r="H37" s="3">
        <f t="shared" si="2"/>
        <v>-0.95250000000000001</v>
      </c>
      <c r="J37" s="3">
        <f>J36+1</f>
        <v>31</v>
      </c>
      <c r="K37" s="3">
        <v>3</v>
      </c>
      <c r="L37" s="3">
        <v>1.5</v>
      </c>
      <c r="M37" s="3"/>
      <c r="N37" s="3">
        <f t="shared" si="3"/>
        <v>9.4488000000000003</v>
      </c>
      <c r="O37" s="3">
        <f t="shared" si="4"/>
        <v>95.25</v>
      </c>
      <c r="P37" s="3">
        <f t="shared" si="5"/>
        <v>-0.95250000000000001</v>
      </c>
      <c r="R37" s="3">
        <f>R36+1</f>
        <v>31</v>
      </c>
      <c r="S37" s="3"/>
      <c r="T37" s="3"/>
      <c r="U37" s="3"/>
      <c r="V37" s="3">
        <f t="shared" si="6"/>
        <v>9.4488000000000003</v>
      </c>
      <c r="W37" s="3">
        <f t="shared" si="7"/>
        <v>0</v>
      </c>
      <c r="X37" s="3">
        <f t="shared" si="8"/>
        <v>0</v>
      </c>
      <c r="AD37">
        <v>9.1440000000000001</v>
      </c>
      <c r="AE37">
        <f t="shared" si="12"/>
        <v>3.0499999999998861E-3</v>
      </c>
      <c r="AG37">
        <v>9.1440000000000001</v>
      </c>
      <c r="AH37">
        <v>-0.99695000000000011</v>
      </c>
      <c r="AJ37">
        <v>9.1440000000000001</v>
      </c>
      <c r="AK37">
        <f t="shared" si="13"/>
        <v>-2.99695</v>
      </c>
    </row>
    <row r="38" spans="2:37" x14ac:dyDescent="0.25">
      <c r="B38" s="3">
        <f t="shared" si="9"/>
        <v>32</v>
      </c>
      <c r="C38" s="3">
        <v>2</v>
      </c>
      <c r="D38" s="3">
        <v>9.75</v>
      </c>
      <c r="E38" s="3"/>
      <c r="F38" s="3">
        <f t="shared" si="0"/>
        <v>9.7535999999999987</v>
      </c>
      <c r="G38" s="3">
        <f t="shared" si="1"/>
        <v>85.724999999999994</v>
      </c>
      <c r="H38" s="3">
        <f t="shared" si="2"/>
        <v>-0.85724999999999996</v>
      </c>
      <c r="J38" s="3">
        <f t="shared" si="10"/>
        <v>32</v>
      </c>
      <c r="K38" s="3">
        <v>2</v>
      </c>
      <c r="L38" s="3">
        <v>9.75</v>
      </c>
      <c r="M38" s="3"/>
      <c r="N38" s="3">
        <f t="shared" si="3"/>
        <v>9.7535999999999987</v>
      </c>
      <c r="O38" s="3">
        <f t="shared" si="4"/>
        <v>85.724999999999994</v>
      </c>
      <c r="P38" s="3">
        <f t="shared" si="5"/>
        <v>-0.85724999999999996</v>
      </c>
      <c r="R38" s="3">
        <f t="shared" si="11"/>
        <v>32</v>
      </c>
      <c r="S38" s="3">
        <v>2</v>
      </c>
      <c r="T38" s="3">
        <v>9</v>
      </c>
      <c r="U38" s="3"/>
      <c r="V38" s="3">
        <f t="shared" si="6"/>
        <v>9.7535999999999987</v>
      </c>
      <c r="W38" s="3">
        <f t="shared" si="7"/>
        <v>83.820000000000007</v>
      </c>
      <c r="X38" s="3">
        <f t="shared" si="8"/>
        <v>-0.83820000000000006</v>
      </c>
      <c r="AD38">
        <v>9.4488000000000003</v>
      </c>
      <c r="AE38">
        <f t="shared" si="12"/>
        <v>4.7499999999999987E-2</v>
      </c>
      <c r="AG38">
        <v>9.4488000000000003</v>
      </c>
      <c r="AH38">
        <v>-0.95250000000000001</v>
      </c>
      <c r="AJ38">
        <v>9.4488000000000003</v>
      </c>
      <c r="AK38">
        <f t="shared" si="13"/>
        <v>-2.9525000000000001</v>
      </c>
    </row>
    <row r="39" spans="2:37" x14ac:dyDescent="0.25">
      <c r="B39" s="3">
        <f t="shared" si="9"/>
        <v>33</v>
      </c>
      <c r="C39" s="3">
        <v>2</v>
      </c>
      <c r="D39" s="3">
        <v>8.5</v>
      </c>
      <c r="E39" s="3"/>
      <c r="F39" s="3">
        <f t="shared" si="0"/>
        <v>10.058399999999999</v>
      </c>
      <c r="G39" s="3">
        <f t="shared" si="1"/>
        <v>82.55</v>
      </c>
      <c r="H39" s="3">
        <f t="shared" si="2"/>
        <v>-0.82550000000000001</v>
      </c>
      <c r="J39" s="3">
        <f t="shared" si="10"/>
        <v>33</v>
      </c>
      <c r="K39" s="3">
        <v>2</v>
      </c>
      <c r="L39" s="3">
        <v>8.5</v>
      </c>
      <c r="M39" s="3"/>
      <c r="N39" s="3">
        <f t="shared" si="3"/>
        <v>10.058399999999999</v>
      </c>
      <c r="O39" s="3">
        <f t="shared" si="4"/>
        <v>82.55</v>
      </c>
      <c r="P39" s="3">
        <f t="shared" si="5"/>
        <v>-0.82550000000000001</v>
      </c>
      <c r="R39" s="3">
        <f t="shared" si="11"/>
        <v>33</v>
      </c>
      <c r="S39" s="3"/>
      <c r="T39" s="3"/>
      <c r="U39" s="3"/>
      <c r="V39" s="3">
        <f t="shared" si="6"/>
        <v>10.058399999999999</v>
      </c>
      <c r="W39" s="3">
        <f t="shared" si="7"/>
        <v>0</v>
      </c>
      <c r="X39" s="3">
        <f t="shared" si="8"/>
        <v>0</v>
      </c>
      <c r="AD39">
        <v>9.7535999999999987</v>
      </c>
      <c r="AE39">
        <f t="shared" si="12"/>
        <v>0.14275000000000004</v>
      </c>
      <c r="AG39">
        <v>9.7535999999999987</v>
      </c>
      <c r="AH39">
        <v>-0.85724999999999996</v>
      </c>
      <c r="AJ39">
        <v>9.7535999999999987</v>
      </c>
      <c r="AK39">
        <f t="shared" si="13"/>
        <v>-2.8572500000000001</v>
      </c>
    </row>
    <row r="40" spans="2:37" x14ac:dyDescent="0.25">
      <c r="AD40">
        <v>10.058399999999999</v>
      </c>
      <c r="AE40">
        <f t="shared" si="12"/>
        <v>0.17449999999999999</v>
      </c>
      <c r="AG40">
        <v>10.058399999999999</v>
      </c>
      <c r="AH40">
        <v>-0.82550000000000001</v>
      </c>
      <c r="AJ40">
        <v>10.058399999999999</v>
      </c>
      <c r="AK40">
        <f t="shared" si="13"/>
        <v>-2.8254999999999999</v>
      </c>
    </row>
    <row r="57" spans="2:20" x14ac:dyDescent="0.25">
      <c r="B57" t="s">
        <v>45</v>
      </c>
    </row>
    <row r="58" spans="2:20" x14ac:dyDescent="0.25">
      <c r="B58" t="s">
        <v>46</v>
      </c>
      <c r="J58" t="s">
        <v>39</v>
      </c>
      <c r="K58" t="s">
        <v>40</v>
      </c>
      <c r="P58" t="s">
        <v>39</v>
      </c>
      <c r="Q58" t="s">
        <v>40</v>
      </c>
    </row>
    <row r="59" spans="2:20" x14ac:dyDescent="0.25">
      <c r="B59" t="s">
        <v>41</v>
      </c>
      <c r="C59" t="s">
        <v>42</v>
      </c>
      <c r="J59" t="s">
        <v>41</v>
      </c>
      <c r="K59" t="s">
        <v>42</v>
      </c>
      <c r="P59" t="s">
        <v>41</v>
      </c>
      <c r="Q59" t="s">
        <v>42</v>
      </c>
    </row>
    <row r="60" spans="2:20" x14ac:dyDescent="0.25">
      <c r="B60" t="s">
        <v>47</v>
      </c>
      <c r="C60" t="s">
        <v>48</v>
      </c>
      <c r="D60" t="s">
        <v>49</v>
      </c>
      <c r="E60" t="s">
        <v>54</v>
      </c>
      <c r="F60" t="s">
        <v>50</v>
      </c>
      <c r="G60" t="s">
        <v>51</v>
      </c>
      <c r="J60" t="s">
        <v>43</v>
      </c>
      <c r="K60" t="s">
        <v>44</v>
      </c>
      <c r="L60" t="s">
        <v>55</v>
      </c>
      <c r="M60" t="s">
        <v>54</v>
      </c>
      <c r="N60" t="s">
        <v>56</v>
      </c>
      <c r="P60" t="s">
        <v>43</v>
      </c>
      <c r="Q60" t="s">
        <v>44</v>
      </c>
      <c r="R60" t="s">
        <v>55</v>
      </c>
      <c r="S60" t="s">
        <v>54</v>
      </c>
      <c r="T60" t="s">
        <v>56</v>
      </c>
    </row>
    <row r="61" spans="2:20" x14ac:dyDescent="0.25">
      <c r="B61" s="12">
        <v>0</v>
      </c>
      <c r="C61" s="12">
        <v>-1.8668999671936</v>
      </c>
      <c r="D61" s="17">
        <f>B61*1000</f>
        <v>0</v>
      </c>
      <c r="E61" s="13">
        <f>1.8668999671936+C61</f>
        <v>0</v>
      </c>
      <c r="J61" s="14">
        <v>0</v>
      </c>
      <c r="K61" s="12">
        <v>-1.8668999671936</v>
      </c>
      <c r="L61" s="17">
        <f>J61*1000</f>
        <v>0</v>
      </c>
      <c r="M61" s="12">
        <f>N79</f>
        <v>-2.0260055065154998</v>
      </c>
      <c r="N61" s="17">
        <f>M61*100</f>
        <v>-202.60055065154998</v>
      </c>
      <c r="P61" s="14">
        <v>0</v>
      </c>
      <c r="Q61" s="12">
        <v>-1.8668999671936</v>
      </c>
      <c r="R61" s="17">
        <f>P61*1000</f>
        <v>0</v>
      </c>
      <c r="S61" s="13">
        <f>1.8668999671936+Q61</f>
        <v>0</v>
      </c>
      <c r="T61" s="17">
        <f>S61*100</f>
        <v>0</v>
      </c>
    </row>
    <row r="62" spans="2:20" x14ac:dyDescent="0.25">
      <c r="B62" s="14">
        <v>9.9958467762917302E-4</v>
      </c>
      <c r="C62" s="12">
        <v>-1.8598209619522099</v>
      </c>
      <c r="D62" s="17">
        <f t="shared" ref="D62:D67" si="14">B62*1000</f>
        <v>0.99958467762917302</v>
      </c>
      <c r="E62" s="13">
        <f t="shared" ref="E62:E67" si="15">1.8668999671936+C62</f>
        <v>7.0790052413900462E-3</v>
      </c>
      <c r="J62" s="14">
        <v>9.9958467762917302E-4</v>
      </c>
      <c r="K62" s="12">
        <v>-1.8608319759368901</v>
      </c>
      <c r="L62" s="17">
        <f t="shared" ref="L62:L67" si="16">J62*1000</f>
        <v>0.99958467762917302</v>
      </c>
      <c r="M62" s="12">
        <f t="shared" ref="M62:M67" si="17">1.87+K62</f>
        <v>9.1680240631100141E-3</v>
      </c>
      <c r="N62" s="17">
        <f t="shared" ref="N62:N67" si="18">M62*100</f>
        <v>0.91680240631100141</v>
      </c>
      <c r="P62" s="14">
        <v>9.9958467762917302E-4</v>
      </c>
      <c r="Q62" s="12">
        <v>-1.8598209619522099</v>
      </c>
      <c r="R62" s="17">
        <f t="shared" ref="R62:R67" si="19">P62*1000</f>
        <v>0.99958467762917302</v>
      </c>
      <c r="S62" s="13">
        <f t="shared" ref="S62:S67" si="20">1.8668999671936+Q62</f>
        <v>7.0790052413900462E-3</v>
      </c>
      <c r="T62" s="17">
        <f t="shared" ref="T62:T67" si="21">S62*100</f>
        <v>0.70790052413900462</v>
      </c>
    </row>
    <row r="63" spans="2:20" x14ac:dyDescent="0.25">
      <c r="B63" s="12">
        <v>1.00000007078052E-2</v>
      </c>
      <c r="C63" s="12">
        <v>-1.8510323762893699</v>
      </c>
      <c r="D63" s="17">
        <f t="shared" si="14"/>
        <v>10.000000707805199</v>
      </c>
      <c r="E63" s="13">
        <f t="shared" si="15"/>
        <v>1.5867590904230067E-2</v>
      </c>
      <c r="J63" s="12">
        <v>1.00000007078052E-2</v>
      </c>
      <c r="K63" s="12">
        <v>-1.85176837444305</v>
      </c>
      <c r="L63" s="17">
        <f t="shared" si="16"/>
        <v>10.000000707805199</v>
      </c>
      <c r="M63" s="12">
        <f t="shared" si="17"/>
        <v>1.8231625556950126E-2</v>
      </c>
      <c r="N63" s="17">
        <f t="shared" si="18"/>
        <v>1.8231625556950126</v>
      </c>
      <c r="P63" s="14">
        <v>1.00000007078052E-2</v>
      </c>
      <c r="Q63" s="12">
        <v>-1.8510323762893699</v>
      </c>
      <c r="R63" s="17">
        <f t="shared" si="19"/>
        <v>10.000000707805199</v>
      </c>
      <c r="S63" s="13">
        <f t="shared" si="20"/>
        <v>1.5867590904230067E-2</v>
      </c>
      <c r="T63" s="17">
        <f t="shared" si="21"/>
        <v>1.5867590904230067</v>
      </c>
    </row>
    <row r="64" spans="2:20" x14ac:dyDescent="0.25">
      <c r="B64" s="12">
        <v>0.10000000894069699</v>
      </c>
      <c r="C64" s="12">
        <v>-1.8084399700164799</v>
      </c>
      <c r="D64" s="17">
        <f t="shared" si="14"/>
        <v>100.000008940697</v>
      </c>
      <c r="E64" s="13">
        <f t="shared" si="15"/>
        <v>5.8459997177120027E-2</v>
      </c>
      <c r="J64" s="12">
        <v>0.10000000894069699</v>
      </c>
      <c r="K64" s="12">
        <v>-1.8084399700164799</v>
      </c>
      <c r="L64" s="17">
        <f t="shared" si="16"/>
        <v>100.000008940697</v>
      </c>
      <c r="M64" s="12">
        <f t="shared" si="17"/>
        <v>6.156002998352017E-2</v>
      </c>
      <c r="N64" s="17">
        <f t="shared" si="18"/>
        <v>6.156002998352017</v>
      </c>
      <c r="O64" s="11"/>
      <c r="P64" s="14">
        <v>0.10000000894069699</v>
      </c>
      <c r="Q64" s="12">
        <v>-1.8084399700164799</v>
      </c>
      <c r="R64" s="17">
        <f t="shared" si="19"/>
        <v>100.000008940697</v>
      </c>
      <c r="S64" s="13">
        <f t="shared" si="20"/>
        <v>5.8459997177120027E-2</v>
      </c>
      <c r="T64" s="17">
        <f t="shared" si="21"/>
        <v>5.8459997177120027</v>
      </c>
    </row>
    <row r="65" spans="2:20" x14ac:dyDescent="0.25">
      <c r="B65" s="12">
        <v>1.00000011920929</v>
      </c>
      <c r="C65" s="12">
        <v>-1.51962673664093</v>
      </c>
      <c r="D65" s="17">
        <f t="shared" si="14"/>
        <v>1000.00011920929</v>
      </c>
      <c r="E65" s="13">
        <f t="shared" si="15"/>
        <v>0.34727323055267001</v>
      </c>
      <c r="J65" s="12">
        <v>1.00000011920929</v>
      </c>
      <c r="K65" s="12">
        <v>-1.6127313375473</v>
      </c>
      <c r="L65" s="17">
        <f t="shared" si="16"/>
        <v>1000.00011920929</v>
      </c>
      <c r="M65" s="12">
        <f t="shared" si="17"/>
        <v>0.25726866245270008</v>
      </c>
      <c r="N65" s="17">
        <f t="shared" si="18"/>
        <v>25.72686624527001</v>
      </c>
      <c r="O65" s="11"/>
      <c r="P65" s="14">
        <v>1.00000011920929</v>
      </c>
      <c r="Q65" s="12">
        <v>-1.51962673664093</v>
      </c>
      <c r="R65" s="17">
        <f t="shared" si="19"/>
        <v>1000.00011920929</v>
      </c>
      <c r="S65" s="13">
        <f t="shared" si="20"/>
        <v>0.34727323055267001</v>
      </c>
      <c r="T65" s="17">
        <f t="shared" si="21"/>
        <v>34.727323055267</v>
      </c>
    </row>
    <row r="66" spans="2:20" x14ac:dyDescent="0.25">
      <c r="B66" s="12">
        <v>2</v>
      </c>
      <c r="C66" s="12">
        <v>-1.29875123500824</v>
      </c>
      <c r="D66" s="17">
        <f t="shared" si="14"/>
        <v>2000</v>
      </c>
      <c r="E66" s="13">
        <f t="shared" si="15"/>
        <v>0.56814873218535999</v>
      </c>
      <c r="J66" s="12">
        <v>4.99999904632568</v>
      </c>
      <c r="K66" s="12">
        <v>-1.14796602725983</v>
      </c>
      <c r="L66" s="17">
        <f t="shared" si="16"/>
        <v>4999.99904632568</v>
      </c>
      <c r="M66" s="12">
        <f t="shared" si="17"/>
        <v>0.72203397274017012</v>
      </c>
      <c r="N66" s="17">
        <f t="shared" si="18"/>
        <v>72.203397274017007</v>
      </c>
      <c r="P66" s="14">
        <v>4.99999904632568</v>
      </c>
      <c r="Q66" s="12">
        <v>-0.92973071336746205</v>
      </c>
      <c r="R66" s="17">
        <f t="shared" si="19"/>
        <v>4999.99904632568</v>
      </c>
      <c r="S66" s="13">
        <f t="shared" si="20"/>
        <v>0.93716925382613792</v>
      </c>
      <c r="T66" s="17">
        <f t="shared" si="21"/>
        <v>93.716925382613795</v>
      </c>
    </row>
    <row r="67" spans="2:20" x14ac:dyDescent="0.25">
      <c r="B67" s="12">
        <v>3</v>
      </c>
      <c r="C67" s="12">
        <v>-1.12544333934784</v>
      </c>
      <c r="D67" s="17">
        <f t="shared" si="14"/>
        <v>3000</v>
      </c>
      <c r="E67" s="13">
        <f t="shared" si="15"/>
        <v>0.74145662784575994</v>
      </c>
      <c r="J67" s="12">
        <v>10.0000009536743</v>
      </c>
      <c r="K67" s="12">
        <v>-0.84476131200790405</v>
      </c>
      <c r="L67" s="17">
        <f t="shared" si="16"/>
        <v>10000.0009536743</v>
      </c>
      <c r="M67" s="12">
        <f t="shared" si="17"/>
        <v>1.0252386879920961</v>
      </c>
      <c r="N67" s="17">
        <f t="shared" si="18"/>
        <v>102.52386879920961</v>
      </c>
      <c r="P67" s="14">
        <v>10.0000009536743</v>
      </c>
      <c r="Q67" s="12">
        <v>-0.64737921953201305</v>
      </c>
      <c r="R67" s="17">
        <f t="shared" si="19"/>
        <v>10000.0009536743</v>
      </c>
      <c r="S67" s="13">
        <f t="shared" si="20"/>
        <v>1.219520747661587</v>
      </c>
      <c r="T67" s="17">
        <f t="shared" si="21"/>
        <v>121.9520747661587</v>
      </c>
    </row>
    <row r="76" spans="2:20" x14ac:dyDescent="0.25">
      <c r="M76" t="s">
        <v>39</v>
      </c>
      <c r="N76" t="s">
        <v>40</v>
      </c>
    </row>
    <row r="77" spans="2:20" x14ac:dyDescent="0.25">
      <c r="M77" t="s">
        <v>41</v>
      </c>
      <c r="N77" t="s">
        <v>42</v>
      </c>
    </row>
    <row r="78" spans="2:20" x14ac:dyDescent="0.25">
      <c r="M78" t="s">
        <v>43</v>
      </c>
      <c r="N78" t="s">
        <v>44</v>
      </c>
      <c r="P78" t="s">
        <v>55</v>
      </c>
      <c r="Q78" t="s">
        <v>54</v>
      </c>
      <c r="R78" t="s">
        <v>56</v>
      </c>
    </row>
    <row r="79" spans="2:20" x14ac:dyDescent="0.25">
      <c r="M79">
        <v>0</v>
      </c>
      <c r="N79">
        <v>-2.0260055065154998</v>
      </c>
      <c r="P79" s="17">
        <f t="shared" ref="P79:P85" si="22">M79*1000</f>
        <v>0</v>
      </c>
      <c r="Q79" s="12">
        <f>ABS($N$79)+N79</f>
        <v>0</v>
      </c>
      <c r="R79" s="17">
        <f>Q79*100</f>
        <v>0</v>
      </c>
    </row>
    <row r="80" spans="2:20" x14ac:dyDescent="0.25">
      <c r="M80" s="11">
        <v>1.4999999664723899E-2</v>
      </c>
      <c r="N80">
        <v>-1.83802342414856</v>
      </c>
      <c r="P80" s="17">
        <f t="shared" si="22"/>
        <v>14.9999996647239</v>
      </c>
      <c r="Q80" s="12">
        <f t="shared" ref="Q80:Q85" si="23">ABS($N$79)+N80</f>
        <v>0.18798208236693981</v>
      </c>
      <c r="R80" s="17">
        <f t="shared" ref="R80:R85" si="24">Q80*100</f>
        <v>18.798208236693981</v>
      </c>
    </row>
    <row r="81" spans="13:18" x14ac:dyDescent="0.25">
      <c r="M81" s="11">
        <v>5.9999998658895499E-2</v>
      </c>
      <c r="N81">
        <v>-1.79963707923889</v>
      </c>
      <c r="P81" s="17">
        <f t="shared" si="22"/>
        <v>59.9999986588955</v>
      </c>
      <c r="Q81" s="12">
        <f t="shared" si="23"/>
        <v>0.22636842727660977</v>
      </c>
      <c r="R81" s="17">
        <f t="shared" si="24"/>
        <v>22.636842727660976</v>
      </c>
    </row>
    <row r="82" spans="13:18" x14ac:dyDescent="0.25">
      <c r="M82">
        <v>0.20299999415874501</v>
      </c>
      <c r="N82">
        <v>-1.7168103456497199</v>
      </c>
      <c r="P82" s="17">
        <f t="shared" si="22"/>
        <v>202.99999415874501</v>
      </c>
      <c r="Q82" s="12">
        <f t="shared" si="23"/>
        <v>0.30919516086577992</v>
      </c>
      <c r="R82" s="17">
        <f t="shared" si="24"/>
        <v>30.919516086577993</v>
      </c>
    </row>
    <row r="83" spans="13:18" x14ac:dyDescent="0.25">
      <c r="M83">
        <v>0.26099997758865401</v>
      </c>
      <c r="N83">
        <v>-1.6867923736572299</v>
      </c>
      <c r="P83" s="17">
        <f t="shared" si="22"/>
        <v>260.99997758865402</v>
      </c>
      <c r="Q83" s="12">
        <f t="shared" si="23"/>
        <v>0.33921313285826993</v>
      </c>
      <c r="R83" s="17">
        <f t="shared" si="24"/>
        <v>33.92131328582699</v>
      </c>
    </row>
    <row r="84" spans="13:18" x14ac:dyDescent="0.25">
      <c r="M84">
        <v>1.00000011920929</v>
      </c>
      <c r="N84">
        <v>-1.4138751029968299</v>
      </c>
      <c r="P84" s="17">
        <f t="shared" si="22"/>
        <v>1000.00011920929</v>
      </c>
      <c r="Q84" s="12">
        <f t="shared" si="23"/>
        <v>0.61213040351866987</v>
      </c>
      <c r="R84" s="17">
        <f t="shared" si="24"/>
        <v>61.213040351866987</v>
      </c>
    </row>
    <row r="85" spans="13:18" x14ac:dyDescent="0.25">
      <c r="M85">
        <v>3</v>
      </c>
      <c r="N85">
        <v>-1.0344003438949601</v>
      </c>
      <c r="P85" s="17">
        <f t="shared" si="22"/>
        <v>3000</v>
      </c>
      <c r="Q85" s="12">
        <f t="shared" si="23"/>
        <v>0.99160516262053977</v>
      </c>
      <c r="R85" s="17">
        <f t="shared" si="24"/>
        <v>99.160516262053974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workbookViewId="0">
      <selection activeCell="H2" sqref="G2:H2"/>
    </sheetView>
  </sheetViews>
  <sheetFormatPr defaultRowHeight="15" x14ac:dyDescent="0.25"/>
  <sheetData>
    <row r="2" spans="1:3" x14ac:dyDescent="0.25">
      <c r="B2" t="s">
        <v>0</v>
      </c>
      <c r="C2" t="s">
        <v>1</v>
      </c>
    </row>
    <row r="3" spans="1:3" x14ac:dyDescent="0.25">
      <c r="A3" t="s">
        <v>2</v>
      </c>
      <c r="B3">
        <v>0</v>
      </c>
      <c r="C3">
        <v>43.25</v>
      </c>
    </row>
    <row r="4" spans="1:3" x14ac:dyDescent="0.25">
      <c r="B4">
        <f>B3+1</f>
        <v>1</v>
      </c>
      <c r="C4">
        <v>43.5</v>
      </c>
    </row>
    <row r="5" spans="1:3" x14ac:dyDescent="0.25">
      <c r="B5">
        <f t="shared" ref="B5:B19" si="0">B4+1</f>
        <v>2</v>
      </c>
      <c r="C5">
        <v>41</v>
      </c>
    </row>
    <row r="6" spans="1:3" x14ac:dyDescent="0.25">
      <c r="B6">
        <f t="shared" si="0"/>
        <v>3</v>
      </c>
      <c r="C6">
        <v>39.1</v>
      </c>
    </row>
    <row r="7" spans="1:3" x14ac:dyDescent="0.25">
      <c r="B7">
        <f t="shared" si="0"/>
        <v>4</v>
      </c>
      <c r="C7">
        <v>38.799999999999997</v>
      </c>
    </row>
    <row r="8" spans="1:3" x14ac:dyDescent="0.25">
      <c r="B8">
        <f t="shared" si="0"/>
        <v>5</v>
      </c>
      <c r="C8">
        <v>40.75</v>
      </c>
    </row>
    <row r="9" spans="1:3" x14ac:dyDescent="0.25">
      <c r="B9">
        <f t="shared" si="0"/>
        <v>6</v>
      </c>
      <c r="C9">
        <v>42</v>
      </c>
    </row>
    <row r="10" spans="1:3" x14ac:dyDescent="0.25">
      <c r="B10">
        <f t="shared" si="0"/>
        <v>7</v>
      </c>
      <c r="C10">
        <v>40.25</v>
      </c>
    </row>
    <row r="11" spans="1:3" x14ac:dyDescent="0.25">
      <c r="B11">
        <f t="shared" si="0"/>
        <v>8</v>
      </c>
      <c r="C11">
        <v>39</v>
      </c>
    </row>
    <row r="12" spans="1:3" x14ac:dyDescent="0.25">
      <c r="B12">
        <f t="shared" si="0"/>
        <v>9</v>
      </c>
      <c r="C12">
        <v>40</v>
      </c>
    </row>
    <row r="13" spans="1:3" x14ac:dyDescent="0.25">
      <c r="B13">
        <f t="shared" si="0"/>
        <v>10</v>
      </c>
      <c r="C13">
        <v>39.1</v>
      </c>
    </row>
    <row r="14" spans="1:3" x14ac:dyDescent="0.25">
      <c r="B14">
        <f t="shared" si="0"/>
        <v>11</v>
      </c>
      <c r="C14">
        <v>39</v>
      </c>
    </row>
    <row r="15" spans="1:3" x14ac:dyDescent="0.25">
      <c r="B15">
        <f t="shared" si="0"/>
        <v>12</v>
      </c>
      <c r="C15">
        <v>36.75</v>
      </c>
    </row>
    <row r="16" spans="1:3" x14ac:dyDescent="0.25">
      <c r="B16">
        <f t="shared" si="0"/>
        <v>13</v>
      </c>
      <c r="C16">
        <v>38</v>
      </c>
    </row>
    <row r="17" spans="1:3" x14ac:dyDescent="0.25">
      <c r="B17">
        <f t="shared" si="0"/>
        <v>14</v>
      </c>
      <c r="C17">
        <v>36.200000000000003</v>
      </c>
    </row>
    <row r="18" spans="1:3" x14ac:dyDescent="0.25">
      <c r="B18">
        <f t="shared" si="0"/>
        <v>15</v>
      </c>
      <c r="C18">
        <v>36.75</v>
      </c>
    </row>
    <row r="19" spans="1:3" x14ac:dyDescent="0.25">
      <c r="A19" t="s">
        <v>3</v>
      </c>
      <c r="B19">
        <f t="shared" si="0"/>
        <v>16</v>
      </c>
      <c r="C19">
        <v>36.4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6"/>
  <sheetViews>
    <sheetView workbookViewId="0">
      <selection activeCell="B2" sqref="B2:H7"/>
    </sheetView>
  </sheetViews>
  <sheetFormatPr defaultRowHeight="15" x14ac:dyDescent="0.25"/>
  <cols>
    <col min="2" max="2" width="9.85546875" bestFit="1" customWidth="1"/>
    <col min="3" max="3" width="9.28515625" bestFit="1" customWidth="1"/>
    <col min="7" max="7" width="11.5703125" customWidth="1"/>
  </cols>
  <sheetData>
    <row r="2" spans="1:8" ht="15.75" x14ac:dyDescent="0.25">
      <c r="B2" s="1" t="s">
        <v>19</v>
      </c>
      <c r="C2" s="1"/>
    </row>
    <row r="3" spans="1:8" ht="15.75" x14ac:dyDescent="0.25">
      <c r="B3" s="2">
        <v>41452</v>
      </c>
      <c r="C3" s="1">
        <v>930</v>
      </c>
      <c r="E3" t="s">
        <v>27</v>
      </c>
    </row>
    <row r="4" spans="1:8" x14ac:dyDescent="0.25">
      <c r="B4" s="7" t="s">
        <v>0</v>
      </c>
      <c r="C4" s="7" t="s">
        <v>5</v>
      </c>
      <c r="D4" s="7"/>
      <c r="E4" s="6"/>
      <c r="F4" s="7" t="s">
        <v>0</v>
      </c>
      <c r="G4" s="7" t="s">
        <v>5</v>
      </c>
      <c r="H4" s="7" t="s">
        <v>12</v>
      </c>
    </row>
    <row r="5" spans="1:8" x14ac:dyDescent="0.25">
      <c r="B5" s="8" t="s">
        <v>6</v>
      </c>
      <c r="C5" s="8" t="s">
        <v>6</v>
      </c>
      <c r="D5" s="8" t="s">
        <v>7</v>
      </c>
      <c r="E5" s="6"/>
      <c r="F5" s="8" t="s">
        <v>10</v>
      </c>
      <c r="G5" s="8" t="s">
        <v>10</v>
      </c>
      <c r="H5" s="8" t="s">
        <v>10</v>
      </c>
    </row>
    <row r="6" spans="1:8" x14ac:dyDescent="0.25">
      <c r="B6" s="9">
        <v>0</v>
      </c>
      <c r="C6" s="9">
        <v>0</v>
      </c>
      <c r="D6" s="9">
        <v>3.5</v>
      </c>
      <c r="E6" s="3"/>
      <c r="F6" s="10">
        <f>B6*12*2.54</f>
        <v>0</v>
      </c>
      <c r="G6" s="10">
        <f>((C6*12)+D6)*2.54</f>
        <v>8.89</v>
      </c>
      <c r="H6" s="10">
        <f>-G6</f>
        <v>-8.89</v>
      </c>
    </row>
    <row r="7" spans="1:8" x14ac:dyDescent="0.25">
      <c r="B7" s="3">
        <f>B6+1</f>
        <v>1</v>
      </c>
      <c r="C7" s="3">
        <v>2</v>
      </c>
      <c r="D7" s="3">
        <v>2.5</v>
      </c>
      <c r="E7" s="3"/>
      <c r="F7" s="10">
        <f t="shared" ref="F7:F11" si="0">B7*12*2.54</f>
        <v>30.48</v>
      </c>
      <c r="G7" s="10">
        <f t="shared" ref="G7:G11" si="1">((C7*12)+D7)*2.54</f>
        <v>67.31</v>
      </c>
      <c r="H7" s="10">
        <f t="shared" ref="H7:H11" si="2">-G7</f>
        <v>-67.31</v>
      </c>
    </row>
    <row r="8" spans="1:8" x14ac:dyDescent="0.25">
      <c r="B8" s="3">
        <f t="shared" ref="B8:B11" si="3">B7+1</f>
        <v>2</v>
      </c>
      <c r="C8" s="3">
        <v>2</v>
      </c>
      <c r="D8" s="3">
        <v>8.5</v>
      </c>
      <c r="E8" s="3"/>
      <c r="F8" s="10">
        <f t="shared" si="0"/>
        <v>60.96</v>
      </c>
      <c r="G8" s="10">
        <f t="shared" si="1"/>
        <v>82.55</v>
      </c>
      <c r="H8" s="10">
        <f t="shared" si="2"/>
        <v>-82.55</v>
      </c>
    </row>
    <row r="9" spans="1:8" x14ac:dyDescent="0.25">
      <c r="B9" s="3">
        <f t="shared" si="3"/>
        <v>3</v>
      </c>
      <c r="C9" s="3">
        <v>3</v>
      </c>
      <c r="D9" s="3">
        <v>7.75</v>
      </c>
      <c r="E9" s="3"/>
      <c r="F9" s="10">
        <f t="shared" si="0"/>
        <v>91.44</v>
      </c>
      <c r="G9" s="10">
        <f t="shared" si="1"/>
        <v>111.125</v>
      </c>
      <c r="H9" s="10">
        <f t="shared" si="2"/>
        <v>-111.125</v>
      </c>
    </row>
    <row r="10" spans="1:8" x14ac:dyDescent="0.25">
      <c r="B10" s="3">
        <f t="shared" si="3"/>
        <v>4</v>
      </c>
      <c r="C10" s="3">
        <v>4</v>
      </c>
      <c r="D10" s="3">
        <v>0</v>
      </c>
      <c r="E10" s="3"/>
      <c r="F10" s="10">
        <f t="shared" si="0"/>
        <v>121.92</v>
      </c>
      <c r="G10" s="10">
        <f t="shared" si="1"/>
        <v>121.92</v>
      </c>
      <c r="H10" s="10">
        <f t="shared" si="2"/>
        <v>-121.92</v>
      </c>
    </row>
    <row r="11" spans="1:8" x14ac:dyDescent="0.25">
      <c r="A11" t="s">
        <v>21</v>
      </c>
      <c r="B11" s="3">
        <f t="shared" si="3"/>
        <v>5</v>
      </c>
      <c r="C11" s="3">
        <v>4</v>
      </c>
      <c r="D11" s="3">
        <v>11.5</v>
      </c>
      <c r="E11" s="3"/>
      <c r="F11" s="10">
        <f t="shared" si="0"/>
        <v>152.4</v>
      </c>
      <c r="G11" s="10">
        <f t="shared" si="1"/>
        <v>151.13</v>
      </c>
      <c r="H11" s="10">
        <f t="shared" si="2"/>
        <v>-151.13</v>
      </c>
    </row>
    <row r="12" spans="1:8" x14ac:dyDescent="0.25">
      <c r="A12" t="s">
        <v>20</v>
      </c>
      <c r="B12" s="3">
        <v>5.5</v>
      </c>
      <c r="C12" s="3">
        <v>4</v>
      </c>
      <c r="D12" s="3">
        <v>6.75</v>
      </c>
      <c r="E12" s="3"/>
      <c r="F12" s="10">
        <f t="shared" ref="F12:F25" si="4">B12*12*2.54</f>
        <v>167.64000000000001</v>
      </c>
      <c r="G12" s="10">
        <f t="shared" ref="G12:G25" si="5">((C12*12)+D12)*2.54</f>
        <v>139.065</v>
      </c>
      <c r="H12" s="10">
        <f t="shared" ref="H12:H25" si="6">-G12</f>
        <v>-139.065</v>
      </c>
    </row>
    <row r="13" spans="1:8" x14ac:dyDescent="0.25">
      <c r="B13" s="3">
        <f>B11+1</f>
        <v>6</v>
      </c>
      <c r="C13" s="3">
        <v>5</v>
      </c>
      <c r="D13" s="3">
        <v>0.5</v>
      </c>
      <c r="E13" s="3"/>
      <c r="F13" s="10">
        <f t="shared" si="4"/>
        <v>182.88</v>
      </c>
      <c r="G13" s="10">
        <f t="shared" si="5"/>
        <v>153.67000000000002</v>
      </c>
      <c r="H13" s="10">
        <f t="shared" si="6"/>
        <v>-153.67000000000002</v>
      </c>
    </row>
    <row r="14" spans="1:8" x14ac:dyDescent="0.25">
      <c r="B14" s="3">
        <v>8</v>
      </c>
      <c r="C14" s="3">
        <v>5</v>
      </c>
      <c r="D14" s="3">
        <v>3.75</v>
      </c>
      <c r="E14" s="3"/>
      <c r="F14" s="10">
        <f t="shared" si="4"/>
        <v>243.84</v>
      </c>
      <c r="G14" s="10">
        <f t="shared" si="5"/>
        <v>161.92500000000001</v>
      </c>
      <c r="H14" s="10">
        <f t="shared" si="6"/>
        <v>-161.92500000000001</v>
      </c>
    </row>
    <row r="15" spans="1:8" x14ac:dyDescent="0.25">
      <c r="B15" s="3">
        <v>10</v>
      </c>
      <c r="C15" s="3">
        <v>5</v>
      </c>
      <c r="D15" s="3">
        <v>3.75</v>
      </c>
      <c r="E15" s="3"/>
      <c r="F15" s="10">
        <f t="shared" si="4"/>
        <v>304.8</v>
      </c>
      <c r="G15" s="10">
        <f t="shared" si="5"/>
        <v>161.92500000000001</v>
      </c>
      <c r="H15" s="10">
        <f t="shared" si="6"/>
        <v>-161.92500000000001</v>
      </c>
    </row>
    <row r="16" spans="1:8" x14ac:dyDescent="0.25">
      <c r="B16" s="3">
        <v>12</v>
      </c>
      <c r="C16" s="3">
        <v>5</v>
      </c>
      <c r="D16" s="3">
        <v>5</v>
      </c>
      <c r="E16" s="3"/>
      <c r="F16" s="10">
        <f t="shared" si="4"/>
        <v>365.76</v>
      </c>
      <c r="G16" s="10">
        <f t="shared" si="5"/>
        <v>165.1</v>
      </c>
      <c r="H16" s="10">
        <f t="shared" si="6"/>
        <v>-165.1</v>
      </c>
    </row>
    <row r="17" spans="2:8" x14ac:dyDescent="0.25">
      <c r="B17" s="3">
        <v>14</v>
      </c>
      <c r="C17" s="3">
        <v>5</v>
      </c>
      <c r="D17" s="3">
        <v>4.25</v>
      </c>
      <c r="E17" s="3"/>
      <c r="F17" s="10">
        <f t="shared" si="4"/>
        <v>426.72</v>
      </c>
      <c r="G17" s="10">
        <f t="shared" si="5"/>
        <v>163.19499999999999</v>
      </c>
      <c r="H17" s="10">
        <f t="shared" si="6"/>
        <v>-163.19499999999999</v>
      </c>
    </row>
    <row r="18" spans="2:8" x14ac:dyDescent="0.25">
      <c r="B18" s="3">
        <v>16</v>
      </c>
      <c r="C18" s="3">
        <v>4</v>
      </c>
      <c r="D18" s="3">
        <v>8.25</v>
      </c>
      <c r="E18" s="3"/>
      <c r="F18" s="10">
        <f t="shared" si="4"/>
        <v>487.68</v>
      </c>
      <c r="G18" s="10">
        <f t="shared" si="5"/>
        <v>142.875</v>
      </c>
      <c r="H18" s="10">
        <f t="shared" si="6"/>
        <v>-142.875</v>
      </c>
    </row>
    <row r="19" spans="2:8" x14ac:dyDescent="0.25">
      <c r="B19" s="3">
        <v>17</v>
      </c>
      <c r="C19" s="3">
        <v>4</v>
      </c>
      <c r="D19" s="3">
        <v>7</v>
      </c>
      <c r="E19" s="3"/>
      <c r="F19" s="10">
        <f t="shared" si="4"/>
        <v>518.16</v>
      </c>
      <c r="G19" s="10">
        <f t="shared" si="5"/>
        <v>139.69999999999999</v>
      </c>
      <c r="H19" s="10">
        <f t="shared" si="6"/>
        <v>-139.69999999999999</v>
      </c>
    </row>
    <row r="20" spans="2:8" x14ac:dyDescent="0.25">
      <c r="B20" s="3">
        <v>18</v>
      </c>
      <c r="C20" s="3">
        <v>3</v>
      </c>
      <c r="D20" s="3">
        <v>8.5</v>
      </c>
      <c r="E20" s="3"/>
      <c r="F20" s="10">
        <f t="shared" si="4"/>
        <v>548.64</v>
      </c>
      <c r="G20" s="10">
        <f t="shared" si="5"/>
        <v>113.03</v>
      </c>
      <c r="H20" s="10">
        <f t="shared" si="6"/>
        <v>-113.03</v>
      </c>
    </row>
    <row r="21" spans="2:8" x14ac:dyDescent="0.25">
      <c r="B21" s="3">
        <v>19</v>
      </c>
      <c r="C21" s="3">
        <v>3</v>
      </c>
      <c r="D21" s="3">
        <v>8.75</v>
      </c>
      <c r="E21" s="3"/>
      <c r="F21" s="10">
        <f t="shared" si="4"/>
        <v>579.12</v>
      </c>
      <c r="G21" s="10">
        <f t="shared" si="5"/>
        <v>113.66500000000001</v>
      </c>
      <c r="H21" s="10">
        <f t="shared" si="6"/>
        <v>-113.66500000000001</v>
      </c>
    </row>
    <row r="22" spans="2:8" x14ac:dyDescent="0.25">
      <c r="B22" s="3">
        <v>20</v>
      </c>
      <c r="C22" s="3">
        <v>3</v>
      </c>
      <c r="D22" s="3">
        <v>6.75</v>
      </c>
      <c r="E22" s="3"/>
      <c r="F22" s="10">
        <f t="shared" si="4"/>
        <v>609.6</v>
      </c>
      <c r="G22" s="10">
        <f t="shared" si="5"/>
        <v>108.58500000000001</v>
      </c>
      <c r="H22" s="10">
        <f t="shared" si="6"/>
        <v>-108.58500000000001</v>
      </c>
    </row>
    <row r="23" spans="2:8" x14ac:dyDescent="0.25">
      <c r="B23" s="3">
        <v>21</v>
      </c>
      <c r="C23" s="3">
        <v>3</v>
      </c>
      <c r="D23" s="3">
        <v>1.75</v>
      </c>
      <c r="E23" s="3"/>
      <c r="F23" s="10">
        <f t="shared" si="4"/>
        <v>640.08000000000004</v>
      </c>
      <c r="G23" s="10">
        <f t="shared" si="5"/>
        <v>95.885000000000005</v>
      </c>
      <c r="H23" s="10">
        <f t="shared" si="6"/>
        <v>-95.885000000000005</v>
      </c>
    </row>
    <row r="24" spans="2:8" x14ac:dyDescent="0.25">
      <c r="B24" s="3">
        <v>22</v>
      </c>
      <c r="C24" s="3">
        <v>2</v>
      </c>
      <c r="D24" s="3">
        <v>3</v>
      </c>
      <c r="E24" s="3"/>
      <c r="F24" s="10">
        <f t="shared" si="4"/>
        <v>670.56000000000006</v>
      </c>
      <c r="G24" s="10">
        <f t="shared" si="5"/>
        <v>68.58</v>
      </c>
      <c r="H24" s="10">
        <f t="shared" si="6"/>
        <v>-68.58</v>
      </c>
    </row>
    <row r="25" spans="2:8" x14ac:dyDescent="0.25">
      <c r="B25" s="3">
        <v>23</v>
      </c>
      <c r="C25" s="3">
        <v>1</v>
      </c>
      <c r="D25" s="3">
        <v>6</v>
      </c>
      <c r="E25" s="3"/>
      <c r="F25" s="10">
        <f t="shared" si="4"/>
        <v>701.04</v>
      </c>
      <c r="G25" s="10">
        <f t="shared" si="5"/>
        <v>45.72</v>
      </c>
      <c r="H25" s="10">
        <f t="shared" si="6"/>
        <v>-45.72</v>
      </c>
    </row>
    <row r="26" spans="2:8" x14ac:dyDescent="0.25">
      <c r="B26" t="s">
        <v>22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7"/>
  <sheetViews>
    <sheetView topLeftCell="A19" workbookViewId="0">
      <selection activeCell="E4" sqref="E4"/>
    </sheetView>
  </sheetViews>
  <sheetFormatPr defaultRowHeight="15" x14ac:dyDescent="0.25"/>
  <cols>
    <col min="2" max="2" width="9.85546875" bestFit="1" customWidth="1"/>
    <col min="3" max="3" width="9.28515625" bestFit="1" customWidth="1"/>
    <col min="7" max="7" width="11.5703125" customWidth="1"/>
  </cols>
  <sheetData>
    <row r="2" spans="1:8" ht="15.75" x14ac:dyDescent="0.25">
      <c r="B2" s="1" t="s">
        <v>23</v>
      </c>
      <c r="C2" s="1"/>
    </row>
    <row r="3" spans="1:8" ht="15.75" x14ac:dyDescent="0.25">
      <c r="B3" s="2">
        <v>41452</v>
      </c>
      <c r="C3" s="1">
        <v>930</v>
      </c>
      <c r="E3" t="s">
        <v>26</v>
      </c>
    </row>
    <row r="4" spans="1:8" x14ac:dyDescent="0.25">
      <c r="B4" s="7" t="s">
        <v>0</v>
      </c>
      <c r="C4" s="7" t="s">
        <v>5</v>
      </c>
      <c r="D4" s="7"/>
      <c r="E4" s="6"/>
      <c r="F4" s="7" t="s">
        <v>0</v>
      </c>
      <c r="G4" s="7" t="s">
        <v>5</v>
      </c>
      <c r="H4" s="7" t="s">
        <v>12</v>
      </c>
    </row>
    <row r="5" spans="1:8" x14ac:dyDescent="0.25">
      <c r="B5" s="8" t="s">
        <v>6</v>
      </c>
      <c r="C5" s="8" t="s">
        <v>6</v>
      </c>
      <c r="D5" s="8" t="s">
        <v>7</v>
      </c>
      <c r="E5" s="6"/>
      <c r="F5" s="8" t="s">
        <v>10</v>
      </c>
      <c r="G5" s="8" t="s">
        <v>10</v>
      </c>
      <c r="H5" s="8" t="s">
        <v>10</v>
      </c>
    </row>
    <row r="6" spans="1:8" x14ac:dyDescent="0.25">
      <c r="B6" s="9">
        <v>0</v>
      </c>
      <c r="C6" s="9">
        <v>2</v>
      </c>
      <c r="D6" s="9">
        <v>7</v>
      </c>
      <c r="E6" s="3"/>
      <c r="F6" s="10">
        <f>B6*12*2.54</f>
        <v>0</v>
      </c>
      <c r="G6" s="10">
        <f>((C6*12)+D6)*2.54</f>
        <v>78.739999999999995</v>
      </c>
      <c r="H6" s="10">
        <f>-G6</f>
        <v>-78.739999999999995</v>
      </c>
    </row>
    <row r="7" spans="1:8" x14ac:dyDescent="0.25">
      <c r="B7" s="3">
        <f>B6+1</f>
        <v>1</v>
      </c>
      <c r="C7" s="3">
        <v>4</v>
      </c>
      <c r="D7" s="3">
        <v>8.25</v>
      </c>
      <c r="E7" s="3"/>
      <c r="F7" s="10">
        <f t="shared" ref="F7:F17" si="0">B7*12*2.54</f>
        <v>30.48</v>
      </c>
      <c r="G7" s="10">
        <f t="shared" ref="G7:G17" si="1">((C7*12)+D7)*2.54</f>
        <v>142.875</v>
      </c>
      <c r="H7" s="10">
        <f t="shared" ref="H7:H17" si="2">-G7</f>
        <v>-142.875</v>
      </c>
    </row>
    <row r="8" spans="1:8" x14ac:dyDescent="0.25">
      <c r="B8" s="3">
        <f t="shared" ref="B8" si="3">B7+1</f>
        <v>2</v>
      </c>
      <c r="C8" s="3">
        <v>4</v>
      </c>
      <c r="D8" s="3">
        <v>9</v>
      </c>
      <c r="E8" s="3"/>
      <c r="F8" s="10">
        <f t="shared" si="0"/>
        <v>60.96</v>
      </c>
      <c r="G8" s="10">
        <f t="shared" si="1"/>
        <v>144.78</v>
      </c>
      <c r="H8" s="10">
        <f t="shared" si="2"/>
        <v>-144.78</v>
      </c>
    </row>
    <row r="9" spans="1:8" x14ac:dyDescent="0.25">
      <c r="B9" s="3">
        <v>5</v>
      </c>
      <c r="C9" s="3">
        <v>4</v>
      </c>
      <c r="D9" s="3">
        <v>10</v>
      </c>
      <c r="E9" s="3"/>
      <c r="F9" s="10">
        <f t="shared" si="0"/>
        <v>152.4</v>
      </c>
      <c r="G9" s="10">
        <f t="shared" si="1"/>
        <v>147.32</v>
      </c>
      <c r="H9" s="10">
        <f t="shared" si="2"/>
        <v>-147.32</v>
      </c>
    </row>
    <row r="10" spans="1:8" x14ac:dyDescent="0.25">
      <c r="B10" s="3">
        <v>7</v>
      </c>
      <c r="C10" s="3">
        <v>4</v>
      </c>
      <c r="D10" s="3">
        <v>11</v>
      </c>
      <c r="E10" s="3"/>
      <c r="F10" s="10">
        <f t="shared" si="0"/>
        <v>213.36</v>
      </c>
      <c r="G10" s="10">
        <f t="shared" si="1"/>
        <v>149.86000000000001</v>
      </c>
      <c r="H10" s="10">
        <f t="shared" si="2"/>
        <v>-149.86000000000001</v>
      </c>
    </row>
    <row r="11" spans="1:8" x14ac:dyDescent="0.25">
      <c r="B11" s="3">
        <v>9</v>
      </c>
      <c r="C11" s="3">
        <v>4</v>
      </c>
      <c r="D11" s="3">
        <v>9.75</v>
      </c>
      <c r="E11" s="3"/>
      <c r="F11" s="10">
        <f t="shared" si="0"/>
        <v>274.32</v>
      </c>
      <c r="G11" s="10">
        <f t="shared" si="1"/>
        <v>146.685</v>
      </c>
      <c r="H11" s="10">
        <f t="shared" si="2"/>
        <v>-146.685</v>
      </c>
    </row>
    <row r="12" spans="1:8" x14ac:dyDescent="0.25">
      <c r="A12" t="s">
        <v>24</v>
      </c>
      <c r="B12" s="3">
        <v>10</v>
      </c>
      <c r="C12" s="3">
        <v>4</v>
      </c>
      <c r="D12" s="3">
        <v>9</v>
      </c>
      <c r="E12" s="3"/>
      <c r="F12" s="10">
        <f t="shared" si="0"/>
        <v>304.8</v>
      </c>
      <c r="G12" s="10">
        <f t="shared" si="1"/>
        <v>144.78</v>
      </c>
      <c r="H12" s="10">
        <f t="shared" si="2"/>
        <v>-144.78</v>
      </c>
    </row>
    <row r="13" spans="1:8" x14ac:dyDescent="0.25">
      <c r="B13" s="3">
        <v>12</v>
      </c>
      <c r="C13" s="3">
        <v>4</v>
      </c>
      <c r="D13" s="3">
        <v>8</v>
      </c>
      <c r="E13" s="3"/>
      <c r="F13" s="10">
        <f t="shared" si="0"/>
        <v>365.76</v>
      </c>
      <c r="G13" s="10">
        <f t="shared" si="1"/>
        <v>142.24</v>
      </c>
      <c r="H13" s="10">
        <f t="shared" si="2"/>
        <v>-142.24</v>
      </c>
    </row>
    <row r="14" spans="1:8" x14ac:dyDescent="0.25">
      <c r="B14" s="3">
        <v>14</v>
      </c>
      <c r="C14" s="3">
        <v>4</v>
      </c>
      <c r="D14" s="3">
        <v>3</v>
      </c>
      <c r="E14" s="3"/>
      <c r="F14" s="10">
        <f t="shared" si="0"/>
        <v>426.72</v>
      </c>
      <c r="G14" s="10">
        <f t="shared" si="1"/>
        <v>129.54</v>
      </c>
      <c r="H14" s="10">
        <f t="shared" si="2"/>
        <v>-129.54</v>
      </c>
    </row>
    <row r="15" spans="1:8" x14ac:dyDescent="0.25">
      <c r="B15" s="3">
        <v>16</v>
      </c>
      <c r="C15" s="3">
        <v>4</v>
      </c>
      <c r="D15" s="3">
        <v>2</v>
      </c>
      <c r="E15" s="3"/>
      <c r="F15" s="10">
        <f t="shared" si="0"/>
        <v>487.68</v>
      </c>
      <c r="G15" s="10">
        <f t="shared" si="1"/>
        <v>127</v>
      </c>
      <c r="H15" s="10">
        <f t="shared" si="2"/>
        <v>-127</v>
      </c>
    </row>
    <row r="16" spans="1:8" x14ac:dyDescent="0.25">
      <c r="B16" s="3">
        <v>17</v>
      </c>
      <c r="C16" s="3">
        <v>2</v>
      </c>
      <c r="D16" s="3">
        <v>8.75</v>
      </c>
      <c r="E16" s="3"/>
      <c r="F16" s="10">
        <f t="shared" si="0"/>
        <v>518.16</v>
      </c>
      <c r="G16" s="10">
        <f t="shared" si="1"/>
        <v>83.185000000000002</v>
      </c>
      <c r="H16" s="10">
        <f t="shared" si="2"/>
        <v>-83.185000000000002</v>
      </c>
    </row>
    <row r="17" spans="2:8" x14ac:dyDescent="0.25">
      <c r="B17" s="3">
        <v>18</v>
      </c>
      <c r="C17" s="3">
        <v>1</v>
      </c>
      <c r="D17" s="3">
        <v>2.75</v>
      </c>
      <c r="E17" s="3"/>
      <c r="F17" s="10">
        <f t="shared" si="0"/>
        <v>548.64</v>
      </c>
      <c r="G17" s="10">
        <f t="shared" si="1"/>
        <v>37.465000000000003</v>
      </c>
      <c r="H17" s="10">
        <f t="shared" si="2"/>
        <v>-37.465000000000003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2"/>
  <sheetViews>
    <sheetView topLeftCell="A25" workbookViewId="0">
      <selection activeCell="E4" sqref="E4"/>
    </sheetView>
  </sheetViews>
  <sheetFormatPr defaultRowHeight="15" x14ac:dyDescent="0.25"/>
  <cols>
    <col min="2" max="2" width="9.85546875" bestFit="1" customWidth="1"/>
    <col min="3" max="3" width="9.28515625" bestFit="1" customWidth="1"/>
    <col min="7" max="7" width="11.5703125" customWidth="1"/>
  </cols>
  <sheetData>
    <row r="2" spans="2:8" ht="15.75" x14ac:dyDescent="0.25">
      <c r="B2" s="1" t="s">
        <v>23</v>
      </c>
      <c r="C2" s="1"/>
    </row>
    <row r="3" spans="2:8" ht="15.75" x14ac:dyDescent="0.25">
      <c r="B3" s="2">
        <v>41452</v>
      </c>
      <c r="C3" s="1">
        <v>930</v>
      </c>
      <c r="E3" t="s">
        <v>25</v>
      </c>
    </row>
    <row r="4" spans="2:8" x14ac:dyDescent="0.25">
      <c r="B4" s="7" t="s">
        <v>0</v>
      </c>
      <c r="C4" s="7" t="s">
        <v>5</v>
      </c>
      <c r="D4" s="7"/>
      <c r="E4" s="6"/>
      <c r="F4" s="7" t="s">
        <v>0</v>
      </c>
      <c r="G4" s="7" t="s">
        <v>5</v>
      </c>
      <c r="H4" s="7" t="s">
        <v>12</v>
      </c>
    </row>
    <row r="5" spans="2:8" x14ac:dyDescent="0.25">
      <c r="B5" s="8" t="s">
        <v>6</v>
      </c>
      <c r="C5" s="8" t="s">
        <v>6</v>
      </c>
      <c r="D5" s="8" t="s">
        <v>7</v>
      </c>
      <c r="E5" s="6"/>
      <c r="F5" s="8" t="s">
        <v>10</v>
      </c>
      <c r="G5" s="8" t="s">
        <v>10</v>
      </c>
      <c r="H5" s="8" t="s">
        <v>10</v>
      </c>
    </row>
    <row r="6" spans="2:8" x14ac:dyDescent="0.25">
      <c r="B6" s="9">
        <v>0</v>
      </c>
      <c r="C6" s="9">
        <v>2</v>
      </c>
      <c r="D6" s="9">
        <v>9.5</v>
      </c>
      <c r="E6" s="3"/>
      <c r="F6" s="10">
        <f>B6*12*2.54</f>
        <v>0</v>
      </c>
      <c r="G6" s="10">
        <f>((C6*12)+D6)*2.54</f>
        <v>85.09</v>
      </c>
      <c r="H6" s="10">
        <f>-G6</f>
        <v>-85.09</v>
      </c>
    </row>
    <row r="7" spans="2:8" x14ac:dyDescent="0.25">
      <c r="B7" s="3">
        <v>1.33</v>
      </c>
      <c r="C7" s="3">
        <v>2</v>
      </c>
      <c r="D7" s="3">
        <v>9.5</v>
      </c>
      <c r="E7" s="3"/>
      <c r="F7" s="10">
        <f t="shared" ref="F7:F16" si="0">B7*12*2.54</f>
        <v>40.538400000000003</v>
      </c>
      <c r="G7" s="10">
        <f t="shared" ref="G7:G16" si="1">((C7*12)+D7)*2.54</f>
        <v>85.09</v>
      </c>
      <c r="H7" s="10">
        <f t="shared" ref="H7:H16" si="2">-G7</f>
        <v>-85.09</v>
      </c>
    </row>
    <row r="8" spans="2:8" x14ac:dyDescent="0.25">
      <c r="B8" s="3">
        <v>1.375</v>
      </c>
      <c r="C8" s="3">
        <v>4</v>
      </c>
      <c r="D8" s="3">
        <v>3.5</v>
      </c>
      <c r="E8" s="3"/>
      <c r="F8" s="10">
        <f t="shared" si="0"/>
        <v>41.910000000000004</v>
      </c>
      <c r="G8" s="10">
        <f t="shared" si="1"/>
        <v>130.81</v>
      </c>
      <c r="H8" s="10">
        <f t="shared" si="2"/>
        <v>-130.81</v>
      </c>
    </row>
    <row r="9" spans="2:8" x14ac:dyDescent="0.25">
      <c r="B9" s="3">
        <v>2</v>
      </c>
      <c r="C9" s="3">
        <v>4</v>
      </c>
      <c r="D9" s="3">
        <v>2.25</v>
      </c>
      <c r="E9" s="3"/>
      <c r="F9" s="10">
        <f t="shared" si="0"/>
        <v>60.96</v>
      </c>
      <c r="G9" s="10">
        <f t="shared" si="1"/>
        <v>127.63500000000001</v>
      </c>
      <c r="H9" s="10">
        <f t="shared" si="2"/>
        <v>-127.63500000000001</v>
      </c>
    </row>
    <row r="10" spans="2:8" x14ac:dyDescent="0.25">
      <c r="B10" s="3">
        <v>4</v>
      </c>
      <c r="C10" s="3">
        <v>4</v>
      </c>
      <c r="D10" s="3">
        <v>5.75</v>
      </c>
      <c r="E10" s="3"/>
      <c r="F10" s="10">
        <f t="shared" si="0"/>
        <v>121.92</v>
      </c>
      <c r="G10" s="10">
        <f t="shared" si="1"/>
        <v>136.52500000000001</v>
      </c>
      <c r="H10" s="10">
        <f t="shared" si="2"/>
        <v>-136.52500000000001</v>
      </c>
    </row>
    <row r="11" spans="2:8" x14ac:dyDescent="0.25">
      <c r="B11" s="3">
        <v>6</v>
      </c>
      <c r="C11" s="3">
        <v>4</v>
      </c>
      <c r="D11" s="3">
        <v>5</v>
      </c>
      <c r="E11" s="3"/>
      <c r="F11" s="10">
        <f t="shared" si="0"/>
        <v>182.88</v>
      </c>
      <c r="G11" s="10">
        <f t="shared" si="1"/>
        <v>134.62</v>
      </c>
      <c r="H11" s="10">
        <f t="shared" si="2"/>
        <v>-134.62</v>
      </c>
    </row>
    <row r="12" spans="2:8" x14ac:dyDescent="0.25">
      <c r="B12" s="3">
        <v>8</v>
      </c>
      <c r="C12" s="3">
        <v>4</v>
      </c>
      <c r="D12" s="3">
        <v>3</v>
      </c>
      <c r="E12" s="3"/>
      <c r="F12" s="10">
        <f t="shared" si="0"/>
        <v>243.84</v>
      </c>
      <c r="G12" s="10">
        <f t="shared" si="1"/>
        <v>129.54</v>
      </c>
      <c r="H12" s="10">
        <f t="shared" si="2"/>
        <v>-129.54</v>
      </c>
    </row>
    <row r="13" spans="2:8" x14ac:dyDescent="0.25">
      <c r="B13" s="3">
        <v>10.375</v>
      </c>
      <c r="C13" s="3">
        <v>3</v>
      </c>
      <c r="D13" s="3">
        <v>11.75</v>
      </c>
      <c r="E13" s="3"/>
      <c r="F13" s="10">
        <f t="shared" si="0"/>
        <v>316.23</v>
      </c>
      <c r="G13" s="10">
        <f t="shared" si="1"/>
        <v>121.285</v>
      </c>
      <c r="H13" s="10">
        <f t="shared" si="2"/>
        <v>-121.285</v>
      </c>
    </row>
    <row r="14" spans="2:8" x14ac:dyDescent="0.25">
      <c r="B14" s="3">
        <v>10.416</v>
      </c>
      <c r="C14" s="3">
        <v>2</v>
      </c>
      <c r="D14" s="3">
        <v>10</v>
      </c>
      <c r="E14" s="3"/>
      <c r="F14" s="10">
        <f t="shared" si="0"/>
        <v>317.47968000000003</v>
      </c>
      <c r="G14" s="10">
        <f t="shared" si="1"/>
        <v>86.36</v>
      </c>
      <c r="H14" s="10">
        <f t="shared" si="2"/>
        <v>-86.36</v>
      </c>
    </row>
    <row r="15" spans="2:8" x14ac:dyDescent="0.25">
      <c r="B15" s="3">
        <v>12.375</v>
      </c>
      <c r="C15" s="3">
        <v>2</v>
      </c>
      <c r="D15" s="3">
        <v>10</v>
      </c>
      <c r="E15" s="3"/>
      <c r="F15" s="10">
        <f t="shared" si="0"/>
        <v>377.19</v>
      </c>
      <c r="G15" s="10">
        <f t="shared" si="1"/>
        <v>86.36</v>
      </c>
      <c r="H15" s="10">
        <f t="shared" si="2"/>
        <v>-86.36</v>
      </c>
    </row>
    <row r="16" spans="2:8" x14ac:dyDescent="0.25">
      <c r="B16" s="3">
        <v>13.833</v>
      </c>
      <c r="C16" s="3">
        <v>2</v>
      </c>
      <c r="D16" s="3">
        <v>10.25</v>
      </c>
      <c r="E16" s="3"/>
      <c r="F16" s="10">
        <f t="shared" si="0"/>
        <v>421.62984</v>
      </c>
      <c r="G16" s="10">
        <f t="shared" si="1"/>
        <v>86.995000000000005</v>
      </c>
      <c r="H16" s="10">
        <f t="shared" si="2"/>
        <v>-86.995000000000005</v>
      </c>
    </row>
    <row r="17" spans="2:8" x14ac:dyDescent="0.25">
      <c r="B17" s="3">
        <v>15.833</v>
      </c>
      <c r="C17" s="3">
        <v>2</v>
      </c>
      <c r="D17" s="3">
        <v>10.75</v>
      </c>
      <c r="E17" s="3"/>
      <c r="F17" s="10">
        <f t="shared" ref="F17:F22" si="3">B17*12*2.54</f>
        <v>482.58984000000004</v>
      </c>
      <c r="G17" s="10">
        <f t="shared" ref="G17:G22" si="4">((C17*12)+D17)*2.54</f>
        <v>88.265000000000001</v>
      </c>
      <c r="H17" s="10">
        <f t="shared" ref="H17:H22" si="5">-G17</f>
        <v>-88.265000000000001</v>
      </c>
    </row>
    <row r="18" spans="2:8" x14ac:dyDescent="0.25">
      <c r="B18" s="3">
        <v>17.416</v>
      </c>
      <c r="C18" s="3">
        <v>2</v>
      </c>
      <c r="D18" s="3">
        <v>6.5</v>
      </c>
      <c r="E18" s="3"/>
      <c r="F18" s="10">
        <f t="shared" si="3"/>
        <v>530.83968000000004</v>
      </c>
      <c r="G18" s="10">
        <f t="shared" si="4"/>
        <v>77.47</v>
      </c>
      <c r="H18" s="10">
        <f t="shared" si="5"/>
        <v>-77.47</v>
      </c>
    </row>
    <row r="19" spans="2:8" x14ac:dyDescent="0.25">
      <c r="B19" s="3">
        <v>22</v>
      </c>
      <c r="C19" s="3">
        <v>3</v>
      </c>
      <c r="D19" s="3">
        <v>1</v>
      </c>
      <c r="E19" s="3"/>
      <c r="F19" s="10">
        <f t="shared" si="3"/>
        <v>670.56000000000006</v>
      </c>
      <c r="G19" s="10">
        <f t="shared" si="4"/>
        <v>93.98</v>
      </c>
      <c r="H19" s="10">
        <f t="shared" si="5"/>
        <v>-93.98</v>
      </c>
    </row>
    <row r="20" spans="2:8" x14ac:dyDescent="0.25">
      <c r="B20" s="3">
        <v>24.75</v>
      </c>
      <c r="C20" s="3">
        <v>3</v>
      </c>
      <c r="D20" s="3">
        <v>8.75</v>
      </c>
      <c r="E20" s="3"/>
      <c r="F20" s="10">
        <f t="shared" si="3"/>
        <v>754.38</v>
      </c>
      <c r="G20" s="10">
        <f t="shared" si="4"/>
        <v>113.66500000000001</v>
      </c>
      <c r="H20" s="10">
        <f t="shared" si="5"/>
        <v>-113.66500000000001</v>
      </c>
    </row>
    <row r="21" spans="2:8" x14ac:dyDescent="0.25">
      <c r="B21" s="3">
        <v>24.832999999999998</v>
      </c>
      <c r="C21" s="3">
        <v>2</v>
      </c>
      <c r="D21" s="3">
        <v>9.75</v>
      </c>
      <c r="E21" s="3"/>
      <c r="F21" s="10">
        <f t="shared" si="3"/>
        <v>756.90983999999992</v>
      </c>
      <c r="G21" s="10">
        <f t="shared" si="4"/>
        <v>85.724999999999994</v>
      </c>
      <c r="H21" s="10">
        <f t="shared" si="5"/>
        <v>-85.724999999999994</v>
      </c>
    </row>
    <row r="22" spans="2:8" x14ac:dyDescent="0.25">
      <c r="B22" s="3">
        <v>26.416</v>
      </c>
      <c r="C22" s="3">
        <v>2</v>
      </c>
      <c r="D22" s="3">
        <v>9.75</v>
      </c>
      <c r="E22" s="3"/>
      <c r="F22" s="10">
        <f t="shared" si="3"/>
        <v>805.15968000000009</v>
      </c>
      <c r="G22" s="10">
        <f t="shared" si="4"/>
        <v>85.724999999999994</v>
      </c>
      <c r="H22" s="10">
        <f t="shared" si="5"/>
        <v>-85.724999999999994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0"/>
  <sheetViews>
    <sheetView topLeftCell="A22" workbookViewId="0">
      <selection activeCell="A7" sqref="A7"/>
    </sheetView>
  </sheetViews>
  <sheetFormatPr defaultRowHeight="15" x14ac:dyDescent="0.25"/>
  <cols>
    <col min="2" max="2" width="9.85546875" bestFit="1" customWidth="1"/>
    <col min="3" max="3" width="9.28515625" bestFit="1" customWidth="1"/>
    <col min="7" max="7" width="11.5703125" customWidth="1"/>
  </cols>
  <sheetData>
    <row r="2" spans="1:8" ht="15.75" x14ac:dyDescent="0.25">
      <c r="B2" s="1" t="s">
        <v>28</v>
      </c>
      <c r="C2" s="1"/>
    </row>
    <row r="3" spans="1:8" ht="15.75" x14ac:dyDescent="0.25">
      <c r="B3" s="2">
        <v>41452</v>
      </c>
      <c r="C3" s="1">
        <v>1130</v>
      </c>
    </row>
    <row r="4" spans="1:8" x14ac:dyDescent="0.25">
      <c r="B4" s="7" t="s">
        <v>0</v>
      </c>
      <c r="C4" s="7" t="s">
        <v>5</v>
      </c>
      <c r="D4" s="7"/>
      <c r="E4" s="6"/>
      <c r="F4" s="7" t="s">
        <v>0</v>
      </c>
      <c r="G4" s="7" t="s">
        <v>5</v>
      </c>
      <c r="H4" s="7" t="s">
        <v>12</v>
      </c>
    </row>
    <row r="5" spans="1:8" x14ac:dyDescent="0.25">
      <c r="B5" s="8" t="s">
        <v>6</v>
      </c>
      <c r="C5" s="8" t="s">
        <v>6</v>
      </c>
      <c r="D5" s="8" t="s">
        <v>7</v>
      </c>
      <c r="E5" s="6"/>
      <c r="F5" s="8" t="s">
        <v>10</v>
      </c>
      <c r="G5" s="8" t="s">
        <v>10</v>
      </c>
      <c r="H5" s="8" t="s">
        <v>10</v>
      </c>
    </row>
    <row r="6" spans="1:8" x14ac:dyDescent="0.25">
      <c r="A6" t="s">
        <v>31</v>
      </c>
      <c r="B6" s="9">
        <v>1.66</v>
      </c>
      <c r="C6" s="9">
        <v>4</v>
      </c>
      <c r="D6" s="9">
        <v>5.25</v>
      </c>
      <c r="E6" s="3"/>
      <c r="F6" s="10">
        <f>B6*12*2.54</f>
        <v>50.596799999999995</v>
      </c>
      <c r="G6" s="10">
        <f>((C6*12)+D6)*2.54</f>
        <v>135.255</v>
      </c>
      <c r="H6" s="10">
        <f>-G6</f>
        <v>-135.255</v>
      </c>
    </row>
    <row r="7" spans="1:8" x14ac:dyDescent="0.25">
      <c r="B7" s="3">
        <v>1.833</v>
      </c>
      <c r="C7" s="3">
        <v>5</v>
      </c>
      <c r="D7" s="3">
        <v>10.25</v>
      </c>
      <c r="E7" s="3"/>
      <c r="F7" s="10">
        <f t="shared" ref="F7:F19" si="0">B7*12*2.54</f>
        <v>55.869839999999996</v>
      </c>
      <c r="G7" s="10">
        <f t="shared" ref="G7:G19" si="1">((C7*12)+D7)*2.54</f>
        <v>178.435</v>
      </c>
      <c r="H7" s="10">
        <f t="shared" ref="H7:H19" si="2">-G7</f>
        <v>-178.435</v>
      </c>
    </row>
    <row r="8" spans="1:8" x14ac:dyDescent="0.25">
      <c r="B8" s="3">
        <v>3</v>
      </c>
      <c r="C8" s="3">
        <v>5</v>
      </c>
      <c r="D8" s="3">
        <v>11.25</v>
      </c>
      <c r="E8" s="3"/>
      <c r="F8" s="10">
        <f t="shared" si="0"/>
        <v>91.44</v>
      </c>
      <c r="G8" s="10">
        <f t="shared" si="1"/>
        <v>180.97499999999999</v>
      </c>
      <c r="H8" s="10">
        <f t="shared" si="2"/>
        <v>-180.97499999999999</v>
      </c>
    </row>
    <row r="9" spans="1:8" x14ac:dyDescent="0.25">
      <c r="B9" s="3">
        <v>4</v>
      </c>
      <c r="C9" s="3">
        <v>6</v>
      </c>
      <c r="D9" s="3">
        <v>0.5</v>
      </c>
      <c r="E9" s="3"/>
      <c r="F9" s="10">
        <f t="shared" si="0"/>
        <v>121.92</v>
      </c>
      <c r="G9" s="10">
        <f t="shared" si="1"/>
        <v>184.15</v>
      </c>
      <c r="H9" s="10">
        <f t="shared" si="2"/>
        <v>-184.15</v>
      </c>
    </row>
    <row r="10" spans="1:8" x14ac:dyDescent="0.25">
      <c r="B10" s="3">
        <v>5</v>
      </c>
      <c r="C10" s="3">
        <v>5</v>
      </c>
      <c r="D10" s="3">
        <v>9.75</v>
      </c>
      <c r="E10" s="3"/>
      <c r="F10" s="10">
        <f t="shared" si="0"/>
        <v>152.4</v>
      </c>
      <c r="G10" s="10">
        <f t="shared" si="1"/>
        <v>177.16499999999999</v>
      </c>
      <c r="H10" s="10">
        <f t="shared" si="2"/>
        <v>-177.16499999999999</v>
      </c>
    </row>
    <row r="11" spans="1:8" x14ac:dyDescent="0.25">
      <c r="B11" s="3">
        <v>6</v>
      </c>
      <c r="C11" s="3">
        <v>5</v>
      </c>
      <c r="D11" s="3">
        <v>11</v>
      </c>
      <c r="E11" s="3"/>
      <c r="F11" s="10">
        <f t="shared" si="0"/>
        <v>182.88</v>
      </c>
      <c r="G11" s="10">
        <f t="shared" si="1"/>
        <v>180.34</v>
      </c>
      <c r="H11" s="10">
        <f t="shared" si="2"/>
        <v>-180.34</v>
      </c>
    </row>
    <row r="12" spans="1:8" x14ac:dyDescent="0.25">
      <c r="B12" s="3">
        <v>7</v>
      </c>
      <c r="C12" s="3">
        <v>5</v>
      </c>
      <c r="D12" s="3">
        <v>11.25</v>
      </c>
      <c r="E12" s="3"/>
      <c r="F12" s="10">
        <f t="shared" si="0"/>
        <v>213.36</v>
      </c>
      <c r="G12" s="10">
        <f t="shared" si="1"/>
        <v>180.97499999999999</v>
      </c>
      <c r="H12" s="10">
        <f t="shared" si="2"/>
        <v>-180.97499999999999</v>
      </c>
    </row>
    <row r="13" spans="1:8" x14ac:dyDescent="0.25">
      <c r="B13" s="3">
        <v>8</v>
      </c>
      <c r="C13" s="3">
        <v>5</v>
      </c>
      <c r="D13" s="3">
        <v>11.25</v>
      </c>
      <c r="E13" s="3"/>
      <c r="F13" s="10">
        <f t="shared" si="0"/>
        <v>243.84</v>
      </c>
      <c r="G13" s="10">
        <f t="shared" si="1"/>
        <v>180.97499999999999</v>
      </c>
      <c r="H13" s="10">
        <f t="shared" si="2"/>
        <v>-180.97499999999999</v>
      </c>
    </row>
    <row r="14" spans="1:8" x14ac:dyDescent="0.25">
      <c r="B14" s="3">
        <v>9</v>
      </c>
      <c r="C14" s="3">
        <v>6</v>
      </c>
      <c r="D14" s="3">
        <v>1</v>
      </c>
      <c r="E14" s="3"/>
      <c r="F14" s="10">
        <f t="shared" si="0"/>
        <v>274.32</v>
      </c>
      <c r="G14" s="10">
        <f t="shared" si="1"/>
        <v>185.42000000000002</v>
      </c>
      <c r="H14" s="10">
        <f t="shared" si="2"/>
        <v>-185.42000000000002</v>
      </c>
    </row>
    <row r="15" spans="1:8" x14ac:dyDescent="0.25">
      <c r="B15" s="3">
        <v>10</v>
      </c>
      <c r="C15" s="3">
        <v>5</v>
      </c>
      <c r="D15" s="3">
        <v>0</v>
      </c>
      <c r="E15" s="3"/>
      <c r="F15" s="10">
        <f t="shared" si="0"/>
        <v>304.8</v>
      </c>
      <c r="G15" s="10">
        <f t="shared" si="1"/>
        <v>152.4</v>
      </c>
      <c r="H15" s="10">
        <f t="shared" si="2"/>
        <v>-152.4</v>
      </c>
    </row>
    <row r="16" spans="1:8" x14ac:dyDescent="0.25">
      <c r="B16" s="3">
        <v>11</v>
      </c>
      <c r="C16" s="3">
        <v>5</v>
      </c>
      <c r="D16" s="3">
        <v>9.5</v>
      </c>
      <c r="E16" s="3"/>
      <c r="F16" s="10">
        <f t="shared" si="0"/>
        <v>335.28000000000003</v>
      </c>
      <c r="G16" s="10">
        <f t="shared" si="1"/>
        <v>176.53</v>
      </c>
      <c r="H16" s="10">
        <f t="shared" si="2"/>
        <v>-176.53</v>
      </c>
    </row>
    <row r="17" spans="1:8" x14ac:dyDescent="0.25">
      <c r="B17" s="3">
        <v>12</v>
      </c>
      <c r="C17" s="3">
        <v>5</v>
      </c>
      <c r="D17" s="3">
        <v>8.75</v>
      </c>
      <c r="E17" s="3"/>
      <c r="F17" s="10">
        <f t="shared" si="0"/>
        <v>365.76</v>
      </c>
      <c r="G17" s="10">
        <f t="shared" si="1"/>
        <v>174.625</v>
      </c>
      <c r="H17" s="10">
        <f t="shared" si="2"/>
        <v>-174.625</v>
      </c>
    </row>
    <row r="18" spans="1:8" x14ac:dyDescent="0.25">
      <c r="B18" s="3">
        <v>13</v>
      </c>
      <c r="C18" s="3">
        <v>5</v>
      </c>
      <c r="D18" s="3">
        <v>11.5</v>
      </c>
      <c r="E18" s="3"/>
      <c r="F18" s="10">
        <f t="shared" si="0"/>
        <v>396.24</v>
      </c>
      <c r="G18" s="10">
        <f t="shared" si="1"/>
        <v>181.61</v>
      </c>
      <c r="H18" s="10">
        <f t="shared" si="2"/>
        <v>-181.61</v>
      </c>
    </row>
    <row r="19" spans="1:8" x14ac:dyDescent="0.25">
      <c r="B19" s="3">
        <v>14.833</v>
      </c>
      <c r="C19" s="3">
        <v>5</v>
      </c>
      <c r="D19" s="3">
        <v>8.75</v>
      </c>
      <c r="E19" s="3"/>
      <c r="F19" s="10">
        <f t="shared" si="0"/>
        <v>452.10984000000002</v>
      </c>
      <c r="G19" s="10">
        <f t="shared" si="1"/>
        <v>174.625</v>
      </c>
      <c r="H19" s="10">
        <f t="shared" si="2"/>
        <v>-174.625</v>
      </c>
    </row>
    <row r="20" spans="1:8" x14ac:dyDescent="0.25">
      <c r="A20" t="s">
        <v>29</v>
      </c>
      <c r="B20" t="s">
        <v>30</v>
      </c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0"/>
  <sheetViews>
    <sheetView topLeftCell="A19" workbookViewId="0">
      <selection activeCell="A21" sqref="A21"/>
    </sheetView>
  </sheetViews>
  <sheetFormatPr defaultRowHeight="15" x14ac:dyDescent="0.25"/>
  <cols>
    <col min="2" max="2" width="9.85546875" bestFit="1" customWidth="1"/>
    <col min="3" max="3" width="9.28515625" bestFit="1" customWidth="1"/>
    <col min="7" max="7" width="11.5703125" customWidth="1"/>
  </cols>
  <sheetData>
    <row r="2" spans="1:8" ht="15.75" x14ac:dyDescent="0.25">
      <c r="B2" s="1" t="s">
        <v>32</v>
      </c>
      <c r="C2" s="1"/>
    </row>
    <row r="3" spans="1:8" ht="15.75" x14ac:dyDescent="0.25">
      <c r="B3" s="2">
        <v>41452</v>
      </c>
      <c r="C3" s="1">
        <v>1130</v>
      </c>
    </row>
    <row r="4" spans="1:8" x14ac:dyDescent="0.25">
      <c r="B4" s="7" t="s">
        <v>0</v>
      </c>
      <c r="C4" s="7" t="s">
        <v>5</v>
      </c>
      <c r="D4" s="7"/>
      <c r="E4" s="6"/>
      <c r="F4" s="7" t="s">
        <v>0</v>
      </c>
      <c r="G4" s="7" t="s">
        <v>5</v>
      </c>
      <c r="H4" s="7" t="s">
        <v>12</v>
      </c>
    </row>
    <row r="5" spans="1:8" x14ac:dyDescent="0.25">
      <c r="B5" s="8" t="s">
        <v>6</v>
      </c>
      <c r="C5" s="8" t="s">
        <v>6</v>
      </c>
      <c r="D5" s="8" t="s">
        <v>7</v>
      </c>
      <c r="E5" s="6"/>
      <c r="F5" s="8" t="s">
        <v>10</v>
      </c>
      <c r="G5" s="8" t="s">
        <v>10</v>
      </c>
      <c r="H5" s="8" t="s">
        <v>10</v>
      </c>
    </row>
    <row r="6" spans="1:8" x14ac:dyDescent="0.25">
      <c r="B6" s="9">
        <v>0.66700000000000004</v>
      </c>
      <c r="C6" s="9">
        <v>4</v>
      </c>
      <c r="D6" s="9">
        <v>3</v>
      </c>
      <c r="E6" s="3"/>
      <c r="F6" s="10">
        <f>B6*12*2.54</f>
        <v>20.330160000000003</v>
      </c>
      <c r="G6" s="10">
        <f>((C6*12)+D6)*2.54</f>
        <v>129.54</v>
      </c>
      <c r="H6" s="10">
        <f>-G6</f>
        <v>-129.54</v>
      </c>
    </row>
    <row r="7" spans="1:8" x14ac:dyDescent="0.25">
      <c r="A7" t="s">
        <v>33</v>
      </c>
      <c r="B7" s="3">
        <v>1</v>
      </c>
      <c r="C7" s="3">
        <v>4</v>
      </c>
      <c r="D7" s="3">
        <v>5.25</v>
      </c>
      <c r="E7" s="3"/>
      <c r="F7" s="10">
        <f t="shared" ref="F7:F20" si="0">B7*12*2.54</f>
        <v>30.48</v>
      </c>
      <c r="G7" s="10">
        <f t="shared" ref="G7:G20" si="1">((C7*12)+D7)*2.54</f>
        <v>135.255</v>
      </c>
      <c r="H7" s="10">
        <f t="shared" ref="H7:H20" si="2">-G7</f>
        <v>-135.255</v>
      </c>
    </row>
    <row r="8" spans="1:8" x14ac:dyDescent="0.25">
      <c r="B8" s="3">
        <v>1.0832999999999999</v>
      </c>
      <c r="C8" s="3">
        <v>7</v>
      </c>
      <c r="D8" s="3">
        <v>9.75</v>
      </c>
      <c r="E8" s="3"/>
      <c r="F8" s="10">
        <f t="shared" si="0"/>
        <v>33.018983999999996</v>
      </c>
      <c r="G8" s="10">
        <f t="shared" si="1"/>
        <v>238.125</v>
      </c>
      <c r="H8" s="10">
        <f t="shared" si="2"/>
        <v>-238.125</v>
      </c>
    </row>
    <row r="9" spans="1:8" x14ac:dyDescent="0.25">
      <c r="B9" s="3">
        <v>2</v>
      </c>
      <c r="C9" s="3">
        <v>7</v>
      </c>
      <c r="D9" s="3">
        <v>5</v>
      </c>
      <c r="E9" s="3"/>
      <c r="F9" s="10">
        <f t="shared" si="0"/>
        <v>60.96</v>
      </c>
      <c r="G9" s="10">
        <f t="shared" si="1"/>
        <v>226.06</v>
      </c>
      <c r="H9" s="10">
        <f t="shared" si="2"/>
        <v>-226.06</v>
      </c>
    </row>
    <row r="10" spans="1:8" x14ac:dyDescent="0.25">
      <c r="B10" s="3">
        <v>3</v>
      </c>
      <c r="C10" s="3">
        <v>5</v>
      </c>
      <c r="D10" s="3">
        <v>7</v>
      </c>
      <c r="E10" s="3"/>
      <c r="F10" s="10">
        <f t="shared" si="0"/>
        <v>91.44</v>
      </c>
      <c r="G10" s="10">
        <f t="shared" si="1"/>
        <v>170.18</v>
      </c>
      <c r="H10" s="10">
        <f t="shared" si="2"/>
        <v>-170.18</v>
      </c>
    </row>
    <row r="11" spans="1:8" x14ac:dyDescent="0.25">
      <c r="B11" s="3">
        <v>4</v>
      </c>
      <c r="C11" s="3">
        <v>5</v>
      </c>
      <c r="D11" s="3">
        <v>5.5</v>
      </c>
      <c r="E11" s="3"/>
      <c r="F11" s="10">
        <f t="shared" si="0"/>
        <v>121.92</v>
      </c>
      <c r="G11" s="10">
        <f t="shared" si="1"/>
        <v>166.37</v>
      </c>
      <c r="H11" s="10">
        <f t="shared" si="2"/>
        <v>-166.37</v>
      </c>
    </row>
    <row r="12" spans="1:8" x14ac:dyDescent="0.25">
      <c r="B12" s="3">
        <v>5</v>
      </c>
      <c r="C12" s="3">
        <v>5</v>
      </c>
      <c r="D12" s="3">
        <v>3.75</v>
      </c>
      <c r="E12" s="3"/>
      <c r="F12" s="10">
        <f t="shared" si="0"/>
        <v>152.4</v>
      </c>
      <c r="G12" s="10">
        <f t="shared" si="1"/>
        <v>161.92500000000001</v>
      </c>
      <c r="H12" s="10">
        <f t="shared" si="2"/>
        <v>-161.92500000000001</v>
      </c>
    </row>
    <row r="13" spans="1:8" x14ac:dyDescent="0.25">
      <c r="B13" s="3">
        <v>6</v>
      </c>
      <c r="C13" s="3">
        <v>5</v>
      </c>
      <c r="D13" s="3">
        <v>7.75</v>
      </c>
      <c r="E13" s="3"/>
      <c r="F13" s="10">
        <f t="shared" si="0"/>
        <v>182.88</v>
      </c>
      <c r="G13" s="10">
        <f t="shared" si="1"/>
        <v>172.08500000000001</v>
      </c>
      <c r="H13" s="10">
        <f t="shared" si="2"/>
        <v>-172.08500000000001</v>
      </c>
    </row>
    <row r="14" spans="1:8" x14ac:dyDescent="0.25">
      <c r="B14" s="3">
        <v>7</v>
      </c>
      <c r="C14" s="3">
        <v>5</v>
      </c>
      <c r="D14" s="3">
        <v>5.25</v>
      </c>
      <c r="E14" s="3"/>
      <c r="F14" s="10">
        <f t="shared" si="0"/>
        <v>213.36</v>
      </c>
      <c r="G14" s="10">
        <f t="shared" si="1"/>
        <v>165.73500000000001</v>
      </c>
      <c r="H14" s="10">
        <f t="shared" si="2"/>
        <v>-165.73500000000001</v>
      </c>
    </row>
    <row r="15" spans="1:8" x14ac:dyDescent="0.25">
      <c r="B15" s="3">
        <v>9</v>
      </c>
      <c r="C15" s="3">
        <v>5</v>
      </c>
      <c r="D15" s="3">
        <v>6</v>
      </c>
      <c r="E15" s="3"/>
      <c r="F15" s="10">
        <f t="shared" si="0"/>
        <v>274.32</v>
      </c>
      <c r="G15" s="10">
        <f t="shared" si="1"/>
        <v>167.64000000000001</v>
      </c>
      <c r="H15" s="10">
        <f t="shared" si="2"/>
        <v>-167.64000000000001</v>
      </c>
    </row>
    <row r="16" spans="1:8" x14ac:dyDescent="0.25">
      <c r="B16" s="3">
        <v>10</v>
      </c>
      <c r="C16" s="3">
        <v>5</v>
      </c>
      <c r="D16" s="3">
        <v>7.25</v>
      </c>
      <c r="E16" s="3"/>
      <c r="F16" s="10">
        <f t="shared" si="0"/>
        <v>304.8</v>
      </c>
      <c r="G16" s="10">
        <f t="shared" si="1"/>
        <v>170.815</v>
      </c>
      <c r="H16" s="10">
        <f t="shared" si="2"/>
        <v>-170.815</v>
      </c>
    </row>
    <row r="17" spans="1:8" x14ac:dyDescent="0.25">
      <c r="B17" s="3">
        <v>12</v>
      </c>
      <c r="C17" s="3">
        <v>5</v>
      </c>
      <c r="D17" s="3">
        <v>7</v>
      </c>
      <c r="E17" s="3"/>
      <c r="F17" s="10">
        <f t="shared" si="0"/>
        <v>365.76</v>
      </c>
      <c r="G17" s="10">
        <f t="shared" si="1"/>
        <v>170.18</v>
      </c>
      <c r="H17" s="10">
        <f t="shared" si="2"/>
        <v>-170.18</v>
      </c>
    </row>
    <row r="18" spans="1:8" x14ac:dyDescent="0.25">
      <c r="B18" s="3">
        <v>14</v>
      </c>
      <c r="C18" s="3">
        <v>5</v>
      </c>
      <c r="D18" s="3">
        <v>3.25</v>
      </c>
      <c r="E18" s="3"/>
      <c r="F18" s="10">
        <f t="shared" si="0"/>
        <v>426.72</v>
      </c>
      <c r="G18" s="10">
        <f t="shared" si="1"/>
        <v>160.655</v>
      </c>
      <c r="H18" s="10">
        <f t="shared" si="2"/>
        <v>-160.655</v>
      </c>
    </row>
    <row r="19" spans="1:8" x14ac:dyDescent="0.25">
      <c r="B19" s="3">
        <v>14.33</v>
      </c>
      <c r="C19" s="3">
        <v>5</v>
      </c>
      <c r="D19" s="3">
        <v>3.25</v>
      </c>
      <c r="E19" s="3"/>
      <c r="F19" s="10">
        <f t="shared" si="0"/>
        <v>436.77840000000003</v>
      </c>
      <c r="G19" s="10">
        <f t="shared" si="1"/>
        <v>160.655</v>
      </c>
      <c r="H19" s="10">
        <f t="shared" si="2"/>
        <v>-160.655</v>
      </c>
    </row>
    <row r="20" spans="1:8" x14ac:dyDescent="0.25">
      <c r="A20" t="s">
        <v>33</v>
      </c>
      <c r="B20" s="3">
        <v>14.33</v>
      </c>
      <c r="C20" s="3">
        <v>4</v>
      </c>
      <c r="D20" s="3">
        <v>6.5</v>
      </c>
      <c r="E20" s="3"/>
      <c r="F20" s="10">
        <f t="shared" si="0"/>
        <v>436.77840000000003</v>
      </c>
      <c r="G20" s="10">
        <f t="shared" si="1"/>
        <v>138.43</v>
      </c>
      <c r="H20" s="10">
        <f t="shared" si="2"/>
        <v>-138.43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LBJ</vt:lpstr>
      <vt:lpstr>DT</vt:lpstr>
      <vt:lpstr>DAM</vt:lpstr>
      <vt:lpstr>DAM_HEC</vt:lpstr>
      <vt:lpstr>LBJ_2012</vt:lpstr>
      <vt:lpstr>N1-1</vt:lpstr>
      <vt:lpstr>N1-2</vt:lpstr>
      <vt:lpstr>N1-3</vt:lpstr>
      <vt:lpstr>N2-1</vt:lpstr>
      <vt:lpstr>N2-2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Messina</dc:creator>
  <cp:lastModifiedBy>Alex Messina</cp:lastModifiedBy>
  <dcterms:created xsi:type="dcterms:W3CDTF">2012-02-24T02:19:29Z</dcterms:created>
  <dcterms:modified xsi:type="dcterms:W3CDTF">2015-11-20T18:44:05Z</dcterms:modified>
</cp:coreProperties>
</file>