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6" i="1" l="1"/>
  <c r="F41" i="1"/>
  <c r="E34" i="1"/>
  <c r="F33" i="1"/>
  <c r="H24" i="1"/>
  <c r="H21" i="1"/>
  <c r="H23" i="1"/>
  <c r="H12" i="1"/>
  <c r="H20" i="1"/>
  <c r="G20" i="1"/>
  <c r="G12" i="1"/>
  <c r="H11" i="1"/>
  <c r="H27" i="1" l="1"/>
  <c r="H25" i="1"/>
  <c r="H29" i="1" s="1"/>
  <c r="H16" i="1" l="1"/>
  <c r="E16" i="1"/>
  <c r="E20" i="1" l="1"/>
  <c r="E12" i="1" s="1"/>
  <c r="F18" i="1"/>
  <c r="G16" i="1"/>
  <c r="F16" i="1"/>
  <c r="E23" i="1" l="1"/>
  <c r="E24" i="1" s="1"/>
  <c r="E25" i="1" s="1"/>
  <c r="E21" i="1"/>
  <c r="F20" i="1"/>
  <c r="F21" i="1" s="1"/>
  <c r="F12" i="1"/>
  <c r="E11" i="1"/>
  <c r="G18" i="1"/>
  <c r="F11" i="1"/>
  <c r="G11" i="1"/>
  <c r="E27" i="1"/>
  <c r="F23" i="1"/>
  <c r="F24" i="1" s="1"/>
  <c r="F25" i="1" l="1"/>
  <c r="F29" i="1" s="1"/>
  <c r="G21" i="1"/>
  <c r="G23" i="1"/>
  <c r="G24" i="1" s="1"/>
  <c r="G27" i="1" s="1"/>
  <c r="H18" i="1"/>
  <c r="F27" i="1"/>
  <c r="F42" i="1" l="1"/>
  <c r="F37" i="1"/>
  <c r="G25" i="1"/>
  <c r="G29" i="1" s="1"/>
</calcChain>
</file>

<file path=xl/sharedStrings.xml><?xml version="1.0" encoding="utf-8"?>
<sst xmlns="http://schemas.openxmlformats.org/spreadsheetml/2006/main" count="47" uniqueCount="43">
  <si>
    <t>Storm Start</t>
  </si>
  <si>
    <t>Storm#</t>
  </si>
  <si>
    <t>Precip (mm)</t>
  </si>
  <si>
    <t>FOREST tons</t>
  </si>
  <si>
    <t>QUARRY tons</t>
  </si>
  <si>
    <t>VILLAGE tons</t>
  </si>
  <si>
    <t>TOTAL tons</t>
  </si>
  <si>
    <t>% Forest</t>
  </si>
  <si>
    <t>% Quarry</t>
  </si>
  <si>
    <t>% Village</t>
  </si>
  <si>
    <t>-</t>
  </si>
  <si>
    <t>Total</t>
  </si>
  <si>
    <t>sSSY tons/km2</t>
  </si>
  <si>
    <t>Tons/km2</t>
  </si>
  <si>
    <t>fract disturbed</t>
  </si>
  <si>
    <t>SSY forest (tons)</t>
  </si>
  <si>
    <t>SSY disturbed (tons)</t>
  </si>
  <si>
    <t>Quarry alone accounts for ~43.25 tons of sediment compared with 18 tons from village.</t>
  </si>
  <si>
    <t>Quarry accounts for</t>
  </si>
  <si>
    <t>% of total sediment load</t>
  </si>
  <si>
    <t>but only</t>
  </si>
  <si>
    <t>% of the watershed area</t>
  </si>
  <si>
    <t>Drainage area km2</t>
  </si>
  <si>
    <t>&lt;--Alex, re-estimate from Table 1 calculated for incremental rather than total areas</t>
  </si>
  <si>
    <t>&lt;-- estimated from SSY from FOREST monitoring site</t>
  </si>
  <si>
    <t>&lt;--difference between observed and forest</t>
  </si>
  <si>
    <t>sSSY:sSSYforest</t>
  </si>
  <si>
    <t>sSSY disturbed (tons/km2)</t>
  </si>
  <si>
    <t>&lt;--specific sediment yield at village is still &gt;2x forest background, though village is only 6% of sub-watershed area at VILLAGE</t>
  </si>
  <si>
    <t>% from disturbed parts of watershed</t>
  </si>
  <si>
    <t>Disturbance ratio for sSSY</t>
  </si>
  <si>
    <t>&lt;-- Quarry specific sediment yield is ~ 111x the forest background</t>
  </si>
  <si>
    <t>&lt;--Village specific sediment yield is 23x the forest backbround</t>
  </si>
  <si>
    <t xml:space="preserve">and </t>
  </si>
  <si>
    <t>of watershed area</t>
  </si>
  <si>
    <t>&lt;-- Alex, reestimate from Table 1</t>
  </si>
  <si>
    <t>Village and quarry surfaces together:</t>
  </si>
  <si>
    <t>tons</t>
  </si>
  <si>
    <t>~5% of watershed area generates 65% of sediment load</t>
  </si>
  <si>
    <t>Village surfaces alone accounts for</t>
  </si>
  <si>
    <t>^ where does 9.56 come from???</t>
  </si>
  <si>
    <t>% of the TOTAL watershed area</t>
  </si>
  <si>
    <t>from High Intensity developed and Developed Open Space in Land cover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</si>
</sst>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mbria"/>
      <family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4" fontId="1" fillId="0" borderId="3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2" borderId="0" xfId="0" applyFill="1"/>
    <xf numFmtId="10" fontId="0" fillId="0" borderId="0" xfId="0" applyNumberFormat="1"/>
    <xf numFmtId="2" fontId="0" fillId="2" borderId="0" xfId="0" applyNumberFormat="1" applyFill="1"/>
    <xf numFmtId="2" fontId="0" fillId="0" borderId="0" xfId="0" applyNumberFormat="1"/>
    <xf numFmtId="169" fontId="0" fillId="2" borderId="0" xfId="0" applyNumberFormat="1" applyFill="1"/>
    <xf numFmtId="0" fontId="2" fillId="0" borderId="0" xfId="0" applyFont="1"/>
    <xf numFmtId="169" fontId="2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tabSelected="1" topLeftCell="A24" workbookViewId="0">
      <selection activeCell="F39" sqref="F39"/>
    </sheetView>
  </sheetViews>
  <sheetFormatPr defaultRowHeight="15" x14ac:dyDescent="0.25"/>
  <cols>
    <col min="2" max="2" width="15.140625" customWidth="1"/>
    <col min="4" max="4" width="33" customWidth="1"/>
    <col min="6" max="8" width="9.5703125" bestFit="1" customWidth="1"/>
  </cols>
  <sheetData>
    <row r="1" spans="2:11" ht="15.75" thickBot="1" x14ac:dyDescent="0.3"/>
    <row r="2" spans="2:11" ht="24.7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2:11" ht="15.75" thickBot="1" x14ac:dyDescent="0.3">
      <c r="B3" s="3">
        <v>41339</v>
      </c>
      <c r="C3" s="4">
        <v>1</v>
      </c>
      <c r="D3" s="4">
        <v>21</v>
      </c>
      <c r="E3" s="4">
        <v>0.06</v>
      </c>
      <c r="F3" s="4">
        <v>0.23</v>
      </c>
      <c r="G3" s="4">
        <v>0.61</v>
      </c>
      <c r="H3" s="4">
        <v>0.9</v>
      </c>
      <c r="I3" s="4">
        <v>6</v>
      </c>
      <c r="J3" s="4">
        <v>25</v>
      </c>
      <c r="K3" s="4">
        <v>67</v>
      </c>
    </row>
    <row r="4" spans="2:11" ht="15.75" thickBot="1" x14ac:dyDescent="0.3">
      <c r="B4" s="3">
        <v>41380</v>
      </c>
      <c r="C4" s="4">
        <v>2</v>
      </c>
      <c r="D4" s="4">
        <v>53</v>
      </c>
      <c r="E4" s="4">
        <v>0.53</v>
      </c>
      <c r="F4" s="4">
        <v>3.49</v>
      </c>
      <c r="G4" s="4">
        <v>0.39</v>
      </c>
      <c r="H4" s="4">
        <v>4.41</v>
      </c>
      <c r="I4" s="4">
        <v>12</v>
      </c>
      <c r="J4" s="4">
        <v>79</v>
      </c>
      <c r="K4" s="4">
        <v>8</v>
      </c>
    </row>
    <row r="5" spans="2:11" ht="15.75" thickBot="1" x14ac:dyDescent="0.3">
      <c r="B5" s="3">
        <v>41387</v>
      </c>
      <c r="C5" s="4">
        <v>3</v>
      </c>
      <c r="D5" s="4">
        <v>83</v>
      </c>
      <c r="E5" s="4">
        <v>9.5500000000000007</v>
      </c>
      <c r="F5" s="4">
        <v>7.06</v>
      </c>
      <c r="G5" s="4">
        <v>9.8000000000000007</v>
      </c>
      <c r="H5" s="4">
        <v>26.41</v>
      </c>
      <c r="I5" s="4">
        <v>36</v>
      </c>
      <c r="J5" s="4">
        <v>26</v>
      </c>
      <c r="K5" s="4">
        <v>37</v>
      </c>
    </row>
    <row r="6" spans="2:11" ht="15.75" thickBot="1" x14ac:dyDescent="0.3">
      <c r="B6" s="3">
        <v>41394</v>
      </c>
      <c r="C6" s="4">
        <v>4</v>
      </c>
      <c r="D6" s="4">
        <v>112</v>
      </c>
      <c r="E6" s="4">
        <v>0.48</v>
      </c>
      <c r="F6" s="4">
        <v>0.68</v>
      </c>
      <c r="G6" s="4">
        <v>6.89</v>
      </c>
      <c r="H6" s="4">
        <v>8.0500000000000007</v>
      </c>
      <c r="I6" s="4">
        <v>5</v>
      </c>
      <c r="J6" s="4">
        <v>8</v>
      </c>
      <c r="K6" s="4">
        <v>85</v>
      </c>
    </row>
    <row r="7" spans="2:11" ht="15.75" thickBot="1" x14ac:dyDescent="0.3">
      <c r="B7" s="3">
        <v>41430</v>
      </c>
      <c r="C7" s="4">
        <v>5</v>
      </c>
      <c r="D7" s="4">
        <v>170</v>
      </c>
      <c r="E7" s="4">
        <v>4.6900000000000004</v>
      </c>
      <c r="F7" s="4">
        <v>30.6</v>
      </c>
      <c r="G7" s="4">
        <v>4.13</v>
      </c>
      <c r="H7" s="4">
        <v>39.42</v>
      </c>
      <c r="I7" s="4">
        <v>11</v>
      </c>
      <c r="J7" s="4">
        <v>77</v>
      </c>
      <c r="K7" s="4">
        <v>10</v>
      </c>
    </row>
    <row r="8" spans="2:11" ht="15.75" thickBot="1" x14ac:dyDescent="0.3">
      <c r="B8" s="3">
        <v>41684</v>
      </c>
      <c r="C8" s="4">
        <v>6</v>
      </c>
      <c r="D8" s="4">
        <v>18</v>
      </c>
      <c r="E8" s="4">
        <v>0.22</v>
      </c>
      <c r="F8" s="4">
        <v>0.99</v>
      </c>
      <c r="G8" s="4">
        <v>0.55000000000000004</v>
      </c>
      <c r="H8" s="4">
        <v>1.76</v>
      </c>
      <c r="I8" s="4">
        <v>12</v>
      </c>
      <c r="J8" s="4">
        <v>56</v>
      </c>
      <c r="K8" s="4">
        <v>31</v>
      </c>
    </row>
    <row r="9" spans="2:11" ht="15.75" thickBot="1" x14ac:dyDescent="0.3">
      <c r="B9" s="3">
        <v>41690</v>
      </c>
      <c r="C9" s="4">
        <v>7</v>
      </c>
      <c r="D9" s="4">
        <v>29</v>
      </c>
      <c r="E9" s="4">
        <v>0.12</v>
      </c>
      <c r="F9" s="4">
        <v>1.1399999999999999</v>
      </c>
      <c r="G9" s="4">
        <v>2.5</v>
      </c>
      <c r="H9" s="4">
        <v>3.76</v>
      </c>
      <c r="I9" s="4">
        <v>3</v>
      </c>
      <c r="J9" s="4">
        <v>30</v>
      </c>
      <c r="K9" s="4">
        <v>66</v>
      </c>
    </row>
    <row r="10" spans="2:11" ht="15.75" thickBot="1" x14ac:dyDescent="0.3">
      <c r="B10" s="3">
        <v>41691</v>
      </c>
      <c r="C10" s="4">
        <v>8</v>
      </c>
      <c r="D10" s="4">
        <v>51</v>
      </c>
      <c r="E10" s="4">
        <v>1.84</v>
      </c>
      <c r="F10" s="4">
        <v>3.91</v>
      </c>
      <c r="G10" s="4">
        <v>3.81</v>
      </c>
      <c r="H10" s="4">
        <v>9.56</v>
      </c>
      <c r="I10" s="4">
        <v>19</v>
      </c>
      <c r="J10" s="4">
        <v>40</v>
      </c>
      <c r="K10" s="4">
        <v>39</v>
      </c>
    </row>
    <row r="11" spans="2:11" ht="15.75" thickBot="1" x14ac:dyDescent="0.3">
      <c r="B11" s="5" t="s">
        <v>11</v>
      </c>
      <c r="C11" s="4" t="s">
        <v>10</v>
      </c>
      <c r="D11" s="4" t="s">
        <v>10</v>
      </c>
      <c r="E11">
        <f>E16</f>
        <v>17.490000000000002</v>
      </c>
      <c r="F11">
        <f>F16</f>
        <v>48.100000000000009</v>
      </c>
      <c r="G11">
        <f>G16</f>
        <v>28.68</v>
      </c>
      <c r="H11" s="4">
        <f>H16</f>
        <v>94.27000000000001</v>
      </c>
      <c r="I11" s="4">
        <v>19</v>
      </c>
      <c r="J11" s="4">
        <v>51</v>
      </c>
      <c r="K11" s="4">
        <v>30</v>
      </c>
    </row>
    <row r="12" spans="2:11" ht="15.75" thickBot="1" x14ac:dyDescent="0.3">
      <c r="B12" s="6" t="s">
        <v>13</v>
      </c>
      <c r="C12" s="6"/>
      <c r="D12" s="6"/>
      <c r="E12" s="4">
        <f>E20</f>
        <v>19.43</v>
      </c>
      <c r="F12" s="4">
        <f>F20</f>
        <v>178.15</v>
      </c>
      <c r="G12" s="4">
        <f>G20</f>
        <v>47.02</v>
      </c>
      <c r="H12" s="4">
        <f>H20</f>
        <v>52.96</v>
      </c>
      <c r="I12" s="6"/>
      <c r="J12" s="6"/>
      <c r="K12" s="6"/>
    </row>
    <row r="13" spans="2:1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2:11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</row>
    <row r="16" spans="2:11" x14ac:dyDescent="0.25">
      <c r="B16" t="s">
        <v>11</v>
      </c>
      <c r="E16">
        <f>SUM(E3:E10)</f>
        <v>17.490000000000002</v>
      </c>
      <c r="F16">
        <f>SUM(F3:F10)</f>
        <v>48.100000000000009</v>
      </c>
      <c r="G16">
        <f>SUM(G3:G10)</f>
        <v>28.68</v>
      </c>
      <c r="H16">
        <f>SUM(H3:H10)</f>
        <v>94.27000000000001</v>
      </c>
    </row>
    <row r="18" spans="4:9" x14ac:dyDescent="0.25">
      <c r="D18" t="s">
        <v>22</v>
      </c>
      <c r="E18">
        <v>0.9</v>
      </c>
      <c r="F18">
        <f>1.17-E18</f>
        <v>0.26999999999999991</v>
      </c>
      <c r="G18">
        <f>1.78-F18-E18</f>
        <v>0.61000000000000021</v>
      </c>
      <c r="H18">
        <f>SUM(E18:G18)</f>
        <v>1.7800000000000002</v>
      </c>
    </row>
    <row r="20" spans="4:9" x14ac:dyDescent="0.25">
      <c r="D20" t="s">
        <v>12</v>
      </c>
      <c r="E20" s="7">
        <f>ROUND(E16/E18,2)</f>
        <v>19.43</v>
      </c>
      <c r="F20" s="7">
        <f>ROUND(F16/F18,2)</f>
        <v>178.15</v>
      </c>
      <c r="G20" s="7">
        <f>ROUND(G16/G18,2)</f>
        <v>47.02</v>
      </c>
      <c r="H20" s="7">
        <f>ROUND(H16/H18,2)</f>
        <v>52.96</v>
      </c>
      <c r="I20" t="s">
        <v>28</v>
      </c>
    </row>
    <row r="21" spans="4:9" x14ac:dyDescent="0.25">
      <c r="D21" t="s">
        <v>26</v>
      </c>
      <c r="E21" s="7">
        <f>E20/$E20</f>
        <v>1</v>
      </c>
      <c r="F21" s="9">
        <f>F20/$E20</f>
        <v>9.1688111168296444</v>
      </c>
      <c r="G21" s="9">
        <f>G20/$E20</f>
        <v>2.4199691199176532</v>
      </c>
      <c r="H21" s="9">
        <f>H20/$E20</f>
        <v>2.7256819351518273</v>
      </c>
    </row>
    <row r="22" spans="4:9" x14ac:dyDescent="0.25">
      <c r="D22" t="s">
        <v>14</v>
      </c>
      <c r="E22">
        <v>4.0000000000000001E-3</v>
      </c>
      <c r="F22">
        <v>6.5000000000000002E-2</v>
      </c>
      <c r="G22">
        <v>4.9000000000000002E-2</v>
      </c>
      <c r="H22">
        <v>6.8000000000000005E-2</v>
      </c>
      <c r="I22" t="s">
        <v>23</v>
      </c>
    </row>
    <row r="23" spans="4:9" x14ac:dyDescent="0.25">
      <c r="D23" t="s">
        <v>15</v>
      </c>
      <c r="E23" s="10">
        <f>$E20*(1-E22)*E18</f>
        <v>17.417052000000002</v>
      </c>
      <c r="F23" s="10">
        <f>$E20*(1-F22)*F18</f>
        <v>4.9051034999999983</v>
      </c>
      <c r="G23" s="10">
        <f>$E20*(1-G22)*G18</f>
        <v>11.271537300000004</v>
      </c>
      <c r="H23" s="10">
        <f>$E20*(1-H22)*H18</f>
        <v>32.233592800000004</v>
      </c>
      <c r="I23" t="s">
        <v>24</v>
      </c>
    </row>
    <row r="24" spans="4:9" x14ac:dyDescent="0.25">
      <c r="D24" t="s">
        <v>16</v>
      </c>
      <c r="E24" s="10">
        <f>E16-E23</f>
        <v>7.2948000000000235E-2</v>
      </c>
      <c r="F24" s="10">
        <f>F16-F23</f>
        <v>43.194896500000013</v>
      </c>
      <c r="G24" s="10">
        <f>G16-G23</f>
        <v>17.408462699999994</v>
      </c>
      <c r="H24" s="10">
        <f>H16-H23</f>
        <v>62.036407200000006</v>
      </c>
      <c r="I24" t="s">
        <v>25</v>
      </c>
    </row>
    <row r="25" spans="4:9" x14ac:dyDescent="0.25">
      <c r="D25" t="s">
        <v>27</v>
      </c>
      <c r="E25" s="11">
        <f>E24/(E22*E18)</f>
        <v>20.263333333333396</v>
      </c>
      <c r="F25" s="11">
        <f>F24/(F22*F18)</f>
        <v>2461.2476638176649</v>
      </c>
      <c r="G25" s="11">
        <f>G24/(G22*G18)</f>
        <v>582.41762127801906</v>
      </c>
      <c r="H25" s="11">
        <f>H24/(H22*H18)</f>
        <v>512.52814937210837</v>
      </c>
    </row>
    <row r="27" spans="4:9" x14ac:dyDescent="0.25">
      <c r="D27" t="s">
        <v>29</v>
      </c>
      <c r="E27" s="10">
        <f>E24/E16</f>
        <v>4.1708404802744551E-3</v>
      </c>
      <c r="F27" s="10">
        <f>F24/F16</f>
        <v>0.89802279625779635</v>
      </c>
      <c r="G27" s="10">
        <f>G24/G16</f>
        <v>0.60698963389121319</v>
      </c>
      <c r="H27" s="10">
        <f>H24/H16</f>
        <v>0.65807157314097808</v>
      </c>
    </row>
    <row r="29" spans="4:9" x14ac:dyDescent="0.25">
      <c r="D29" t="s">
        <v>30</v>
      </c>
      <c r="F29" s="10">
        <f>F25/E20</f>
        <v>126.67255089128487</v>
      </c>
      <c r="G29" s="10">
        <f>G25/E20</f>
        <v>29.975173508904739</v>
      </c>
      <c r="H29" s="10">
        <f>H25/F20</f>
        <v>2.8769472319512115</v>
      </c>
      <c r="I29" t="s">
        <v>31</v>
      </c>
    </row>
    <row r="30" spans="4:9" x14ac:dyDescent="0.25">
      <c r="I30" t="s">
        <v>32</v>
      </c>
    </row>
    <row r="32" spans="4:9" x14ac:dyDescent="0.25">
      <c r="D32" t="s">
        <v>17</v>
      </c>
    </row>
    <row r="33" spans="4:8" x14ac:dyDescent="0.25">
      <c r="D33" t="s">
        <v>18</v>
      </c>
      <c r="F33" s="10">
        <f>100*F24/H16</f>
        <v>45.820405749443097</v>
      </c>
      <c r="G33" t="s">
        <v>19</v>
      </c>
    </row>
    <row r="34" spans="4:8" x14ac:dyDescent="0.25">
      <c r="D34" t="s">
        <v>20</v>
      </c>
      <c r="E34" s="10">
        <f>100*0.02/9.56</f>
        <v>0.20920502092050208</v>
      </c>
      <c r="F34" t="s">
        <v>21</v>
      </c>
    </row>
    <row r="35" spans="4:8" x14ac:dyDescent="0.25">
      <c r="E35" s="12" t="s">
        <v>40</v>
      </c>
    </row>
    <row r="36" spans="4:8" x14ac:dyDescent="0.25">
      <c r="E36" s="13">
        <f>0.02/1.78 * 100</f>
        <v>1.1235955056179776</v>
      </c>
      <c r="F36" s="12" t="s">
        <v>41</v>
      </c>
    </row>
    <row r="37" spans="4:8" x14ac:dyDescent="0.25">
      <c r="D37" t="s">
        <v>39</v>
      </c>
      <c r="F37" s="10">
        <f>100*G24/H16</f>
        <v>18.466598811923191</v>
      </c>
      <c r="G37" t="s">
        <v>19</v>
      </c>
    </row>
    <row r="38" spans="4:8" x14ac:dyDescent="0.25">
      <c r="D38" t="s">
        <v>33</v>
      </c>
      <c r="E38" s="8">
        <v>4.4999999999999998E-2</v>
      </c>
      <c r="F38" t="s">
        <v>34</v>
      </c>
      <c r="H38" t="s">
        <v>35</v>
      </c>
    </row>
    <row r="39" spans="4:8" x14ac:dyDescent="0.25">
      <c r="E39" s="14">
        <v>5.7000000000000002E-2</v>
      </c>
      <c r="F39" t="s">
        <v>42</v>
      </c>
    </row>
    <row r="41" spans="4:8" x14ac:dyDescent="0.25">
      <c r="D41" s="7" t="s">
        <v>36</v>
      </c>
      <c r="F41" s="11">
        <f>G24+F24</f>
        <v>60.603359200000007</v>
      </c>
      <c r="G41" t="s">
        <v>37</v>
      </c>
    </row>
    <row r="42" spans="4:8" x14ac:dyDescent="0.25">
      <c r="F42" s="11">
        <f>100*F41/H16</f>
        <v>64.287004561366288</v>
      </c>
      <c r="G42" t="s">
        <v>19</v>
      </c>
    </row>
    <row r="43" spans="4:8" x14ac:dyDescent="0.25">
      <c r="E43" s="7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San Diego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Geography</dc:creator>
  <cp:lastModifiedBy>Alex Messina</cp:lastModifiedBy>
  <dcterms:created xsi:type="dcterms:W3CDTF">2015-03-24T00:41:14Z</dcterms:created>
  <dcterms:modified xsi:type="dcterms:W3CDTF">2015-04-07T22:03:00Z</dcterms:modified>
</cp:coreProperties>
</file>