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"/>
    </mc:Choice>
  </mc:AlternateContent>
  <bookViews>
    <workbookView xWindow="0" yWindow="0" windowWidth="20490" windowHeight="7755" activeTab="3"/>
  </bookViews>
  <sheets>
    <sheet name="LBJ" sheetId="1" r:id="rId1"/>
    <sheet name="LBJ_m" sheetId="2" r:id="rId2"/>
    <sheet name="R2" sheetId="3" r:id="rId3"/>
    <sheet name="R2_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4" l="1"/>
  <c r="M7" i="4" s="1"/>
  <c r="L8" i="4" s="1"/>
  <c r="G7" i="4"/>
  <c r="H7" i="4"/>
  <c r="G8" i="4"/>
  <c r="H8" i="4"/>
  <c r="I8" i="4" s="1"/>
  <c r="M8" i="4" s="1"/>
  <c r="L9" i="4" s="1"/>
  <c r="G9" i="4"/>
  <c r="H9" i="4"/>
  <c r="G10" i="4"/>
  <c r="H10" i="4"/>
  <c r="I10" i="4" s="1"/>
  <c r="M10" i="4" s="1"/>
  <c r="L11" i="4" s="1"/>
  <c r="G11" i="4"/>
  <c r="H11" i="4"/>
  <c r="G12" i="4"/>
  <c r="H12" i="4"/>
  <c r="I12" i="4" s="1"/>
  <c r="M12" i="4" s="1"/>
  <c r="L13" i="4" s="1"/>
  <c r="G13" i="4"/>
  <c r="H13" i="4"/>
  <c r="G14" i="4"/>
  <c r="H14" i="4"/>
  <c r="I14" i="4" s="1"/>
  <c r="M14" i="4" s="1"/>
  <c r="L15" i="4" s="1"/>
  <c r="G15" i="4"/>
  <c r="H15" i="4"/>
  <c r="G16" i="4"/>
  <c r="H16" i="4"/>
  <c r="I16" i="4" s="1"/>
  <c r="M16" i="4" s="1"/>
  <c r="L17" i="4" s="1"/>
  <c r="G17" i="4"/>
  <c r="H17" i="4"/>
  <c r="G18" i="4"/>
  <c r="H18" i="4"/>
  <c r="I18" i="4" s="1"/>
  <c r="M18" i="4" s="1"/>
  <c r="L19" i="4" s="1"/>
  <c r="G19" i="4"/>
  <c r="H19" i="4"/>
  <c r="F19" i="4"/>
  <c r="F8" i="4"/>
  <c r="J9" i="4" s="1"/>
  <c r="K9" i="4" s="1"/>
  <c r="F9" i="4"/>
  <c r="F10" i="4"/>
  <c r="F11" i="4"/>
  <c r="J12" i="4" s="1"/>
  <c r="F12" i="4"/>
  <c r="J13" i="4" s="1"/>
  <c r="K13" i="4" s="1"/>
  <c r="F13" i="4"/>
  <c r="F14" i="4"/>
  <c r="F15" i="4"/>
  <c r="J16" i="4" s="1"/>
  <c r="F16" i="4"/>
  <c r="J17" i="4" s="1"/>
  <c r="K17" i="4" s="1"/>
  <c r="F17" i="4"/>
  <c r="F18" i="4"/>
  <c r="F7" i="4"/>
  <c r="J8" i="4" s="1"/>
  <c r="J19" i="4"/>
  <c r="J18" i="4"/>
  <c r="K18" i="4" s="1"/>
  <c r="I17" i="4"/>
  <c r="M17" i="4" s="1"/>
  <c r="L18" i="4" s="1"/>
  <c r="J15" i="4"/>
  <c r="J14" i="4"/>
  <c r="K14" i="4" s="1"/>
  <c r="J11" i="4"/>
  <c r="I11" i="4"/>
  <c r="M11" i="4" s="1"/>
  <c r="L12" i="4" s="1"/>
  <c r="J10" i="4"/>
  <c r="K10" i="4" s="1"/>
  <c r="I9" i="4"/>
  <c r="M9" i="4" s="1"/>
  <c r="L10" i="4" s="1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J7" i="4"/>
  <c r="I6" i="3"/>
  <c r="M6" i="3" s="1"/>
  <c r="L7" i="3" s="1"/>
  <c r="I18" i="3"/>
  <c r="M18" i="3" s="1"/>
  <c r="I15" i="3"/>
  <c r="M15" i="3" s="1"/>
  <c r="L16" i="3" s="1"/>
  <c r="I9" i="3"/>
  <c r="M9" i="3" s="1"/>
  <c r="L10" i="3" s="1"/>
  <c r="J8" i="3"/>
  <c r="J9" i="3"/>
  <c r="B8" i="3"/>
  <c r="B9" i="3" s="1"/>
  <c r="J6" i="3"/>
  <c r="K6" i="3" s="1"/>
  <c r="J7" i="3"/>
  <c r="K7" i="3" s="1"/>
  <c r="K8" i="4" l="1"/>
  <c r="I19" i="4"/>
  <c r="M19" i="4" s="1"/>
  <c r="N19" i="4" s="1"/>
  <c r="K16" i="4"/>
  <c r="K12" i="4"/>
  <c r="Q12" i="4" s="1"/>
  <c r="I15" i="4"/>
  <c r="M15" i="4" s="1"/>
  <c r="L16" i="4" s="1"/>
  <c r="I13" i="4"/>
  <c r="M13" i="4" s="1"/>
  <c r="L14" i="4" s="1"/>
  <c r="N14" i="4" s="1"/>
  <c r="K19" i="4"/>
  <c r="K11" i="4"/>
  <c r="N11" i="4" s="1"/>
  <c r="K15" i="4"/>
  <c r="K7" i="4"/>
  <c r="N7" i="4" s="1"/>
  <c r="Q8" i="4"/>
  <c r="N8" i="4"/>
  <c r="Q10" i="4"/>
  <c r="N10" i="4"/>
  <c r="Q14" i="4"/>
  <c r="Q16" i="4"/>
  <c r="N16" i="4"/>
  <c r="Q18" i="4"/>
  <c r="N18" i="4"/>
  <c r="Q9" i="4"/>
  <c r="N9" i="4"/>
  <c r="Q15" i="4"/>
  <c r="Q17" i="4"/>
  <c r="N17" i="4"/>
  <c r="Q19" i="4"/>
  <c r="I11" i="3"/>
  <c r="M11" i="3" s="1"/>
  <c r="L12" i="3" s="1"/>
  <c r="I16" i="3"/>
  <c r="M16" i="3" s="1"/>
  <c r="L17" i="3" s="1"/>
  <c r="I14" i="3"/>
  <c r="M14" i="3" s="1"/>
  <c r="L15" i="3" s="1"/>
  <c r="I8" i="3"/>
  <c r="M8" i="3" s="1"/>
  <c r="L9" i="3" s="1"/>
  <c r="I12" i="3"/>
  <c r="M12" i="3" s="1"/>
  <c r="L13" i="3" s="1"/>
  <c r="I17" i="3"/>
  <c r="M17" i="3" s="1"/>
  <c r="L18" i="3" s="1"/>
  <c r="I10" i="3"/>
  <c r="M10" i="3" s="1"/>
  <c r="L11" i="3" s="1"/>
  <c r="I7" i="3"/>
  <c r="P5" i="3" s="1"/>
  <c r="I13" i="3"/>
  <c r="M13" i="3" s="1"/>
  <c r="L14" i="3" s="1"/>
  <c r="N6" i="3"/>
  <c r="J10" i="3"/>
  <c r="K9" i="3"/>
  <c r="K8" i="3"/>
  <c r="B10" i="3"/>
  <c r="N15" i="4" l="1"/>
  <c r="Q11" i="4"/>
  <c r="N12" i="4"/>
  <c r="N13" i="4"/>
  <c r="O5" i="4" s="1"/>
  <c r="P5" i="4"/>
  <c r="Q13" i="4"/>
  <c r="R5" i="4" s="1"/>
  <c r="M7" i="3"/>
  <c r="N7" i="3"/>
  <c r="B11" i="3"/>
  <c r="N9" i="3"/>
  <c r="Q9" i="3"/>
  <c r="Q8" i="3"/>
  <c r="O5" i="2"/>
  <c r="L8" i="3" l="1"/>
  <c r="N8" i="3" s="1"/>
  <c r="Q7" i="3"/>
  <c r="K10" i="3"/>
  <c r="J11" i="3"/>
  <c r="B12" i="3"/>
  <c r="I6" i="2"/>
  <c r="M6" i="2"/>
  <c r="N6" i="2" s="1"/>
  <c r="J7" i="2"/>
  <c r="J6" i="2"/>
  <c r="P5" i="2"/>
  <c r="M8" i="2"/>
  <c r="L9" i="2" s="1"/>
  <c r="M9" i="2"/>
  <c r="L10" i="2" s="1"/>
  <c r="M10" i="2"/>
  <c r="L11" i="2" s="1"/>
  <c r="M11" i="2"/>
  <c r="L12" i="2" s="1"/>
  <c r="M12" i="2"/>
  <c r="L13" i="2" s="1"/>
  <c r="M13" i="2"/>
  <c r="L14" i="2" s="1"/>
  <c r="M14" i="2"/>
  <c r="L15" i="2" s="1"/>
  <c r="M15" i="2"/>
  <c r="L16" i="2" s="1"/>
  <c r="M16" i="2"/>
  <c r="L17" i="2" s="1"/>
  <c r="M17" i="2"/>
  <c r="L18" i="2" s="1"/>
  <c r="M18" i="2"/>
  <c r="L19" i="2" s="1"/>
  <c r="M19" i="2"/>
  <c r="L20" i="2" s="1"/>
  <c r="M20" i="2"/>
  <c r="L21" i="2" s="1"/>
  <c r="M21" i="2"/>
  <c r="L22" i="2" s="1"/>
  <c r="M22" i="2"/>
  <c r="L23" i="2" s="1"/>
  <c r="M23" i="2"/>
  <c r="L24" i="2" s="1"/>
  <c r="M24" i="2"/>
  <c r="L25" i="2" s="1"/>
  <c r="M25" i="2"/>
  <c r="L26" i="2" s="1"/>
  <c r="M26" i="2"/>
  <c r="Q26" i="2" s="1"/>
  <c r="M7" i="2"/>
  <c r="Q7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7" i="2"/>
  <c r="K6" i="2"/>
  <c r="J8" i="2"/>
  <c r="I7" i="2"/>
  <c r="I8" i="2"/>
  <c r="F26" i="2"/>
  <c r="G26" i="2"/>
  <c r="H26" i="2" s="1"/>
  <c r="F6" i="2"/>
  <c r="G6" i="2"/>
  <c r="H6" i="2" s="1"/>
  <c r="G25" i="2"/>
  <c r="H25" i="2" s="1"/>
  <c r="Q10" i="3" l="1"/>
  <c r="N10" i="3"/>
  <c r="K11" i="3"/>
  <c r="J12" i="3"/>
  <c r="B13" i="3"/>
  <c r="N26" i="2"/>
  <c r="N22" i="2"/>
  <c r="N18" i="2"/>
  <c r="N14" i="2"/>
  <c r="Q22" i="2"/>
  <c r="Q10" i="2"/>
  <c r="N10" i="2"/>
  <c r="Q11" i="2"/>
  <c r="Q16" i="2"/>
  <c r="Q24" i="2"/>
  <c r="Q19" i="2"/>
  <c r="Q14" i="2"/>
  <c r="Q8" i="2"/>
  <c r="Q20" i="2"/>
  <c r="Q15" i="2"/>
  <c r="Q23" i="2"/>
  <c r="Q18" i="2"/>
  <c r="Q12" i="2"/>
  <c r="N25" i="2"/>
  <c r="N21" i="2"/>
  <c r="N17" i="2"/>
  <c r="N13" i="2"/>
  <c r="N9" i="2"/>
  <c r="N24" i="2"/>
  <c r="N20" i="2"/>
  <c r="N16" i="2"/>
  <c r="N12" i="2"/>
  <c r="L7" i="2"/>
  <c r="N7" i="2" s="1"/>
  <c r="L8" i="2"/>
  <c r="N8" i="2" s="1"/>
  <c r="N23" i="2"/>
  <c r="N19" i="2"/>
  <c r="N15" i="2"/>
  <c r="N11" i="2"/>
  <c r="Q25" i="2"/>
  <c r="Q21" i="2"/>
  <c r="Q17" i="2"/>
  <c r="Q13" i="2"/>
  <c r="Q9" i="2"/>
  <c r="F25" i="2"/>
  <c r="J26" i="2" s="1"/>
  <c r="F7" i="2"/>
  <c r="G7" i="2"/>
  <c r="H7" i="2" s="1"/>
  <c r="G8" i="2"/>
  <c r="H8" i="2" s="1"/>
  <c r="G9" i="2"/>
  <c r="H9" i="2" s="1"/>
  <c r="G10" i="2"/>
  <c r="H10" i="2" s="1"/>
  <c r="I10" i="2" s="1"/>
  <c r="G11" i="2"/>
  <c r="H11" i="2" s="1"/>
  <c r="G12" i="2"/>
  <c r="H12" i="2" s="1"/>
  <c r="G13" i="2"/>
  <c r="H13" i="2" s="1"/>
  <c r="G14" i="2"/>
  <c r="H14" i="2" s="1"/>
  <c r="G15" i="2"/>
  <c r="H15" i="2" s="1"/>
  <c r="I15" i="2" s="1"/>
  <c r="G16" i="2"/>
  <c r="H16" i="2" s="1"/>
  <c r="G17" i="2"/>
  <c r="H17" i="2" s="1"/>
  <c r="G18" i="2"/>
  <c r="H18" i="2"/>
  <c r="I18" i="2" s="1"/>
  <c r="G19" i="2"/>
  <c r="H19" i="2" s="1"/>
  <c r="G20" i="2"/>
  <c r="H20" i="2" s="1"/>
  <c r="G21" i="2"/>
  <c r="H21" i="2" s="1"/>
  <c r="G22" i="2"/>
  <c r="H22" i="2" s="1"/>
  <c r="I22" i="2" s="1"/>
  <c r="F23" i="2"/>
  <c r="J24" i="2" s="1"/>
  <c r="G23" i="2"/>
  <c r="H23" i="2" s="1"/>
  <c r="G24" i="2"/>
  <c r="H24" i="2" s="1"/>
  <c r="B8" i="2"/>
  <c r="F8" i="2" s="1"/>
  <c r="J9" i="2" s="1"/>
  <c r="Q11" i="3" l="1"/>
  <c r="N11" i="3"/>
  <c r="J13" i="3"/>
  <c r="K12" i="3"/>
  <c r="B14" i="3"/>
  <c r="R5" i="2"/>
  <c r="I26" i="2"/>
  <c r="I24" i="2"/>
  <c r="I21" i="2"/>
  <c r="I14" i="2"/>
  <c r="I23" i="2"/>
  <c r="I20" i="2"/>
  <c r="I17" i="2"/>
  <c r="I13" i="2"/>
  <c r="I25" i="2"/>
  <c r="I11" i="2"/>
  <c r="I19" i="2"/>
  <c r="I16" i="2"/>
  <c r="I12" i="2"/>
  <c r="I9" i="2"/>
  <c r="B9" i="2"/>
  <c r="F9" i="2" s="1"/>
  <c r="J10" i="2" s="1"/>
  <c r="F25" i="1"/>
  <c r="G24" i="1"/>
  <c r="H24" i="1" s="1"/>
  <c r="G23" i="1"/>
  <c r="H23" i="1" s="1"/>
  <c r="F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B8" i="1"/>
  <c r="F8" i="1" s="1"/>
  <c r="G7" i="1"/>
  <c r="H7" i="1" s="1"/>
  <c r="F7" i="1"/>
  <c r="H6" i="1"/>
  <c r="G6" i="1"/>
  <c r="F6" i="1"/>
  <c r="Q12" i="3" l="1"/>
  <c r="N12" i="3"/>
  <c r="B15" i="3"/>
  <c r="J14" i="3"/>
  <c r="K13" i="3"/>
  <c r="B10" i="2"/>
  <c r="F10" i="2" s="1"/>
  <c r="J11" i="2" s="1"/>
  <c r="B9" i="1"/>
  <c r="K14" i="3" l="1"/>
  <c r="J15" i="3"/>
  <c r="Q13" i="3"/>
  <c r="N13" i="3"/>
  <c r="B16" i="3"/>
  <c r="B11" i="2"/>
  <c r="F11" i="2" s="1"/>
  <c r="J12" i="2" s="1"/>
  <c r="F9" i="1"/>
  <c r="B10" i="1"/>
  <c r="B17" i="3" l="1"/>
  <c r="Q14" i="3"/>
  <c r="N14" i="3"/>
  <c r="K15" i="3"/>
  <c r="J16" i="3"/>
  <c r="B12" i="2"/>
  <c r="F12" i="2" s="1"/>
  <c r="J13" i="2" s="1"/>
  <c r="F10" i="1"/>
  <c r="B11" i="1"/>
  <c r="Q15" i="3" l="1"/>
  <c r="N15" i="3"/>
  <c r="J17" i="3"/>
  <c r="K16" i="3"/>
  <c r="B18" i="3"/>
  <c r="B13" i="2"/>
  <c r="F13" i="2" s="1"/>
  <c r="J14" i="2" s="1"/>
  <c r="F11" i="1"/>
  <c r="B12" i="1"/>
  <c r="Q16" i="3" l="1"/>
  <c r="N16" i="3"/>
  <c r="J18" i="3"/>
  <c r="K17" i="3"/>
  <c r="B14" i="2"/>
  <c r="F14" i="2" s="1"/>
  <c r="J15" i="2" s="1"/>
  <c r="F12" i="1"/>
  <c r="B13" i="1"/>
  <c r="Q17" i="3" l="1"/>
  <c r="N17" i="3"/>
  <c r="K18" i="3"/>
  <c r="B15" i="2"/>
  <c r="F15" i="2" s="1"/>
  <c r="J16" i="2" s="1"/>
  <c r="F13" i="1"/>
  <c r="B14" i="1"/>
  <c r="Q18" i="3" l="1"/>
  <c r="N18" i="3"/>
  <c r="O5" i="3" s="1"/>
  <c r="B16" i="2"/>
  <c r="F16" i="2" s="1"/>
  <c r="J17" i="2" s="1"/>
  <c r="F14" i="1"/>
  <c r="B15" i="1"/>
  <c r="B17" i="2" l="1"/>
  <c r="F17" i="2" s="1"/>
  <c r="J18" i="2" s="1"/>
  <c r="F15" i="1"/>
  <c r="B16" i="1"/>
  <c r="B18" i="2" l="1"/>
  <c r="F18" i="2" s="1"/>
  <c r="J19" i="2" s="1"/>
  <c r="F16" i="1"/>
  <c r="B17" i="1"/>
  <c r="B19" i="2" l="1"/>
  <c r="F19" i="2" s="1"/>
  <c r="J20" i="2" s="1"/>
  <c r="F17" i="1"/>
  <c r="B18" i="1"/>
  <c r="B20" i="2" l="1"/>
  <c r="F20" i="2" s="1"/>
  <c r="J21" i="2" s="1"/>
  <c r="F18" i="1"/>
  <c r="B19" i="1"/>
  <c r="R5" i="3" l="1"/>
  <c r="B21" i="2"/>
  <c r="F21" i="2" s="1"/>
  <c r="J22" i="2" s="1"/>
  <c r="F19" i="1"/>
  <c r="B20" i="1"/>
  <c r="B22" i="2" l="1"/>
  <c r="F22" i="2" s="1"/>
  <c r="J23" i="2" s="1"/>
  <c r="F20" i="1"/>
  <c r="B21" i="1"/>
  <c r="B24" i="2" l="1"/>
  <c r="F24" i="2" s="1"/>
  <c r="J25" i="2" s="1"/>
  <c r="F21" i="1"/>
  <c r="B22" i="1"/>
  <c r="B24" i="1" l="1"/>
  <c r="F24" i="1" s="1"/>
  <c r="F22" i="1"/>
</calcChain>
</file>

<file path=xl/sharedStrings.xml><?xml version="1.0" encoding="utf-8"?>
<sst xmlns="http://schemas.openxmlformats.org/spreadsheetml/2006/main" count="91" uniqueCount="22">
  <si>
    <t>LBJ Bridge Cross Section</t>
  </si>
  <si>
    <t xml:space="preserve">Bankfull = 6'6" = </t>
  </si>
  <si>
    <t>Dist</t>
  </si>
  <si>
    <t>Rod Reading</t>
  </si>
  <si>
    <t>Depth</t>
  </si>
  <si>
    <t>ft</t>
  </si>
  <si>
    <t>in</t>
  </si>
  <si>
    <t>cm</t>
  </si>
  <si>
    <t>LWE</t>
  </si>
  <si>
    <t>RWE</t>
  </si>
  <si>
    <t>Wall</t>
  </si>
  <si>
    <t>m</t>
  </si>
  <si>
    <t>depth</t>
  </si>
  <si>
    <t>y</t>
  </si>
  <si>
    <t>dist_prev</t>
  </si>
  <si>
    <t>width</t>
  </si>
  <si>
    <t>stage</t>
  </si>
  <si>
    <t>a</t>
  </si>
  <si>
    <t>Area</t>
  </si>
  <si>
    <t>b</t>
  </si>
  <si>
    <t>Avg Area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</si>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</sst>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.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0" fontId="1" fillId="2" borderId="0" xfId="0" applyFont="1" applyFill="1" applyBorder="1"/>
    <xf numFmtId="168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Looking Downstream</a:t>
            </a:r>
          </a:p>
        </c:rich>
      </c:tx>
      <c:layout>
        <c:manualLayout>
          <c:xMode val="edge"/>
          <c:yMode val="edge"/>
          <c:x val="0.29944348657510422"/>
          <c:y val="5.843293492695882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7153820797750737E-2"/>
          <c:y val="0.24303268909568121"/>
          <c:w val="0.77199970736525314"/>
          <c:h val="0.61932678733883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LBJ!$H$5:$H$5</c:f>
              <c:strCache>
                <c:ptCount val="1"/>
                <c:pt idx="0">
                  <c:v>Depth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LBJ!$B$6:$B$24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</c:numCache>
            </c:numRef>
          </c:xVal>
          <c:yVal>
            <c:numRef>
              <c:f>LBJ!$H$6:$H$24</c:f>
              <c:numCache>
                <c:formatCode>0.0</c:formatCode>
                <c:ptCount val="19"/>
                <c:pt idx="0">
                  <c:v>-133.98500000000001</c:v>
                </c:pt>
                <c:pt idx="1">
                  <c:v>-142.24</c:v>
                </c:pt>
                <c:pt idx="2">
                  <c:v>-146.05000000000001</c:v>
                </c:pt>
                <c:pt idx="3">
                  <c:v>-146.685</c:v>
                </c:pt>
                <c:pt idx="4">
                  <c:v>-145.41499999999999</c:v>
                </c:pt>
                <c:pt idx="5">
                  <c:v>-146.685</c:v>
                </c:pt>
                <c:pt idx="6">
                  <c:v>-146.685</c:v>
                </c:pt>
                <c:pt idx="7">
                  <c:v>-145.41499999999999</c:v>
                </c:pt>
                <c:pt idx="8">
                  <c:v>-142.875</c:v>
                </c:pt>
                <c:pt idx="9">
                  <c:v>-142.24</c:v>
                </c:pt>
                <c:pt idx="10">
                  <c:v>-136.52500000000001</c:v>
                </c:pt>
                <c:pt idx="11">
                  <c:v>-137.16</c:v>
                </c:pt>
                <c:pt idx="12">
                  <c:v>-139.69999999999999</c:v>
                </c:pt>
                <c:pt idx="13">
                  <c:v>-140.33500000000001</c:v>
                </c:pt>
                <c:pt idx="14">
                  <c:v>-140.97</c:v>
                </c:pt>
                <c:pt idx="15">
                  <c:v>-134.62</c:v>
                </c:pt>
                <c:pt idx="16">
                  <c:v>-133.35</c:v>
                </c:pt>
                <c:pt idx="17">
                  <c:v>-132.08000000000001</c:v>
                </c:pt>
                <c:pt idx="18">
                  <c:v>-131.44499999999999</c:v>
                </c:pt>
              </c:numCache>
            </c:numRef>
          </c:yVal>
          <c:smooth val="0"/>
        </c:ser>
        <c:ser>
          <c:idx val="1"/>
          <c:order val="1"/>
          <c:tx>
            <c:v>water level</c:v>
          </c:tx>
          <c:spPr>
            <a:ln w="28575">
              <a:noFill/>
            </a:ln>
          </c:spPr>
          <c:trendline>
            <c:spPr>
              <a:ln>
                <a:solidFill>
                  <a:srgbClr val="4F81BD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Ref>
              <c:f>(LBJ!$B$6,LBJ!$B$23)</c:f>
              <c:numCache>
                <c:formatCode>General</c:formatCode>
                <c:ptCount val="2"/>
                <c:pt idx="0">
                  <c:v>0</c:v>
                </c:pt>
                <c:pt idx="1">
                  <c:v>15.5</c:v>
                </c:pt>
              </c:numCache>
            </c:numRef>
          </c:xVal>
          <c:yVal>
            <c:numRef>
              <c:f>(LBJ!$H$6,LBJ!$H$23)</c:f>
              <c:numCache>
                <c:formatCode>0.0</c:formatCode>
                <c:ptCount val="2"/>
                <c:pt idx="0">
                  <c:v>-133.98500000000001</c:v>
                </c:pt>
                <c:pt idx="1">
                  <c:v>-132.08000000000001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68392"/>
        <c:axId val="263969960"/>
      </c:scatterChart>
      <c:valAx>
        <c:axId val="263968392"/>
        <c:scaling>
          <c:orientation val="maxMin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feet</a:t>
                </a:r>
              </a:p>
            </c:rich>
          </c:tx>
          <c:layout>
            <c:manualLayout>
              <c:xMode val="edge"/>
              <c:yMode val="edge"/>
              <c:x val="0.40567266737033086"/>
              <c:y val="0.8786318244084031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3969960"/>
        <c:crosses val="autoZero"/>
        <c:crossBetween val="midCat"/>
      </c:valAx>
      <c:valAx>
        <c:axId val="26396996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cm depth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63968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LBJ_m!$H$6:$H$26</c:f>
              <c:numCache>
                <c:formatCode>0.00</c:formatCode>
                <c:ptCount val="21"/>
                <c:pt idx="0">
                  <c:v>0</c:v>
                </c:pt>
                <c:pt idx="1">
                  <c:v>-1.4223999999999999</c:v>
                </c:pt>
                <c:pt idx="2">
                  <c:v>-1.4604999999999999</c:v>
                </c:pt>
                <c:pt idx="3">
                  <c:v>-1.46685</c:v>
                </c:pt>
                <c:pt idx="4">
                  <c:v>-1.4541499999999998</c:v>
                </c:pt>
                <c:pt idx="5">
                  <c:v>-1.46685</c:v>
                </c:pt>
                <c:pt idx="6">
                  <c:v>-1.46685</c:v>
                </c:pt>
                <c:pt idx="7">
                  <c:v>-1.4541499999999998</c:v>
                </c:pt>
                <c:pt idx="8">
                  <c:v>-1.42875</c:v>
                </c:pt>
                <c:pt idx="9">
                  <c:v>-1.4223999999999999</c:v>
                </c:pt>
                <c:pt idx="10">
                  <c:v>-1.3652499999999999</c:v>
                </c:pt>
                <c:pt idx="11">
                  <c:v>-1.3715999999999999</c:v>
                </c:pt>
                <c:pt idx="12">
                  <c:v>-1.397</c:v>
                </c:pt>
                <c:pt idx="13">
                  <c:v>-1.4033499999999999</c:v>
                </c:pt>
                <c:pt idx="14">
                  <c:v>-1.4097</c:v>
                </c:pt>
                <c:pt idx="15">
                  <c:v>-1.3461999999999998</c:v>
                </c:pt>
                <c:pt idx="16">
                  <c:v>-1.3334999999999999</c:v>
                </c:pt>
                <c:pt idx="17">
                  <c:v>-1.3208</c:v>
                </c:pt>
                <c:pt idx="18">
                  <c:v>-1.3144499999999999</c:v>
                </c:pt>
                <c:pt idx="19">
                  <c:v>-1.3081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55096"/>
        <c:axId val="316366072"/>
      </c:scatterChart>
      <c:valAx>
        <c:axId val="31635509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66072"/>
        <c:crosses val="autoZero"/>
        <c:crossBetween val="midCat"/>
      </c:valAx>
      <c:valAx>
        <c:axId val="31636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5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LBJ_m!$F$6:$F$26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 formatCode="0.00">
                  <c:v>0.30479999999999996</c:v>
                </c:pt>
                <c:pt idx="3" formatCode="0.00">
                  <c:v>0.60959999999999992</c:v>
                </c:pt>
                <c:pt idx="4" formatCode="0.00">
                  <c:v>0.91439999999999999</c:v>
                </c:pt>
                <c:pt idx="5" formatCode="0.00">
                  <c:v>1.2191999999999998</c:v>
                </c:pt>
                <c:pt idx="6" formatCode="0.00">
                  <c:v>1.524</c:v>
                </c:pt>
                <c:pt idx="7" formatCode="0.00">
                  <c:v>1.8288</c:v>
                </c:pt>
                <c:pt idx="8" formatCode="0.00">
                  <c:v>2.1335999999999999</c:v>
                </c:pt>
                <c:pt idx="9" formatCode="0.00">
                  <c:v>2.4383999999999997</c:v>
                </c:pt>
                <c:pt idx="10" formatCode="0.00">
                  <c:v>2.7431999999999999</c:v>
                </c:pt>
                <c:pt idx="11" formatCode="0.00">
                  <c:v>3.048</c:v>
                </c:pt>
                <c:pt idx="12" formatCode="0.00">
                  <c:v>3.3527999999999998</c:v>
                </c:pt>
                <c:pt idx="13" formatCode="0.00">
                  <c:v>3.6576</c:v>
                </c:pt>
                <c:pt idx="14" formatCode="0.00">
                  <c:v>3.9623999999999997</c:v>
                </c:pt>
                <c:pt idx="15" formatCode="0.00">
                  <c:v>4.2671999999999999</c:v>
                </c:pt>
                <c:pt idx="16" formatCode="0.00">
                  <c:v>4.5720000000000001</c:v>
                </c:pt>
                <c:pt idx="17" formatCode="0.00">
                  <c:v>4.7244000000000002</c:v>
                </c:pt>
                <c:pt idx="18" formatCode="0.00">
                  <c:v>4.8767999999999994</c:v>
                </c:pt>
                <c:pt idx="19" formatCode="0.00">
                  <c:v>4.9225199999999996</c:v>
                </c:pt>
                <c:pt idx="20" formatCode="0.00">
                  <c:v>4.9225199999999996</c:v>
                </c:pt>
              </c:numCache>
            </c:numRef>
          </c:xVal>
          <c:yVal>
            <c:numRef>
              <c:f>LBJ_m!$I$6:$I$26</c:f>
              <c:numCache>
                <c:formatCode>0.00</c:formatCode>
                <c:ptCount val="21"/>
                <c:pt idx="0">
                  <c:v>1.46685</c:v>
                </c:pt>
                <c:pt idx="1">
                  <c:v>4.4450000000000101E-2</c:v>
                </c:pt>
                <c:pt idx="2">
                  <c:v>6.3500000000000778E-3</c:v>
                </c:pt>
                <c:pt idx="3">
                  <c:v>0</c:v>
                </c:pt>
                <c:pt idx="4">
                  <c:v>1.2700000000000156E-2</c:v>
                </c:pt>
                <c:pt idx="5">
                  <c:v>0</c:v>
                </c:pt>
                <c:pt idx="6">
                  <c:v>0</c:v>
                </c:pt>
                <c:pt idx="7">
                  <c:v>1.2700000000000156E-2</c:v>
                </c:pt>
                <c:pt idx="8">
                  <c:v>3.8100000000000023E-2</c:v>
                </c:pt>
                <c:pt idx="9">
                  <c:v>4.4450000000000101E-2</c:v>
                </c:pt>
                <c:pt idx="10">
                  <c:v>0.10160000000000013</c:v>
                </c:pt>
                <c:pt idx="11">
                  <c:v>9.5250000000000057E-2</c:v>
                </c:pt>
                <c:pt idx="12">
                  <c:v>6.9849999999999968E-2</c:v>
                </c:pt>
                <c:pt idx="13">
                  <c:v>6.3500000000000112E-2</c:v>
                </c:pt>
                <c:pt idx="14">
                  <c:v>5.7150000000000034E-2</c:v>
                </c:pt>
                <c:pt idx="15">
                  <c:v>0.12065000000000015</c:v>
                </c:pt>
                <c:pt idx="16">
                  <c:v>0.13335000000000008</c:v>
                </c:pt>
                <c:pt idx="17">
                  <c:v>0.14605000000000001</c:v>
                </c:pt>
                <c:pt idx="18">
                  <c:v>0.15240000000000009</c:v>
                </c:pt>
                <c:pt idx="19">
                  <c:v>0.15874999999999995</c:v>
                </c:pt>
                <c:pt idx="20">
                  <c:v>1.46685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LBJ_m!$I$27:$I$28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81888"/>
        <c:axId val="319966312"/>
      </c:scatterChart>
      <c:valAx>
        <c:axId val="38528188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66312"/>
        <c:crosses val="autoZero"/>
        <c:crossBetween val="midCat"/>
        <c:majorUnit val="1"/>
      </c:valAx>
      <c:valAx>
        <c:axId val="3199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'R2'!$F$6:$F$26</c:f>
              <c:numCache>
                <c:formatCode>0.000</c:formatCode>
                <c:ptCount val="21"/>
                <c:pt idx="0">
                  <c:v>0</c:v>
                </c:pt>
                <c:pt idx="1">
                  <c:v>60.96</c:v>
                </c:pt>
                <c:pt idx="2" formatCode="0.00">
                  <c:v>121.92</c:v>
                </c:pt>
                <c:pt idx="3" formatCode="0.00">
                  <c:v>144.78</c:v>
                </c:pt>
                <c:pt idx="4" formatCode="0.00">
                  <c:v>144.78</c:v>
                </c:pt>
                <c:pt idx="5" formatCode="0.00">
                  <c:v>182.88</c:v>
                </c:pt>
                <c:pt idx="6" formatCode="0.00">
                  <c:v>243.84</c:v>
                </c:pt>
                <c:pt idx="7" formatCode="0.00">
                  <c:v>304.8</c:v>
                </c:pt>
                <c:pt idx="8" formatCode="0.00">
                  <c:v>365.76</c:v>
                </c:pt>
                <c:pt idx="9" formatCode="0.00">
                  <c:v>426.72</c:v>
                </c:pt>
                <c:pt idx="10" formatCode="0.00">
                  <c:v>470.91599999999994</c:v>
                </c:pt>
                <c:pt idx="11" formatCode="0.00">
                  <c:v>470.91599999999994</c:v>
                </c:pt>
                <c:pt idx="12" formatCode="0.00">
                  <c:v>487.68</c:v>
                </c:pt>
              </c:numCache>
            </c:numRef>
          </c:xVal>
          <c:yVal>
            <c:numRef>
              <c:f>'R2'!$H$6:$H$26</c:f>
              <c:numCache>
                <c:formatCode>0.00</c:formatCode>
                <c:ptCount val="21"/>
                <c:pt idx="0">
                  <c:v>-66.040000000000006</c:v>
                </c:pt>
                <c:pt idx="1">
                  <c:v>-86.36</c:v>
                </c:pt>
                <c:pt idx="2">
                  <c:v>-95.25</c:v>
                </c:pt>
                <c:pt idx="3">
                  <c:v>-118.11</c:v>
                </c:pt>
                <c:pt idx="4">
                  <c:v>-125.73</c:v>
                </c:pt>
                <c:pt idx="5">
                  <c:v>-122.55500000000001</c:v>
                </c:pt>
                <c:pt idx="6">
                  <c:v>-129.54</c:v>
                </c:pt>
                <c:pt idx="7">
                  <c:v>-148.59</c:v>
                </c:pt>
                <c:pt idx="8">
                  <c:v>-128.27000000000001</c:v>
                </c:pt>
                <c:pt idx="9">
                  <c:v>-144.78</c:v>
                </c:pt>
                <c:pt idx="10">
                  <c:v>-132.08000000000001</c:v>
                </c:pt>
                <c:pt idx="11">
                  <c:v>-137.16</c:v>
                </c:pt>
                <c:pt idx="12">
                  <c:v>-134.62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846272"/>
        <c:axId val="223711112"/>
      </c:scatterChart>
      <c:valAx>
        <c:axId val="266846272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11112"/>
        <c:crosses val="autoZero"/>
        <c:crossBetween val="midCat"/>
      </c:valAx>
      <c:valAx>
        <c:axId val="2237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4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'R2'!$F$6:$F$26</c:f>
              <c:numCache>
                <c:formatCode>0.000</c:formatCode>
                <c:ptCount val="21"/>
                <c:pt idx="0">
                  <c:v>0</c:v>
                </c:pt>
                <c:pt idx="1">
                  <c:v>60.96</c:v>
                </c:pt>
                <c:pt idx="2" formatCode="0.00">
                  <c:v>121.92</c:v>
                </c:pt>
                <c:pt idx="3" formatCode="0.00">
                  <c:v>144.78</c:v>
                </c:pt>
                <c:pt idx="4" formatCode="0.00">
                  <c:v>144.78</c:v>
                </c:pt>
                <c:pt idx="5" formatCode="0.00">
                  <c:v>182.88</c:v>
                </c:pt>
                <c:pt idx="6" formatCode="0.00">
                  <c:v>243.84</c:v>
                </c:pt>
                <c:pt idx="7" formatCode="0.00">
                  <c:v>304.8</c:v>
                </c:pt>
                <c:pt idx="8" formatCode="0.00">
                  <c:v>365.76</c:v>
                </c:pt>
                <c:pt idx="9" formatCode="0.00">
                  <c:v>426.72</c:v>
                </c:pt>
                <c:pt idx="10" formatCode="0.00">
                  <c:v>470.91599999999994</c:v>
                </c:pt>
                <c:pt idx="11" formatCode="0.00">
                  <c:v>470.91599999999994</c:v>
                </c:pt>
                <c:pt idx="12" formatCode="0.00">
                  <c:v>487.68</c:v>
                </c:pt>
              </c:numCache>
            </c:numRef>
          </c:xVal>
          <c:yVal>
            <c:numRef>
              <c:f>'R2'!$I$6:$I$26</c:f>
              <c:numCache>
                <c:formatCode>0.00</c:formatCode>
                <c:ptCount val="21"/>
                <c:pt idx="0">
                  <c:v>82.55</c:v>
                </c:pt>
                <c:pt idx="1">
                  <c:v>62.230000000000004</c:v>
                </c:pt>
                <c:pt idx="2">
                  <c:v>53.34</c:v>
                </c:pt>
                <c:pt idx="3">
                  <c:v>30.480000000000004</c:v>
                </c:pt>
                <c:pt idx="4">
                  <c:v>22.86</c:v>
                </c:pt>
                <c:pt idx="5">
                  <c:v>26.034999999999997</c:v>
                </c:pt>
                <c:pt idx="6">
                  <c:v>19.050000000000011</c:v>
                </c:pt>
                <c:pt idx="7">
                  <c:v>0</c:v>
                </c:pt>
                <c:pt idx="8">
                  <c:v>20.319999999999993</c:v>
                </c:pt>
                <c:pt idx="9">
                  <c:v>3.8100000000000023</c:v>
                </c:pt>
                <c:pt idx="10">
                  <c:v>16.509999999999991</c:v>
                </c:pt>
                <c:pt idx="11">
                  <c:v>11.430000000000007</c:v>
                </c:pt>
                <c:pt idx="12">
                  <c:v>13.969999999999999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'R2'!$I$27:$I$28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48296"/>
        <c:axId val="316364896"/>
      </c:scatterChart>
      <c:valAx>
        <c:axId val="31474829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64896"/>
        <c:crosses val="autoZero"/>
        <c:crossBetween val="midCat"/>
        <c:majorUnit val="1"/>
      </c:valAx>
      <c:valAx>
        <c:axId val="3163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4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'R2_m'!$F$7:$F$27</c:f>
              <c:numCache>
                <c:formatCode>0.000</c:formatCode>
                <c:ptCount val="21"/>
                <c:pt idx="0">
                  <c:v>0</c:v>
                </c:pt>
                <c:pt idx="1">
                  <c:v>0.60960000000000003</c:v>
                </c:pt>
                <c:pt idx="2">
                  <c:v>1.2192000000000001</c:v>
                </c:pt>
                <c:pt idx="3">
                  <c:v>1.4478</c:v>
                </c:pt>
                <c:pt idx="4">
                  <c:v>1.4478</c:v>
                </c:pt>
                <c:pt idx="5">
                  <c:v>1.8288</c:v>
                </c:pt>
                <c:pt idx="6">
                  <c:v>2.4384000000000001</c:v>
                </c:pt>
                <c:pt idx="7">
                  <c:v>3.048</c:v>
                </c:pt>
                <c:pt idx="8">
                  <c:v>3.6576</c:v>
                </c:pt>
                <c:pt idx="9">
                  <c:v>4.2672000000000008</c:v>
                </c:pt>
                <c:pt idx="10">
                  <c:v>4.7091599999999998</c:v>
                </c:pt>
                <c:pt idx="11">
                  <c:v>4.7091599999999998</c:v>
                </c:pt>
                <c:pt idx="12">
                  <c:v>4.8768000000000002</c:v>
                </c:pt>
                <c:pt idx="13" formatCode="0.00">
                  <c:v>4.8769999999999998</c:v>
                </c:pt>
              </c:numCache>
            </c:numRef>
          </c:xVal>
          <c:yVal>
            <c:numRef>
              <c:f>'R2_m'!$H$7:$H$27</c:f>
              <c:numCache>
                <c:formatCode>0.000</c:formatCode>
                <c:ptCount val="21"/>
                <c:pt idx="0">
                  <c:v>-0.6604000000000001</c:v>
                </c:pt>
                <c:pt idx="1">
                  <c:v>-0.86360000000000003</c:v>
                </c:pt>
                <c:pt idx="2">
                  <c:v>-0.95250000000000001</c:v>
                </c:pt>
                <c:pt idx="3">
                  <c:v>-1.1811</c:v>
                </c:pt>
                <c:pt idx="4">
                  <c:v>-1.2573000000000001</c:v>
                </c:pt>
                <c:pt idx="5">
                  <c:v>-1.2255500000000001</c:v>
                </c:pt>
                <c:pt idx="6">
                  <c:v>-1.2953999999999999</c:v>
                </c:pt>
                <c:pt idx="7">
                  <c:v>-1.4859</c:v>
                </c:pt>
                <c:pt idx="8">
                  <c:v>-1.2827000000000002</c:v>
                </c:pt>
                <c:pt idx="9">
                  <c:v>-1.4478</c:v>
                </c:pt>
                <c:pt idx="10">
                  <c:v>-1.3208000000000002</c:v>
                </c:pt>
                <c:pt idx="11">
                  <c:v>-1.3715999999999999</c:v>
                </c:pt>
                <c:pt idx="12">
                  <c:v>-1.3462000000000001</c:v>
                </c:pt>
                <c:pt idx="13" formatCode="0.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49704"/>
        <c:axId val="500057936"/>
      </c:scatterChart>
      <c:valAx>
        <c:axId val="500049704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7936"/>
        <c:crosses val="autoZero"/>
        <c:crossBetween val="midCat"/>
      </c:valAx>
      <c:valAx>
        <c:axId val="5000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4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'R2_m'!$F$7:$F$27</c:f>
              <c:numCache>
                <c:formatCode>0.000</c:formatCode>
                <c:ptCount val="21"/>
                <c:pt idx="0">
                  <c:v>0</c:v>
                </c:pt>
                <c:pt idx="1">
                  <c:v>0.60960000000000003</c:v>
                </c:pt>
                <c:pt idx="2">
                  <c:v>1.2192000000000001</c:v>
                </c:pt>
                <c:pt idx="3">
                  <c:v>1.4478</c:v>
                </c:pt>
                <c:pt idx="4">
                  <c:v>1.4478</c:v>
                </c:pt>
                <c:pt idx="5">
                  <c:v>1.8288</c:v>
                </c:pt>
                <c:pt idx="6">
                  <c:v>2.4384000000000001</c:v>
                </c:pt>
                <c:pt idx="7">
                  <c:v>3.048</c:v>
                </c:pt>
                <c:pt idx="8">
                  <c:v>3.6576</c:v>
                </c:pt>
                <c:pt idx="9">
                  <c:v>4.2672000000000008</c:v>
                </c:pt>
                <c:pt idx="10">
                  <c:v>4.7091599999999998</c:v>
                </c:pt>
                <c:pt idx="11">
                  <c:v>4.7091599999999998</c:v>
                </c:pt>
                <c:pt idx="12">
                  <c:v>4.8768000000000002</c:v>
                </c:pt>
                <c:pt idx="13" formatCode="0.00">
                  <c:v>4.8769999999999998</c:v>
                </c:pt>
              </c:numCache>
            </c:numRef>
          </c:xVal>
          <c:yVal>
            <c:numRef>
              <c:f>'R2_m'!$I$7:$I$27</c:f>
              <c:numCache>
                <c:formatCode>0.00</c:formatCode>
                <c:ptCount val="21"/>
                <c:pt idx="0">
                  <c:v>0.8254999999999999</c:v>
                </c:pt>
                <c:pt idx="1">
                  <c:v>0.62229999999999996</c:v>
                </c:pt>
                <c:pt idx="2">
                  <c:v>0.53339999999999999</c:v>
                </c:pt>
                <c:pt idx="3">
                  <c:v>0.30479999999999996</c:v>
                </c:pt>
                <c:pt idx="4">
                  <c:v>0.22859999999999991</c:v>
                </c:pt>
                <c:pt idx="5">
                  <c:v>0.26034999999999986</c:v>
                </c:pt>
                <c:pt idx="6">
                  <c:v>0.19050000000000011</c:v>
                </c:pt>
                <c:pt idx="7">
                  <c:v>0</c:v>
                </c:pt>
                <c:pt idx="8">
                  <c:v>0.20319999999999983</c:v>
                </c:pt>
                <c:pt idx="9">
                  <c:v>3.8100000000000023E-2</c:v>
                </c:pt>
                <c:pt idx="10">
                  <c:v>0.1650999999999998</c:v>
                </c:pt>
                <c:pt idx="11">
                  <c:v>0.11430000000000007</c:v>
                </c:pt>
                <c:pt idx="12">
                  <c:v>0.13969999999999994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'R2_m'!$I$28:$I$29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056368"/>
        <c:axId val="500050096"/>
      </c:scatterChart>
      <c:valAx>
        <c:axId val="50005636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0096"/>
        <c:crosses val="autoZero"/>
        <c:crossBetween val="midCat"/>
        <c:majorUnit val="1"/>
      </c:valAx>
      <c:valAx>
        <c:axId val="500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5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25</xdr:row>
      <xdr:rowOff>57149</xdr:rowOff>
    </xdr:from>
    <xdr:to>
      <xdr:col>17</xdr:col>
      <xdr:colOff>400050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31</xdr:row>
      <xdr:rowOff>14287</xdr:rowOff>
    </xdr:from>
    <xdr:to>
      <xdr:col>22</xdr:col>
      <xdr:colOff>442912</xdr:colOff>
      <xdr:row>45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5</xdr:row>
      <xdr:rowOff>76200</xdr:rowOff>
    </xdr:from>
    <xdr:to>
      <xdr:col>25</xdr:col>
      <xdr:colOff>419100</xdr:colOff>
      <xdr:row>24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31</xdr:row>
      <xdr:rowOff>14287</xdr:rowOff>
    </xdr:from>
    <xdr:to>
      <xdr:col>22</xdr:col>
      <xdr:colOff>442912</xdr:colOff>
      <xdr:row>45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5</xdr:row>
      <xdr:rowOff>76200</xdr:rowOff>
    </xdr:from>
    <xdr:to>
      <xdr:col>25</xdr:col>
      <xdr:colOff>419100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32</xdr:row>
      <xdr:rowOff>14287</xdr:rowOff>
    </xdr:from>
    <xdr:to>
      <xdr:col>22</xdr:col>
      <xdr:colOff>442912</xdr:colOff>
      <xdr:row>46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6</xdr:row>
      <xdr:rowOff>76200</xdr:rowOff>
    </xdr:from>
    <xdr:to>
      <xdr:col>25</xdr:col>
      <xdr:colOff>419100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K8" sqref="K8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1:8" ht="15.75" x14ac:dyDescent="0.25">
      <c r="B2" s="1" t="s">
        <v>0</v>
      </c>
      <c r="C2" s="1"/>
      <c r="E2" t="s">
        <v>1</v>
      </c>
    </row>
    <row r="3" spans="1:8" ht="15.75" x14ac:dyDescent="0.25">
      <c r="B3" s="2">
        <v>41390</v>
      </c>
      <c r="C3" s="1">
        <v>941</v>
      </c>
    </row>
    <row r="4" spans="1:8" x14ac:dyDescent="0.25">
      <c r="B4" s="5" t="s">
        <v>5</v>
      </c>
      <c r="C4" s="5" t="s">
        <v>5</v>
      </c>
      <c r="D4" s="5" t="s">
        <v>6</v>
      </c>
      <c r="E4" s="4"/>
      <c r="F4" s="5" t="s">
        <v>7</v>
      </c>
      <c r="G4" s="5" t="s">
        <v>7</v>
      </c>
      <c r="H4" s="5" t="s">
        <v>7</v>
      </c>
    </row>
    <row r="5" spans="1: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4</v>
      </c>
    </row>
    <row r="6" spans="1:8" x14ac:dyDescent="0.25">
      <c r="A6" t="s">
        <v>8</v>
      </c>
      <c r="B6" s="6">
        <v>0</v>
      </c>
      <c r="C6" s="6">
        <v>4</v>
      </c>
      <c r="D6" s="6">
        <v>4.75</v>
      </c>
      <c r="E6" s="7"/>
      <c r="F6" s="8">
        <f>B6*12*2.54</f>
        <v>0</v>
      </c>
      <c r="G6" s="8">
        <f>((C6*12)+D6)*2.54</f>
        <v>133.98500000000001</v>
      </c>
      <c r="H6" s="8">
        <f>-G6</f>
        <v>-133.98500000000001</v>
      </c>
    </row>
    <row r="7" spans="1:8" x14ac:dyDescent="0.25">
      <c r="B7" s="7">
        <v>0</v>
      </c>
      <c r="C7" s="7">
        <v>4</v>
      </c>
      <c r="D7" s="7">
        <v>8</v>
      </c>
      <c r="E7" s="7"/>
      <c r="F7" s="8">
        <f t="shared" ref="F7:F25" si="0">B7*12*2.54</f>
        <v>0</v>
      </c>
      <c r="G7" s="8">
        <f t="shared" ref="G7:G24" si="1">((C7*12)+D7)*2.54</f>
        <v>142.24</v>
      </c>
      <c r="H7" s="8">
        <f t="shared" ref="H7:H24" si="2">-G7</f>
        <v>-142.24</v>
      </c>
    </row>
    <row r="8" spans="1:8" x14ac:dyDescent="0.25">
      <c r="B8" s="7">
        <f>B7+1</f>
        <v>1</v>
      </c>
      <c r="C8" s="7">
        <v>4</v>
      </c>
      <c r="D8" s="7">
        <v>9.5</v>
      </c>
      <c r="E8" s="7"/>
      <c r="F8" s="8">
        <f t="shared" si="0"/>
        <v>30.48</v>
      </c>
      <c r="G8" s="8">
        <f t="shared" si="1"/>
        <v>146.05000000000001</v>
      </c>
      <c r="H8" s="8">
        <f t="shared" si="2"/>
        <v>-146.05000000000001</v>
      </c>
    </row>
    <row r="9" spans="1:8" x14ac:dyDescent="0.25">
      <c r="B9" s="7">
        <f t="shared" ref="B9:B22" si="3">B8+1</f>
        <v>2</v>
      </c>
      <c r="C9" s="7">
        <v>4</v>
      </c>
      <c r="D9" s="7">
        <v>9.75</v>
      </c>
      <c r="E9" s="7"/>
      <c r="F9" s="8">
        <f t="shared" si="0"/>
        <v>60.96</v>
      </c>
      <c r="G9" s="8">
        <f t="shared" si="1"/>
        <v>146.685</v>
      </c>
      <c r="H9" s="8">
        <f t="shared" si="2"/>
        <v>-146.685</v>
      </c>
    </row>
    <row r="10" spans="1:8" x14ac:dyDescent="0.25">
      <c r="B10" s="7">
        <f t="shared" si="3"/>
        <v>3</v>
      </c>
      <c r="C10" s="7">
        <v>4</v>
      </c>
      <c r="D10" s="7">
        <v>9.25</v>
      </c>
      <c r="E10" s="7"/>
      <c r="F10" s="8">
        <f t="shared" si="0"/>
        <v>91.44</v>
      </c>
      <c r="G10" s="8">
        <f t="shared" si="1"/>
        <v>145.41499999999999</v>
      </c>
      <c r="H10" s="8">
        <f t="shared" si="2"/>
        <v>-145.41499999999999</v>
      </c>
    </row>
    <row r="11" spans="1:8" x14ac:dyDescent="0.25">
      <c r="B11" s="7">
        <f t="shared" si="3"/>
        <v>4</v>
      </c>
      <c r="C11" s="7">
        <v>4</v>
      </c>
      <c r="D11" s="7">
        <v>9.75</v>
      </c>
      <c r="E11" s="7"/>
      <c r="F11" s="8">
        <f t="shared" si="0"/>
        <v>121.92</v>
      </c>
      <c r="G11" s="8">
        <f t="shared" si="1"/>
        <v>146.685</v>
      </c>
      <c r="H11" s="8">
        <f t="shared" si="2"/>
        <v>-146.685</v>
      </c>
    </row>
    <row r="12" spans="1:8" x14ac:dyDescent="0.25">
      <c r="B12" s="7">
        <f t="shared" si="3"/>
        <v>5</v>
      </c>
      <c r="C12" s="7">
        <v>4</v>
      </c>
      <c r="D12" s="7">
        <v>9.75</v>
      </c>
      <c r="E12" s="7"/>
      <c r="F12" s="8">
        <f t="shared" si="0"/>
        <v>152.4</v>
      </c>
      <c r="G12" s="8">
        <f t="shared" si="1"/>
        <v>146.685</v>
      </c>
      <c r="H12" s="8">
        <f t="shared" si="2"/>
        <v>-146.685</v>
      </c>
    </row>
    <row r="13" spans="1:8" x14ac:dyDescent="0.25">
      <c r="B13" s="7">
        <f t="shared" si="3"/>
        <v>6</v>
      </c>
      <c r="C13" s="7">
        <v>4</v>
      </c>
      <c r="D13" s="7">
        <v>9.25</v>
      </c>
      <c r="E13" s="7"/>
      <c r="F13" s="8">
        <f t="shared" si="0"/>
        <v>182.88</v>
      </c>
      <c r="G13" s="8">
        <f t="shared" si="1"/>
        <v>145.41499999999999</v>
      </c>
      <c r="H13" s="8">
        <f t="shared" si="2"/>
        <v>-145.41499999999999</v>
      </c>
    </row>
    <row r="14" spans="1:8" x14ac:dyDescent="0.25">
      <c r="B14" s="7">
        <f t="shared" si="3"/>
        <v>7</v>
      </c>
      <c r="C14" s="7">
        <v>4</v>
      </c>
      <c r="D14" s="7">
        <v>8.25</v>
      </c>
      <c r="E14" s="7"/>
      <c r="F14" s="8">
        <f t="shared" si="0"/>
        <v>213.36</v>
      </c>
      <c r="G14" s="8">
        <f t="shared" si="1"/>
        <v>142.875</v>
      </c>
      <c r="H14" s="8">
        <f t="shared" si="2"/>
        <v>-142.875</v>
      </c>
    </row>
    <row r="15" spans="1:8" x14ac:dyDescent="0.25">
      <c r="B15" s="7">
        <f t="shared" si="3"/>
        <v>8</v>
      </c>
      <c r="C15" s="7">
        <v>4</v>
      </c>
      <c r="D15" s="7">
        <v>8</v>
      </c>
      <c r="E15" s="7"/>
      <c r="F15" s="8">
        <f t="shared" si="0"/>
        <v>243.84</v>
      </c>
      <c r="G15" s="8">
        <f t="shared" si="1"/>
        <v>142.24</v>
      </c>
      <c r="H15" s="8">
        <f t="shared" si="2"/>
        <v>-142.24</v>
      </c>
    </row>
    <row r="16" spans="1:8" x14ac:dyDescent="0.25">
      <c r="B16" s="7">
        <f t="shared" si="3"/>
        <v>9</v>
      </c>
      <c r="C16" s="7">
        <v>4</v>
      </c>
      <c r="D16" s="7">
        <v>5.75</v>
      </c>
      <c r="E16" s="7"/>
      <c r="F16" s="8">
        <f t="shared" si="0"/>
        <v>274.32</v>
      </c>
      <c r="G16" s="8">
        <f t="shared" si="1"/>
        <v>136.52500000000001</v>
      </c>
      <c r="H16" s="8">
        <f t="shared" si="2"/>
        <v>-136.52500000000001</v>
      </c>
    </row>
    <row r="17" spans="1:8" x14ac:dyDescent="0.25">
      <c r="B17" s="7">
        <f t="shared" si="3"/>
        <v>10</v>
      </c>
      <c r="C17" s="7">
        <v>4</v>
      </c>
      <c r="D17" s="7">
        <v>6</v>
      </c>
      <c r="E17" s="7"/>
      <c r="F17" s="8">
        <f t="shared" si="0"/>
        <v>304.8</v>
      </c>
      <c r="G17" s="8">
        <f t="shared" si="1"/>
        <v>137.16</v>
      </c>
      <c r="H17" s="8">
        <f t="shared" si="2"/>
        <v>-137.16</v>
      </c>
    </row>
    <row r="18" spans="1:8" x14ac:dyDescent="0.25">
      <c r="B18" s="7">
        <f t="shared" si="3"/>
        <v>11</v>
      </c>
      <c r="C18" s="7">
        <v>4</v>
      </c>
      <c r="D18" s="7">
        <v>7</v>
      </c>
      <c r="E18" s="7"/>
      <c r="F18" s="8">
        <f t="shared" si="0"/>
        <v>335.28000000000003</v>
      </c>
      <c r="G18" s="8">
        <f t="shared" si="1"/>
        <v>139.69999999999999</v>
      </c>
      <c r="H18" s="8">
        <f t="shared" si="2"/>
        <v>-139.69999999999999</v>
      </c>
    </row>
    <row r="19" spans="1:8" x14ac:dyDescent="0.25">
      <c r="B19" s="7">
        <f t="shared" si="3"/>
        <v>12</v>
      </c>
      <c r="C19" s="7">
        <v>4</v>
      </c>
      <c r="D19" s="7">
        <v>7.25</v>
      </c>
      <c r="E19" s="7"/>
      <c r="F19" s="8">
        <f t="shared" si="0"/>
        <v>365.76</v>
      </c>
      <c r="G19" s="8">
        <f t="shared" si="1"/>
        <v>140.33500000000001</v>
      </c>
      <c r="H19" s="8">
        <f t="shared" si="2"/>
        <v>-140.33500000000001</v>
      </c>
    </row>
    <row r="20" spans="1:8" x14ac:dyDescent="0.25">
      <c r="B20" s="7">
        <f t="shared" si="3"/>
        <v>13</v>
      </c>
      <c r="C20" s="7">
        <v>4</v>
      </c>
      <c r="D20" s="7">
        <v>7.5</v>
      </c>
      <c r="E20" s="7"/>
      <c r="F20" s="8">
        <f t="shared" si="0"/>
        <v>396.24</v>
      </c>
      <c r="G20" s="8">
        <f t="shared" si="1"/>
        <v>140.97</v>
      </c>
      <c r="H20" s="8">
        <f t="shared" si="2"/>
        <v>-140.97</v>
      </c>
    </row>
    <row r="21" spans="1:8" x14ac:dyDescent="0.25">
      <c r="B21" s="7">
        <f t="shared" si="3"/>
        <v>14</v>
      </c>
      <c r="C21" s="7">
        <v>4</v>
      </c>
      <c r="D21" s="7">
        <v>5</v>
      </c>
      <c r="E21" s="7"/>
      <c r="F21" s="8">
        <f t="shared" si="0"/>
        <v>426.72</v>
      </c>
      <c r="G21" s="8">
        <f t="shared" si="1"/>
        <v>134.62</v>
      </c>
      <c r="H21" s="8">
        <f t="shared" si="2"/>
        <v>-134.62</v>
      </c>
    </row>
    <row r="22" spans="1:8" x14ac:dyDescent="0.25">
      <c r="B22" s="7">
        <f t="shared" si="3"/>
        <v>15</v>
      </c>
      <c r="C22" s="7">
        <v>4</v>
      </c>
      <c r="D22" s="7">
        <v>4.5</v>
      </c>
      <c r="E22" s="7"/>
      <c r="F22" s="8">
        <f t="shared" si="0"/>
        <v>457.2</v>
      </c>
      <c r="G22" s="8">
        <f t="shared" si="1"/>
        <v>133.35</v>
      </c>
      <c r="H22" s="8">
        <f t="shared" si="2"/>
        <v>-133.35</v>
      </c>
    </row>
    <row r="23" spans="1:8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8">
        <f t="shared" si="0"/>
        <v>472.44</v>
      </c>
      <c r="G23" s="8">
        <f t="shared" si="1"/>
        <v>132.08000000000001</v>
      </c>
      <c r="H23" s="8">
        <f t="shared" si="2"/>
        <v>-132.08000000000001</v>
      </c>
    </row>
    <row r="24" spans="1:8" x14ac:dyDescent="0.25">
      <c r="B24" s="7">
        <f>B22+1</f>
        <v>16</v>
      </c>
      <c r="C24" s="7">
        <v>4</v>
      </c>
      <c r="D24" s="7">
        <v>3.75</v>
      </c>
      <c r="E24" s="7"/>
      <c r="F24" s="8">
        <f t="shared" si="0"/>
        <v>487.68</v>
      </c>
      <c r="G24" s="8">
        <f t="shared" si="1"/>
        <v>131.44499999999999</v>
      </c>
      <c r="H24" s="8">
        <f t="shared" si="2"/>
        <v>-131.44499999999999</v>
      </c>
    </row>
    <row r="25" spans="1:8" x14ac:dyDescent="0.25">
      <c r="A25" t="s">
        <v>10</v>
      </c>
      <c r="B25" s="7">
        <v>16.149999999999999</v>
      </c>
      <c r="C25" s="7">
        <v>0</v>
      </c>
      <c r="D25" s="7"/>
      <c r="E25" s="7"/>
      <c r="F25" s="8">
        <f t="shared" si="0"/>
        <v>492.25199999999995</v>
      </c>
      <c r="G25" s="8"/>
      <c r="H25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topLeftCell="A4" workbookViewId="0">
      <selection activeCell="H1" sqref="H1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0</v>
      </c>
      <c r="C2" s="1"/>
      <c r="E2" t="s">
        <v>1</v>
      </c>
    </row>
    <row r="3" spans="2:18" ht="15.75" x14ac:dyDescent="0.25">
      <c r="B3" s="2">
        <v>41390</v>
      </c>
      <c r="C3" s="1">
        <v>941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SUM(N9:N13)</f>
        <v>2.3705819999999919E-2</v>
      </c>
      <c r="P5">
        <f>F26*AVERAGE(I7:I25)</f>
        <v>0.3257412840000003</v>
      </c>
      <c r="Q5" s="13" t="s">
        <v>21</v>
      </c>
      <c r="R5">
        <f>SUM(Q6:Q26)</f>
        <v>6.6588663260178453</v>
      </c>
    </row>
    <row r="6" spans="2:18" x14ac:dyDescent="0.25">
      <c r="B6" s="10">
        <v>0</v>
      </c>
      <c r="C6" s="10">
        <v>0</v>
      </c>
      <c r="D6" s="10">
        <v>0</v>
      </c>
      <c r="E6" s="10"/>
      <c r="F6" s="14">
        <f>B6*12*0.0254</f>
        <v>0</v>
      </c>
      <c r="G6" s="9">
        <f>((C6*12)+D6)*0.0254</f>
        <v>0</v>
      </c>
      <c r="H6" s="9">
        <f>-G6</f>
        <v>0</v>
      </c>
      <c r="I6" s="12">
        <f>H6+MAX($G$6:$G$26)</f>
        <v>1.46685</v>
      </c>
      <c r="J6">
        <f>0</f>
        <v>0</v>
      </c>
      <c r="K6" s="12">
        <f>F6-J6</f>
        <v>0</v>
      </c>
      <c r="L6" s="12"/>
      <c r="M6" s="12">
        <f>$L$4-I6</f>
        <v>-1.44685</v>
      </c>
      <c r="N6">
        <f>K6*(L6+M6)*0.5</f>
        <v>0</v>
      </c>
    </row>
    <row r="7" spans="2:18" x14ac:dyDescent="0.25">
      <c r="B7" s="7">
        <v>0</v>
      </c>
      <c r="C7" s="7">
        <v>4</v>
      </c>
      <c r="D7" s="7">
        <v>8</v>
      </c>
      <c r="E7" s="7"/>
      <c r="F7" s="14">
        <f t="shared" ref="F7:F24" si="0">B7*12*0.0254</f>
        <v>0</v>
      </c>
      <c r="G7" s="9">
        <f t="shared" ref="G7:G24" si="1">((C7*12)+D7)*0.0254</f>
        <v>1.4223999999999999</v>
      </c>
      <c r="H7" s="9">
        <f t="shared" ref="H7:H24" si="2">-G7</f>
        <v>-1.4223999999999999</v>
      </c>
      <c r="I7" s="12">
        <f>H7+MAX($G$6:$G$26)</f>
        <v>4.4450000000000101E-2</v>
      </c>
      <c r="J7" s="12">
        <f>F6</f>
        <v>0</v>
      </c>
      <c r="K7" s="12">
        <f>F7-J7</f>
        <v>0</v>
      </c>
      <c r="L7" s="12">
        <f>M6</f>
        <v>-1.44685</v>
      </c>
      <c r="M7" s="12">
        <f>$L$4-I7</f>
        <v>-2.44500000000001E-2</v>
      </c>
      <c r="N7">
        <f>K7*(L7+M7)*0.5</f>
        <v>0</v>
      </c>
      <c r="P7" s="12"/>
      <c r="Q7" s="12">
        <f>SQRT(K7^2+M7^2)</f>
        <v>2.44500000000001E-2</v>
      </c>
    </row>
    <row r="8" spans="2:18" x14ac:dyDescent="0.25">
      <c r="B8" s="7">
        <f>B7+1</f>
        <v>1</v>
      </c>
      <c r="C8" s="7">
        <v>4</v>
      </c>
      <c r="D8" s="7">
        <v>9.5</v>
      </c>
      <c r="E8" s="7"/>
      <c r="F8" s="9">
        <f t="shared" si="0"/>
        <v>0.30479999999999996</v>
      </c>
      <c r="G8" s="9">
        <f t="shared" si="1"/>
        <v>1.4604999999999999</v>
      </c>
      <c r="H8" s="9">
        <f t="shared" si="2"/>
        <v>-1.4604999999999999</v>
      </c>
      <c r="I8" s="12">
        <f>H8+MAX($G$6:$G$26)</f>
        <v>6.3500000000000778E-3</v>
      </c>
      <c r="J8" s="12">
        <f>F7</f>
        <v>0</v>
      </c>
      <c r="K8" s="12">
        <f t="shared" ref="K8:K26" si="3">F8-J8</f>
        <v>0.30479999999999996</v>
      </c>
      <c r="L8" s="12">
        <f t="shared" ref="L8:L26" si="4">M7</f>
        <v>-2.44500000000001E-2</v>
      </c>
      <c r="M8" s="12">
        <f t="shared" ref="M8:M26" si="5">$L$4-I8</f>
        <v>1.3649999999999923E-2</v>
      </c>
      <c r="N8">
        <f t="shared" ref="N8:N26" si="6">K8*(L8+M8)*0.5</f>
        <v>-1.6459200000000268E-3</v>
      </c>
      <c r="Q8" s="12">
        <f t="shared" ref="Q8:Q26" si="7">SQRT(K8^2+M8^2)</f>
        <v>0.30510549405082821</v>
      </c>
    </row>
    <row r="9" spans="2:18" x14ac:dyDescent="0.25">
      <c r="B9" s="7">
        <f t="shared" ref="B9:B22" si="8">B8+1</f>
        <v>2</v>
      </c>
      <c r="C9" s="7">
        <v>4</v>
      </c>
      <c r="D9" s="7">
        <v>9.75</v>
      </c>
      <c r="E9" s="7"/>
      <c r="F9" s="9">
        <f t="shared" si="0"/>
        <v>0.60959999999999992</v>
      </c>
      <c r="G9" s="9">
        <f t="shared" si="1"/>
        <v>1.46685</v>
      </c>
      <c r="H9" s="9">
        <f t="shared" si="2"/>
        <v>-1.46685</v>
      </c>
      <c r="I9" s="12">
        <f>H9+MAX($G$6:$G$26)</f>
        <v>0</v>
      </c>
      <c r="J9" s="12">
        <f t="shared" ref="J8:J26" si="9">F8</f>
        <v>0.30479999999999996</v>
      </c>
      <c r="K9" s="12">
        <f t="shared" si="3"/>
        <v>0.30479999999999996</v>
      </c>
      <c r="L9" s="12">
        <f t="shared" si="4"/>
        <v>1.3649999999999923E-2</v>
      </c>
      <c r="M9" s="12">
        <f t="shared" si="5"/>
        <v>0.02</v>
      </c>
      <c r="N9">
        <f t="shared" si="6"/>
        <v>5.1282599999999878E-3</v>
      </c>
      <c r="Q9" s="12">
        <f t="shared" si="7"/>
        <v>0.30545546320208444</v>
      </c>
    </row>
    <row r="10" spans="2:18" x14ac:dyDescent="0.25">
      <c r="B10" s="7">
        <f t="shared" si="8"/>
        <v>3</v>
      </c>
      <c r="C10" s="7">
        <v>4</v>
      </c>
      <c r="D10" s="7">
        <v>9.25</v>
      </c>
      <c r="E10" s="7"/>
      <c r="F10" s="9">
        <f t="shared" si="0"/>
        <v>0.91439999999999999</v>
      </c>
      <c r="G10" s="9">
        <f t="shared" si="1"/>
        <v>1.4541499999999998</v>
      </c>
      <c r="H10" s="9">
        <f t="shared" si="2"/>
        <v>-1.4541499999999998</v>
      </c>
      <c r="I10" s="12">
        <f>H10+MAX($G$6:$G$26)</f>
        <v>1.2700000000000156E-2</v>
      </c>
      <c r="J10" s="12">
        <f t="shared" si="9"/>
        <v>0.60959999999999992</v>
      </c>
      <c r="K10" s="12">
        <f t="shared" si="3"/>
        <v>0.30480000000000007</v>
      </c>
      <c r="L10" s="12">
        <f t="shared" si="4"/>
        <v>0.02</v>
      </c>
      <c r="M10" s="12">
        <f t="shared" si="5"/>
        <v>7.2999999999998448E-3</v>
      </c>
      <c r="N10">
        <f t="shared" si="6"/>
        <v>4.1605199999999775E-3</v>
      </c>
      <c r="Q10" s="12">
        <f t="shared" si="7"/>
        <v>0.30488740544666659</v>
      </c>
    </row>
    <row r="11" spans="2:18" x14ac:dyDescent="0.25">
      <c r="B11" s="7">
        <f t="shared" si="8"/>
        <v>4</v>
      </c>
      <c r="C11" s="7">
        <v>4</v>
      </c>
      <c r="D11" s="7">
        <v>9.75</v>
      </c>
      <c r="E11" s="7"/>
      <c r="F11" s="9">
        <f t="shared" si="0"/>
        <v>1.2191999999999998</v>
      </c>
      <c r="G11" s="9">
        <f t="shared" si="1"/>
        <v>1.46685</v>
      </c>
      <c r="H11" s="9">
        <f t="shared" si="2"/>
        <v>-1.46685</v>
      </c>
      <c r="I11" s="12">
        <f>H11+MAX($G$6:$G$26)</f>
        <v>0</v>
      </c>
      <c r="J11" s="12">
        <f t="shared" si="9"/>
        <v>0.91439999999999999</v>
      </c>
      <c r="K11" s="12">
        <f t="shared" si="3"/>
        <v>0.30479999999999985</v>
      </c>
      <c r="L11" s="12">
        <f t="shared" si="4"/>
        <v>7.2999999999998448E-3</v>
      </c>
      <c r="M11" s="12">
        <f t="shared" si="5"/>
        <v>0.02</v>
      </c>
      <c r="N11">
        <f t="shared" si="6"/>
        <v>4.160519999999974E-3</v>
      </c>
      <c r="Q11" s="12">
        <f t="shared" si="7"/>
        <v>0.30545546320208433</v>
      </c>
    </row>
    <row r="12" spans="2:18" x14ac:dyDescent="0.25">
      <c r="B12" s="7">
        <f t="shared" si="8"/>
        <v>5</v>
      </c>
      <c r="C12" s="7">
        <v>4</v>
      </c>
      <c r="D12" s="7">
        <v>9.75</v>
      </c>
      <c r="E12" s="7"/>
      <c r="F12" s="9">
        <f t="shared" si="0"/>
        <v>1.524</v>
      </c>
      <c r="G12" s="9">
        <f t="shared" si="1"/>
        <v>1.46685</v>
      </c>
      <c r="H12" s="9">
        <f t="shared" si="2"/>
        <v>-1.46685</v>
      </c>
      <c r="I12" s="12">
        <f>H12+MAX($G$6:$G$26)</f>
        <v>0</v>
      </c>
      <c r="J12" s="12">
        <f t="shared" si="9"/>
        <v>1.2191999999999998</v>
      </c>
      <c r="K12" s="12">
        <f t="shared" si="3"/>
        <v>0.30480000000000018</v>
      </c>
      <c r="L12" s="12">
        <f t="shared" si="4"/>
        <v>0.02</v>
      </c>
      <c r="M12" s="12">
        <f t="shared" si="5"/>
        <v>0.02</v>
      </c>
      <c r="N12">
        <f t="shared" si="6"/>
        <v>6.0960000000000042E-3</v>
      </c>
      <c r="Q12" s="12">
        <f t="shared" si="7"/>
        <v>0.30545546320208466</v>
      </c>
    </row>
    <row r="13" spans="2:18" x14ac:dyDescent="0.25">
      <c r="B13" s="7">
        <f t="shared" si="8"/>
        <v>6</v>
      </c>
      <c r="C13" s="7">
        <v>4</v>
      </c>
      <c r="D13" s="7">
        <v>9.25</v>
      </c>
      <c r="E13" s="7"/>
      <c r="F13" s="9">
        <f t="shared" si="0"/>
        <v>1.8288</v>
      </c>
      <c r="G13" s="9">
        <f t="shared" si="1"/>
        <v>1.4541499999999998</v>
      </c>
      <c r="H13" s="9">
        <f t="shared" si="2"/>
        <v>-1.4541499999999998</v>
      </c>
      <c r="I13" s="12">
        <f>H13+MAX($G$6:$G$26)</f>
        <v>1.2700000000000156E-2</v>
      </c>
      <c r="J13" s="12">
        <f t="shared" si="9"/>
        <v>1.524</v>
      </c>
      <c r="K13" s="12">
        <f t="shared" si="3"/>
        <v>0.30479999999999996</v>
      </c>
      <c r="L13" s="12">
        <f t="shared" si="4"/>
        <v>0.02</v>
      </c>
      <c r="M13" s="12">
        <f t="shared" si="5"/>
        <v>7.2999999999998448E-3</v>
      </c>
      <c r="N13">
        <f t="shared" si="6"/>
        <v>4.1605199999999757E-3</v>
      </c>
      <c r="Q13" s="12">
        <f t="shared" si="7"/>
        <v>0.30488740544666643</v>
      </c>
    </row>
    <row r="14" spans="2:18" x14ac:dyDescent="0.25">
      <c r="B14" s="7">
        <f t="shared" si="8"/>
        <v>7</v>
      </c>
      <c r="C14" s="7">
        <v>4</v>
      </c>
      <c r="D14" s="7">
        <v>8.25</v>
      </c>
      <c r="E14" s="7"/>
      <c r="F14" s="9">
        <f t="shared" si="0"/>
        <v>2.1335999999999999</v>
      </c>
      <c r="G14" s="9">
        <f t="shared" si="1"/>
        <v>1.42875</v>
      </c>
      <c r="H14" s="9">
        <f t="shared" si="2"/>
        <v>-1.42875</v>
      </c>
      <c r="I14" s="12">
        <f>H14+MAX($G$6:$G$26)</f>
        <v>3.8100000000000023E-2</v>
      </c>
      <c r="J14" s="12">
        <f t="shared" si="9"/>
        <v>1.8288</v>
      </c>
      <c r="K14" s="12">
        <f t="shared" si="3"/>
        <v>0.30479999999999996</v>
      </c>
      <c r="L14" s="12">
        <f t="shared" si="4"/>
        <v>7.2999999999998448E-3</v>
      </c>
      <c r="M14" s="12">
        <f t="shared" si="5"/>
        <v>-1.8100000000000022E-2</v>
      </c>
      <c r="N14">
        <f t="shared" si="6"/>
        <v>-1.6459200000000268E-3</v>
      </c>
      <c r="Q14" s="12">
        <f t="shared" si="7"/>
        <v>0.3053369450295853</v>
      </c>
    </row>
    <row r="15" spans="2:18" x14ac:dyDescent="0.25">
      <c r="B15" s="7">
        <f t="shared" si="8"/>
        <v>8</v>
      </c>
      <c r="C15" s="7">
        <v>4</v>
      </c>
      <c r="D15" s="7">
        <v>8</v>
      </c>
      <c r="E15" s="7"/>
      <c r="F15" s="9">
        <f t="shared" si="0"/>
        <v>2.4383999999999997</v>
      </c>
      <c r="G15" s="9">
        <f t="shared" si="1"/>
        <v>1.4223999999999999</v>
      </c>
      <c r="H15" s="9">
        <f t="shared" si="2"/>
        <v>-1.4223999999999999</v>
      </c>
      <c r="I15" s="12">
        <f>H15+MAX($G$6:$G$26)</f>
        <v>4.4450000000000101E-2</v>
      </c>
      <c r="J15" s="12">
        <f t="shared" si="9"/>
        <v>2.1335999999999999</v>
      </c>
      <c r="K15" s="12">
        <f t="shared" si="3"/>
        <v>0.30479999999999974</v>
      </c>
      <c r="L15" s="12">
        <f t="shared" si="4"/>
        <v>-1.8100000000000022E-2</v>
      </c>
      <c r="M15" s="12">
        <f t="shared" si="5"/>
        <v>-2.44500000000001E-2</v>
      </c>
      <c r="N15">
        <f t="shared" si="6"/>
        <v>-6.484620000000013E-3</v>
      </c>
      <c r="Q15" s="12">
        <f t="shared" si="7"/>
        <v>0.305779074660121</v>
      </c>
    </row>
    <row r="16" spans="2:18" x14ac:dyDescent="0.25">
      <c r="B16" s="7">
        <f t="shared" si="8"/>
        <v>9</v>
      </c>
      <c r="C16" s="7">
        <v>4</v>
      </c>
      <c r="D16" s="7">
        <v>5.75</v>
      </c>
      <c r="E16" s="7"/>
      <c r="F16" s="9">
        <f t="shared" si="0"/>
        <v>2.7431999999999999</v>
      </c>
      <c r="G16" s="9">
        <f t="shared" si="1"/>
        <v>1.3652499999999999</v>
      </c>
      <c r="H16" s="9">
        <f t="shared" si="2"/>
        <v>-1.3652499999999999</v>
      </c>
      <c r="I16" s="12">
        <f>H16+MAX($G$6:$G$26)</f>
        <v>0.10160000000000013</v>
      </c>
      <c r="J16" s="12">
        <f t="shared" si="9"/>
        <v>2.4383999999999997</v>
      </c>
      <c r="K16" s="12">
        <f t="shared" si="3"/>
        <v>0.30480000000000018</v>
      </c>
      <c r="L16" s="12">
        <f t="shared" si="4"/>
        <v>-2.44500000000001E-2</v>
      </c>
      <c r="M16" s="12">
        <f t="shared" si="5"/>
        <v>-8.1600000000000131E-2</v>
      </c>
      <c r="N16">
        <f t="shared" si="6"/>
        <v>-1.6162020000000044E-2</v>
      </c>
      <c r="Q16" s="12">
        <f t="shared" si="7"/>
        <v>0.31553383336815111</v>
      </c>
    </row>
    <row r="17" spans="1:17" x14ac:dyDescent="0.25">
      <c r="B17" s="7">
        <f t="shared" si="8"/>
        <v>10</v>
      </c>
      <c r="C17" s="7">
        <v>4</v>
      </c>
      <c r="D17" s="7">
        <v>6</v>
      </c>
      <c r="E17" s="7"/>
      <c r="F17" s="9">
        <f t="shared" si="0"/>
        <v>3.048</v>
      </c>
      <c r="G17" s="9">
        <f t="shared" si="1"/>
        <v>1.3715999999999999</v>
      </c>
      <c r="H17" s="9">
        <f t="shared" si="2"/>
        <v>-1.3715999999999999</v>
      </c>
      <c r="I17" s="12">
        <f>H17+MAX($G$6:$G$26)</f>
        <v>9.5250000000000057E-2</v>
      </c>
      <c r="J17" s="12">
        <f t="shared" si="9"/>
        <v>2.7431999999999999</v>
      </c>
      <c r="K17" s="12">
        <f t="shared" si="3"/>
        <v>0.30480000000000018</v>
      </c>
      <c r="L17" s="12">
        <f t="shared" si="4"/>
        <v>-8.1600000000000131E-2</v>
      </c>
      <c r="M17" s="12">
        <f t="shared" si="5"/>
        <v>-7.5250000000000053E-2</v>
      </c>
      <c r="N17">
        <f t="shared" si="6"/>
        <v>-2.3903940000000044E-2</v>
      </c>
      <c r="Q17" s="12">
        <f t="shared" si="7"/>
        <v>0.313951592606249</v>
      </c>
    </row>
    <row r="18" spans="1:17" x14ac:dyDescent="0.25">
      <c r="B18" s="7">
        <f t="shared" si="8"/>
        <v>11</v>
      </c>
      <c r="C18" s="7">
        <v>4</v>
      </c>
      <c r="D18" s="7">
        <v>7</v>
      </c>
      <c r="E18" s="7"/>
      <c r="F18" s="9">
        <f t="shared" si="0"/>
        <v>3.3527999999999998</v>
      </c>
      <c r="G18" s="9">
        <f t="shared" si="1"/>
        <v>1.397</v>
      </c>
      <c r="H18" s="9">
        <f t="shared" si="2"/>
        <v>-1.397</v>
      </c>
      <c r="I18" s="12">
        <f>H18+MAX($G$6:$G$26)</f>
        <v>6.9849999999999968E-2</v>
      </c>
      <c r="J18" s="12">
        <f t="shared" si="9"/>
        <v>3.048</v>
      </c>
      <c r="K18" s="12">
        <f t="shared" si="3"/>
        <v>0.30479999999999974</v>
      </c>
      <c r="L18" s="12">
        <f t="shared" si="4"/>
        <v>-7.5250000000000053E-2</v>
      </c>
      <c r="M18" s="12">
        <f t="shared" si="5"/>
        <v>-4.9849999999999964E-2</v>
      </c>
      <c r="N18">
        <f t="shared" si="6"/>
        <v>-1.9065239999999987E-2</v>
      </c>
      <c r="Q18" s="12">
        <f t="shared" si="7"/>
        <v>0.30884957908341049</v>
      </c>
    </row>
    <row r="19" spans="1:17" x14ac:dyDescent="0.25">
      <c r="B19" s="7">
        <f t="shared" si="8"/>
        <v>12</v>
      </c>
      <c r="C19" s="7">
        <v>4</v>
      </c>
      <c r="D19" s="7">
        <v>7.25</v>
      </c>
      <c r="E19" s="7"/>
      <c r="F19" s="9">
        <f t="shared" si="0"/>
        <v>3.6576</v>
      </c>
      <c r="G19" s="9">
        <f t="shared" si="1"/>
        <v>1.4033499999999999</v>
      </c>
      <c r="H19" s="9">
        <f t="shared" si="2"/>
        <v>-1.4033499999999999</v>
      </c>
      <c r="I19" s="12">
        <f>H19+MAX($G$6:$G$26)</f>
        <v>6.3500000000000112E-2</v>
      </c>
      <c r="J19" s="12">
        <f t="shared" si="9"/>
        <v>3.3527999999999998</v>
      </c>
      <c r="K19" s="12">
        <f t="shared" si="3"/>
        <v>0.30480000000000018</v>
      </c>
      <c r="L19" s="12">
        <f t="shared" si="4"/>
        <v>-4.9849999999999964E-2</v>
      </c>
      <c r="M19" s="12">
        <f t="shared" si="5"/>
        <v>-4.3500000000000108E-2</v>
      </c>
      <c r="N19">
        <f t="shared" si="6"/>
        <v>-1.422654000000002E-2</v>
      </c>
      <c r="Q19" s="12">
        <f t="shared" si="7"/>
        <v>0.30788843758738349</v>
      </c>
    </row>
    <row r="20" spans="1:17" x14ac:dyDescent="0.25">
      <c r="B20" s="7">
        <f t="shared" si="8"/>
        <v>13</v>
      </c>
      <c r="C20" s="7">
        <v>4</v>
      </c>
      <c r="D20" s="7">
        <v>7.5</v>
      </c>
      <c r="E20" s="7"/>
      <c r="F20" s="9">
        <f t="shared" si="0"/>
        <v>3.9623999999999997</v>
      </c>
      <c r="G20" s="9">
        <f t="shared" si="1"/>
        <v>1.4097</v>
      </c>
      <c r="H20" s="9">
        <f t="shared" si="2"/>
        <v>-1.4097</v>
      </c>
      <c r="I20" s="12">
        <f>H20+MAX($G$6:$G$26)</f>
        <v>5.7150000000000034E-2</v>
      </c>
      <c r="J20" s="12">
        <f t="shared" si="9"/>
        <v>3.6576</v>
      </c>
      <c r="K20" s="12">
        <f t="shared" si="3"/>
        <v>0.30479999999999974</v>
      </c>
      <c r="L20" s="12">
        <f t="shared" si="4"/>
        <v>-4.3500000000000108E-2</v>
      </c>
      <c r="M20" s="12">
        <f t="shared" si="5"/>
        <v>-3.715000000000003E-2</v>
      </c>
      <c r="N20">
        <f t="shared" si="6"/>
        <v>-1.229106000000001E-2</v>
      </c>
      <c r="Q20" s="12">
        <f t="shared" si="7"/>
        <v>0.30705563420982823</v>
      </c>
    </row>
    <row r="21" spans="1:17" x14ac:dyDescent="0.25">
      <c r="B21" s="7">
        <f t="shared" si="8"/>
        <v>14</v>
      </c>
      <c r="C21" s="7">
        <v>4</v>
      </c>
      <c r="D21" s="7">
        <v>5</v>
      </c>
      <c r="E21" s="7"/>
      <c r="F21" s="9">
        <f t="shared" si="0"/>
        <v>4.2671999999999999</v>
      </c>
      <c r="G21" s="9">
        <f t="shared" si="1"/>
        <v>1.3461999999999998</v>
      </c>
      <c r="H21" s="9">
        <f t="shared" si="2"/>
        <v>-1.3461999999999998</v>
      </c>
      <c r="I21" s="12">
        <f>H21+MAX($G$6:$G$26)</f>
        <v>0.12065000000000015</v>
      </c>
      <c r="J21" s="12">
        <f t="shared" si="9"/>
        <v>3.9623999999999997</v>
      </c>
      <c r="K21" s="12">
        <f t="shared" si="3"/>
        <v>0.30480000000000018</v>
      </c>
      <c r="L21" s="12">
        <f t="shared" si="4"/>
        <v>-3.715000000000003E-2</v>
      </c>
      <c r="M21" s="12">
        <f t="shared" si="5"/>
        <v>-0.10065000000000014</v>
      </c>
      <c r="N21">
        <f t="shared" si="6"/>
        <v>-2.1000720000000039E-2</v>
      </c>
      <c r="Q21" s="12">
        <f t="shared" si="7"/>
        <v>0.32098825913107809</v>
      </c>
    </row>
    <row r="22" spans="1:17" x14ac:dyDescent="0.25">
      <c r="B22" s="7">
        <f t="shared" si="8"/>
        <v>15</v>
      </c>
      <c r="C22" s="7">
        <v>4</v>
      </c>
      <c r="D22" s="7">
        <v>4.5</v>
      </c>
      <c r="E22" s="7"/>
      <c r="F22" s="9">
        <f t="shared" si="0"/>
        <v>4.5720000000000001</v>
      </c>
      <c r="G22" s="9">
        <f t="shared" si="1"/>
        <v>1.3334999999999999</v>
      </c>
      <c r="H22" s="9">
        <f t="shared" si="2"/>
        <v>-1.3334999999999999</v>
      </c>
      <c r="I22" s="12">
        <f>H22+MAX($G$6:$G$26)</f>
        <v>0.13335000000000008</v>
      </c>
      <c r="J22" s="12">
        <f t="shared" si="9"/>
        <v>4.2671999999999999</v>
      </c>
      <c r="K22" s="12">
        <f t="shared" si="3"/>
        <v>0.30480000000000018</v>
      </c>
      <c r="L22" s="12">
        <f t="shared" si="4"/>
        <v>-0.10065000000000014</v>
      </c>
      <c r="M22" s="12">
        <f t="shared" si="5"/>
        <v>-0.11335000000000008</v>
      </c>
      <c r="N22">
        <f t="shared" si="6"/>
        <v>-3.2613600000000055E-2</v>
      </c>
      <c r="Q22" s="12">
        <f t="shared" si="7"/>
        <v>0.3251941919838055</v>
      </c>
    </row>
    <row r="23" spans="1:17" x14ac:dyDescent="0.25">
      <c r="A23" t="s">
        <v>9</v>
      </c>
      <c r="B23" s="7">
        <v>15.5</v>
      </c>
      <c r="C23" s="7">
        <v>4</v>
      </c>
      <c r="D23" s="7">
        <v>4</v>
      </c>
      <c r="E23" s="7"/>
      <c r="F23" s="9">
        <f t="shared" si="0"/>
        <v>4.7244000000000002</v>
      </c>
      <c r="G23" s="9">
        <f t="shared" si="1"/>
        <v>1.3208</v>
      </c>
      <c r="H23" s="9">
        <f t="shared" si="2"/>
        <v>-1.3208</v>
      </c>
      <c r="I23" s="12">
        <f>H23+MAX($G$6:$G$26)</f>
        <v>0.14605000000000001</v>
      </c>
      <c r="J23" s="12">
        <f t="shared" si="9"/>
        <v>4.5720000000000001</v>
      </c>
      <c r="K23" s="12">
        <f t="shared" si="3"/>
        <v>0.15240000000000009</v>
      </c>
      <c r="L23" s="12">
        <f t="shared" si="4"/>
        <v>-0.11335000000000008</v>
      </c>
      <c r="M23" s="12">
        <f t="shared" si="5"/>
        <v>-0.12605000000000002</v>
      </c>
      <c r="N23">
        <f t="shared" si="6"/>
        <v>-1.824228000000002E-2</v>
      </c>
      <c r="Q23" s="12">
        <f t="shared" si="7"/>
        <v>0.19777351314066308</v>
      </c>
    </row>
    <row r="24" spans="1:17" x14ac:dyDescent="0.25">
      <c r="B24" s="7">
        <f>B22+1</f>
        <v>16</v>
      </c>
      <c r="C24" s="7">
        <v>4</v>
      </c>
      <c r="D24" s="7">
        <v>3.75</v>
      </c>
      <c r="E24" s="7"/>
      <c r="F24" s="9">
        <f t="shared" si="0"/>
        <v>4.8767999999999994</v>
      </c>
      <c r="G24" s="9">
        <f t="shared" si="1"/>
        <v>1.3144499999999999</v>
      </c>
      <c r="H24" s="9">
        <f t="shared" si="2"/>
        <v>-1.3144499999999999</v>
      </c>
      <c r="I24" s="12">
        <f>H24+MAX($G$6:$G$26)</f>
        <v>0.15240000000000009</v>
      </c>
      <c r="J24" s="12">
        <f t="shared" si="9"/>
        <v>4.7244000000000002</v>
      </c>
      <c r="K24" s="12">
        <f t="shared" si="3"/>
        <v>0.1523999999999992</v>
      </c>
      <c r="L24" s="12">
        <f t="shared" si="4"/>
        <v>-0.12605000000000002</v>
      </c>
      <c r="M24" s="12">
        <f t="shared" si="5"/>
        <v>-0.1324000000000001</v>
      </c>
      <c r="N24">
        <f t="shared" si="6"/>
        <v>-1.9693889999999905E-2</v>
      </c>
      <c r="Q24" s="12">
        <f t="shared" si="7"/>
        <v>0.20187996433524497</v>
      </c>
    </row>
    <row r="25" spans="1:17" x14ac:dyDescent="0.25">
      <c r="A25" t="s">
        <v>10</v>
      </c>
      <c r="B25" s="7">
        <v>16.149999999999999</v>
      </c>
      <c r="C25" s="6">
        <v>4</v>
      </c>
      <c r="D25" s="6">
        <v>3.5</v>
      </c>
      <c r="E25" s="7"/>
      <c r="F25" s="9">
        <f>B25*12*0.0254</f>
        <v>4.9225199999999996</v>
      </c>
      <c r="G25" s="9">
        <f>((C25*12)+D25)*0.0254</f>
        <v>1.3081</v>
      </c>
      <c r="H25" s="9">
        <f>-G25</f>
        <v>-1.3081</v>
      </c>
      <c r="I25" s="12">
        <f>H25+MAX($G$6:$G$26)</f>
        <v>0.15874999999999995</v>
      </c>
      <c r="J25" s="12">
        <f t="shared" si="9"/>
        <v>4.8767999999999994</v>
      </c>
      <c r="K25" s="12">
        <f t="shared" si="3"/>
        <v>4.5720000000000205E-2</v>
      </c>
      <c r="L25" s="12">
        <f t="shared" si="4"/>
        <v>-0.1324000000000001</v>
      </c>
      <c r="M25" s="12">
        <f t="shared" si="5"/>
        <v>-0.13874999999999996</v>
      </c>
      <c r="N25">
        <f t="shared" si="6"/>
        <v>-6.1984890000000292E-3</v>
      </c>
      <c r="Q25" s="12">
        <f t="shared" si="7"/>
        <v>0.14608860633191081</v>
      </c>
    </row>
    <row r="26" spans="1:17" x14ac:dyDescent="0.25">
      <c r="B26" s="7">
        <v>16.149999999999999</v>
      </c>
      <c r="C26" s="15">
        <v>0</v>
      </c>
      <c r="D26" s="15">
        <v>0</v>
      </c>
      <c r="E26" s="7"/>
      <c r="F26" s="9">
        <f>B26*12*0.0254</f>
        <v>4.9225199999999996</v>
      </c>
      <c r="G26" s="9">
        <f>((C26*12)+D26)*0.0254</f>
        <v>0</v>
      </c>
      <c r="H26" s="9">
        <f>-G26</f>
        <v>0</v>
      </c>
      <c r="I26" s="12">
        <f>H26+MAX($G$6:$G$26)</f>
        <v>1.46685</v>
      </c>
      <c r="J26" s="12">
        <f t="shared" si="9"/>
        <v>4.9225199999999996</v>
      </c>
      <c r="K26" s="12">
        <f t="shared" si="3"/>
        <v>0</v>
      </c>
      <c r="L26" s="12">
        <f t="shared" si="4"/>
        <v>-0.13874999999999996</v>
      </c>
      <c r="M26" s="12">
        <f t="shared" si="5"/>
        <v>-1.44685</v>
      </c>
      <c r="N26">
        <f>K26*(L26+M26)*0.5</f>
        <v>0</v>
      </c>
      <c r="Q26" s="12">
        <f>SQRT(K26^2+M26^2)</f>
        <v>1.44685</v>
      </c>
    </row>
  </sheetData>
  <conditionalFormatting sqref="L6:M26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workbookViewId="0">
      <selection activeCell="F6" sqref="F6:H18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0</v>
      </c>
      <c r="C2" s="1"/>
      <c r="E2" t="s">
        <v>1</v>
      </c>
    </row>
    <row r="3" spans="2:18" ht="15.75" x14ac:dyDescent="0.25">
      <c r="B3" s="2">
        <v>41390</v>
      </c>
      <c r="C3" s="1">
        <v>941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SUM(N6:N18)</f>
        <v>-13786.83171</v>
      </c>
      <c r="P5">
        <f>F26*AVERAGE(I7:I25)</f>
        <v>0</v>
      </c>
      <c r="Q5" s="13" t="s">
        <v>21</v>
      </c>
      <c r="R5">
        <f>SUM(Q6:Q26)</f>
        <v>605.6871264360658</v>
      </c>
    </row>
    <row r="6" spans="2:18" x14ac:dyDescent="0.25">
      <c r="B6" s="10">
        <v>0</v>
      </c>
      <c r="C6" s="10">
        <v>0</v>
      </c>
      <c r="D6" s="10">
        <v>0</v>
      </c>
      <c r="E6" s="10"/>
      <c r="F6" s="14">
        <v>0</v>
      </c>
      <c r="G6" s="9">
        <v>66.040000000000006</v>
      </c>
      <c r="H6" s="9">
        <v>-66.040000000000006</v>
      </c>
      <c r="I6" s="12">
        <f>H6+MAX($G$6:$G$26)</f>
        <v>82.55</v>
      </c>
      <c r="J6">
        <f>0</f>
        <v>0</v>
      </c>
      <c r="K6" s="12">
        <f>F6-J6</f>
        <v>0</v>
      </c>
      <c r="L6" s="12"/>
      <c r="M6" s="12">
        <f>$L$4-I6</f>
        <v>-82.53</v>
      </c>
      <c r="N6">
        <f>K6*(L6+M6)*0.5</f>
        <v>0</v>
      </c>
    </row>
    <row r="7" spans="2:18" x14ac:dyDescent="0.25">
      <c r="B7" s="7">
        <v>0</v>
      </c>
      <c r="C7" s="7">
        <v>4</v>
      </c>
      <c r="D7" s="7">
        <v>8</v>
      </c>
      <c r="E7" s="7"/>
      <c r="F7" s="14">
        <v>60.96</v>
      </c>
      <c r="G7" s="9">
        <v>86.36</v>
      </c>
      <c r="H7" s="9">
        <v>-86.36</v>
      </c>
      <c r="I7" s="12">
        <f>H7+MAX($G$6:$G$26)</f>
        <v>62.230000000000004</v>
      </c>
      <c r="J7" s="12">
        <f>F6</f>
        <v>0</v>
      </c>
      <c r="K7" s="12">
        <f>F7-J7</f>
        <v>60.96</v>
      </c>
      <c r="L7" s="12">
        <f>M6</f>
        <v>-82.53</v>
      </c>
      <c r="M7" s="12">
        <f>$L$4-I7</f>
        <v>-62.21</v>
      </c>
      <c r="N7">
        <f>K7*(L7+M7)*0.5</f>
        <v>-4411.6752000000006</v>
      </c>
      <c r="P7" s="12"/>
      <c r="Q7" s="12">
        <f>SQRT(K7^2+M7^2)</f>
        <v>87.098827202207502</v>
      </c>
    </row>
    <row r="8" spans="2:18" x14ac:dyDescent="0.25">
      <c r="B8" s="7">
        <f>B7+1</f>
        <v>1</v>
      </c>
      <c r="C8" s="7">
        <v>4</v>
      </c>
      <c r="D8" s="7">
        <v>9.5</v>
      </c>
      <c r="E8" s="7"/>
      <c r="F8" s="9">
        <v>121.92</v>
      </c>
      <c r="G8" s="9">
        <v>95.25</v>
      </c>
      <c r="H8" s="9">
        <v>-95.25</v>
      </c>
      <c r="I8" s="12">
        <f>H8+MAX($G$6:$G$26)</f>
        <v>53.34</v>
      </c>
      <c r="J8" s="12">
        <f>F7</f>
        <v>60.96</v>
      </c>
      <c r="K8" s="12">
        <f>F8-J8</f>
        <v>60.96</v>
      </c>
      <c r="L8" s="12">
        <f t="shared" ref="L8:L18" si="0">M7</f>
        <v>-62.21</v>
      </c>
      <c r="M8" s="12">
        <f t="shared" ref="M8:M18" si="1">$L$4-I8</f>
        <v>-53.32</v>
      </c>
      <c r="N8">
        <f t="shared" ref="N8:N18" si="2">K8*(L8+M8)*0.5</f>
        <v>-3521.3544000000002</v>
      </c>
      <c r="Q8" s="12">
        <f t="shared" ref="Q8:Q18" si="3">SQRT(K8^2+M8^2)</f>
        <v>80.988542399527105</v>
      </c>
    </row>
    <row r="9" spans="2:18" x14ac:dyDescent="0.25">
      <c r="B9" s="7">
        <f t="shared" ref="B9:B18" si="4">B8+1</f>
        <v>2</v>
      </c>
      <c r="C9" s="7">
        <v>4</v>
      </c>
      <c r="D9" s="7">
        <v>9.75</v>
      </c>
      <c r="E9" s="7"/>
      <c r="F9" s="9">
        <v>144.78</v>
      </c>
      <c r="G9" s="9">
        <v>118.11</v>
      </c>
      <c r="H9" s="9">
        <v>-118.11</v>
      </c>
      <c r="I9" s="12">
        <f>H9+MAX($G$6:$G$26)</f>
        <v>30.480000000000004</v>
      </c>
      <c r="J9" s="12">
        <f>F8</f>
        <v>121.92</v>
      </c>
      <c r="K9" s="12">
        <f>F9-J9</f>
        <v>22.86</v>
      </c>
      <c r="L9" s="12">
        <f t="shared" si="0"/>
        <v>-53.32</v>
      </c>
      <c r="M9" s="12">
        <f t="shared" si="1"/>
        <v>-30.460000000000004</v>
      </c>
      <c r="N9">
        <f t="shared" si="2"/>
        <v>-957.60540000000003</v>
      </c>
      <c r="Q9" s="12">
        <f t="shared" si="3"/>
        <v>38.084001890557673</v>
      </c>
    </row>
    <row r="10" spans="2:18" x14ac:dyDescent="0.25">
      <c r="B10" s="7">
        <f t="shared" si="4"/>
        <v>3</v>
      </c>
      <c r="C10" s="7">
        <v>4</v>
      </c>
      <c r="D10" s="7">
        <v>9.25</v>
      </c>
      <c r="E10" s="7"/>
      <c r="F10" s="9">
        <v>144.78</v>
      </c>
      <c r="G10" s="9">
        <v>125.73</v>
      </c>
      <c r="H10" s="9">
        <v>-125.73</v>
      </c>
      <c r="I10" s="12">
        <f>H10+MAX($G$6:$G$26)</f>
        <v>22.86</v>
      </c>
      <c r="J10" s="12">
        <f>F9</f>
        <v>144.78</v>
      </c>
      <c r="K10" s="12">
        <f>F10-J10</f>
        <v>0</v>
      </c>
      <c r="L10" s="12">
        <f t="shared" si="0"/>
        <v>-30.460000000000004</v>
      </c>
      <c r="M10" s="12">
        <f t="shared" si="1"/>
        <v>-22.84</v>
      </c>
      <c r="N10">
        <f t="shared" si="2"/>
        <v>0</v>
      </c>
      <c r="Q10" s="12">
        <f t="shared" si="3"/>
        <v>22.84</v>
      </c>
    </row>
    <row r="11" spans="2:18" x14ac:dyDescent="0.25">
      <c r="B11" s="7">
        <f t="shared" si="4"/>
        <v>4</v>
      </c>
      <c r="C11" s="7">
        <v>4</v>
      </c>
      <c r="D11" s="7">
        <v>9.75</v>
      </c>
      <c r="E11" s="7"/>
      <c r="F11" s="9">
        <v>182.88</v>
      </c>
      <c r="G11" s="9">
        <v>122.55500000000001</v>
      </c>
      <c r="H11" s="9">
        <v>-122.55500000000001</v>
      </c>
      <c r="I11" s="12">
        <f>H11+MAX($G$6:$G$26)</f>
        <v>26.034999999999997</v>
      </c>
      <c r="J11" s="12">
        <f>F10</f>
        <v>144.78</v>
      </c>
      <c r="K11" s="12">
        <f>F11-J11</f>
        <v>38.099999999999994</v>
      </c>
      <c r="L11" s="12">
        <f t="shared" si="0"/>
        <v>-22.84</v>
      </c>
      <c r="M11" s="12">
        <f t="shared" si="1"/>
        <v>-26.014999999999997</v>
      </c>
      <c r="N11">
        <f t="shared" si="2"/>
        <v>-930.68774999999982</v>
      </c>
      <c r="Q11" s="12">
        <f t="shared" si="3"/>
        <v>46.13447978464697</v>
      </c>
    </row>
    <row r="12" spans="2:18" x14ac:dyDescent="0.25">
      <c r="B12" s="7">
        <f t="shared" si="4"/>
        <v>5</v>
      </c>
      <c r="C12" s="7">
        <v>4</v>
      </c>
      <c r="D12" s="7">
        <v>9.75</v>
      </c>
      <c r="E12" s="7"/>
      <c r="F12" s="9">
        <v>243.84</v>
      </c>
      <c r="G12" s="9">
        <v>129.54</v>
      </c>
      <c r="H12" s="9">
        <v>-129.54</v>
      </c>
      <c r="I12" s="12">
        <f>H12+MAX($G$6:$G$26)</f>
        <v>19.050000000000011</v>
      </c>
      <c r="J12" s="12">
        <f>F11</f>
        <v>182.88</v>
      </c>
      <c r="K12" s="12">
        <f>F12-J12</f>
        <v>60.960000000000008</v>
      </c>
      <c r="L12" s="12">
        <f t="shared" si="0"/>
        <v>-26.014999999999997</v>
      </c>
      <c r="M12" s="12">
        <f t="shared" si="1"/>
        <v>-19.030000000000012</v>
      </c>
      <c r="N12">
        <f t="shared" si="2"/>
        <v>-1372.9716000000005</v>
      </c>
      <c r="Q12" s="12">
        <f t="shared" si="3"/>
        <v>63.861275433552073</v>
      </c>
    </row>
    <row r="13" spans="2:18" x14ac:dyDescent="0.25">
      <c r="B13" s="7">
        <f t="shared" si="4"/>
        <v>6</v>
      </c>
      <c r="C13" s="7">
        <v>4</v>
      </c>
      <c r="D13" s="7">
        <v>9.25</v>
      </c>
      <c r="E13" s="7"/>
      <c r="F13" s="9">
        <v>304.8</v>
      </c>
      <c r="G13" s="9">
        <v>148.59</v>
      </c>
      <c r="H13" s="9">
        <v>-148.59</v>
      </c>
      <c r="I13" s="12">
        <f>H13+MAX($G$6:$G$26)</f>
        <v>0</v>
      </c>
      <c r="J13" s="12">
        <f>F12</f>
        <v>243.84</v>
      </c>
      <c r="K13" s="12">
        <f>F13-J13</f>
        <v>60.960000000000008</v>
      </c>
      <c r="L13" s="12">
        <f t="shared" si="0"/>
        <v>-19.030000000000012</v>
      </c>
      <c r="M13" s="12">
        <f t="shared" si="1"/>
        <v>0.02</v>
      </c>
      <c r="N13">
        <f t="shared" si="2"/>
        <v>-579.42480000000046</v>
      </c>
      <c r="Q13" s="12">
        <f t="shared" si="3"/>
        <v>60.960003280839814</v>
      </c>
    </row>
    <row r="14" spans="2:18" x14ac:dyDescent="0.25">
      <c r="B14" s="7">
        <f t="shared" si="4"/>
        <v>7</v>
      </c>
      <c r="C14" s="7">
        <v>4</v>
      </c>
      <c r="D14" s="7">
        <v>8.25</v>
      </c>
      <c r="E14" s="7"/>
      <c r="F14" s="9">
        <v>365.76</v>
      </c>
      <c r="G14" s="9">
        <v>128.27000000000001</v>
      </c>
      <c r="H14" s="9">
        <v>-128.27000000000001</v>
      </c>
      <c r="I14" s="12">
        <f>H14+MAX($G$6:$G$26)</f>
        <v>20.319999999999993</v>
      </c>
      <c r="J14" s="12">
        <f>F13</f>
        <v>304.8</v>
      </c>
      <c r="K14" s="12">
        <f>F14-J14</f>
        <v>60.95999999999998</v>
      </c>
      <c r="L14" s="12">
        <f t="shared" si="0"/>
        <v>0.02</v>
      </c>
      <c r="M14" s="12">
        <f t="shared" si="1"/>
        <v>-20.299999999999994</v>
      </c>
      <c r="N14">
        <f t="shared" si="2"/>
        <v>-618.13439999999957</v>
      </c>
      <c r="Q14" s="12">
        <f t="shared" si="3"/>
        <v>64.251160300807001</v>
      </c>
    </row>
    <row r="15" spans="2:18" x14ac:dyDescent="0.25">
      <c r="B15" s="7">
        <f t="shared" si="4"/>
        <v>8</v>
      </c>
      <c r="C15" s="7">
        <v>4</v>
      </c>
      <c r="D15" s="7">
        <v>8</v>
      </c>
      <c r="E15" s="7"/>
      <c r="F15" s="9">
        <v>426.72</v>
      </c>
      <c r="G15" s="9">
        <v>144.78</v>
      </c>
      <c r="H15" s="9">
        <v>-144.78</v>
      </c>
      <c r="I15" s="12">
        <f>H15+MAX($G$6:$G$26)</f>
        <v>3.8100000000000023</v>
      </c>
      <c r="J15" s="12">
        <f>F14</f>
        <v>365.76</v>
      </c>
      <c r="K15" s="12">
        <f>F15-J15</f>
        <v>60.960000000000036</v>
      </c>
      <c r="L15" s="12">
        <f t="shared" si="0"/>
        <v>-20.299999999999994</v>
      </c>
      <c r="M15" s="12">
        <f t="shared" si="1"/>
        <v>-3.7900000000000023</v>
      </c>
      <c r="N15">
        <f t="shared" si="2"/>
        <v>-734.26320000000032</v>
      </c>
      <c r="Q15" s="12">
        <f t="shared" si="3"/>
        <v>61.077702150621256</v>
      </c>
    </row>
    <row r="16" spans="2:18" x14ac:dyDescent="0.25">
      <c r="B16" s="7">
        <f t="shared" si="4"/>
        <v>9</v>
      </c>
      <c r="C16" s="7">
        <v>4</v>
      </c>
      <c r="D16" s="7">
        <v>5.75</v>
      </c>
      <c r="E16" s="7"/>
      <c r="F16" s="9">
        <v>470.91599999999994</v>
      </c>
      <c r="G16" s="9">
        <v>132.08000000000001</v>
      </c>
      <c r="H16" s="9">
        <v>-132.08000000000001</v>
      </c>
      <c r="I16" s="12">
        <f>H16+MAX($G$6:$G$26)</f>
        <v>16.509999999999991</v>
      </c>
      <c r="J16" s="12">
        <f>F15</f>
        <v>426.72</v>
      </c>
      <c r="K16" s="12">
        <f>F16-J16</f>
        <v>44.195999999999913</v>
      </c>
      <c r="L16" s="12">
        <f t="shared" si="0"/>
        <v>-3.7900000000000023</v>
      </c>
      <c r="M16" s="12">
        <f t="shared" si="1"/>
        <v>-16.489999999999991</v>
      </c>
      <c r="N16">
        <f t="shared" si="2"/>
        <v>-448.14743999999899</v>
      </c>
      <c r="Q16" s="12">
        <f t="shared" si="3"/>
        <v>47.172094674712</v>
      </c>
    </row>
    <row r="17" spans="1:17" x14ac:dyDescent="0.25">
      <c r="B17" s="7">
        <f t="shared" si="4"/>
        <v>10</v>
      </c>
      <c r="C17" s="7">
        <v>4</v>
      </c>
      <c r="D17" s="7">
        <v>6</v>
      </c>
      <c r="E17" s="7"/>
      <c r="F17" s="9">
        <v>470.91599999999994</v>
      </c>
      <c r="G17" s="9">
        <v>137.16</v>
      </c>
      <c r="H17" s="9">
        <v>-137.16</v>
      </c>
      <c r="I17" s="12">
        <f>H17+MAX($G$6:$G$26)</f>
        <v>11.430000000000007</v>
      </c>
      <c r="J17" s="12">
        <f>F16</f>
        <v>470.91599999999994</v>
      </c>
      <c r="K17" s="12">
        <f>F17-J17</f>
        <v>0</v>
      </c>
      <c r="L17" s="12">
        <f t="shared" si="0"/>
        <v>-16.489999999999991</v>
      </c>
      <c r="M17" s="12">
        <f t="shared" si="1"/>
        <v>-11.410000000000007</v>
      </c>
      <c r="N17">
        <f t="shared" si="2"/>
        <v>0</v>
      </c>
      <c r="Q17" s="12">
        <f t="shared" si="3"/>
        <v>11.410000000000007</v>
      </c>
    </row>
    <row r="18" spans="1:17" x14ac:dyDescent="0.25">
      <c r="B18" s="7">
        <f t="shared" si="4"/>
        <v>11</v>
      </c>
      <c r="C18" s="7">
        <v>4</v>
      </c>
      <c r="D18" s="7">
        <v>7</v>
      </c>
      <c r="E18" s="7"/>
      <c r="F18" s="9">
        <v>487.68</v>
      </c>
      <c r="G18" s="9">
        <v>134.62</v>
      </c>
      <c r="H18" s="9">
        <v>-134.62</v>
      </c>
      <c r="I18" s="12">
        <f>H18+MAX($G$6:$G$26)</f>
        <v>13.969999999999999</v>
      </c>
      <c r="J18" s="12">
        <f>F17</f>
        <v>470.91599999999994</v>
      </c>
      <c r="K18" s="12">
        <f>F18-J18</f>
        <v>16.764000000000067</v>
      </c>
      <c r="L18" s="12">
        <f t="shared" si="0"/>
        <v>-11.410000000000007</v>
      </c>
      <c r="M18" s="12">
        <f t="shared" si="1"/>
        <v>-13.95</v>
      </c>
      <c r="N18">
        <f t="shared" si="2"/>
        <v>-212.56752000000091</v>
      </c>
      <c r="Q18" s="12">
        <f t="shared" si="3"/>
        <v>21.809039318594532</v>
      </c>
    </row>
    <row r="19" spans="1:17" x14ac:dyDescent="0.25">
      <c r="B19" s="7"/>
      <c r="C19" s="7"/>
      <c r="D19" s="7"/>
      <c r="E19" s="7"/>
      <c r="F19" s="9"/>
      <c r="G19" s="9"/>
      <c r="H19" s="9"/>
      <c r="I19" s="12"/>
      <c r="J19" s="12"/>
      <c r="K19" s="12"/>
      <c r="L19" s="12"/>
      <c r="M19" s="12"/>
      <c r="Q19" s="12"/>
    </row>
    <row r="20" spans="1:17" x14ac:dyDescent="0.25">
      <c r="B20" s="7"/>
      <c r="C20" s="7"/>
      <c r="D20" s="7"/>
      <c r="E20" s="7"/>
      <c r="F20" s="9"/>
      <c r="G20" s="9"/>
      <c r="H20" s="9"/>
      <c r="I20" s="12"/>
      <c r="J20" s="12"/>
      <c r="K20" s="12"/>
      <c r="L20" s="12"/>
      <c r="M20" s="12"/>
      <c r="Q20" s="12"/>
    </row>
    <row r="21" spans="1:17" x14ac:dyDescent="0.25">
      <c r="B21" s="7"/>
      <c r="C21" s="7"/>
      <c r="D21" s="7"/>
      <c r="E21" s="7"/>
      <c r="F21" s="9"/>
      <c r="G21" s="9"/>
      <c r="H21" s="9"/>
      <c r="I21" s="12"/>
      <c r="J21" s="12"/>
      <c r="K21" s="12"/>
      <c r="L21" s="12"/>
      <c r="M21" s="12"/>
      <c r="Q21" s="12"/>
    </row>
    <row r="22" spans="1:17" x14ac:dyDescent="0.25">
      <c r="B22" s="7"/>
      <c r="C22" s="7"/>
      <c r="D22" s="7"/>
      <c r="E22" s="7"/>
      <c r="F22" s="9"/>
      <c r="G22" s="9"/>
      <c r="H22" s="9"/>
      <c r="I22" s="12"/>
      <c r="J22" s="12"/>
      <c r="K22" s="12"/>
      <c r="L22" s="12"/>
      <c r="M22" s="12"/>
      <c r="Q22" s="12"/>
    </row>
    <row r="23" spans="1:17" x14ac:dyDescent="0.25">
      <c r="A23" t="s">
        <v>9</v>
      </c>
      <c r="B23" s="7"/>
      <c r="C23" s="7"/>
      <c r="D23" s="7"/>
      <c r="E23" s="7"/>
      <c r="F23" s="9"/>
      <c r="G23" s="9"/>
      <c r="H23" s="9"/>
      <c r="I23" s="12"/>
      <c r="J23" s="12"/>
      <c r="K23" s="12"/>
      <c r="L23" s="12"/>
      <c r="M23" s="12"/>
      <c r="Q23" s="12"/>
    </row>
    <row r="24" spans="1:17" x14ac:dyDescent="0.25">
      <c r="B24" s="7"/>
      <c r="C24" s="7"/>
      <c r="D24" s="7"/>
      <c r="E24" s="7"/>
      <c r="F24" s="9"/>
      <c r="G24" s="9"/>
      <c r="H24" s="9"/>
      <c r="I24" s="12"/>
      <c r="J24" s="12"/>
      <c r="K24" s="12"/>
      <c r="L24" s="12"/>
      <c r="M24" s="12"/>
      <c r="Q24" s="12"/>
    </row>
    <row r="25" spans="1:17" x14ac:dyDescent="0.25">
      <c r="A25" t="s">
        <v>10</v>
      </c>
      <c r="B25" s="7"/>
      <c r="C25" s="6"/>
      <c r="D25" s="6"/>
      <c r="E25" s="7"/>
      <c r="F25" s="9"/>
      <c r="G25" s="9"/>
      <c r="H25" s="9"/>
      <c r="I25" s="12"/>
      <c r="J25" s="12"/>
      <c r="K25" s="12"/>
      <c r="L25" s="12"/>
      <c r="M25" s="12"/>
      <c r="Q25" s="12"/>
    </row>
    <row r="26" spans="1:17" x14ac:dyDescent="0.25">
      <c r="B26" s="7"/>
      <c r="C26" s="15"/>
      <c r="D26" s="15"/>
      <c r="E26" s="7"/>
      <c r="F26" s="9"/>
      <c r="G26" s="9"/>
      <c r="H26" s="9"/>
      <c r="I26" s="12"/>
      <c r="J26" s="12"/>
      <c r="K26" s="12"/>
      <c r="L26" s="12"/>
      <c r="M26" s="12"/>
      <c r="Q26" s="12"/>
    </row>
  </sheetData>
  <conditionalFormatting sqref="L6:M2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tabSelected="1" workbookViewId="0">
      <selection activeCell="A8" sqref="A8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" t="s">
        <v>0</v>
      </c>
      <c r="C2" s="1"/>
      <c r="E2" t="s">
        <v>1</v>
      </c>
    </row>
    <row r="3" spans="2:18" ht="15.75" x14ac:dyDescent="0.25">
      <c r="B3" s="2">
        <v>41390</v>
      </c>
      <c r="C3" s="1">
        <v>941</v>
      </c>
      <c r="L3" t="s">
        <v>16</v>
      </c>
    </row>
    <row r="4" spans="2:18" x14ac:dyDescent="0.25">
      <c r="B4" s="5" t="s">
        <v>5</v>
      </c>
      <c r="C4" s="5" t="s">
        <v>5</v>
      </c>
      <c r="D4" s="5" t="s">
        <v>6</v>
      </c>
      <c r="E4" s="4"/>
      <c r="F4" s="5" t="s">
        <v>11</v>
      </c>
      <c r="G4" s="5" t="s">
        <v>11</v>
      </c>
      <c r="H4" s="5" t="s">
        <v>11</v>
      </c>
      <c r="L4">
        <v>0.02</v>
      </c>
      <c r="O4" t="s">
        <v>18</v>
      </c>
      <c r="P4" t="s">
        <v>20</v>
      </c>
    </row>
    <row r="5" spans="2:18" x14ac:dyDescent="0.25">
      <c r="B5" s="3" t="s">
        <v>2</v>
      </c>
      <c r="C5" s="3" t="s">
        <v>3</v>
      </c>
      <c r="D5" s="3"/>
      <c r="E5" s="4"/>
      <c r="F5" s="3" t="s">
        <v>2</v>
      </c>
      <c r="G5" s="3" t="s">
        <v>3</v>
      </c>
      <c r="H5" s="3" t="s">
        <v>12</v>
      </c>
      <c r="I5" s="11" t="s">
        <v>13</v>
      </c>
      <c r="J5" s="11" t="s">
        <v>14</v>
      </c>
      <c r="K5" s="11" t="s">
        <v>15</v>
      </c>
      <c r="L5" s="11" t="s">
        <v>17</v>
      </c>
      <c r="M5" s="11" t="s">
        <v>19</v>
      </c>
      <c r="N5" s="11" t="s">
        <v>18</v>
      </c>
      <c r="O5">
        <f>SUM(N7:N19)</f>
        <v>-1.2821225309999997</v>
      </c>
      <c r="P5">
        <f>F27*AVERAGE(I8:I26)</f>
        <v>0</v>
      </c>
      <c r="Q5" s="13" t="s">
        <v>21</v>
      </c>
      <c r="R5">
        <f>SUM(Q7:Q27)</f>
        <v>5.9330037021090369</v>
      </c>
    </row>
    <row r="6" spans="2:18" s="16" customFormat="1" x14ac:dyDescent="0.25">
      <c r="B6" s="17"/>
      <c r="C6" s="17"/>
      <c r="D6" s="17"/>
      <c r="E6" s="15"/>
      <c r="F6" s="17">
        <v>0</v>
      </c>
      <c r="G6" s="17">
        <v>0</v>
      </c>
      <c r="H6" s="17">
        <v>0</v>
      </c>
      <c r="I6" s="18"/>
      <c r="J6" s="18"/>
      <c r="K6" s="18"/>
      <c r="L6" s="18"/>
      <c r="M6" s="18"/>
      <c r="N6" s="18"/>
      <c r="Q6" s="18"/>
    </row>
    <row r="7" spans="2:18" x14ac:dyDescent="0.25">
      <c r="B7" s="10">
        <v>0</v>
      </c>
      <c r="C7" s="10">
        <v>0</v>
      </c>
      <c r="D7" s="10">
        <v>0</v>
      </c>
      <c r="E7" s="10"/>
      <c r="F7" s="14">
        <f>'R2'!F6*0.01</f>
        <v>0</v>
      </c>
      <c r="G7" s="14">
        <f>'R2'!G6*0.01</f>
        <v>0.6604000000000001</v>
      </c>
      <c r="H7" s="14">
        <f>'R2'!H6*0.01</f>
        <v>-0.6604000000000001</v>
      </c>
      <c r="I7" s="12">
        <f>H7+MAX($G$7:$G$19)</f>
        <v>0.8254999999999999</v>
      </c>
      <c r="J7">
        <f>0</f>
        <v>0</v>
      </c>
      <c r="K7" s="12">
        <f>F7-J7</f>
        <v>0</v>
      </c>
      <c r="L7" s="12"/>
      <c r="M7" s="12">
        <f>$L$4-I7</f>
        <v>-0.80549999999999988</v>
      </c>
      <c r="N7">
        <f>K7*(L7+M7)*0.5</f>
        <v>0</v>
      </c>
    </row>
    <row r="8" spans="2:18" x14ac:dyDescent="0.25">
      <c r="B8" s="7">
        <v>0</v>
      </c>
      <c r="C8" s="7">
        <v>4</v>
      </c>
      <c r="D8" s="7">
        <v>8</v>
      </c>
      <c r="E8" s="7"/>
      <c r="F8" s="14">
        <f>'R2'!F7*0.01</f>
        <v>0.60960000000000003</v>
      </c>
      <c r="G8" s="14">
        <f>'R2'!G7*0.01</f>
        <v>0.86360000000000003</v>
      </c>
      <c r="H8" s="14">
        <f>'R2'!H7*0.01</f>
        <v>-0.86360000000000003</v>
      </c>
      <c r="I8" s="12">
        <f>H8+MAX($G$7:$G$27)</f>
        <v>0.62229999999999996</v>
      </c>
      <c r="J8" s="12">
        <f>F7</f>
        <v>0</v>
      </c>
      <c r="K8" s="12">
        <f>F8-J8</f>
        <v>0.60960000000000003</v>
      </c>
      <c r="L8" s="12">
        <f>M7</f>
        <v>-0.80549999999999988</v>
      </c>
      <c r="M8" s="12">
        <f>$L$4-I8</f>
        <v>-0.60229999999999995</v>
      </c>
      <c r="N8">
        <f>K8*(L8+M8)*0.5</f>
        <v>-0.42909744</v>
      </c>
      <c r="P8" s="12"/>
      <c r="Q8" s="12">
        <f>SQRT(K8^2+M8^2)</f>
        <v>0.85695825452585495</v>
      </c>
    </row>
    <row r="9" spans="2:18" x14ac:dyDescent="0.25">
      <c r="B9" s="7">
        <f>B8+1</f>
        <v>1</v>
      </c>
      <c r="C9" s="7">
        <v>4</v>
      </c>
      <c r="D9" s="7">
        <v>9.5</v>
      </c>
      <c r="E9" s="7"/>
      <c r="F9" s="14">
        <f>'R2'!F8*0.01</f>
        <v>1.2192000000000001</v>
      </c>
      <c r="G9" s="14">
        <f>'R2'!G8*0.01</f>
        <v>0.95250000000000001</v>
      </c>
      <c r="H9" s="14">
        <f>'R2'!H8*0.01</f>
        <v>-0.95250000000000001</v>
      </c>
      <c r="I9" s="12">
        <f>H9+MAX($G$7:$G$27)</f>
        <v>0.53339999999999999</v>
      </c>
      <c r="J9" s="12">
        <f>F8</f>
        <v>0.60960000000000003</v>
      </c>
      <c r="K9" s="12">
        <f>F9-J9</f>
        <v>0.60960000000000003</v>
      </c>
      <c r="L9" s="12">
        <f t="shared" ref="L9:L19" si="0">M8</f>
        <v>-0.60229999999999995</v>
      </c>
      <c r="M9" s="12">
        <f t="shared" ref="M9:M19" si="1">$L$4-I9</f>
        <v>-0.51339999999999997</v>
      </c>
      <c r="N9">
        <f t="shared" ref="N9:N19" si="2">K9*(L9+M9)*0.5</f>
        <v>-0.34006535999999998</v>
      </c>
      <c r="Q9" s="12">
        <f t="shared" ref="Q9:Q19" si="3">SQRT(K9^2+M9^2)</f>
        <v>0.79698915927382596</v>
      </c>
    </row>
    <row r="10" spans="2:18" x14ac:dyDescent="0.25">
      <c r="B10" s="7">
        <f t="shared" ref="B10:B19" si="4">B9+1</f>
        <v>2</v>
      </c>
      <c r="C10" s="7">
        <v>4</v>
      </c>
      <c r="D10" s="7">
        <v>9.75</v>
      </c>
      <c r="E10" s="7"/>
      <c r="F10" s="14">
        <f>'R2'!F9*0.01</f>
        <v>1.4478</v>
      </c>
      <c r="G10" s="14">
        <f>'R2'!G9*0.01</f>
        <v>1.1811</v>
      </c>
      <c r="H10" s="14">
        <f>'R2'!H9*0.01</f>
        <v>-1.1811</v>
      </c>
      <c r="I10" s="12">
        <f>H10+MAX($G$7:$G$27)</f>
        <v>0.30479999999999996</v>
      </c>
      <c r="J10" s="12">
        <f>F9</f>
        <v>1.2192000000000001</v>
      </c>
      <c r="K10" s="12">
        <f>F10-J10</f>
        <v>0.22859999999999991</v>
      </c>
      <c r="L10" s="12">
        <f t="shared" si="0"/>
        <v>-0.51339999999999997</v>
      </c>
      <c r="M10" s="12">
        <f t="shared" si="1"/>
        <v>-0.28479999999999994</v>
      </c>
      <c r="N10">
        <f t="shared" si="2"/>
        <v>-9.1234259999999956E-2</v>
      </c>
      <c r="Q10" s="12">
        <f t="shared" si="3"/>
        <v>0.36519720699917729</v>
      </c>
    </row>
    <row r="11" spans="2:18" x14ac:dyDescent="0.25">
      <c r="B11" s="7">
        <f t="shared" si="4"/>
        <v>3</v>
      </c>
      <c r="C11" s="7">
        <v>4</v>
      </c>
      <c r="D11" s="7">
        <v>9.25</v>
      </c>
      <c r="E11" s="7"/>
      <c r="F11" s="14">
        <f>'R2'!F10*0.01</f>
        <v>1.4478</v>
      </c>
      <c r="G11" s="14">
        <f>'R2'!G10*0.01</f>
        <v>1.2573000000000001</v>
      </c>
      <c r="H11" s="14">
        <f>'R2'!H10*0.01</f>
        <v>-1.2573000000000001</v>
      </c>
      <c r="I11" s="12">
        <f>H11+MAX($G$7:$G$27)</f>
        <v>0.22859999999999991</v>
      </c>
      <c r="J11" s="12">
        <f>F10</f>
        <v>1.4478</v>
      </c>
      <c r="K11" s="12">
        <f>F11-J11</f>
        <v>0</v>
      </c>
      <c r="L11" s="12">
        <f t="shared" si="0"/>
        <v>-0.28479999999999994</v>
      </c>
      <c r="M11" s="12">
        <f t="shared" si="1"/>
        <v>-0.20859999999999992</v>
      </c>
      <c r="N11">
        <f t="shared" si="2"/>
        <v>0</v>
      </c>
      <c r="Q11" s="12">
        <f t="shared" si="3"/>
        <v>0.20859999999999992</v>
      </c>
    </row>
    <row r="12" spans="2:18" x14ac:dyDescent="0.25">
      <c r="B12" s="7">
        <f t="shared" si="4"/>
        <v>4</v>
      </c>
      <c r="C12" s="7">
        <v>4</v>
      </c>
      <c r="D12" s="7">
        <v>9.75</v>
      </c>
      <c r="E12" s="7"/>
      <c r="F12" s="14">
        <f>'R2'!F11*0.01</f>
        <v>1.8288</v>
      </c>
      <c r="G12" s="14">
        <f>'R2'!G11*0.01</f>
        <v>1.2255500000000001</v>
      </c>
      <c r="H12" s="14">
        <f>'R2'!H11*0.01</f>
        <v>-1.2255500000000001</v>
      </c>
      <c r="I12" s="12">
        <f>H12+MAX($G$7:$G$27)</f>
        <v>0.26034999999999986</v>
      </c>
      <c r="J12" s="12">
        <f>F11</f>
        <v>1.4478</v>
      </c>
      <c r="K12" s="12">
        <f>F12-J12</f>
        <v>0.38100000000000001</v>
      </c>
      <c r="L12" s="12">
        <f t="shared" si="0"/>
        <v>-0.20859999999999992</v>
      </c>
      <c r="M12" s="12">
        <f t="shared" si="1"/>
        <v>-0.24034999999999987</v>
      </c>
      <c r="N12">
        <f t="shared" si="2"/>
        <v>-8.5524974999999961E-2</v>
      </c>
      <c r="Q12" s="12">
        <f t="shared" si="3"/>
        <v>0.45047655044408241</v>
      </c>
    </row>
    <row r="13" spans="2:18" x14ac:dyDescent="0.25">
      <c r="B13" s="7">
        <f t="shared" si="4"/>
        <v>5</v>
      </c>
      <c r="C13" s="7">
        <v>4</v>
      </c>
      <c r="D13" s="7">
        <v>9.75</v>
      </c>
      <c r="E13" s="7"/>
      <c r="F13" s="14">
        <f>'R2'!F12*0.01</f>
        <v>2.4384000000000001</v>
      </c>
      <c r="G13" s="14">
        <f>'R2'!G12*0.01</f>
        <v>1.2953999999999999</v>
      </c>
      <c r="H13" s="14">
        <f>'R2'!H12*0.01</f>
        <v>-1.2953999999999999</v>
      </c>
      <c r="I13" s="12">
        <f>H13+MAX($G$7:$G$27)</f>
        <v>0.19050000000000011</v>
      </c>
      <c r="J13" s="12">
        <f>F12</f>
        <v>1.8288</v>
      </c>
      <c r="K13" s="12">
        <f>F13-J13</f>
        <v>0.60960000000000014</v>
      </c>
      <c r="L13" s="12">
        <f t="shared" si="0"/>
        <v>-0.24034999999999987</v>
      </c>
      <c r="M13" s="12">
        <f t="shared" si="1"/>
        <v>-0.17050000000000012</v>
      </c>
      <c r="N13">
        <f t="shared" si="2"/>
        <v>-0.12522708000000002</v>
      </c>
      <c r="Q13" s="12">
        <f t="shared" si="3"/>
        <v>0.6329947946073492</v>
      </c>
    </row>
    <row r="14" spans="2:18" x14ac:dyDescent="0.25">
      <c r="B14" s="7">
        <f t="shared" si="4"/>
        <v>6</v>
      </c>
      <c r="C14" s="7">
        <v>4</v>
      </c>
      <c r="D14" s="7">
        <v>9.25</v>
      </c>
      <c r="E14" s="7"/>
      <c r="F14" s="14">
        <f>'R2'!F13*0.01</f>
        <v>3.048</v>
      </c>
      <c r="G14" s="14">
        <f>'R2'!G13*0.01</f>
        <v>1.4859</v>
      </c>
      <c r="H14" s="14">
        <f>'R2'!H13*0.01</f>
        <v>-1.4859</v>
      </c>
      <c r="I14" s="12">
        <f>H14+MAX($G$7:$G$27)</f>
        <v>0</v>
      </c>
      <c r="J14" s="12">
        <f>F13</f>
        <v>2.4384000000000001</v>
      </c>
      <c r="K14" s="12">
        <f>F14-J14</f>
        <v>0.60959999999999992</v>
      </c>
      <c r="L14" s="12">
        <f t="shared" si="0"/>
        <v>-0.17050000000000012</v>
      </c>
      <c r="M14" s="12">
        <f t="shared" si="1"/>
        <v>0.02</v>
      </c>
      <c r="N14">
        <f t="shared" si="2"/>
        <v>-4.5872400000000035E-2</v>
      </c>
      <c r="Q14" s="12">
        <f t="shared" si="3"/>
        <v>0.60992799575031797</v>
      </c>
    </row>
    <row r="15" spans="2:18" x14ac:dyDescent="0.25">
      <c r="B15" s="7">
        <f t="shared" si="4"/>
        <v>7</v>
      </c>
      <c r="C15" s="7">
        <v>4</v>
      </c>
      <c r="D15" s="7">
        <v>8.25</v>
      </c>
      <c r="E15" s="7"/>
      <c r="F15" s="14">
        <f>'R2'!F14*0.01</f>
        <v>3.6576</v>
      </c>
      <c r="G15" s="14">
        <f>'R2'!G14*0.01</f>
        <v>1.2827000000000002</v>
      </c>
      <c r="H15" s="14">
        <f>'R2'!H14*0.01</f>
        <v>-1.2827000000000002</v>
      </c>
      <c r="I15" s="12">
        <f>H15+MAX($G$7:$G$27)</f>
        <v>0.20319999999999983</v>
      </c>
      <c r="J15" s="12">
        <f>F14</f>
        <v>3.048</v>
      </c>
      <c r="K15" s="12">
        <f>F15-J15</f>
        <v>0.60959999999999992</v>
      </c>
      <c r="L15" s="12">
        <f t="shared" si="0"/>
        <v>0.02</v>
      </c>
      <c r="M15" s="12">
        <f t="shared" si="1"/>
        <v>-0.18319999999999984</v>
      </c>
      <c r="N15">
        <f t="shared" si="2"/>
        <v>-4.9743359999999945E-2</v>
      </c>
      <c r="Q15" s="12">
        <f t="shared" si="3"/>
        <v>0.63653310990081247</v>
      </c>
    </row>
    <row r="16" spans="2:18" x14ac:dyDescent="0.25">
      <c r="B16" s="7">
        <f t="shared" si="4"/>
        <v>8</v>
      </c>
      <c r="C16" s="7">
        <v>4</v>
      </c>
      <c r="D16" s="7">
        <v>8</v>
      </c>
      <c r="E16" s="7"/>
      <c r="F16" s="14">
        <f>'R2'!F15*0.01</f>
        <v>4.2672000000000008</v>
      </c>
      <c r="G16" s="14">
        <f>'R2'!G15*0.01</f>
        <v>1.4478</v>
      </c>
      <c r="H16" s="14">
        <f>'R2'!H15*0.01</f>
        <v>-1.4478</v>
      </c>
      <c r="I16" s="12">
        <f>H16+MAX($G$7:$G$27)</f>
        <v>3.8100000000000023E-2</v>
      </c>
      <c r="J16" s="12">
        <f>F15</f>
        <v>3.6576</v>
      </c>
      <c r="K16" s="12">
        <f>F16-J16</f>
        <v>0.60960000000000081</v>
      </c>
      <c r="L16" s="12">
        <f t="shared" si="0"/>
        <v>-0.18319999999999984</v>
      </c>
      <c r="M16" s="12">
        <f t="shared" si="1"/>
        <v>-1.8100000000000022E-2</v>
      </c>
      <c r="N16">
        <f t="shared" si="2"/>
        <v>-6.1356240000000041E-2</v>
      </c>
      <c r="Q16" s="12">
        <f t="shared" si="3"/>
        <v>0.60986864979272459</v>
      </c>
    </row>
    <row r="17" spans="1:17" x14ac:dyDescent="0.25">
      <c r="B17" s="7">
        <f t="shared" si="4"/>
        <v>9</v>
      </c>
      <c r="C17" s="7">
        <v>4</v>
      </c>
      <c r="D17" s="7">
        <v>5.75</v>
      </c>
      <c r="E17" s="7"/>
      <c r="F17" s="14">
        <f>'R2'!F16*0.01</f>
        <v>4.7091599999999998</v>
      </c>
      <c r="G17" s="14">
        <f>'R2'!G16*0.01</f>
        <v>1.3208000000000002</v>
      </c>
      <c r="H17" s="14">
        <f>'R2'!H16*0.01</f>
        <v>-1.3208000000000002</v>
      </c>
      <c r="I17" s="12">
        <f>H17+MAX($G$7:$G$27)</f>
        <v>0.1650999999999998</v>
      </c>
      <c r="J17" s="12">
        <f>F16</f>
        <v>4.2672000000000008</v>
      </c>
      <c r="K17" s="12">
        <f>F17-J17</f>
        <v>0.44195999999999902</v>
      </c>
      <c r="L17" s="12">
        <f t="shared" si="0"/>
        <v>-1.8100000000000022E-2</v>
      </c>
      <c r="M17" s="12">
        <f t="shared" si="1"/>
        <v>-0.14509999999999981</v>
      </c>
      <c r="N17">
        <f t="shared" si="2"/>
        <v>-3.6063935999999887E-2</v>
      </c>
      <c r="Q17" s="12">
        <f t="shared" si="3"/>
        <v>0.46516948696147203</v>
      </c>
    </row>
    <row r="18" spans="1:17" x14ac:dyDescent="0.25">
      <c r="B18" s="7">
        <f t="shared" si="4"/>
        <v>10</v>
      </c>
      <c r="C18" s="7">
        <v>4</v>
      </c>
      <c r="D18" s="7">
        <v>6</v>
      </c>
      <c r="E18" s="7"/>
      <c r="F18" s="14">
        <f>'R2'!F17*0.01</f>
        <v>4.7091599999999998</v>
      </c>
      <c r="G18" s="14">
        <f>'R2'!G17*0.01</f>
        <v>1.3715999999999999</v>
      </c>
      <c r="H18" s="14">
        <f>'R2'!H17*0.01</f>
        <v>-1.3715999999999999</v>
      </c>
      <c r="I18" s="12">
        <f>H18+MAX($G$7:$G$27)</f>
        <v>0.11430000000000007</v>
      </c>
      <c r="J18" s="12">
        <f>F17</f>
        <v>4.7091599999999998</v>
      </c>
      <c r="K18" s="12">
        <f>F18-J18</f>
        <v>0</v>
      </c>
      <c r="L18" s="12">
        <f t="shared" si="0"/>
        <v>-0.14509999999999981</v>
      </c>
      <c r="M18" s="12">
        <f t="shared" si="1"/>
        <v>-9.4300000000000064E-2</v>
      </c>
      <c r="N18">
        <f t="shared" si="2"/>
        <v>0</v>
      </c>
      <c r="Q18" s="12">
        <f t="shared" si="3"/>
        <v>9.4300000000000064E-2</v>
      </c>
    </row>
    <row r="19" spans="1:17" x14ac:dyDescent="0.25">
      <c r="B19" s="7">
        <f t="shared" si="4"/>
        <v>11</v>
      </c>
      <c r="C19" s="7">
        <v>4</v>
      </c>
      <c r="D19" s="7">
        <v>7</v>
      </c>
      <c r="E19" s="7"/>
      <c r="F19" s="14">
        <f>'R2'!F18*0.01</f>
        <v>4.8768000000000002</v>
      </c>
      <c r="G19" s="14">
        <f>'R2'!G18*0.01</f>
        <v>1.3462000000000001</v>
      </c>
      <c r="H19" s="14">
        <f>'R2'!H18*0.01</f>
        <v>-1.3462000000000001</v>
      </c>
      <c r="I19" s="12">
        <f>H19+MAX($G$7:$G$27)</f>
        <v>0.13969999999999994</v>
      </c>
      <c r="J19" s="12">
        <f>F18</f>
        <v>4.7091599999999998</v>
      </c>
      <c r="K19" s="12">
        <f>F19-J19</f>
        <v>0.16764000000000046</v>
      </c>
      <c r="L19" s="12">
        <f t="shared" si="0"/>
        <v>-9.4300000000000064E-2</v>
      </c>
      <c r="M19" s="12">
        <f t="shared" si="1"/>
        <v>-0.11969999999999993</v>
      </c>
      <c r="N19">
        <f t="shared" si="2"/>
        <v>-1.7937480000000047E-2</v>
      </c>
      <c r="Q19" s="12">
        <f t="shared" si="3"/>
        <v>0.20598849385341922</v>
      </c>
    </row>
    <row r="20" spans="1:17" x14ac:dyDescent="0.25">
      <c r="B20" s="7"/>
      <c r="C20" s="7"/>
      <c r="D20" s="7"/>
      <c r="E20" s="7"/>
      <c r="F20" s="9">
        <v>4.8769999999999998</v>
      </c>
      <c r="G20" s="9">
        <v>0</v>
      </c>
      <c r="H20" s="9">
        <v>0</v>
      </c>
      <c r="I20" s="12"/>
      <c r="J20" s="12"/>
      <c r="K20" s="12"/>
      <c r="L20" s="12"/>
      <c r="M20" s="12"/>
      <c r="Q20" s="12"/>
    </row>
    <row r="21" spans="1:17" x14ac:dyDescent="0.25">
      <c r="B21" s="7"/>
      <c r="C21" s="7"/>
      <c r="D21" s="7"/>
      <c r="E21" s="7"/>
      <c r="F21" s="9"/>
      <c r="G21" s="9"/>
      <c r="H21" s="9"/>
      <c r="I21" s="12"/>
      <c r="J21" s="12"/>
      <c r="K21" s="12"/>
      <c r="L21" s="12"/>
      <c r="M21" s="12"/>
      <c r="Q21" s="12"/>
    </row>
    <row r="22" spans="1:17" x14ac:dyDescent="0.25">
      <c r="B22" s="7"/>
      <c r="C22" s="7"/>
      <c r="D22" s="7"/>
      <c r="E22" s="7"/>
      <c r="F22" s="9"/>
      <c r="G22" s="9"/>
      <c r="H22" s="9"/>
      <c r="I22" s="12"/>
      <c r="J22" s="12"/>
      <c r="K22" s="12"/>
      <c r="L22" s="12"/>
      <c r="M22" s="12"/>
      <c r="Q22" s="12"/>
    </row>
    <row r="23" spans="1:17" x14ac:dyDescent="0.25">
      <c r="B23" s="7"/>
      <c r="C23" s="7"/>
      <c r="D23" s="7"/>
      <c r="E23" s="7"/>
      <c r="F23" s="9"/>
      <c r="G23" s="9"/>
      <c r="H23" s="9"/>
      <c r="I23" s="12"/>
      <c r="J23" s="12"/>
      <c r="K23" s="12"/>
      <c r="L23" s="12"/>
      <c r="M23" s="12"/>
      <c r="Q23" s="12"/>
    </row>
    <row r="24" spans="1:17" x14ac:dyDescent="0.25">
      <c r="A24" t="s">
        <v>9</v>
      </c>
      <c r="B24" s="7"/>
      <c r="C24" s="7"/>
      <c r="D24" s="7"/>
      <c r="E24" s="7"/>
      <c r="F24" s="9"/>
      <c r="G24" s="9"/>
      <c r="H24" s="9"/>
      <c r="I24" s="12"/>
      <c r="J24" s="12"/>
      <c r="K24" s="12"/>
      <c r="L24" s="12"/>
      <c r="M24" s="12"/>
      <c r="Q24" s="12"/>
    </row>
    <row r="25" spans="1:17" x14ac:dyDescent="0.25">
      <c r="B25" s="7"/>
      <c r="C25" s="7"/>
      <c r="D25" s="7"/>
      <c r="E25" s="7"/>
      <c r="F25" s="9"/>
      <c r="G25" s="9"/>
      <c r="H25" s="9"/>
      <c r="I25" s="12"/>
      <c r="J25" s="12"/>
      <c r="K25" s="12"/>
      <c r="L25" s="12"/>
      <c r="M25" s="12"/>
      <c r="Q25" s="12"/>
    </row>
    <row r="26" spans="1:17" x14ac:dyDescent="0.25">
      <c r="A26" t="s">
        <v>10</v>
      </c>
      <c r="B26" s="7"/>
      <c r="C26" s="6"/>
      <c r="D26" s="6"/>
      <c r="E26" s="7"/>
      <c r="F26" s="9"/>
      <c r="G26" s="9"/>
      <c r="H26" s="9"/>
      <c r="I26" s="12"/>
      <c r="J26" s="12"/>
      <c r="K26" s="12"/>
      <c r="L26" s="12"/>
      <c r="M26" s="12"/>
      <c r="Q26" s="12"/>
    </row>
    <row r="27" spans="1:17" x14ac:dyDescent="0.25">
      <c r="B27" s="7"/>
      <c r="C27" s="15"/>
      <c r="D27" s="15"/>
      <c r="E27" s="7"/>
      <c r="F27" s="9"/>
      <c r="G27" s="9"/>
      <c r="H27" s="9"/>
      <c r="I27" s="12"/>
      <c r="J27" s="12"/>
      <c r="K27" s="12"/>
      <c r="L27" s="12"/>
      <c r="M27" s="12"/>
      <c r="Q27" s="12"/>
    </row>
  </sheetData>
  <conditionalFormatting sqref="L7:M2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LBJ</vt:lpstr>
      <vt:lpstr>LBJ_m</vt:lpstr>
      <vt:lpstr>R2</vt:lpstr>
      <vt:lpstr>R2_m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2014-10-26T02:43:09Z</dcterms:created>
  <dcterms:modified xsi:type="dcterms:W3CDTF">2014-10-28T06:27:33Z</dcterms:modified>
</cp:coreProperties>
</file>