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 activeTab="7"/>
  </bookViews>
  <sheets>
    <sheet name="HEC4" sheetId="1" r:id="rId1"/>
    <sheet name="HEC3" sheetId="2" r:id="rId2"/>
    <sheet name="HEC2" sheetId="3" r:id="rId3"/>
    <sheet name="HEC1" sheetId="4" r:id="rId4"/>
    <sheet name="DT Upstream" sheetId="5" r:id="rId5"/>
    <sheet name="DT Downstream" sheetId="6" r:id="rId6"/>
    <sheet name="Summary" sheetId="7" r:id="rId7"/>
    <sheet name="Summary_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I4" i="8"/>
  <c r="H4" i="8"/>
  <c r="F4" i="8"/>
  <c r="D4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6" i="8"/>
  <c r="C7" i="8"/>
  <c r="C8" i="8"/>
  <c r="C9" i="8"/>
  <c r="C10" i="8"/>
  <c r="C11" i="8"/>
  <c r="C12" i="8"/>
  <c r="C13" i="8"/>
  <c r="C14" i="8"/>
  <c r="C15" i="8"/>
  <c r="C16" i="8"/>
  <c r="C17" i="8"/>
  <c r="C18" i="8"/>
  <c r="C6" i="8"/>
  <c r="J4" i="7"/>
  <c r="I4" i="7"/>
  <c r="H4" i="7"/>
  <c r="F4" i="7"/>
  <c r="D4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J6" i="7"/>
  <c r="I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H6" i="7"/>
  <c r="G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F6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6" i="7"/>
  <c r="C7" i="7"/>
  <c r="C8" i="7"/>
  <c r="C9" i="7"/>
  <c r="C10" i="7"/>
  <c r="C11" i="7"/>
  <c r="C12" i="7"/>
  <c r="C13" i="7"/>
  <c r="C14" i="7"/>
  <c r="C15" i="7"/>
  <c r="C16" i="7"/>
  <c r="C17" i="7"/>
  <c r="C18" i="7"/>
  <c r="C6" i="7"/>
  <c r="G7" i="6" l="1"/>
  <c r="G7" i="5"/>
  <c r="G8" i="5"/>
  <c r="G9" i="5"/>
  <c r="G10" i="5"/>
  <c r="G11" i="5"/>
  <c r="H11" i="5" s="1"/>
  <c r="G12" i="5"/>
  <c r="G13" i="5"/>
  <c r="G14" i="5"/>
  <c r="G15" i="5"/>
  <c r="H15" i="5" s="1"/>
  <c r="G16" i="5"/>
  <c r="G17" i="5"/>
  <c r="G18" i="5"/>
  <c r="G19" i="5"/>
  <c r="H19" i="5" s="1"/>
  <c r="G20" i="5"/>
  <c r="G21" i="5"/>
  <c r="G22" i="5"/>
  <c r="G23" i="5"/>
  <c r="H23" i="5" s="1"/>
  <c r="G24" i="5"/>
  <c r="G25" i="5"/>
  <c r="G26" i="5"/>
  <c r="G27" i="5"/>
  <c r="H27" i="5" s="1"/>
  <c r="G28" i="5"/>
  <c r="G29" i="5"/>
  <c r="L2" i="5"/>
  <c r="L1" i="5"/>
  <c r="L3" i="5" s="1"/>
  <c r="M3" i="5" s="1"/>
  <c r="L3" i="6"/>
  <c r="M3" i="6" s="1"/>
  <c r="H7" i="6" s="1"/>
  <c r="L2" i="6"/>
  <c r="L1" i="6"/>
  <c r="G29" i="6"/>
  <c r="H29" i="6" s="1"/>
  <c r="F29" i="6"/>
  <c r="G28" i="6"/>
  <c r="H28" i="6" s="1"/>
  <c r="F28" i="6"/>
  <c r="G27" i="6"/>
  <c r="H27" i="6" s="1"/>
  <c r="F27" i="6"/>
  <c r="G26" i="6"/>
  <c r="H26" i="6" s="1"/>
  <c r="F26" i="6"/>
  <c r="H25" i="6"/>
  <c r="G25" i="6"/>
  <c r="F25" i="6"/>
  <c r="G24" i="6"/>
  <c r="H24" i="6" s="1"/>
  <c r="F24" i="6"/>
  <c r="G23" i="6"/>
  <c r="H23" i="6" s="1"/>
  <c r="F23" i="6"/>
  <c r="G22" i="6"/>
  <c r="H22" i="6" s="1"/>
  <c r="F22" i="6"/>
  <c r="H21" i="6"/>
  <c r="G21" i="6"/>
  <c r="F21" i="6"/>
  <c r="G20" i="6"/>
  <c r="H20" i="6" s="1"/>
  <c r="F20" i="6"/>
  <c r="G19" i="6"/>
  <c r="H19" i="6" s="1"/>
  <c r="F19" i="6"/>
  <c r="G18" i="6"/>
  <c r="H18" i="6" s="1"/>
  <c r="F18" i="6"/>
  <c r="H17" i="6"/>
  <c r="G17" i="6"/>
  <c r="F17" i="6"/>
  <c r="G16" i="6"/>
  <c r="H16" i="6" s="1"/>
  <c r="F16" i="6"/>
  <c r="G15" i="6"/>
  <c r="H15" i="6" s="1"/>
  <c r="F15" i="6"/>
  <c r="G14" i="6"/>
  <c r="H14" i="6" s="1"/>
  <c r="F14" i="6"/>
  <c r="H13" i="6"/>
  <c r="G13" i="6"/>
  <c r="F13" i="6"/>
  <c r="G12" i="6"/>
  <c r="H12" i="6" s="1"/>
  <c r="F12" i="6"/>
  <c r="G11" i="6"/>
  <c r="H11" i="6" s="1"/>
  <c r="F11" i="6"/>
  <c r="G10" i="6"/>
  <c r="H10" i="6" s="1"/>
  <c r="F10" i="6"/>
  <c r="H9" i="6"/>
  <c r="G9" i="6"/>
  <c r="F9" i="6"/>
  <c r="G8" i="6"/>
  <c r="H8" i="6" s="1"/>
  <c r="F8" i="6"/>
  <c r="F7" i="6"/>
  <c r="F7" i="5"/>
  <c r="H7" i="5"/>
  <c r="F8" i="5"/>
  <c r="H8" i="5"/>
  <c r="F9" i="5"/>
  <c r="H9" i="5"/>
  <c r="F10" i="5"/>
  <c r="H10" i="5"/>
  <c r="F11" i="5"/>
  <c r="F12" i="5"/>
  <c r="H12" i="5"/>
  <c r="F13" i="5"/>
  <c r="H13" i="5"/>
  <c r="F14" i="5"/>
  <c r="H14" i="5"/>
  <c r="F15" i="5"/>
  <c r="F16" i="5"/>
  <c r="H16" i="5"/>
  <c r="F17" i="5"/>
  <c r="H17" i="5"/>
  <c r="F18" i="5"/>
  <c r="H18" i="5"/>
  <c r="F19" i="5"/>
  <c r="F20" i="5"/>
  <c r="H20" i="5"/>
  <c r="F21" i="5"/>
  <c r="H21" i="5"/>
  <c r="F22" i="5"/>
  <c r="H22" i="5"/>
  <c r="F23" i="5"/>
  <c r="F24" i="5"/>
  <c r="H24" i="5"/>
  <c r="F25" i="5"/>
  <c r="H25" i="5"/>
  <c r="F26" i="5"/>
  <c r="H26" i="5"/>
  <c r="F27" i="5"/>
  <c r="F28" i="5"/>
  <c r="H28" i="5"/>
  <c r="F29" i="5"/>
  <c r="H29" i="5"/>
  <c r="F7" i="4"/>
  <c r="G7" i="4"/>
  <c r="H7" i="4" s="1"/>
  <c r="F8" i="4"/>
  <c r="G8" i="4"/>
  <c r="H8" i="4" s="1"/>
  <c r="F9" i="4"/>
  <c r="G9" i="4"/>
  <c r="H9" i="4" s="1"/>
  <c r="F10" i="4"/>
  <c r="G10" i="4"/>
  <c r="H10" i="4"/>
  <c r="F11" i="4"/>
  <c r="G11" i="4"/>
  <c r="H11" i="4"/>
  <c r="F12" i="4"/>
  <c r="G12" i="4"/>
  <c r="H12" i="4" s="1"/>
  <c r="F13" i="4"/>
  <c r="G13" i="4"/>
  <c r="H13" i="4" s="1"/>
  <c r="F14" i="4"/>
  <c r="G14" i="4"/>
  <c r="H14" i="4"/>
  <c r="F15" i="4"/>
  <c r="G15" i="4"/>
  <c r="H15" i="4"/>
  <c r="F16" i="4"/>
  <c r="G16" i="4"/>
  <c r="H16" i="4" s="1"/>
  <c r="F17" i="4"/>
  <c r="G17" i="4"/>
  <c r="H17" i="4" s="1"/>
  <c r="G6" i="4"/>
  <c r="D3" i="4"/>
  <c r="M3" i="4"/>
  <c r="L3" i="4"/>
  <c r="L2" i="4"/>
  <c r="L1" i="4"/>
  <c r="H6" i="4"/>
  <c r="F6" i="4"/>
  <c r="F7" i="3"/>
  <c r="G7" i="3"/>
  <c r="H7" i="3" s="1"/>
  <c r="F8" i="3"/>
  <c r="G8" i="3"/>
  <c r="H8" i="3"/>
  <c r="F9" i="3"/>
  <c r="G9" i="3"/>
  <c r="H9" i="3" s="1"/>
  <c r="F10" i="3"/>
  <c r="G10" i="3"/>
  <c r="H10" i="3"/>
  <c r="F11" i="3"/>
  <c r="G11" i="3"/>
  <c r="H11" i="3" s="1"/>
  <c r="F12" i="3"/>
  <c r="G12" i="3"/>
  <c r="H12" i="3"/>
  <c r="F13" i="3"/>
  <c r="G13" i="3"/>
  <c r="H13" i="3" s="1"/>
  <c r="F14" i="3"/>
  <c r="G14" i="3"/>
  <c r="H14" i="3"/>
  <c r="F15" i="3"/>
  <c r="G15" i="3"/>
  <c r="H15" i="3" s="1"/>
  <c r="F16" i="3"/>
  <c r="G16" i="3"/>
  <c r="H16" i="3"/>
  <c r="G6" i="3"/>
  <c r="H6" i="3" s="1"/>
  <c r="F6" i="3"/>
  <c r="F7" i="2"/>
  <c r="G7" i="2"/>
  <c r="H7" i="2"/>
  <c r="F8" i="2"/>
  <c r="G8" i="2"/>
  <c r="H8" i="2"/>
  <c r="F9" i="2"/>
  <c r="G9" i="2"/>
  <c r="H9" i="2" s="1"/>
  <c r="F10" i="2"/>
  <c r="G10" i="2"/>
  <c r="H10" i="2"/>
  <c r="F11" i="2"/>
  <c r="G11" i="2"/>
  <c r="H11" i="2"/>
  <c r="F12" i="2"/>
  <c r="G12" i="2"/>
  <c r="H12" i="2"/>
  <c r="F13" i="2"/>
  <c r="G13" i="2"/>
  <c r="H13" i="2" s="1"/>
  <c r="F14" i="2"/>
  <c r="G14" i="2"/>
  <c r="H14" i="2"/>
  <c r="F15" i="2"/>
  <c r="G15" i="2"/>
  <c r="H15" i="2"/>
  <c r="F16" i="2"/>
  <c r="G16" i="2"/>
  <c r="H16" i="2"/>
  <c r="F17" i="2"/>
  <c r="G17" i="2"/>
  <c r="H17" i="2" s="1"/>
  <c r="F18" i="2"/>
  <c r="G18" i="2"/>
  <c r="H18" i="2"/>
  <c r="F19" i="2"/>
  <c r="G19" i="2"/>
  <c r="H19" i="2"/>
  <c r="F20" i="2"/>
  <c r="G20" i="2"/>
  <c r="H20" i="2"/>
  <c r="G6" i="2"/>
  <c r="H6" i="2" s="1"/>
  <c r="F6" i="2"/>
  <c r="G6" i="1"/>
  <c r="F6" i="1"/>
  <c r="F7" i="1"/>
  <c r="G7" i="1"/>
  <c r="H7" i="1"/>
  <c r="F8" i="1"/>
  <c r="G8" i="1"/>
  <c r="H8" i="1" s="1"/>
  <c r="F9" i="1"/>
  <c r="G9" i="1"/>
  <c r="H9" i="1" s="1"/>
  <c r="F10" i="1"/>
  <c r="G10" i="1"/>
  <c r="H10" i="1"/>
  <c r="F11" i="1"/>
  <c r="G11" i="1"/>
  <c r="H11" i="1"/>
  <c r="F12" i="1"/>
  <c r="G12" i="1"/>
  <c r="H12" i="1" s="1"/>
  <c r="F13" i="1"/>
  <c r="G13" i="1"/>
  <c r="H13" i="1" s="1"/>
  <c r="F14" i="1"/>
  <c r="G14" i="1"/>
  <c r="H14" i="1"/>
  <c r="F15" i="1"/>
  <c r="G15" i="1"/>
  <c r="H15" i="1"/>
  <c r="F16" i="1"/>
  <c r="G16" i="1"/>
  <c r="H16" i="1" s="1"/>
  <c r="F17" i="1"/>
  <c r="G17" i="1"/>
  <c r="H17" i="1" s="1"/>
  <c r="F18" i="1"/>
  <c r="G18" i="1"/>
  <c r="H18" i="1"/>
  <c r="H6" i="1"/>
</calcChain>
</file>

<file path=xl/sharedStrings.xml><?xml version="1.0" encoding="utf-8"?>
<sst xmlns="http://schemas.openxmlformats.org/spreadsheetml/2006/main" count="135" uniqueCount="32">
  <si>
    <t>Dist</t>
  </si>
  <si>
    <t>Rod Reading</t>
  </si>
  <si>
    <t>Depth</t>
  </si>
  <si>
    <t>ft</t>
  </si>
  <si>
    <t>in</t>
  </si>
  <si>
    <t>cm</t>
  </si>
  <si>
    <t>R2 #1</t>
  </si>
  <si>
    <t>immediately downstream of small tributary; upstream of Autosampler</t>
  </si>
  <si>
    <t>R2 #2</t>
  </si>
  <si>
    <t>by Autosampler</t>
  </si>
  <si>
    <t>R2 #3</t>
  </si>
  <si>
    <t>slanted concrete slab</t>
  </si>
  <si>
    <t>BM1</t>
  </si>
  <si>
    <t>BM2</t>
  </si>
  <si>
    <t>Add</t>
  </si>
  <si>
    <t>R2 #4</t>
  </si>
  <si>
    <t>RWE</t>
  </si>
  <si>
    <t>LWE</t>
  </si>
  <si>
    <t>RodReading</t>
  </si>
  <si>
    <t>DOWNSTREAM</t>
  </si>
  <si>
    <t>UPSTREAM</t>
  </si>
  <si>
    <t>DT CrossSections</t>
  </si>
  <si>
    <t>LB</t>
  </si>
  <si>
    <t>RB</t>
  </si>
  <si>
    <t>HEC Cross Section</t>
  </si>
  <si>
    <t>Measured Cross Section</t>
  </si>
  <si>
    <t>Station</t>
  </si>
  <si>
    <t>Elevation</t>
  </si>
  <si>
    <t>Reach Lengths</t>
  </si>
  <si>
    <t>L</t>
  </si>
  <si>
    <t>R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</si>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</sst>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5" xfId="0" applyBorder="1"/>
    <xf numFmtId="0" fontId="1" fillId="2" borderId="6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'HEC4'!$F$6:$F$18</c:f>
              <c:numCache>
                <c:formatCode>0.0</c:formatCode>
                <c:ptCount val="13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144.78</c:v>
                </c:pt>
                <c:pt idx="4">
                  <c:v>144.78</c:v>
                </c:pt>
                <c:pt idx="5">
                  <c:v>182.88</c:v>
                </c:pt>
                <c:pt idx="6">
                  <c:v>243.84</c:v>
                </c:pt>
                <c:pt idx="7">
                  <c:v>304.8</c:v>
                </c:pt>
                <c:pt idx="8">
                  <c:v>365.76</c:v>
                </c:pt>
                <c:pt idx="9">
                  <c:v>426.72</c:v>
                </c:pt>
                <c:pt idx="10">
                  <c:v>470.91599999999994</c:v>
                </c:pt>
                <c:pt idx="11">
                  <c:v>470.91599999999994</c:v>
                </c:pt>
                <c:pt idx="12">
                  <c:v>487.68</c:v>
                </c:pt>
              </c:numCache>
            </c:numRef>
          </c:cat>
          <c:val>
            <c:numRef>
              <c:f>'HEC4'!$H$6:$H$18</c:f>
              <c:numCache>
                <c:formatCode>0.0</c:formatCode>
                <c:ptCount val="13"/>
                <c:pt idx="0">
                  <c:v>-66.040000000000006</c:v>
                </c:pt>
                <c:pt idx="1">
                  <c:v>-86.36</c:v>
                </c:pt>
                <c:pt idx="2">
                  <c:v>-95.25</c:v>
                </c:pt>
                <c:pt idx="3">
                  <c:v>-118.11</c:v>
                </c:pt>
                <c:pt idx="4">
                  <c:v>-125.73</c:v>
                </c:pt>
                <c:pt idx="5">
                  <c:v>-122.55500000000001</c:v>
                </c:pt>
                <c:pt idx="6">
                  <c:v>-129.54</c:v>
                </c:pt>
                <c:pt idx="7">
                  <c:v>-148.59</c:v>
                </c:pt>
                <c:pt idx="8">
                  <c:v>-128.27000000000001</c:v>
                </c:pt>
                <c:pt idx="9">
                  <c:v>-144.78</c:v>
                </c:pt>
                <c:pt idx="10">
                  <c:v>-132.08000000000001</c:v>
                </c:pt>
                <c:pt idx="11">
                  <c:v>-137.16</c:v>
                </c:pt>
                <c:pt idx="12">
                  <c:v>-134.62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12248"/>
        <c:axId val="263811856"/>
      </c:lineChart>
      <c:catAx>
        <c:axId val="26381224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1856"/>
        <c:crosses val="autoZero"/>
        <c:auto val="1"/>
        <c:lblAlgn val="ctr"/>
        <c:lblOffset val="100"/>
        <c:noMultiLvlLbl val="0"/>
      </c:catAx>
      <c:valAx>
        <c:axId val="2638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'HEC3'!$F$6:$F$19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60.96</c:v>
                </c:pt>
                <c:pt idx="3">
                  <c:v>121.92</c:v>
                </c:pt>
                <c:pt idx="4">
                  <c:v>182.88</c:v>
                </c:pt>
                <c:pt idx="5">
                  <c:v>243.84</c:v>
                </c:pt>
                <c:pt idx="6">
                  <c:v>253.89840000000004</c:v>
                </c:pt>
                <c:pt idx="7">
                  <c:v>253.89840000000004</c:v>
                </c:pt>
                <c:pt idx="8">
                  <c:v>304.8</c:v>
                </c:pt>
                <c:pt idx="9">
                  <c:v>365.76</c:v>
                </c:pt>
                <c:pt idx="10">
                  <c:v>373.38</c:v>
                </c:pt>
                <c:pt idx="11">
                  <c:v>373.38</c:v>
                </c:pt>
                <c:pt idx="12">
                  <c:v>401.11680000000007</c:v>
                </c:pt>
                <c:pt idx="13">
                  <c:v>426.72</c:v>
                </c:pt>
              </c:numCache>
            </c:numRef>
          </c:cat>
          <c:val>
            <c:numRef>
              <c:f>'HEC3'!$H$6:$H$19</c:f>
              <c:numCache>
                <c:formatCode>0.0</c:formatCode>
                <c:ptCount val="14"/>
                <c:pt idx="0">
                  <c:v>8.89</c:v>
                </c:pt>
                <c:pt idx="1">
                  <c:v>-138.43</c:v>
                </c:pt>
                <c:pt idx="2">
                  <c:v>-154.94</c:v>
                </c:pt>
                <c:pt idx="3">
                  <c:v>-168.91</c:v>
                </c:pt>
                <c:pt idx="4">
                  <c:v>-176.53</c:v>
                </c:pt>
                <c:pt idx="5">
                  <c:v>-180.34</c:v>
                </c:pt>
                <c:pt idx="6">
                  <c:v>-186.69</c:v>
                </c:pt>
                <c:pt idx="7">
                  <c:v>-193.04</c:v>
                </c:pt>
                <c:pt idx="8">
                  <c:v>-193.04</c:v>
                </c:pt>
                <c:pt idx="9">
                  <c:v>-199.39000000000001</c:v>
                </c:pt>
                <c:pt idx="10">
                  <c:v>-203.2</c:v>
                </c:pt>
                <c:pt idx="11">
                  <c:v>-185.42000000000002</c:v>
                </c:pt>
                <c:pt idx="12">
                  <c:v>-99.06</c:v>
                </c:pt>
                <c:pt idx="13">
                  <c:v>-95.25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13032"/>
        <c:axId val="263812640"/>
      </c:lineChart>
      <c:catAx>
        <c:axId val="26381303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2640"/>
        <c:crosses val="autoZero"/>
        <c:auto val="1"/>
        <c:lblAlgn val="ctr"/>
        <c:lblOffset val="100"/>
        <c:noMultiLvlLbl val="0"/>
      </c:catAx>
      <c:valAx>
        <c:axId val="263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'HEC2'!$F$6:$F$19</c:f>
              <c:numCache>
                <c:formatCode>0.0</c:formatCode>
                <c:ptCount val="14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192.93840000000003</c:v>
                </c:pt>
                <c:pt idx="5">
                  <c:v>192.93840000000003</c:v>
                </c:pt>
                <c:pt idx="6">
                  <c:v>243.84</c:v>
                </c:pt>
                <c:pt idx="7">
                  <c:v>304.8</c:v>
                </c:pt>
                <c:pt idx="8">
                  <c:v>365.76</c:v>
                </c:pt>
                <c:pt idx="9">
                  <c:v>426.72</c:v>
                </c:pt>
                <c:pt idx="10">
                  <c:v>487.68</c:v>
                </c:pt>
              </c:numCache>
            </c:numRef>
          </c:cat>
          <c:val>
            <c:numRef>
              <c:f>'HEC2'!$H$6:$H$19</c:f>
              <c:numCache>
                <c:formatCode>0.0</c:formatCode>
                <c:ptCount val="14"/>
                <c:pt idx="0">
                  <c:v>-93.98</c:v>
                </c:pt>
                <c:pt idx="1">
                  <c:v>-121.92</c:v>
                </c:pt>
                <c:pt idx="2">
                  <c:v>-171.45</c:v>
                </c:pt>
                <c:pt idx="3">
                  <c:v>-200.66</c:v>
                </c:pt>
                <c:pt idx="4">
                  <c:v>-205.74</c:v>
                </c:pt>
                <c:pt idx="5">
                  <c:v>-185.42000000000002</c:v>
                </c:pt>
                <c:pt idx="6">
                  <c:v>-214.63</c:v>
                </c:pt>
                <c:pt idx="7">
                  <c:v>-224.79</c:v>
                </c:pt>
                <c:pt idx="8">
                  <c:v>-210.82</c:v>
                </c:pt>
                <c:pt idx="9">
                  <c:v>-185.42000000000002</c:v>
                </c:pt>
                <c:pt idx="10">
                  <c:v>-157.47999999999999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11464"/>
        <c:axId val="263815384"/>
      </c:lineChart>
      <c:catAx>
        <c:axId val="2638114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5384"/>
        <c:crosses val="autoZero"/>
        <c:auto val="1"/>
        <c:lblAlgn val="ctr"/>
        <c:lblOffset val="100"/>
        <c:noMultiLvlLbl val="0"/>
      </c:catAx>
      <c:valAx>
        <c:axId val="2638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'HEC1'!$F$6:$F$19</c:f>
              <c:numCache>
                <c:formatCode>0.0</c:formatCode>
                <c:ptCount val="14"/>
                <c:pt idx="0">
                  <c:v>0</c:v>
                </c:pt>
                <c:pt idx="1">
                  <c:v>60.96</c:v>
                </c:pt>
                <c:pt idx="2">
                  <c:v>101.4984</c:v>
                </c:pt>
                <c:pt idx="3">
                  <c:v>101.4984</c:v>
                </c:pt>
                <c:pt idx="4">
                  <c:v>121.92</c:v>
                </c:pt>
                <c:pt idx="5">
                  <c:v>182.88</c:v>
                </c:pt>
                <c:pt idx="6">
                  <c:v>243.84</c:v>
                </c:pt>
                <c:pt idx="7">
                  <c:v>274.32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</c:numCache>
            </c:numRef>
          </c:cat>
          <c:val>
            <c:numRef>
              <c:f>'HEC1'!$H$6:$H$19</c:f>
              <c:numCache>
                <c:formatCode>0.0</c:formatCode>
                <c:ptCount val="14"/>
                <c:pt idx="0">
                  <c:v>-159.38499999999999</c:v>
                </c:pt>
                <c:pt idx="1">
                  <c:v>-215.26499999999999</c:v>
                </c:pt>
                <c:pt idx="2">
                  <c:v>-250.82499999999999</c:v>
                </c:pt>
                <c:pt idx="3">
                  <c:v>-255.90500000000003</c:v>
                </c:pt>
                <c:pt idx="4">
                  <c:v>-258.44499999999999</c:v>
                </c:pt>
                <c:pt idx="5">
                  <c:v>-268.60500000000002</c:v>
                </c:pt>
                <c:pt idx="6">
                  <c:v>-266.065</c:v>
                </c:pt>
                <c:pt idx="7">
                  <c:v>-250.82499999999999</c:v>
                </c:pt>
                <c:pt idx="8">
                  <c:v>-245.745</c:v>
                </c:pt>
                <c:pt idx="9">
                  <c:v>-230.505</c:v>
                </c:pt>
                <c:pt idx="10">
                  <c:v>-141.60500000000002</c:v>
                </c:pt>
                <c:pt idx="11">
                  <c:v>-93.344999999999999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08720"/>
        <c:axId val="263809112"/>
      </c:lineChart>
      <c:catAx>
        <c:axId val="26380872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9112"/>
        <c:crosses val="autoZero"/>
        <c:auto val="1"/>
        <c:lblAlgn val="ctr"/>
        <c:lblOffset val="100"/>
        <c:noMultiLvlLbl val="0"/>
      </c:catAx>
      <c:valAx>
        <c:axId val="2638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5597695725804309E-2"/>
          <c:y val="0.11527246737178448"/>
          <c:w val="0.78994290329093475"/>
          <c:h val="0.83332696685225571"/>
        </c:manualLayout>
      </c:layout>
      <c:scatterChart>
        <c:scatterStyle val="lineMarker"/>
        <c:varyColors val="0"/>
        <c:ser>
          <c:idx val="0"/>
          <c:order val="0"/>
          <c:tx>
            <c:v>Upstream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'DT Upstream'!$B$7:$B$29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33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xVal>
          <c:yVal>
            <c:numRef>
              <c:f>'DT Upstream'!$H$7:$H$29</c:f>
              <c:numCache>
                <c:formatCode>General</c:formatCode>
                <c:ptCount val="23"/>
                <c:pt idx="0">
                  <c:v>-136.52500000000001</c:v>
                </c:pt>
                <c:pt idx="1">
                  <c:v>-146.685</c:v>
                </c:pt>
                <c:pt idx="2">
                  <c:v>-154.94</c:v>
                </c:pt>
                <c:pt idx="3">
                  <c:v>-163.82999999999998</c:v>
                </c:pt>
                <c:pt idx="4">
                  <c:v>-173.35500000000002</c:v>
                </c:pt>
                <c:pt idx="5">
                  <c:v>-180.34</c:v>
                </c:pt>
                <c:pt idx="6">
                  <c:v>-183.51500000000001</c:v>
                </c:pt>
                <c:pt idx="7">
                  <c:v>-189.86500000000001</c:v>
                </c:pt>
                <c:pt idx="8">
                  <c:v>-190.5</c:v>
                </c:pt>
                <c:pt idx="9">
                  <c:v>-193.04</c:v>
                </c:pt>
                <c:pt idx="10">
                  <c:v>-193.67500000000001</c:v>
                </c:pt>
                <c:pt idx="11">
                  <c:v>-191.77</c:v>
                </c:pt>
                <c:pt idx="12">
                  <c:v>-189.86500000000001</c:v>
                </c:pt>
                <c:pt idx="13">
                  <c:v>-187.32500000000002</c:v>
                </c:pt>
                <c:pt idx="14">
                  <c:v>-183.51500000000001</c:v>
                </c:pt>
                <c:pt idx="15">
                  <c:v>-180.34</c:v>
                </c:pt>
                <c:pt idx="16">
                  <c:v>-177.8</c:v>
                </c:pt>
                <c:pt idx="17">
                  <c:v>-173.35500000000002</c:v>
                </c:pt>
                <c:pt idx="18">
                  <c:v>-169.54500000000002</c:v>
                </c:pt>
                <c:pt idx="19">
                  <c:v>-165.10000000000002</c:v>
                </c:pt>
                <c:pt idx="20">
                  <c:v>-162.56</c:v>
                </c:pt>
                <c:pt idx="21">
                  <c:v>-140.97</c:v>
                </c:pt>
                <c:pt idx="22">
                  <c:v>-120.65</c:v>
                </c:pt>
              </c:numCache>
            </c:numRef>
          </c:yVal>
          <c:smooth val="0"/>
        </c:ser>
        <c:ser>
          <c:idx val="1"/>
          <c:order val="1"/>
          <c:tx>
            <c:v>Downstream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'DT Downstream'!$B$7:$B$29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xVal>
          <c:yVal>
            <c:numRef>
              <c:f>'DT Downstream'!$H$7:$H$29</c:f>
              <c:numCache>
                <c:formatCode>General</c:formatCode>
                <c:ptCount val="23"/>
                <c:pt idx="0">
                  <c:v>-135.255</c:v>
                </c:pt>
                <c:pt idx="1">
                  <c:v>-92.710000000000008</c:v>
                </c:pt>
                <c:pt idx="2">
                  <c:v>-105.41</c:v>
                </c:pt>
                <c:pt idx="3">
                  <c:v>-116.84</c:v>
                </c:pt>
                <c:pt idx="4">
                  <c:v>-127</c:v>
                </c:pt>
                <c:pt idx="5">
                  <c:v>-130.81</c:v>
                </c:pt>
                <c:pt idx="6">
                  <c:v>-133.98500000000001</c:v>
                </c:pt>
                <c:pt idx="7">
                  <c:v>-137.16</c:v>
                </c:pt>
                <c:pt idx="8">
                  <c:v>-139.69999999999999</c:v>
                </c:pt>
                <c:pt idx="9">
                  <c:v>-141.60499999999999</c:v>
                </c:pt>
                <c:pt idx="10">
                  <c:v>-142.24</c:v>
                </c:pt>
                <c:pt idx="11">
                  <c:v>-140.97</c:v>
                </c:pt>
                <c:pt idx="12">
                  <c:v>-138.43</c:v>
                </c:pt>
                <c:pt idx="13">
                  <c:v>-137.16</c:v>
                </c:pt>
                <c:pt idx="14">
                  <c:v>-134.62</c:v>
                </c:pt>
                <c:pt idx="15">
                  <c:v>-130.17500000000001</c:v>
                </c:pt>
                <c:pt idx="16">
                  <c:v>-125.73</c:v>
                </c:pt>
                <c:pt idx="17">
                  <c:v>-121.92</c:v>
                </c:pt>
                <c:pt idx="18">
                  <c:v>-118.11</c:v>
                </c:pt>
                <c:pt idx="19">
                  <c:v>-114.935</c:v>
                </c:pt>
                <c:pt idx="20">
                  <c:v>-111.76</c:v>
                </c:pt>
                <c:pt idx="21">
                  <c:v>-93.98</c:v>
                </c:pt>
                <c:pt idx="22">
                  <c:v>-66.040000000000006</c:v>
                </c:pt>
              </c:numCache>
            </c:numRef>
          </c:yVal>
          <c:smooth val="0"/>
        </c:ser>
        <c:ser>
          <c:idx val="2"/>
          <c:order val="2"/>
          <c:tx>
            <c:v>water level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('DT Upstream'!$B$13,'DT Upstream'!$B$21)</c:f>
              <c:numCache>
                <c:formatCode>General</c:formatCode>
                <c:ptCount val="2"/>
                <c:pt idx="0">
                  <c:v>23</c:v>
                </c:pt>
                <c:pt idx="1">
                  <c:v>33</c:v>
                </c:pt>
              </c:numCache>
            </c:numRef>
          </c:xVal>
          <c:yVal>
            <c:numRef>
              <c:f>('DT Upstream'!$H$13,'DT Upstream'!$H$21)</c:f>
              <c:numCache>
                <c:formatCode>General</c:formatCode>
                <c:ptCount val="2"/>
                <c:pt idx="0">
                  <c:v>-183.51500000000001</c:v>
                </c:pt>
                <c:pt idx="1">
                  <c:v>-183.51500000000001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91936"/>
        <c:axId val="265092328"/>
      </c:scatterChart>
      <c:valAx>
        <c:axId val="26509193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092328"/>
        <c:crosses val="autoZero"/>
        <c:crossBetween val="midCat"/>
      </c:valAx>
      <c:valAx>
        <c:axId val="265092328"/>
        <c:scaling>
          <c:orientation val="minMax"/>
          <c:max val="-60"/>
          <c:min val="-16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09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78479368382165"/>
          <c:y val="4.5528579760863233E-2"/>
          <c:w val="0.14187419768934531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HEC Cross Sections - 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Summary!$E$6:$E$18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60.96</c:v>
                </c:pt>
                <c:pt idx="3">
                  <c:v>121.92</c:v>
                </c:pt>
                <c:pt idx="4">
                  <c:v>182.88</c:v>
                </c:pt>
                <c:pt idx="5">
                  <c:v>243.84</c:v>
                </c:pt>
                <c:pt idx="6">
                  <c:v>253.89840000000004</c:v>
                </c:pt>
                <c:pt idx="7">
                  <c:v>253.89840000000004</c:v>
                </c:pt>
                <c:pt idx="8">
                  <c:v>304.8</c:v>
                </c:pt>
                <c:pt idx="9">
                  <c:v>365.76</c:v>
                </c:pt>
                <c:pt idx="10">
                  <c:v>373.38</c:v>
                </c:pt>
                <c:pt idx="11">
                  <c:v>373.38</c:v>
                </c:pt>
                <c:pt idx="12">
                  <c:v>401.11680000000007</c:v>
                </c:pt>
              </c:numCache>
            </c:numRef>
          </c:cat>
          <c:val>
            <c:numRef>
              <c:f>Summary!$D$6:$D$18</c:f>
              <c:numCache>
                <c:formatCode>General</c:formatCode>
                <c:ptCount val="13"/>
                <c:pt idx="0">
                  <c:v>-66.040000000000006</c:v>
                </c:pt>
                <c:pt idx="1">
                  <c:v>-86.36</c:v>
                </c:pt>
                <c:pt idx="2">
                  <c:v>-95.25</c:v>
                </c:pt>
                <c:pt idx="3">
                  <c:v>-118.11</c:v>
                </c:pt>
                <c:pt idx="4">
                  <c:v>-125.73</c:v>
                </c:pt>
                <c:pt idx="5">
                  <c:v>-122.55500000000001</c:v>
                </c:pt>
                <c:pt idx="6">
                  <c:v>-129.54</c:v>
                </c:pt>
                <c:pt idx="7">
                  <c:v>-148.59</c:v>
                </c:pt>
                <c:pt idx="8">
                  <c:v>-128.27000000000001</c:v>
                </c:pt>
                <c:pt idx="9">
                  <c:v>-144.78</c:v>
                </c:pt>
                <c:pt idx="10">
                  <c:v>-132.08000000000001</c:v>
                </c:pt>
                <c:pt idx="11">
                  <c:v>-137.16</c:v>
                </c:pt>
                <c:pt idx="12">
                  <c:v>-134.62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Summary!$E$6:$E$18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60.96</c:v>
                </c:pt>
                <c:pt idx="3">
                  <c:v>121.92</c:v>
                </c:pt>
                <c:pt idx="4">
                  <c:v>182.88</c:v>
                </c:pt>
                <c:pt idx="5">
                  <c:v>243.84</c:v>
                </c:pt>
                <c:pt idx="6">
                  <c:v>253.89840000000004</c:v>
                </c:pt>
                <c:pt idx="7">
                  <c:v>253.89840000000004</c:v>
                </c:pt>
                <c:pt idx="8">
                  <c:v>304.8</c:v>
                </c:pt>
                <c:pt idx="9">
                  <c:v>365.76</c:v>
                </c:pt>
                <c:pt idx="10">
                  <c:v>373.38</c:v>
                </c:pt>
                <c:pt idx="11">
                  <c:v>373.38</c:v>
                </c:pt>
                <c:pt idx="12">
                  <c:v>401.11680000000007</c:v>
                </c:pt>
              </c:numCache>
            </c:numRef>
          </c:cat>
          <c:val>
            <c:numRef>
              <c:f>Summary!$F$6:$F$18</c:f>
              <c:numCache>
                <c:formatCode>General</c:formatCode>
                <c:ptCount val="13"/>
                <c:pt idx="0">
                  <c:v>8.89</c:v>
                </c:pt>
                <c:pt idx="1">
                  <c:v>-138.43</c:v>
                </c:pt>
                <c:pt idx="2">
                  <c:v>-154.94</c:v>
                </c:pt>
                <c:pt idx="3">
                  <c:v>-168.91</c:v>
                </c:pt>
                <c:pt idx="4">
                  <c:v>-176.53</c:v>
                </c:pt>
                <c:pt idx="5">
                  <c:v>-180.34</c:v>
                </c:pt>
                <c:pt idx="6">
                  <c:v>-186.69</c:v>
                </c:pt>
                <c:pt idx="7">
                  <c:v>-193.04</c:v>
                </c:pt>
                <c:pt idx="8">
                  <c:v>-193.04</c:v>
                </c:pt>
                <c:pt idx="9">
                  <c:v>-199.39000000000001</c:v>
                </c:pt>
                <c:pt idx="10">
                  <c:v>-203.2</c:v>
                </c:pt>
                <c:pt idx="11">
                  <c:v>-185.42000000000002</c:v>
                </c:pt>
                <c:pt idx="12">
                  <c:v>-99.06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Summary!$G$2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Summary!$H$6:$H$16</c:f>
              <c:numCache>
                <c:formatCode>General</c:formatCode>
                <c:ptCount val="11"/>
                <c:pt idx="0">
                  <c:v>-93.98</c:v>
                </c:pt>
                <c:pt idx="1">
                  <c:v>-121.92</c:v>
                </c:pt>
                <c:pt idx="2">
                  <c:v>-171.45</c:v>
                </c:pt>
                <c:pt idx="3">
                  <c:v>-200.66</c:v>
                </c:pt>
                <c:pt idx="4">
                  <c:v>-205.74</c:v>
                </c:pt>
                <c:pt idx="5">
                  <c:v>-185.42000000000002</c:v>
                </c:pt>
                <c:pt idx="6">
                  <c:v>-214.63</c:v>
                </c:pt>
                <c:pt idx="7">
                  <c:v>-224.79</c:v>
                </c:pt>
                <c:pt idx="8">
                  <c:v>-210.82</c:v>
                </c:pt>
                <c:pt idx="9">
                  <c:v>-185.42000000000002</c:v>
                </c:pt>
                <c:pt idx="10">
                  <c:v>-157.47999999999999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Summary!$J$6:$J$17</c:f>
              <c:numCache>
                <c:formatCode>General</c:formatCode>
                <c:ptCount val="12"/>
                <c:pt idx="0">
                  <c:v>-159.38499999999999</c:v>
                </c:pt>
                <c:pt idx="1">
                  <c:v>-215.26499999999999</c:v>
                </c:pt>
                <c:pt idx="2">
                  <c:v>-250.82499999999999</c:v>
                </c:pt>
                <c:pt idx="3">
                  <c:v>-255.90500000000003</c:v>
                </c:pt>
                <c:pt idx="4">
                  <c:v>-258.44499999999999</c:v>
                </c:pt>
                <c:pt idx="5">
                  <c:v>-268.60500000000002</c:v>
                </c:pt>
                <c:pt idx="6">
                  <c:v>-266.065</c:v>
                </c:pt>
                <c:pt idx="7">
                  <c:v>-250.82499999999999</c:v>
                </c:pt>
                <c:pt idx="8">
                  <c:v>-245.745</c:v>
                </c:pt>
                <c:pt idx="9">
                  <c:v>-230.505</c:v>
                </c:pt>
                <c:pt idx="10">
                  <c:v>-141.60500000000002</c:v>
                </c:pt>
                <c:pt idx="11">
                  <c:v>-93.344999999999999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57664"/>
        <c:axId val="316655312"/>
      </c:lineChart>
      <c:catAx>
        <c:axId val="3166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55312"/>
        <c:crosses val="autoZero"/>
        <c:auto val="1"/>
        <c:lblAlgn val="ctr"/>
        <c:lblOffset val="100"/>
        <c:noMultiLvlLbl val="0"/>
      </c:catAx>
      <c:valAx>
        <c:axId val="3166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19</xdr:row>
      <xdr:rowOff>80962</xdr:rowOff>
    </xdr:from>
    <xdr:to>
      <xdr:col>8</xdr:col>
      <xdr:colOff>104775</xdr:colOff>
      <xdr:row>33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24</xdr:row>
      <xdr:rowOff>80962</xdr:rowOff>
    </xdr:from>
    <xdr:to>
      <xdr:col>8</xdr:col>
      <xdr:colOff>523875</xdr:colOff>
      <xdr:row>38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24</xdr:row>
      <xdr:rowOff>80962</xdr:rowOff>
    </xdr:from>
    <xdr:to>
      <xdr:col>8</xdr:col>
      <xdr:colOff>523875</xdr:colOff>
      <xdr:row>38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24</xdr:row>
      <xdr:rowOff>80962</xdr:rowOff>
    </xdr:from>
    <xdr:to>
      <xdr:col>8</xdr:col>
      <xdr:colOff>523875</xdr:colOff>
      <xdr:row>38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30</xdr:row>
      <xdr:rowOff>95249</xdr:rowOff>
    </xdr:from>
    <xdr:to>
      <xdr:col>18</xdr:col>
      <xdr:colOff>238125</xdr:colOff>
      <xdr:row>52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4</xdr:row>
      <xdr:rowOff>100012</xdr:rowOff>
    </xdr:from>
    <xdr:to>
      <xdr:col>19</xdr:col>
      <xdr:colOff>114300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D3" sqref="D3"/>
    </sheetView>
  </sheetViews>
  <sheetFormatPr defaultRowHeight="15" x14ac:dyDescent="0.25"/>
  <cols>
    <col min="2" max="2" width="13.7109375" customWidth="1"/>
  </cols>
  <sheetData>
    <row r="2" spans="2:8" ht="15.75" x14ac:dyDescent="0.25">
      <c r="B2" s="1" t="s">
        <v>6</v>
      </c>
      <c r="C2" s="1"/>
      <c r="D2" t="s">
        <v>31</v>
      </c>
    </row>
    <row r="3" spans="2:8" ht="15.75" x14ac:dyDescent="0.25">
      <c r="B3" s="2">
        <v>41934</v>
      </c>
      <c r="C3" s="1">
        <v>1200</v>
      </c>
      <c r="D3">
        <v>0</v>
      </c>
      <c r="E3" t="s">
        <v>7</v>
      </c>
    </row>
    <row r="4" spans="2:8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8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8" x14ac:dyDescent="0.25">
      <c r="B6" s="6">
        <v>0</v>
      </c>
      <c r="C6" s="6">
        <v>2</v>
      </c>
      <c r="D6" s="6">
        <v>2</v>
      </c>
      <c r="E6" s="7"/>
      <c r="F6" s="8">
        <f>B6*12*2.54</f>
        <v>0</v>
      </c>
      <c r="G6" s="8">
        <f>((C6*12)+D6)*2.54</f>
        <v>66.040000000000006</v>
      </c>
      <c r="H6" s="8">
        <f>-G6</f>
        <v>-66.040000000000006</v>
      </c>
    </row>
    <row r="7" spans="2:8" x14ac:dyDescent="0.25">
      <c r="B7" s="7">
        <v>2</v>
      </c>
      <c r="C7" s="7">
        <v>2</v>
      </c>
      <c r="D7" s="7">
        <v>10</v>
      </c>
      <c r="E7" s="7"/>
      <c r="F7" s="8">
        <f t="shared" ref="F7:F18" si="0">B7*12*2.54</f>
        <v>60.96</v>
      </c>
      <c r="G7" s="8">
        <f t="shared" ref="G7:G18" si="1">((C7*12)+D7)*2.54</f>
        <v>86.36</v>
      </c>
      <c r="H7" s="8">
        <f t="shared" ref="H7:H18" si="2">-G7</f>
        <v>-86.36</v>
      </c>
    </row>
    <row r="8" spans="2:8" x14ac:dyDescent="0.25">
      <c r="B8" s="7">
        <v>4</v>
      </c>
      <c r="C8" s="7">
        <v>3</v>
      </c>
      <c r="D8" s="7">
        <v>1.5</v>
      </c>
      <c r="E8" s="7"/>
      <c r="F8" s="8">
        <f t="shared" si="0"/>
        <v>121.92</v>
      </c>
      <c r="G8" s="8">
        <f t="shared" si="1"/>
        <v>95.25</v>
      </c>
      <c r="H8" s="8">
        <f t="shared" si="2"/>
        <v>-95.25</v>
      </c>
    </row>
    <row r="9" spans="2:8" x14ac:dyDescent="0.25">
      <c r="B9" s="7">
        <v>4.75</v>
      </c>
      <c r="C9" s="7">
        <v>3</v>
      </c>
      <c r="D9" s="7">
        <v>10.5</v>
      </c>
      <c r="E9" s="7"/>
      <c r="F9" s="8">
        <f t="shared" si="0"/>
        <v>144.78</v>
      </c>
      <c r="G9" s="8">
        <f t="shared" si="1"/>
        <v>118.11</v>
      </c>
      <c r="H9" s="8">
        <f t="shared" si="2"/>
        <v>-118.11</v>
      </c>
    </row>
    <row r="10" spans="2:8" x14ac:dyDescent="0.25">
      <c r="B10" s="7">
        <v>4.75</v>
      </c>
      <c r="C10" s="7">
        <v>4</v>
      </c>
      <c r="D10" s="7">
        <v>1.5</v>
      </c>
      <c r="E10" s="7"/>
      <c r="F10" s="8">
        <f t="shared" si="0"/>
        <v>144.78</v>
      </c>
      <c r="G10" s="8">
        <f t="shared" si="1"/>
        <v>125.73</v>
      </c>
      <c r="H10" s="8">
        <f t="shared" si="2"/>
        <v>-125.73</v>
      </c>
    </row>
    <row r="11" spans="2:8" x14ac:dyDescent="0.25">
      <c r="B11" s="7">
        <v>6</v>
      </c>
      <c r="C11" s="7">
        <v>4</v>
      </c>
      <c r="D11" s="7">
        <v>0.25</v>
      </c>
      <c r="E11" s="7"/>
      <c r="F11" s="8">
        <f t="shared" si="0"/>
        <v>182.88</v>
      </c>
      <c r="G11" s="8">
        <f t="shared" si="1"/>
        <v>122.55500000000001</v>
      </c>
      <c r="H11" s="8">
        <f t="shared" si="2"/>
        <v>-122.55500000000001</v>
      </c>
    </row>
    <row r="12" spans="2:8" x14ac:dyDescent="0.25">
      <c r="B12" s="7">
        <v>8</v>
      </c>
      <c r="C12" s="7">
        <v>4</v>
      </c>
      <c r="D12" s="7">
        <v>3</v>
      </c>
      <c r="E12" s="7"/>
      <c r="F12" s="8">
        <f t="shared" si="0"/>
        <v>243.84</v>
      </c>
      <c r="G12" s="8">
        <f t="shared" si="1"/>
        <v>129.54</v>
      </c>
      <c r="H12" s="8">
        <f t="shared" si="2"/>
        <v>-129.54</v>
      </c>
    </row>
    <row r="13" spans="2:8" x14ac:dyDescent="0.25">
      <c r="B13" s="7">
        <v>10</v>
      </c>
      <c r="C13" s="7">
        <v>4</v>
      </c>
      <c r="D13" s="7">
        <v>10.5</v>
      </c>
      <c r="E13" s="7"/>
      <c r="F13" s="8">
        <f t="shared" si="0"/>
        <v>304.8</v>
      </c>
      <c r="G13" s="8">
        <f t="shared" si="1"/>
        <v>148.59</v>
      </c>
      <c r="H13" s="8">
        <f t="shared" si="2"/>
        <v>-148.59</v>
      </c>
    </row>
    <row r="14" spans="2:8" x14ac:dyDescent="0.25">
      <c r="B14" s="7">
        <v>12</v>
      </c>
      <c r="C14" s="7">
        <v>4</v>
      </c>
      <c r="D14" s="7">
        <v>2.5</v>
      </c>
      <c r="E14" s="7"/>
      <c r="F14" s="8">
        <f t="shared" si="0"/>
        <v>365.76</v>
      </c>
      <c r="G14" s="8">
        <f t="shared" si="1"/>
        <v>128.27000000000001</v>
      </c>
      <c r="H14" s="8">
        <f t="shared" si="2"/>
        <v>-128.27000000000001</v>
      </c>
    </row>
    <row r="15" spans="2:8" x14ac:dyDescent="0.25">
      <c r="B15" s="7">
        <v>14</v>
      </c>
      <c r="C15" s="7">
        <v>4</v>
      </c>
      <c r="D15" s="7">
        <v>9</v>
      </c>
      <c r="E15" s="7"/>
      <c r="F15" s="8">
        <f t="shared" si="0"/>
        <v>426.72</v>
      </c>
      <c r="G15" s="8">
        <f t="shared" si="1"/>
        <v>144.78</v>
      </c>
      <c r="H15" s="8">
        <f t="shared" si="2"/>
        <v>-144.78</v>
      </c>
    </row>
    <row r="16" spans="2:8" x14ac:dyDescent="0.25">
      <c r="B16" s="7">
        <v>15.45</v>
      </c>
      <c r="C16" s="7">
        <v>4</v>
      </c>
      <c r="D16" s="7">
        <v>4</v>
      </c>
      <c r="E16" s="7"/>
      <c r="F16" s="8">
        <f t="shared" si="0"/>
        <v>470.91599999999994</v>
      </c>
      <c r="G16" s="8">
        <f t="shared" si="1"/>
        <v>132.08000000000001</v>
      </c>
      <c r="H16" s="8">
        <f t="shared" si="2"/>
        <v>-132.08000000000001</v>
      </c>
    </row>
    <row r="17" spans="2:8" x14ac:dyDescent="0.25">
      <c r="B17" s="7">
        <v>15.45</v>
      </c>
      <c r="C17" s="7">
        <v>4</v>
      </c>
      <c r="D17" s="7">
        <v>6</v>
      </c>
      <c r="E17" s="7"/>
      <c r="F17" s="8">
        <f t="shared" si="0"/>
        <v>470.91599999999994</v>
      </c>
      <c r="G17" s="8">
        <f t="shared" si="1"/>
        <v>137.16</v>
      </c>
      <c r="H17" s="8">
        <f t="shared" si="2"/>
        <v>-137.16</v>
      </c>
    </row>
    <row r="18" spans="2:8" x14ac:dyDescent="0.25">
      <c r="B18" s="7">
        <v>16</v>
      </c>
      <c r="C18" s="7">
        <v>4</v>
      </c>
      <c r="D18" s="9">
        <v>5</v>
      </c>
      <c r="E18" s="7"/>
      <c r="F18" s="8">
        <f t="shared" si="0"/>
        <v>487.68</v>
      </c>
      <c r="G18" s="8">
        <f t="shared" si="1"/>
        <v>134.62</v>
      </c>
      <c r="H18" s="8">
        <f t="shared" si="2"/>
        <v>-134.62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D3" sqref="D3"/>
    </sheetView>
  </sheetViews>
  <sheetFormatPr defaultRowHeight="15" x14ac:dyDescent="0.25"/>
  <cols>
    <col min="2" max="2" width="13.7109375" customWidth="1"/>
  </cols>
  <sheetData>
    <row r="2" spans="2:8" ht="15.75" x14ac:dyDescent="0.25">
      <c r="B2" s="1" t="s">
        <v>8</v>
      </c>
      <c r="C2" s="1"/>
      <c r="D2" t="s">
        <v>31</v>
      </c>
    </row>
    <row r="3" spans="2:8" ht="15.75" x14ac:dyDescent="0.25">
      <c r="B3" s="2">
        <v>41934</v>
      </c>
      <c r="C3" s="1">
        <v>1200</v>
      </c>
      <c r="D3">
        <v>38</v>
      </c>
      <c r="E3" t="s">
        <v>9</v>
      </c>
    </row>
    <row r="4" spans="2:8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8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8" x14ac:dyDescent="0.25">
      <c r="B6" s="6">
        <v>0</v>
      </c>
      <c r="C6" s="6"/>
      <c r="D6" s="6">
        <v>-3.5</v>
      </c>
      <c r="E6" s="7"/>
      <c r="F6" s="8">
        <f>B6*12*2.54</f>
        <v>0</v>
      </c>
      <c r="G6" s="8">
        <f>((C6*12)+D6)*2.54</f>
        <v>-8.89</v>
      </c>
      <c r="H6" s="8">
        <f>-G6</f>
        <v>8.89</v>
      </c>
    </row>
    <row r="7" spans="2:8" x14ac:dyDescent="0.25">
      <c r="B7" s="6">
        <v>0</v>
      </c>
      <c r="C7" s="6">
        <v>4</v>
      </c>
      <c r="D7" s="6">
        <v>6.5</v>
      </c>
      <c r="E7" s="7"/>
      <c r="F7" s="8">
        <f t="shared" ref="F7:F20" si="0">B7*12*2.54</f>
        <v>0</v>
      </c>
      <c r="G7" s="8">
        <f t="shared" ref="G7:G20" si="1">((C7*12)+D7)*2.54</f>
        <v>138.43</v>
      </c>
      <c r="H7" s="8">
        <f t="shared" ref="H7:H20" si="2">-G7</f>
        <v>-138.43</v>
      </c>
    </row>
    <row r="8" spans="2:8" x14ac:dyDescent="0.25">
      <c r="B8" s="7">
        <v>2</v>
      </c>
      <c r="C8" s="7">
        <v>5</v>
      </c>
      <c r="D8" s="7">
        <v>1</v>
      </c>
      <c r="E8" s="7"/>
      <c r="F8" s="8">
        <f t="shared" si="0"/>
        <v>60.96</v>
      </c>
      <c r="G8" s="8">
        <f t="shared" si="1"/>
        <v>154.94</v>
      </c>
      <c r="H8" s="8">
        <f t="shared" si="2"/>
        <v>-154.94</v>
      </c>
    </row>
    <row r="9" spans="2:8" x14ac:dyDescent="0.25">
      <c r="B9" s="7">
        <v>4</v>
      </c>
      <c r="C9" s="7">
        <v>5</v>
      </c>
      <c r="D9" s="7">
        <v>6.5</v>
      </c>
      <c r="E9" s="7"/>
      <c r="F9" s="8">
        <f t="shared" si="0"/>
        <v>121.92</v>
      </c>
      <c r="G9" s="8">
        <f t="shared" si="1"/>
        <v>168.91</v>
      </c>
      <c r="H9" s="8">
        <f t="shared" si="2"/>
        <v>-168.91</v>
      </c>
    </row>
    <row r="10" spans="2:8" x14ac:dyDescent="0.25">
      <c r="B10" s="7">
        <v>6</v>
      </c>
      <c r="C10" s="7">
        <v>5</v>
      </c>
      <c r="D10" s="7">
        <v>9.5</v>
      </c>
      <c r="E10" s="7"/>
      <c r="F10" s="8">
        <f t="shared" si="0"/>
        <v>182.88</v>
      </c>
      <c r="G10" s="8">
        <f t="shared" si="1"/>
        <v>176.53</v>
      </c>
      <c r="H10" s="8">
        <f t="shared" si="2"/>
        <v>-176.53</v>
      </c>
    </row>
    <row r="11" spans="2:8" x14ac:dyDescent="0.25">
      <c r="B11" s="7">
        <v>8</v>
      </c>
      <c r="C11" s="7">
        <v>5</v>
      </c>
      <c r="D11" s="7">
        <v>11</v>
      </c>
      <c r="E11" s="7"/>
      <c r="F11" s="8">
        <f t="shared" si="0"/>
        <v>243.84</v>
      </c>
      <c r="G11" s="8">
        <f t="shared" si="1"/>
        <v>180.34</v>
      </c>
      <c r="H11" s="8">
        <f t="shared" si="2"/>
        <v>-180.34</v>
      </c>
    </row>
    <row r="12" spans="2:8" x14ac:dyDescent="0.25">
      <c r="B12" s="7">
        <v>8.33</v>
      </c>
      <c r="C12" s="7">
        <v>6</v>
      </c>
      <c r="D12" s="7">
        <v>1.5</v>
      </c>
      <c r="E12" s="7"/>
      <c r="F12" s="8">
        <f t="shared" si="0"/>
        <v>253.89840000000004</v>
      </c>
      <c r="G12" s="8">
        <f t="shared" si="1"/>
        <v>186.69</v>
      </c>
      <c r="H12" s="8">
        <f t="shared" si="2"/>
        <v>-186.69</v>
      </c>
    </row>
    <row r="13" spans="2:8" x14ac:dyDescent="0.25">
      <c r="B13" s="7">
        <v>8.33</v>
      </c>
      <c r="C13" s="7">
        <v>6</v>
      </c>
      <c r="D13" s="7">
        <v>4</v>
      </c>
      <c r="E13" s="7"/>
      <c r="F13" s="8">
        <f t="shared" si="0"/>
        <v>253.89840000000004</v>
      </c>
      <c r="G13" s="8">
        <f t="shared" si="1"/>
        <v>193.04</v>
      </c>
      <c r="H13" s="8">
        <f t="shared" si="2"/>
        <v>-193.04</v>
      </c>
    </row>
    <row r="14" spans="2:8" x14ac:dyDescent="0.25">
      <c r="B14" s="7">
        <v>10</v>
      </c>
      <c r="C14" s="7">
        <v>6</v>
      </c>
      <c r="D14" s="7">
        <v>4</v>
      </c>
      <c r="E14" s="7"/>
      <c r="F14" s="8">
        <f t="shared" si="0"/>
        <v>304.8</v>
      </c>
      <c r="G14" s="8">
        <f t="shared" si="1"/>
        <v>193.04</v>
      </c>
      <c r="H14" s="8">
        <f t="shared" si="2"/>
        <v>-193.04</v>
      </c>
    </row>
    <row r="15" spans="2:8" x14ac:dyDescent="0.25">
      <c r="B15" s="7">
        <v>12</v>
      </c>
      <c r="C15" s="7">
        <v>6</v>
      </c>
      <c r="D15" s="7">
        <v>6.5</v>
      </c>
      <c r="E15" s="7"/>
      <c r="F15" s="8">
        <f t="shared" si="0"/>
        <v>365.76</v>
      </c>
      <c r="G15" s="8">
        <f t="shared" si="1"/>
        <v>199.39000000000001</v>
      </c>
      <c r="H15" s="8">
        <f t="shared" si="2"/>
        <v>-199.39000000000001</v>
      </c>
    </row>
    <row r="16" spans="2:8" x14ac:dyDescent="0.25">
      <c r="B16" s="7">
        <v>12.25</v>
      </c>
      <c r="C16" s="7">
        <v>6</v>
      </c>
      <c r="D16" s="7">
        <v>8</v>
      </c>
      <c r="E16" s="7"/>
      <c r="F16" s="8">
        <f t="shared" si="0"/>
        <v>373.38</v>
      </c>
      <c r="G16" s="8">
        <f t="shared" si="1"/>
        <v>203.2</v>
      </c>
      <c r="H16" s="8">
        <f t="shared" si="2"/>
        <v>-203.2</v>
      </c>
    </row>
    <row r="17" spans="2:8" x14ac:dyDescent="0.25">
      <c r="B17" s="7">
        <v>12.25</v>
      </c>
      <c r="C17" s="7">
        <v>6</v>
      </c>
      <c r="D17" s="7">
        <v>1</v>
      </c>
      <c r="E17" s="7"/>
      <c r="F17" s="8">
        <f t="shared" si="0"/>
        <v>373.38</v>
      </c>
      <c r="G17" s="8">
        <f t="shared" si="1"/>
        <v>185.42000000000002</v>
      </c>
      <c r="H17" s="8">
        <f t="shared" si="2"/>
        <v>-185.42000000000002</v>
      </c>
    </row>
    <row r="18" spans="2:8" x14ac:dyDescent="0.25">
      <c r="B18" s="7">
        <v>13.16</v>
      </c>
      <c r="C18" s="7">
        <v>3</v>
      </c>
      <c r="D18" s="7">
        <v>3</v>
      </c>
      <c r="E18" s="7"/>
      <c r="F18" s="8">
        <f t="shared" si="0"/>
        <v>401.11680000000007</v>
      </c>
      <c r="G18" s="8">
        <f t="shared" si="1"/>
        <v>99.06</v>
      </c>
      <c r="H18" s="8">
        <f t="shared" si="2"/>
        <v>-99.06</v>
      </c>
    </row>
    <row r="19" spans="2:8" x14ac:dyDescent="0.25">
      <c r="B19" s="7">
        <v>14</v>
      </c>
      <c r="C19" s="7">
        <v>3</v>
      </c>
      <c r="D19" s="9">
        <v>1.5</v>
      </c>
      <c r="E19" s="7"/>
      <c r="F19" s="8">
        <f t="shared" si="0"/>
        <v>426.72</v>
      </c>
      <c r="G19" s="8">
        <f t="shared" si="1"/>
        <v>95.25</v>
      </c>
      <c r="H19" s="8">
        <f t="shared" si="2"/>
        <v>-95.25</v>
      </c>
    </row>
    <row r="20" spans="2:8" x14ac:dyDescent="0.25">
      <c r="B20" s="10">
        <v>17</v>
      </c>
      <c r="C20" s="10">
        <v>1</v>
      </c>
      <c r="D20" s="10">
        <v>8.5</v>
      </c>
      <c r="E20" s="11"/>
      <c r="F20" s="8">
        <f t="shared" si="0"/>
        <v>518.16</v>
      </c>
      <c r="G20" s="8">
        <f t="shared" si="1"/>
        <v>52.07</v>
      </c>
      <c r="H20" s="8">
        <f t="shared" si="2"/>
        <v>-52.07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D2" sqref="D2"/>
    </sheetView>
  </sheetViews>
  <sheetFormatPr defaultRowHeight="15" x14ac:dyDescent="0.25"/>
  <cols>
    <col min="2" max="2" width="13.7109375" customWidth="1"/>
  </cols>
  <sheetData>
    <row r="2" spans="2:8" ht="15.75" x14ac:dyDescent="0.25">
      <c r="B2" s="1" t="s">
        <v>10</v>
      </c>
      <c r="C2" s="1"/>
      <c r="D2" t="s">
        <v>31</v>
      </c>
    </row>
    <row r="3" spans="2:8" ht="15.75" x14ac:dyDescent="0.25">
      <c r="B3" s="2">
        <v>41934</v>
      </c>
      <c r="C3" s="1">
        <v>1200</v>
      </c>
      <c r="D3">
        <v>67</v>
      </c>
      <c r="E3" t="s">
        <v>11</v>
      </c>
    </row>
    <row r="4" spans="2:8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8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8" x14ac:dyDescent="0.25">
      <c r="B6" s="6">
        <v>0</v>
      </c>
      <c r="C6" s="6">
        <v>3</v>
      </c>
      <c r="D6" s="6">
        <v>1</v>
      </c>
      <c r="E6" s="7"/>
      <c r="F6" s="8">
        <f>B6*12*2.54</f>
        <v>0</v>
      </c>
      <c r="G6" s="8">
        <f>((C6*12)+D6)*2.54</f>
        <v>93.98</v>
      </c>
      <c r="H6" s="8">
        <f>-G6</f>
        <v>-93.98</v>
      </c>
    </row>
    <row r="7" spans="2:8" x14ac:dyDescent="0.25">
      <c r="B7" s="6">
        <v>2</v>
      </c>
      <c r="C7" s="6">
        <v>4</v>
      </c>
      <c r="D7" s="6">
        <v>0</v>
      </c>
      <c r="E7" s="7"/>
      <c r="F7" s="8">
        <f t="shared" ref="F7:F16" si="0">B7*12*2.54</f>
        <v>60.96</v>
      </c>
      <c r="G7" s="8">
        <f t="shared" ref="G7:G16" si="1">((C7*12)+D7)*2.54</f>
        <v>121.92</v>
      </c>
      <c r="H7" s="8">
        <f t="shared" ref="H7:H16" si="2">-G7</f>
        <v>-121.92</v>
      </c>
    </row>
    <row r="8" spans="2:8" x14ac:dyDescent="0.25">
      <c r="B8" s="7">
        <v>4</v>
      </c>
      <c r="C8" s="7">
        <v>5</v>
      </c>
      <c r="D8" s="7">
        <v>7.5</v>
      </c>
      <c r="E8" s="7"/>
      <c r="F8" s="8">
        <f t="shared" si="0"/>
        <v>121.92</v>
      </c>
      <c r="G8" s="8">
        <f t="shared" si="1"/>
        <v>171.45</v>
      </c>
      <c r="H8" s="8">
        <f t="shared" si="2"/>
        <v>-171.45</v>
      </c>
    </row>
    <row r="9" spans="2:8" x14ac:dyDescent="0.25">
      <c r="B9" s="7">
        <v>6</v>
      </c>
      <c r="C9" s="7">
        <v>6</v>
      </c>
      <c r="D9" s="7">
        <v>7</v>
      </c>
      <c r="E9" s="7"/>
      <c r="F9" s="8">
        <f t="shared" si="0"/>
        <v>182.88</v>
      </c>
      <c r="G9" s="8">
        <f t="shared" si="1"/>
        <v>200.66</v>
      </c>
      <c r="H9" s="8">
        <f t="shared" si="2"/>
        <v>-200.66</v>
      </c>
    </row>
    <row r="10" spans="2:8" x14ac:dyDescent="0.25">
      <c r="B10" s="7">
        <v>6.33</v>
      </c>
      <c r="C10" s="7">
        <v>6</v>
      </c>
      <c r="D10" s="7">
        <v>9</v>
      </c>
      <c r="E10" s="7"/>
      <c r="F10" s="8">
        <f t="shared" si="0"/>
        <v>192.93840000000003</v>
      </c>
      <c r="G10" s="8">
        <f t="shared" si="1"/>
        <v>205.74</v>
      </c>
      <c r="H10" s="8">
        <f t="shared" si="2"/>
        <v>-205.74</v>
      </c>
    </row>
    <row r="11" spans="2:8" x14ac:dyDescent="0.25">
      <c r="B11" s="7">
        <v>6.33</v>
      </c>
      <c r="C11" s="7">
        <v>6</v>
      </c>
      <c r="D11" s="7">
        <v>1</v>
      </c>
      <c r="E11" s="7"/>
      <c r="F11" s="8">
        <f t="shared" si="0"/>
        <v>192.93840000000003</v>
      </c>
      <c r="G11" s="8">
        <f t="shared" si="1"/>
        <v>185.42000000000002</v>
      </c>
      <c r="H11" s="8">
        <f t="shared" si="2"/>
        <v>-185.42000000000002</v>
      </c>
    </row>
    <row r="12" spans="2:8" x14ac:dyDescent="0.25">
      <c r="B12" s="7">
        <v>8</v>
      </c>
      <c r="C12" s="7">
        <v>7</v>
      </c>
      <c r="D12" s="7">
        <v>0.5</v>
      </c>
      <c r="E12" s="7"/>
      <c r="F12" s="8">
        <f t="shared" si="0"/>
        <v>243.84</v>
      </c>
      <c r="G12" s="8">
        <f t="shared" si="1"/>
        <v>214.63</v>
      </c>
      <c r="H12" s="8">
        <f t="shared" si="2"/>
        <v>-214.63</v>
      </c>
    </row>
    <row r="13" spans="2:8" x14ac:dyDescent="0.25">
      <c r="B13" s="7">
        <v>10</v>
      </c>
      <c r="C13" s="7">
        <v>7</v>
      </c>
      <c r="D13" s="7">
        <v>4.5</v>
      </c>
      <c r="E13" s="7"/>
      <c r="F13" s="8">
        <f t="shared" si="0"/>
        <v>304.8</v>
      </c>
      <c r="G13" s="8">
        <f t="shared" si="1"/>
        <v>224.79</v>
      </c>
      <c r="H13" s="8">
        <f t="shared" si="2"/>
        <v>-224.79</v>
      </c>
    </row>
    <row r="14" spans="2:8" x14ac:dyDescent="0.25">
      <c r="B14" s="7">
        <v>12</v>
      </c>
      <c r="C14" s="7">
        <v>6</v>
      </c>
      <c r="D14" s="7">
        <v>11</v>
      </c>
      <c r="E14" s="7"/>
      <c r="F14" s="8">
        <f t="shared" si="0"/>
        <v>365.76</v>
      </c>
      <c r="G14" s="8">
        <f t="shared" si="1"/>
        <v>210.82</v>
      </c>
      <c r="H14" s="8">
        <f t="shared" si="2"/>
        <v>-210.82</v>
      </c>
    </row>
    <row r="15" spans="2:8" x14ac:dyDescent="0.25">
      <c r="B15" s="7">
        <v>14</v>
      </c>
      <c r="C15" s="7">
        <v>6</v>
      </c>
      <c r="D15" s="7">
        <v>1</v>
      </c>
      <c r="E15" s="7"/>
      <c r="F15" s="8">
        <f t="shared" si="0"/>
        <v>426.72</v>
      </c>
      <c r="G15" s="8">
        <f t="shared" si="1"/>
        <v>185.42000000000002</v>
      </c>
      <c r="H15" s="8">
        <f t="shared" si="2"/>
        <v>-185.42000000000002</v>
      </c>
    </row>
    <row r="16" spans="2:8" x14ac:dyDescent="0.25">
      <c r="B16" s="7">
        <v>16</v>
      </c>
      <c r="C16" s="7">
        <v>5</v>
      </c>
      <c r="D16" s="7">
        <v>2</v>
      </c>
      <c r="E16" s="7"/>
      <c r="F16" s="8">
        <f t="shared" si="0"/>
        <v>487.68</v>
      </c>
      <c r="G16" s="8">
        <f t="shared" si="1"/>
        <v>157.47999999999999</v>
      </c>
      <c r="H16" s="8">
        <f t="shared" si="2"/>
        <v>-157.47999999999999</v>
      </c>
    </row>
    <row r="17" spans="2:8" x14ac:dyDescent="0.25">
      <c r="B17" s="7"/>
      <c r="C17" s="7"/>
      <c r="D17" s="7"/>
      <c r="E17" s="7"/>
      <c r="F17" s="8"/>
      <c r="G17" s="8"/>
      <c r="H17" s="8"/>
    </row>
    <row r="18" spans="2:8" x14ac:dyDescent="0.25">
      <c r="B18" s="7"/>
      <c r="C18" s="7"/>
      <c r="D18" s="7"/>
      <c r="E18" s="7"/>
      <c r="F18" s="8"/>
      <c r="G18" s="8"/>
      <c r="H18" s="8"/>
    </row>
    <row r="19" spans="2:8" x14ac:dyDescent="0.25">
      <c r="B19" s="7"/>
      <c r="C19" s="7"/>
      <c r="D19" s="9"/>
      <c r="E19" s="7"/>
      <c r="F19" s="8"/>
      <c r="G19" s="8"/>
      <c r="H19" s="8"/>
    </row>
    <row r="20" spans="2:8" x14ac:dyDescent="0.25">
      <c r="B20" s="10"/>
      <c r="C20" s="10"/>
      <c r="D20" s="10"/>
      <c r="E20" s="11"/>
      <c r="F20" s="8"/>
      <c r="G20" s="8"/>
      <c r="H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D3" sqref="D3"/>
    </sheetView>
  </sheetViews>
  <sheetFormatPr defaultRowHeight="15" x14ac:dyDescent="0.25"/>
  <cols>
    <col min="2" max="2" width="13.7109375" customWidth="1"/>
  </cols>
  <sheetData>
    <row r="1" spans="2:13" x14ac:dyDescent="0.25">
      <c r="I1" t="s">
        <v>12</v>
      </c>
      <c r="J1">
        <v>2</v>
      </c>
      <c r="K1">
        <v>10.5</v>
      </c>
      <c r="L1">
        <f>(J1*12)+K1</f>
        <v>34.5</v>
      </c>
    </row>
    <row r="2" spans="2:13" ht="15.75" x14ac:dyDescent="0.25">
      <c r="B2" s="1" t="s">
        <v>15</v>
      </c>
      <c r="C2" s="1"/>
      <c r="D2" t="s">
        <v>31</v>
      </c>
      <c r="I2" t="s">
        <v>13</v>
      </c>
      <c r="J2">
        <v>0</v>
      </c>
      <c r="K2">
        <v>6.75</v>
      </c>
      <c r="L2">
        <f>(J2*12)+K2</f>
        <v>6.75</v>
      </c>
    </row>
    <row r="3" spans="2:13" ht="15.75" x14ac:dyDescent="0.25">
      <c r="B3" s="2">
        <v>41934</v>
      </c>
      <c r="C3" s="1">
        <v>1200</v>
      </c>
      <c r="D3">
        <f>58+67</f>
        <v>125</v>
      </c>
      <c r="E3" t="s">
        <v>11</v>
      </c>
      <c r="K3" t="s">
        <v>14</v>
      </c>
      <c r="L3">
        <f>L1-L2</f>
        <v>27.75</v>
      </c>
      <c r="M3">
        <f>L3*2.54</f>
        <v>70.484999999999999</v>
      </c>
    </row>
    <row r="4" spans="2:13" x14ac:dyDescent="0.25">
      <c r="B4" s="3" t="s">
        <v>0</v>
      </c>
      <c r="C4" s="3" t="s">
        <v>1</v>
      </c>
      <c r="D4" s="3"/>
      <c r="E4" s="4"/>
      <c r="F4" s="3" t="s">
        <v>0</v>
      </c>
      <c r="G4" s="3" t="s">
        <v>1</v>
      </c>
      <c r="H4" s="3" t="s">
        <v>2</v>
      </c>
    </row>
    <row r="5" spans="2:13" x14ac:dyDescent="0.25">
      <c r="B5" s="5" t="s">
        <v>3</v>
      </c>
      <c r="C5" s="5" t="s">
        <v>3</v>
      </c>
      <c r="D5" s="5" t="s">
        <v>4</v>
      </c>
      <c r="E5" s="4"/>
      <c r="F5" s="5" t="s">
        <v>5</v>
      </c>
      <c r="G5" s="5" t="s">
        <v>5</v>
      </c>
      <c r="H5" s="5" t="s">
        <v>5</v>
      </c>
    </row>
    <row r="6" spans="2:13" x14ac:dyDescent="0.25">
      <c r="B6" s="6">
        <v>0</v>
      </c>
      <c r="C6" s="6">
        <v>2</v>
      </c>
      <c r="D6" s="6">
        <v>11</v>
      </c>
      <c r="E6" s="7"/>
      <c r="F6" s="8">
        <f>B6*12*2.54</f>
        <v>0</v>
      </c>
      <c r="G6" s="8">
        <f>((C6*12)+D6)*2.54+$M$3</f>
        <v>159.38499999999999</v>
      </c>
      <c r="H6" s="8">
        <f>-G6</f>
        <v>-159.38499999999999</v>
      </c>
    </row>
    <row r="7" spans="2:13" x14ac:dyDescent="0.25">
      <c r="B7" s="6">
        <v>2</v>
      </c>
      <c r="C7" s="6">
        <v>4</v>
      </c>
      <c r="D7" s="6">
        <v>9</v>
      </c>
      <c r="E7" s="7"/>
      <c r="F7" s="8">
        <f t="shared" ref="F7:F17" si="0">B7*12*2.54</f>
        <v>60.96</v>
      </c>
      <c r="G7" s="8">
        <f t="shared" ref="G7:G17" si="1">((C7*12)+D7)*2.54+$M$3</f>
        <v>215.26499999999999</v>
      </c>
      <c r="H7" s="8">
        <f t="shared" ref="H7:H17" si="2">-G7</f>
        <v>-215.26499999999999</v>
      </c>
    </row>
    <row r="8" spans="2:13" x14ac:dyDescent="0.25">
      <c r="B8" s="7">
        <v>3.33</v>
      </c>
      <c r="C8" s="7">
        <v>5</v>
      </c>
      <c r="D8" s="7">
        <v>11</v>
      </c>
      <c r="E8" s="7"/>
      <c r="F8" s="8">
        <f t="shared" si="0"/>
        <v>101.4984</v>
      </c>
      <c r="G8" s="8">
        <f t="shared" si="1"/>
        <v>250.82499999999999</v>
      </c>
      <c r="H8" s="8">
        <f t="shared" si="2"/>
        <v>-250.82499999999999</v>
      </c>
    </row>
    <row r="9" spans="2:13" x14ac:dyDescent="0.25">
      <c r="B9" s="7">
        <v>3.33</v>
      </c>
      <c r="C9" s="7">
        <v>6</v>
      </c>
      <c r="D9" s="7">
        <v>1</v>
      </c>
      <c r="E9" s="7"/>
      <c r="F9" s="8">
        <f t="shared" si="0"/>
        <v>101.4984</v>
      </c>
      <c r="G9" s="8">
        <f t="shared" si="1"/>
        <v>255.90500000000003</v>
      </c>
      <c r="H9" s="8">
        <f t="shared" si="2"/>
        <v>-255.90500000000003</v>
      </c>
    </row>
    <row r="10" spans="2:13" x14ac:dyDescent="0.25">
      <c r="B10" s="7">
        <v>4</v>
      </c>
      <c r="C10" s="7">
        <v>6</v>
      </c>
      <c r="D10" s="7">
        <v>2</v>
      </c>
      <c r="E10" s="7"/>
      <c r="F10" s="8">
        <f t="shared" si="0"/>
        <v>121.92</v>
      </c>
      <c r="G10" s="8">
        <f t="shared" si="1"/>
        <v>258.44499999999999</v>
      </c>
      <c r="H10" s="8">
        <f t="shared" si="2"/>
        <v>-258.44499999999999</v>
      </c>
    </row>
    <row r="11" spans="2:13" x14ac:dyDescent="0.25">
      <c r="B11" s="7">
        <v>6</v>
      </c>
      <c r="C11" s="7">
        <v>6</v>
      </c>
      <c r="D11" s="7">
        <v>6</v>
      </c>
      <c r="E11" s="7"/>
      <c r="F11" s="8">
        <f t="shared" si="0"/>
        <v>182.88</v>
      </c>
      <c r="G11" s="8">
        <f t="shared" si="1"/>
        <v>268.60500000000002</v>
      </c>
      <c r="H11" s="8">
        <f t="shared" si="2"/>
        <v>-268.60500000000002</v>
      </c>
    </row>
    <row r="12" spans="2:13" x14ac:dyDescent="0.25">
      <c r="B12" s="7">
        <v>8</v>
      </c>
      <c r="C12" s="7">
        <v>6</v>
      </c>
      <c r="D12" s="7">
        <v>5</v>
      </c>
      <c r="E12" s="7"/>
      <c r="F12" s="8">
        <f t="shared" si="0"/>
        <v>243.84</v>
      </c>
      <c r="G12" s="8">
        <f t="shared" si="1"/>
        <v>266.065</v>
      </c>
      <c r="H12" s="8">
        <f t="shared" si="2"/>
        <v>-266.065</v>
      </c>
    </row>
    <row r="13" spans="2:13" x14ac:dyDescent="0.25">
      <c r="B13" s="7">
        <v>9</v>
      </c>
      <c r="C13" s="7">
        <v>5</v>
      </c>
      <c r="D13" s="7">
        <v>11</v>
      </c>
      <c r="E13" s="7"/>
      <c r="F13" s="8">
        <f t="shared" si="0"/>
        <v>274.32</v>
      </c>
      <c r="G13" s="8">
        <f t="shared" si="1"/>
        <v>250.82499999999999</v>
      </c>
      <c r="H13" s="8">
        <f t="shared" si="2"/>
        <v>-250.82499999999999</v>
      </c>
    </row>
    <row r="14" spans="2:13" x14ac:dyDescent="0.25">
      <c r="B14" s="7">
        <v>10</v>
      </c>
      <c r="C14" s="7">
        <v>5</v>
      </c>
      <c r="D14" s="7">
        <v>9</v>
      </c>
      <c r="E14" s="7"/>
      <c r="F14" s="8">
        <f t="shared" si="0"/>
        <v>304.8</v>
      </c>
      <c r="G14" s="8">
        <f t="shared" si="1"/>
        <v>245.745</v>
      </c>
      <c r="H14" s="8">
        <f t="shared" si="2"/>
        <v>-245.745</v>
      </c>
    </row>
    <row r="15" spans="2:13" x14ac:dyDescent="0.25">
      <c r="B15" s="7">
        <v>12</v>
      </c>
      <c r="C15" s="7">
        <v>5</v>
      </c>
      <c r="D15" s="7">
        <v>3</v>
      </c>
      <c r="E15" s="7"/>
      <c r="F15" s="8">
        <f t="shared" si="0"/>
        <v>365.76</v>
      </c>
      <c r="G15" s="8">
        <f t="shared" si="1"/>
        <v>230.505</v>
      </c>
      <c r="H15" s="8">
        <f t="shared" si="2"/>
        <v>-230.505</v>
      </c>
    </row>
    <row r="16" spans="2:13" x14ac:dyDescent="0.25">
      <c r="B16" s="7">
        <v>14</v>
      </c>
      <c r="C16" s="7">
        <v>2</v>
      </c>
      <c r="D16" s="7">
        <v>4</v>
      </c>
      <c r="E16" s="7"/>
      <c r="F16" s="8">
        <f t="shared" si="0"/>
        <v>426.72</v>
      </c>
      <c r="G16" s="8">
        <f t="shared" si="1"/>
        <v>141.60500000000002</v>
      </c>
      <c r="H16" s="8">
        <f t="shared" si="2"/>
        <v>-141.60500000000002</v>
      </c>
    </row>
    <row r="17" spans="2:8" x14ac:dyDescent="0.25">
      <c r="B17" s="7">
        <v>16</v>
      </c>
      <c r="C17" s="7">
        <v>0</v>
      </c>
      <c r="D17" s="7">
        <v>9</v>
      </c>
      <c r="E17" s="7"/>
      <c r="F17" s="8">
        <f t="shared" si="0"/>
        <v>487.68</v>
      </c>
      <c r="G17" s="8">
        <f t="shared" si="1"/>
        <v>93.344999999999999</v>
      </c>
      <c r="H17" s="8">
        <f t="shared" si="2"/>
        <v>-93.344999999999999</v>
      </c>
    </row>
    <row r="18" spans="2:8" x14ac:dyDescent="0.25">
      <c r="B18" s="7"/>
      <c r="C18" s="7"/>
      <c r="D18" s="7"/>
      <c r="E18" s="7"/>
      <c r="F18" s="8"/>
      <c r="G18" s="8"/>
      <c r="H18" s="8"/>
    </row>
    <row r="19" spans="2:8" x14ac:dyDescent="0.25">
      <c r="B19" s="7"/>
      <c r="C19" s="7"/>
      <c r="D19" s="9"/>
      <c r="E19" s="7"/>
      <c r="F19" s="8"/>
      <c r="G19" s="8"/>
      <c r="H19" s="8"/>
    </row>
    <row r="20" spans="2:8" x14ac:dyDescent="0.25">
      <c r="B20" s="10"/>
      <c r="C20" s="10"/>
      <c r="D20" s="10"/>
      <c r="E20" s="11"/>
      <c r="F20" s="8"/>
      <c r="G20" s="8"/>
      <c r="H2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8" sqref="G8"/>
    </sheetView>
  </sheetViews>
  <sheetFormatPr defaultRowHeight="15" x14ac:dyDescent="0.25"/>
  <cols>
    <col min="2" max="2" width="10.42578125" customWidth="1"/>
  </cols>
  <sheetData>
    <row r="1" spans="1:13" x14ac:dyDescent="0.25">
      <c r="I1" t="s">
        <v>12</v>
      </c>
      <c r="J1">
        <v>6</v>
      </c>
      <c r="K1">
        <v>3.5</v>
      </c>
      <c r="L1">
        <f>(J1*12)+K1</f>
        <v>75.5</v>
      </c>
    </row>
    <row r="2" spans="1:13" ht="15.75" x14ac:dyDescent="0.25">
      <c r="B2" s="1" t="s">
        <v>21</v>
      </c>
      <c r="C2" s="1"/>
      <c r="D2" t="s">
        <v>22</v>
      </c>
      <c r="E2" t="s">
        <v>23</v>
      </c>
      <c r="I2" t="s">
        <v>13</v>
      </c>
      <c r="J2">
        <v>4</v>
      </c>
      <c r="K2">
        <v>8</v>
      </c>
      <c r="L2">
        <f>(J2*12)+K2</f>
        <v>56</v>
      </c>
    </row>
    <row r="3" spans="1:13" ht="15.75" x14ac:dyDescent="0.25">
      <c r="B3" s="2">
        <v>41390</v>
      </c>
      <c r="C3" s="1">
        <v>1015</v>
      </c>
      <c r="D3">
        <v>32</v>
      </c>
      <c r="E3">
        <v>46.5</v>
      </c>
      <c r="K3" t="s">
        <v>14</v>
      </c>
      <c r="L3">
        <f>L1-L2</f>
        <v>19.5</v>
      </c>
      <c r="M3">
        <f>L3*2.54</f>
        <v>49.53</v>
      </c>
    </row>
    <row r="4" spans="1:13" ht="15.75" x14ac:dyDescent="0.25">
      <c r="B4" s="13"/>
      <c r="C4" s="12" t="s">
        <v>20</v>
      </c>
      <c r="D4" s="4"/>
      <c r="E4" s="4"/>
      <c r="F4" s="4"/>
      <c r="G4" s="4"/>
      <c r="H4" s="4"/>
    </row>
    <row r="5" spans="1:13" x14ac:dyDescent="0.25">
      <c r="B5" s="3" t="s">
        <v>0</v>
      </c>
      <c r="C5" s="3" t="s">
        <v>1</v>
      </c>
      <c r="D5" s="3"/>
      <c r="E5" s="4"/>
      <c r="F5" s="4" t="s">
        <v>0</v>
      </c>
      <c r="G5" s="3" t="s">
        <v>18</v>
      </c>
      <c r="H5" s="3" t="s">
        <v>2</v>
      </c>
    </row>
    <row r="6" spans="1:13" x14ac:dyDescent="0.25">
      <c r="B6" s="5" t="s">
        <v>3</v>
      </c>
      <c r="C6" s="5" t="s">
        <v>3</v>
      </c>
      <c r="D6" s="5" t="s">
        <v>4</v>
      </c>
      <c r="E6" s="4"/>
      <c r="F6" s="5" t="s">
        <v>5</v>
      </c>
      <c r="G6" s="5" t="s">
        <v>5</v>
      </c>
      <c r="H6" s="5" t="s">
        <v>5</v>
      </c>
    </row>
    <row r="7" spans="1:13" x14ac:dyDescent="0.25">
      <c r="B7" s="7">
        <v>0</v>
      </c>
      <c r="C7" s="7">
        <v>2</v>
      </c>
      <c r="D7" s="7">
        <v>10.25</v>
      </c>
      <c r="E7" s="7"/>
      <c r="F7" s="7">
        <f t="shared" ref="F7:F29" si="0">B7*12*2.54</f>
        <v>0</v>
      </c>
      <c r="G7" s="7">
        <f>((C7*12)+D7)*2.54+$M$3</f>
        <v>136.52500000000001</v>
      </c>
      <c r="H7" s="7">
        <f t="shared" ref="H7:H29" si="1">-G7</f>
        <v>-136.52500000000001</v>
      </c>
    </row>
    <row r="8" spans="1:13" x14ac:dyDescent="0.25">
      <c r="B8" s="7">
        <v>5</v>
      </c>
      <c r="C8" s="7">
        <v>3</v>
      </c>
      <c r="D8" s="7">
        <v>2.25</v>
      </c>
      <c r="E8" s="7"/>
      <c r="F8" s="7">
        <f t="shared" si="0"/>
        <v>152.4</v>
      </c>
      <c r="G8" s="7">
        <f t="shared" ref="G8:G29" si="2">((C8*12)+D8)*2.54+$M$3</f>
        <v>146.685</v>
      </c>
      <c r="H8" s="7">
        <f t="shared" si="1"/>
        <v>-146.685</v>
      </c>
    </row>
    <row r="9" spans="1:13" x14ac:dyDescent="0.25">
      <c r="B9" s="7">
        <v>10</v>
      </c>
      <c r="C9" s="7">
        <v>3</v>
      </c>
      <c r="D9" s="7">
        <v>5.5</v>
      </c>
      <c r="E9" s="7"/>
      <c r="F9" s="7">
        <f t="shared" si="0"/>
        <v>304.8</v>
      </c>
      <c r="G9" s="7">
        <f t="shared" si="2"/>
        <v>154.94</v>
      </c>
      <c r="H9" s="7">
        <f t="shared" si="1"/>
        <v>-154.94</v>
      </c>
    </row>
    <row r="10" spans="1:13" x14ac:dyDescent="0.25">
      <c r="B10" s="7">
        <v>15</v>
      </c>
      <c r="C10" s="7">
        <v>3</v>
      </c>
      <c r="D10" s="7">
        <v>9</v>
      </c>
      <c r="E10" s="7"/>
      <c r="F10" s="7">
        <f t="shared" si="0"/>
        <v>457.2</v>
      </c>
      <c r="G10" s="7">
        <f t="shared" si="2"/>
        <v>163.82999999999998</v>
      </c>
      <c r="H10" s="7">
        <f t="shared" si="1"/>
        <v>-163.82999999999998</v>
      </c>
    </row>
    <row r="11" spans="1:13" x14ac:dyDescent="0.25">
      <c r="B11" s="7">
        <v>20</v>
      </c>
      <c r="C11" s="7">
        <v>4</v>
      </c>
      <c r="D11" s="7">
        <v>0.75</v>
      </c>
      <c r="E11" s="7"/>
      <c r="F11" s="7">
        <f t="shared" si="0"/>
        <v>609.6</v>
      </c>
      <c r="G11" s="7">
        <f t="shared" si="2"/>
        <v>173.35500000000002</v>
      </c>
      <c r="H11" s="7">
        <f t="shared" si="1"/>
        <v>-173.35500000000002</v>
      </c>
    </row>
    <row r="12" spans="1:13" x14ac:dyDescent="0.25">
      <c r="B12" s="7">
        <v>22</v>
      </c>
      <c r="C12" s="7">
        <v>4</v>
      </c>
      <c r="D12" s="7">
        <v>3.5</v>
      </c>
      <c r="E12" s="7"/>
      <c r="F12" s="7">
        <f t="shared" si="0"/>
        <v>670.56000000000006</v>
      </c>
      <c r="G12" s="7">
        <f t="shared" si="2"/>
        <v>180.34</v>
      </c>
      <c r="H12" s="7">
        <f t="shared" si="1"/>
        <v>-180.34</v>
      </c>
    </row>
    <row r="13" spans="1:13" x14ac:dyDescent="0.25">
      <c r="A13" t="s">
        <v>17</v>
      </c>
      <c r="B13" s="7">
        <v>23</v>
      </c>
      <c r="C13" s="7">
        <v>4</v>
      </c>
      <c r="D13" s="7">
        <v>4.75</v>
      </c>
      <c r="E13" s="7"/>
      <c r="F13" s="7">
        <f t="shared" si="0"/>
        <v>701.04</v>
      </c>
      <c r="G13" s="7">
        <f t="shared" si="2"/>
        <v>183.51500000000001</v>
      </c>
      <c r="H13" s="7">
        <f t="shared" si="1"/>
        <v>-183.51500000000001</v>
      </c>
    </row>
    <row r="14" spans="1:13" x14ac:dyDescent="0.25">
      <c r="B14" s="7">
        <v>25</v>
      </c>
      <c r="C14" s="7">
        <v>4</v>
      </c>
      <c r="D14" s="7">
        <v>7.25</v>
      </c>
      <c r="E14" s="7"/>
      <c r="F14" s="7">
        <f t="shared" si="0"/>
        <v>762</v>
      </c>
      <c r="G14" s="7">
        <f t="shared" si="2"/>
        <v>189.86500000000001</v>
      </c>
      <c r="H14" s="7">
        <f t="shared" si="1"/>
        <v>-189.86500000000001</v>
      </c>
    </row>
    <row r="15" spans="1:13" x14ac:dyDescent="0.25">
      <c r="B15" s="7">
        <v>26</v>
      </c>
      <c r="C15" s="7">
        <v>4</v>
      </c>
      <c r="D15" s="7">
        <v>7.5</v>
      </c>
      <c r="E15" s="7"/>
      <c r="F15" s="7">
        <f t="shared" si="0"/>
        <v>792.48</v>
      </c>
      <c r="G15" s="7">
        <f t="shared" si="2"/>
        <v>190.5</v>
      </c>
      <c r="H15" s="7">
        <f t="shared" si="1"/>
        <v>-190.5</v>
      </c>
    </row>
    <row r="16" spans="1:13" x14ac:dyDescent="0.25">
      <c r="B16" s="7">
        <v>27</v>
      </c>
      <c r="C16" s="7">
        <v>4</v>
      </c>
      <c r="D16" s="7">
        <v>8.5</v>
      </c>
      <c r="E16" s="7"/>
      <c r="F16" s="7">
        <f t="shared" si="0"/>
        <v>822.96</v>
      </c>
      <c r="G16" s="7">
        <f t="shared" si="2"/>
        <v>193.04</v>
      </c>
      <c r="H16" s="7">
        <f t="shared" si="1"/>
        <v>-193.04</v>
      </c>
    </row>
    <row r="17" spans="1:8" x14ac:dyDescent="0.25">
      <c r="B17" s="7">
        <v>28</v>
      </c>
      <c r="C17" s="7">
        <v>4</v>
      </c>
      <c r="D17" s="7">
        <v>8.75</v>
      </c>
      <c r="E17" s="7"/>
      <c r="F17" s="7">
        <f t="shared" si="0"/>
        <v>853.44</v>
      </c>
      <c r="G17" s="7">
        <f t="shared" si="2"/>
        <v>193.67500000000001</v>
      </c>
      <c r="H17" s="7">
        <f t="shared" si="1"/>
        <v>-193.67500000000001</v>
      </c>
    </row>
    <row r="18" spans="1:8" x14ac:dyDescent="0.25">
      <c r="B18" s="7">
        <v>29</v>
      </c>
      <c r="C18" s="7">
        <v>4</v>
      </c>
      <c r="D18" s="7">
        <v>8</v>
      </c>
      <c r="E18" s="7"/>
      <c r="F18" s="7">
        <f t="shared" si="0"/>
        <v>883.92</v>
      </c>
      <c r="G18" s="7">
        <f t="shared" si="2"/>
        <v>191.77</v>
      </c>
      <c r="H18" s="7">
        <f t="shared" si="1"/>
        <v>-191.77</v>
      </c>
    </row>
    <row r="19" spans="1:8" x14ac:dyDescent="0.25">
      <c r="B19" s="7">
        <v>30</v>
      </c>
      <c r="C19" s="7">
        <v>4</v>
      </c>
      <c r="D19" s="7">
        <v>7.25</v>
      </c>
      <c r="E19" s="7"/>
      <c r="F19" s="7">
        <f t="shared" si="0"/>
        <v>914.4</v>
      </c>
      <c r="G19" s="7">
        <f t="shared" si="2"/>
        <v>189.86500000000001</v>
      </c>
      <c r="H19" s="7">
        <f t="shared" si="1"/>
        <v>-189.86500000000001</v>
      </c>
    </row>
    <row r="20" spans="1:8" x14ac:dyDescent="0.25">
      <c r="B20" s="7">
        <v>31</v>
      </c>
      <c r="C20" s="7">
        <v>4</v>
      </c>
      <c r="D20" s="7">
        <v>6.25</v>
      </c>
      <c r="E20" s="7"/>
      <c r="F20" s="7">
        <f t="shared" si="0"/>
        <v>944.88</v>
      </c>
      <c r="G20" s="7">
        <f t="shared" si="2"/>
        <v>187.32500000000002</v>
      </c>
      <c r="H20" s="7">
        <f t="shared" si="1"/>
        <v>-187.32500000000002</v>
      </c>
    </row>
    <row r="21" spans="1:8" x14ac:dyDescent="0.25">
      <c r="A21" t="s">
        <v>16</v>
      </c>
      <c r="B21" s="7">
        <v>33</v>
      </c>
      <c r="C21" s="7">
        <v>4</v>
      </c>
      <c r="D21" s="7">
        <v>4.75</v>
      </c>
      <c r="E21" s="7"/>
      <c r="F21" s="7">
        <f t="shared" si="0"/>
        <v>1005.84</v>
      </c>
      <c r="G21" s="7">
        <f t="shared" si="2"/>
        <v>183.51500000000001</v>
      </c>
      <c r="H21" s="7">
        <f t="shared" si="1"/>
        <v>-183.51500000000001</v>
      </c>
    </row>
    <row r="22" spans="1:8" x14ac:dyDescent="0.25">
      <c r="B22" s="7">
        <v>34</v>
      </c>
      <c r="C22" s="7">
        <v>4</v>
      </c>
      <c r="D22" s="7">
        <v>3.5</v>
      </c>
      <c r="E22" s="7"/>
      <c r="F22" s="7">
        <f t="shared" si="0"/>
        <v>1036.32</v>
      </c>
      <c r="G22" s="7">
        <f t="shared" si="2"/>
        <v>180.34</v>
      </c>
      <c r="H22" s="7">
        <f t="shared" si="1"/>
        <v>-180.34</v>
      </c>
    </row>
    <row r="23" spans="1:8" x14ac:dyDescent="0.25">
      <c r="B23" s="7">
        <v>36</v>
      </c>
      <c r="C23" s="7">
        <v>4</v>
      </c>
      <c r="D23" s="7">
        <v>2.5</v>
      </c>
      <c r="E23" s="7"/>
      <c r="F23" s="7">
        <f t="shared" si="0"/>
        <v>1097.28</v>
      </c>
      <c r="G23" s="7">
        <f t="shared" si="2"/>
        <v>177.8</v>
      </c>
      <c r="H23" s="7">
        <f t="shared" si="1"/>
        <v>-177.8</v>
      </c>
    </row>
    <row r="24" spans="1:8" x14ac:dyDescent="0.25">
      <c r="B24" s="7">
        <v>38</v>
      </c>
      <c r="C24" s="7">
        <v>4</v>
      </c>
      <c r="D24" s="7">
        <v>0.75</v>
      </c>
      <c r="E24" s="7"/>
      <c r="F24" s="7">
        <f t="shared" si="0"/>
        <v>1158.24</v>
      </c>
      <c r="G24" s="7">
        <f t="shared" si="2"/>
        <v>173.35500000000002</v>
      </c>
      <c r="H24" s="7">
        <f t="shared" si="1"/>
        <v>-173.35500000000002</v>
      </c>
    </row>
    <row r="25" spans="1:8" x14ac:dyDescent="0.25">
      <c r="B25" s="7">
        <v>40</v>
      </c>
      <c r="C25" s="7">
        <v>3</v>
      </c>
      <c r="D25" s="7">
        <v>11.25</v>
      </c>
      <c r="E25" s="7"/>
      <c r="F25" s="7">
        <f t="shared" si="0"/>
        <v>1219.2</v>
      </c>
      <c r="G25" s="7">
        <f t="shared" si="2"/>
        <v>169.54500000000002</v>
      </c>
      <c r="H25" s="7">
        <f t="shared" si="1"/>
        <v>-169.54500000000002</v>
      </c>
    </row>
    <row r="26" spans="1:8" x14ac:dyDescent="0.25">
      <c r="B26" s="7">
        <v>42</v>
      </c>
      <c r="C26" s="7">
        <v>3</v>
      </c>
      <c r="D26" s="7">
        <v>9.5</v>
      </c>
      <c r="E26" s="7"/>
      <c r="F26" s="7">
        <f t="shared" si="0"/>
        <v>1280.1600000000001</v>
      </c>
      <c r="G26" s="7">
        <f t="shared" si="2"/>
        <v>165.10000000000002</v>
      </c>
      <c r="H26" s="7">
        <f t="shared" si="1"/>
        <v>-165.10000000000002</v>
      </c>
    </row>
    <row r="27" spans="1:8" x14ac:dyDescent="0.25">
      <c r="B27" s="7">
        <v>45</v>
      </c>
      <c r="C27" s="7">
        <v>3</v>
      </c>
      <c r="D27" s="7">
        <v>8.5</v>
      </c>
      <c r="E27" s="7"/>
      <c r="F27" s="7">
        <f t="shared" si="0"/>
        <v>1371.6</v>
      </c>
      <c r="G27" s="7">
        <f t="shared" si="2"/>
        <v>162.56</v>
      </c>
      <c r="H27" s="7">
        <f t="shared" si="1"/>
        <v>-162.56</v>
      </c>
    </row>
    <row r="28" spans="1:8" x14ac:dyDescent="0.25">
      <c r="B28" s="7">
        <v>50</v>
      </c>
      <c r="C28" s="7">
        <v>3</v>
      </c>
      <c r="D28" s="7">
        <v>0</v>
      </c>
      <c r="E28" s="7"/>
      <c r="F28" s="7">
        <f t="shared" si="0"/>
        <v>1524</v>
      </c>
      <c r="G28" s="7">
        <f t="shared" si="2"/>
        <v>140.97</v>
      </c>
      <c r="H28" s="7">
        <f t="shared" si="1"/>
        <v>-140.97</v>
      </c>
    </row>
    <row r="29" spans="1:8" x14ac:dyDescent="0.25">
      <c r="B29" s="7">
        <v>55</v>
      </c>
      <c r="C29" s="7">
        <v>2</v>
      </c>
      <c r="D29" s="7">
        <v>4</v>
      </c>
      <c r="E29" s="7"/>
      <c r="F29" s="7">
        <f t="shared" si="0"/>
        <v>1676.4</v>
      </c>
      <c r="G29" s="7">
        <f t="shared" si="2"/>
        <v>120.65</v>
      </c>
      <c r="H29" s="7">
        <f t="shared" si="1"/>
        <v>-120.65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8" sqref="G8"/>
    </sheetView>
  </sheetViews>
  <sheetFormatPr defaultRowHeight="15" x14ac:dyDescent="0.25"/>
  <cols>
    <col min="1" max="1" width="11.5703125" customWidth="1"/>
  </cols>
  <sheetData>
    <row r="1" spans="1:13" x14ac:dyDescent="0.25">
      <c r="I1" t="s">
        <v>12</v>
      </c>
      <c r="J1">
        <v>6</v>
      </c>
      <c r="K1">
        <v>3.5</v>
      </c>
      <c r="L1">
        <f>(J1*12)+K1</f>
        <v>75.5</v>
      </c>
    </row>
    <row r="2" spans="1:13" ht="15.75" x14ac:dyDescent="0.25">
      <c r="A2" s="1" t="s">
        <v>21</v>
      </c>
      <c r="B2" s="1"/>
      <c r="I2" t="s">
        <v>13</v>
      </c>
      <c r="J2">
        <v>4</v>
      </c>
      <c r="K2">
        <v>8</v>
      </c>
      <c r="L2">
        <f>(J2*12)+K2</f>
        <v>56</v>
      </c>
    </row>
    <row r="3" spans="1:13" ht="15.75" x14ac:dyDescent="0.25">
      <c r="A3" s="2">
        <v>41390</v>
      </c>
      <c r="B3" s="1">
        <v>1015</v>
      </c>
      <c r="C3">
        <v>40</v>
      </c>
      <c r="K3" t="s">
        <v>14</v>
      </c>
      <c r="L3">
        <f>L1-L2</f>
        <v>19.5</v>
      </c>
      <c r="M3">
        <f>L3*2.54</f>
        <v>49.53</v>
      </c>
    </row>
    <row r="4" spans="1:13" x14ac:dyDescent="0.25">
      <c r="B4" s="4"/>
      <c r="C4" s="3" t="s">
        <v>19</v>
      </c>
      <c r="D4" s="4"/>
      <c r="E4" s="4"/>
      <c r="F4" s="4"/>
      <c r="G4" s="4"/>
      <c r="H4" s="4"/>
    </row>
    <row r="5" spans="1:13" x14ac:dyDescent="0.25">
      <c r="B5" s="3" t="s">
        <v>0</v>
      </c>
      <c r="C5" s="3" t="s">
        <v>1</v>
      </c>
      <c r="D5" s="3"/>
      <c r="E5" s="4"/>
      <c r="F5" s="4" t="s">
        <v>0</v>
      </c>
      <c r="G5" s="3" t="s">
        <v>18</v>
      </c>
      <c r="H5" s="3" t="s">
        <v>2</v>
      </c>
    </row>
    <row r="6" spans="1:13" x14ac:dyDescent="0.25">
      <c r="B6" s="5" t="s">
        <v>3</v>
      </c>
      <c r="C6" s="5" t="s">
        <v>3</v>
      </c>
      <c r="D6" s="5" t="s">
        <v>4</v>
      </c>
      <c r="E6" s="4"/>
      <c r="F6" s="5" t="s">
        <v>5</v>
      </c>
      <c r="G6" s="5" t="s">
        <v>5</v>
      </c>
      <c r="H6" s="5" t="s">
        <v>5</v>
      </c>
    </row>
    <row r="7" spans="1:13" x14ac:dyDescent="0.25">
      <c r="B7" s="7">
        <v>0</v>
      </c>
      <c r="C7" s="7">
        <v>2</v>
      </c>
      <c r="D7" s="7">
        <v>9.75</v>
      </c>
      <c r="E7" s="7"/>
      <c r="F7" s="7">
        <f t="shared" ref="F7:F29" si="0">B7*12*2.54</f>
        <v>0</v>
      </c>
      <c r="G7" s="7">
        <f>((C7*12)+D7)*2.54+$M$3</f>
        <v>135.255</v>
      </c>
      <c r="H7" s="7">
        <f t="shared" ref="H7:H29" si="1">-G7</f>
        <v>-135.255</v>
      </c>
    </row>
    <row r="8" spans="1:13" x14ac:dyDescent="0.25">
      <c r="B8" s="7">
        <v>5</v>
      </c>
      <c r="C8" s="7">
        <v>3</v>
      </c>
      <c r="D8" s="7">
        <v>0.5</v>
      </c>
      <c r="E8" s="7"/>
      <c r="F8" s="7">
        <f t="shared" si="0"/>
        <v>152.4</v>
      </c>
      <c r="G8" s="7">
        <f t="shared" ref="G8:G29" si="2">((C8*12)+D8)*2.54</f>
        <v>92.710000000000008</v>
      </c>
      <c r="H8" s="7">
        <f t="shared" si="1"/>
        <v>-92.710000000000008</v>
      </c>
    </row>
    <row r="9" spans="1:13" x14ac:dyDescent="0.25">
      <c r="B9" s="7">
        <v>10</v>
      </c>
      <c r="C9" s="7">
        <v>3</v>
      </c>
      <c r="D9" s="7">
        <v>5.5</v>
      </c>
      <c r="E9" s="7"/>
      <c r="F9" s="7">
        <f t="shared" si="0"/>
        <v>304.8</v>
      </c>
      <c r="G9" s="7">
        <f t="shared" si="2"/>
        <v>105.41</v>
      </c>
      <c r="H9" s="7">
        <f t="shared" si="1"/>
        <v>-105.41</v>
      </c>
    </row>
    <row r="10" spans="1:13" x14ac:dyDescent="0.25">
      <c r="B10" s="7">
        <v>15</v>
      </c>
      <c r="C10" s="7">
        <v>3</v>
      </c>
      <c r="D10" s="7">
        <v>10</v>
      </c>
      <c r="E10" s="7"/>
      <c r="F10" s="7">
        <f t="shared" si="0"/>
        <v>457.2</v>
      </c>
      <c r="G10" s="7">
        <f t="shared" si="2"/>
        <v>116.84</v>
      </c>
      <c r="H10" s="7">
        <f t="shared" si="1"/>
        <v>-116.84</v>
      </c>
    </row>
    <row r="11" spans="1:13" x14ac:dyDescent="0.25">
      <c r="B11" s="7">
        <v>20</v>
      </c>
      <c r="C11" s="7">
        <v>4</v>
      </c>
      <c r="D11" s="7">
        <v>2</v>
      </c>
      <c r="E11" s="7"/>
      <c r="F11" s="7">
        <f t="shared" si="0"/>
        <v>609.6</v>
      </c>
      <c r="G11" s="7">
        <f t="shared" si="2"/>
        <v>127</v>
      </c>
      <c r="H11" s="7">
        <f t="shared" si="1"/>
        <v>-127</v>
      </c>
    </row>
    <row r="12" spans="1:13" x14ac:dyDescent="0.25">
      <c r="B12" s="7">
        <v>22</v>
      </c>
      <c r="C12" s="7">
        <v>4</v>
      </c>
      <c r="D12" s="7">
        <v>3.5</v>
      </c>
      <c r="E12" s="7"/>
      <c r="F12" s="7">
        <f t="shared" si="0"/>
        <v>670.56000000000006</v>
      </c>
      <c r="G12" s="7">
        <f t="shared" si="2"/>
        <v>130.81</v>
      </c>
      <c r="H12" s="7">
        <f t="shared" si="1"/>
        <v>-130.81</v>
      </c>
    </row>
    <row r="13" spans="1:13" x14ac:dyDescent="0.25">
      <c r="A13" t="s">
        <v>17</v>
      </c>
      <c r="B13" s="7">
        <v>24</v>
      </c>
      <c r="C13" s="7">
        <v>4</v>
      </c>
      <c r="D13" s="7">
        <v>4.75</v>
      </c>
      <c r="E13" s="7"/>
      <c r="F13" s="7">
        <f t="shared" si="0"/>
        <v>731.52</v>
      </c>
      <c r="G13" s="7">
        <f t="shared" si="2"/>
        <v>133.98500000000001</v>
      </c>
      <c r="H13" s="7">
        <f t="shared" si="1"/>
        <v>-133.98500000000001</v>
      </c>
    </row>
    <row r="14" spans="1:13" x14ac:dyDescent="0.25">
      <c r="B14" s="7">
        <v>25</v>
      </c>
      <c r="C14" s="7">
        <v>4</v>
      </c>
      <c r="D14" s="7">
        <v>6</v>
      </c>
      <c r="E14" s="7"/>
      <c r="F14" s="7">
        <f t="shared" si="0"/>
        <v>762</v>
      </c>
      <c r="G14" s="7">
        <f t="shared" si="2"/>
        <v>137.16</v>
      </c>
      <c r="H14" s="7">
        <f t="shared" si="1"/>
        <v>-137.16</v>
      </c>
    </row>
    <row r="15" spans="1:13" x14ac:dyDescent="0.25">
      <c r="B15" s="7">
        <v>26</v>
      </c>
      <c r="C15" s="7">
        <v>4</v>
      </c>
      <c r="D15" s="7">
        <v>7</v>
      </c>
      <c r="E15" s="7"/>
      <c r="F15" s="7">
        <f t="shared" si="0"/>
        <v>792.48</v>
      </c>
      <c r="G15" s="7">
        <f t="shared" si="2"/>
        <v>139.69999999999999</v>
      </c>
      <c r="H15" s="7">
        <f t="shared" si="1"/>
        <v>-139.69999999999999</v>
      </c>
    </row>
    <row r="16" spans="1:13" x14ac:dyDescent="0.25">
      <c r="B16" s="7">
        <v>27</v>
      </c>
      <c r="C16" s="7">
        <v>4</v>
      </c>
      <c r="D16" s="7">
        <v>7.75</v>
      </c>
      <c r="E16" s="7"/>
      <c r="F16" s="7">
        <f t="shared" si="0"/>
        <v>822.96</v>
      </c>
      <c r="G16" s="7">
        <f t="shared" si="2"/>
        <v>141.60499999999999</v>
      </c>
      <c r="H16" s="7">
        <f t="shared" si="1"/>
        <v>-141.60499999999999</v>
      </c>
    </row>
    <row r="17" spans="1:8" x14ac:dyDescent="0.25">
      <c r="B17" s="7">
        <v>28</v>
      </c>
      <c r="C17" s="7">
        <v>4</v>
      </c>
      <c r="D17" s="7">
        <v>8</v>
      </c>
      <c r="E17" s="7"/>
      <c r="F17" s="7">
        <f t="shared" si="0"/>
        <v>853.44</v>
      </c>
      <c r="G17" s="7">
        <f t="shared" si="2"/>
        <v>142.24</v>
      </c>
      <c r="H17" s="7">
        <f t="shared" si="1"/>
        <v>-142.24</v>
      </c>
    </row>
    <row r="18" spans="1:8" x14ac:dyDescent="0.25">
      <c r="B18" s="7">
        <v>29</v>
      </c>
      <c r="C18" s="7">
        <v>4</v>
      </c>
      <c r="D18" s="7">
        <v>7.5</v>
      </c>
      <c r="E18" s="7"/>
      <c r="F18" s="7">
        <f t="shared" si="0"/>
        <v>883.92</v>
      </c>
      <c r="G18" s="7">
        <f t="shared" si="2"/>
        <v>140.97</v>
      </c>
      <c r="H18" s="7">
        <f t="shared" si="1"/>
        <v>-140.97</v>
      </c>
    </row>
    <row r="19" spans="1:8" x14ac:dyDescent="0.25">
      <c r="B19" s="7">
        <v>30</v>
      </c>
      <c r="C19" s="7">
        <v>4</v>
      </c>
      <c r="D19" s="7">
        <v>6.5</v>
      </c>
      <c r="E19" s="7"/>
      <c r="F19" s="7">
        <f t="shared" si="0"/>
        <v>914.4</v>
      </c>
      <c r="G19" s="7">
        <f t="shared" si="2"/>
        <v>138.43</v>
      </c>
      <c r="H19" s="7">
        <f t="shared" si="1"/>
        <v>-138.43</v>
      </c>
    </row>
    <row r="20" spans="1:8" x14ac:dyDescent="0.25">
      <c r="B20" s="7">
        <v>31</v>
      </c>
      <c r="C20" s="7">
        <v>4</v>
      </c>
      <c r="D20" s="7">
        <v>6</v>
      </c>
      <c r="E20" s="7"/>
      <c r="F20" s="7">
        <f t="shared" si="0"/>
        <v>944.88</v>
      </c>
      <c r="G20" s="7">
        <f t="shared" si="2"/>
        <v>137.16</v>
      </c>
      <c r="H20" s="7">
        <f t="shared" si="1"/>
        <v>-137.16</v>
      </c>
    </row>
    <row r="21" spans="1:8" x14ac:dyDescent="0.25">
      <c r="A21" t="s">
        <v>16</v>
      </c>
      <c r="B21" s="7">
        <v>32</v>
      </c>
      <c r="C21" s="7">
        <v>4</v>
      </c>
      <c r="D21" s="7">
        <v>5</v>
      </c>
      <c r="E21" s="7"/>
      <c r="F21" s="7">
        <f t="shared" si="0"/>
        <v>975.36</v>
      </c>
      <c r="G21" s="7">
        <f t="shared" si="2"/>
        <v>134.62</v>
      </c>
      <c r="H21" s="7">
        <f t="shared" si="1"/>
        <v>-134.62</v>
      </c>
    </row>
    <row r="22" spans="1:8" x14ac:dyDescent="0.25">
      <c r="B22" s="7">
        <v>34</v>
      </c>
      <c r="C22" s="7">
        <v>4</v>
      </c>
      <c r="D22" s="7">
        <v>3.25</v>
      </c>
      <c r="E22" s="7"/>
      <c r="F22" s="7">
        <f t="shared" si="0"/>
        <v>1036.32</v>
      </c>
      <c r="G22" s="7">
        <f t="shared" si="2"/>
        <v>130.17500000000001</v>
      </c>
      <c r="H22" s="7">
        <f t="shared" si="1"/>
        <v>-130.17500000000001</v>
      </c>
    </row>
    <row r="23" spans="1:8" x14ac:dyDescent="0.25">
      <c r="B23" s="7">
        <v>36</v>
      </c>
      <c r="C23" s="7">
        <v>4</v>
      </c>
      <c r="D23" s="7">
        <v>1.5</v>
      </c>
      <c r="E23" s="7"/>
      <c r="F23" s="7">
        <f t="shared" si="0"/>
        <v>1097.28</v>
      </c>
      <c r="G23" s="7">
        <f t="shared" si="2"/>
        <v>125.73</v>
      </c>
      <c r="H23" s="7">
        <f t="shared" si="1"/>
        <v>-125.73</v>
      </c>
    </row>
    <row r="24" spans="1:8" x14ac:dyDescent="0.25">
      <c r="B24" s="7">
        <v>38</v>
      </c>
      <c r="C24" s="7">
        <v>4</v>
      </c>
      <c r="D24" s="7">
        <v>0</v>
      </c>
      <c r="E24" s="7"/>
      <c r="F24" s="7">
        <f t="shared" si="0"/>
        <v>1158.24</v>
      </c>
      <c r="G24" s="7">
        <f t="shared" si="2"/>
        <v>121.92</v>
      </c>
      <c r="H24" s="7">
        <f t="shared" si="1"/>
        <v>-121.92</v>
      </c>
    </row>
    <row r="25" spans="1:8" x14ac:dyDescent="0.25">
      <c r="B25" s="7">
        <v>40</v>
      </c>
      <c r="C25" s="7">
        <v>3</v>
      </c>
      <c r="D25" s="7">
        <v>10.5</v>
      </c>
      <c r="E25" s="7"/>
      <c r="F25" s="7">
        <f t="shared" si="0"/>
        <v>1219.2</v>
      </c>
      <c r="G25" s="7">
        <f t="shared" si="2"/>
        <v>118.11</v>
      </c>
      <c r="H25" s="7">
        <f t="shared" si="1"/>
        <v>-118.11</v>
      </c>
    </row>
    <row r="26" spans="1:8" x14ac:dyDescent="0.25">
      <c r="B26" s="7">
        <v>42</v>
      </c>
      <c r="C26" s="7">
        <v>3</v>
      </c>
      <c r="D26" s="7">
        <v>9.25</v>
      </c>
      <c r="E26" s="7"/>
      <c r="F26" s="7">
        <f t="shared" si="0"/>
        <v>1280.1600000000001</v>
      </c>
      <c r="G26" s="7">
        <f t="shared" si="2"/>
        <v>114.935</v>
      </c>
      <c r="H26" s="7">
        <f t="shared" si="1"/>
        <v>-114.935</v>
      </c>
    </row>
    <row r="27" spans="1:8" x14ac:dyDescent="0.25">
      <c r="B27" s="7">
        <v>45</v>
      </c>
      <c r="C27" s="7">
        <v>3</v>
      </c>
      <c r="D27" s="7">
        <v>8</v>
      </c>
      <c r="E27" s="7"/>
      <c r="F27" s="7">
        <f t="shared" si="0"/>
        <v>1371.6</v>
      </c>
      <c r="G27" s="7">
        <f t="shared" si="2"/>
        <v>111.76</v>
      </c>
      <c r="H27" s="7">
        <f t="shared" si="1"/>
        <v>-111.76</v>
      </c>
    </row>
    <row r="28" spans="1:8" x14ac:dyDescent="0.25">
      <c r="B28" s="7">
        <v>50</v>
      </c>
      <c r="C28" s="7">
        <v>3</v>
      </c>
      <c r="D28" s="7">
        <v>1</v>
      </c>
      <c r="E28" s="7"/>
      <c r="F28" s="7">
        <f t="shared" si="0"/>
        <v>1524</v>
      </c>
      <c r="G28" s="7">
        <f t="shared" si="2"/>
        <v>93.98</v>
      </c>
      <c r="H28" s="7">
        <f t="shared" si="1"/>
        <v>-93.98</v>
      </c>
    </row>
    <row r="29" spans="1:8" x14ac:dyDescent="0.25">
      <c r="B29" s="7">
        <v>55</v>
      </c>
      <c r="C29" s="7">
        <v>2</v>
      </c>
      <c r="D29" s="7">
        <v>2</v>
      </c>
      <c r="E29" s="7"/>
      <c r="F29" s="7">
        <f t="shared" si="0"/>
        <v>1676.4</v>
      </c>
      <c r="G29" s="7">
        <f t="shared" si="2"/>
        <v>66.040000000000006</v>
      </c>
      <c r="H29" s="7">
        <f t="shared" si="1"/>
        <v>-66.040000000000006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3" workbookViewId="0">
      <selection activeCell="D23" sqref="D23"/>
    </sheetView>
  </sheetViews>
  <sheetFormatPr defaultRowHeight="15" x14ac:dyDescent="0.25"/>
  <cols>
    <col min="2" max="2" width="23" customWidth="1"/>
    <col min="3" max="4" width="10.5703125" customWidth="1"/>
  </cols>
  <sheetData>
    <row r="1" spans="2:10" x14ac:dyDescent="0.25">
      <c r="B1" s="15" t="s">
        <v>25</v>
      </c>
      <c r="C1" s="21">
        <v>1</v>
      </c>
      <c r="D1" s="22"/>
      <c r="E1" s="21">
        <v>2</v>
      </c>
      <c r="F1" s="22"/>
      <c r="G1" s="21">
        <v>3</v>
      </c>
      <c r="H1" s="22"/>
      <c r="I1" s="21">
        <v>4</v>
      </c>
      <c r="J1" s="22"/>
    </row>
    <row r="2" spans="2:10" ht="18.75" x14ac:dyDescent="0.3">
      <c r="B2" s="15" t="s">
        <v>24</v>
      </c>
      <c r="C2" s="23">
        <v>4</v>
      </c>
      <c r="D2" s="24"/>
      <c r="E2" s="23">
        <v>3</v>
      </c>
      <c r="F2" s="24"/>
      <c r="G2" s="23">
        <v>2</v>
      </c>
      <c r="H2" s="24"/>
      <c r="I2" s="23">
        <v>1</v>
      </c>
      <c r="J2" s="24"/>
    </row>
    <row r="3" spans="2:10" x14ac:dyDescent="0.25">
      <c r="B3" s="15" t="s">
        <v>28</v>
      </c>
      <c r="C3" s="16" t="s">
        <v>29</v>
      </c>
      <c r="D3" s="17" t="s">
        <v>30</v>
      </c>
      <c r="E3" s="16" t="s">
        <v>29</v>
      </c>
      <c r="F3" s="17" t="s">
        <v>30</v>
      </c>
      <c r="G3" s="16" t="s">
        <v>29</v>
      </c>
      <c r="H3" s="17" t="s">
        <v>30</v>
      </c>
      <c r="I3" s="16" t="s">
        <v>29</v>
      </c>
      <c r="J3" s="17" t="s">
        <v>30</v>
      </c>
    </row>
    <row r="4" spans="2:10" x14ac:dyDescent="0.25">
      <c r="C4" s="18"/>
      <c r="D4" s="19">
        <f>'HEC3'!D3*12*2.54</f>
        <v>1158.24</v>
      </c>
      <c r="E4" s="18"/>
      <c r="F4" s="19">
        <f>'HEC2'!D3*12*2.54</f>
        <v>2042.16</v>
      </c>
      <c r="G4" s="18"/>
      <c r="H4" s="19">
        <f>'HEC1'!D3*12*2.54</f>
        <v>3810</v>
      </c>
      <c r="I4" s="18">
        <f>'DT Upstream'!D3*12*2.54</f>
        <v>975.36</v>
      </c>
      <c r="J4" s="19">
        <f>'DT Upstream'!E3*12*2.54</f>
        <v>1417.32</v>
      </c>
    </row>
    <row r="5" spans="2:10" x14ac:dyDescent="0.25">
      <c r="C5" s="16" t="s">
        <v>26</v>
      </c>
      <c r="D5" s="17" t="s">
        <v>27</v>
      </c>
      <c r="E5" s="16" t="s">
        <v>26</v>
      </c>
      <c r="F5" s="17" t="s">
        <v>27</v>
      </c>
      <c r="G5" s="16" t="s">
        <v>26</v>
      </c>
      <c r="H5" s="17" t="s">
        <v>27</v>
      </c>
      <c r="I5" s="16" t="s">
        <v>26</v>
      </c>
      <c r="J5" s="17" t="s">
        <v>27</v>
      </c>
    </row>
    <row r="6" spans="2:10" x14ac:dyDescent="0.25">
      <c r="C6" s="18">
        <f>'HEC4'!F6</f>
        <v>0</v>
      </c>
      <c r="D6" s="19">
        <f>'HEC4'!H6</f>
        <v>-66.040000000000006</v>
      </c>
      <c r="E6" s="18">
        <f>'HEC3'!F6</f>
        <v>0</v>
      </c>
      <c r="F6" s="19">
        <f>'HEC3'!H6</f>
        <v>8.89</v>
      </c>
      <c r="G6" s="18">
        <f>'HEC2'!F6</f>
        <v>0</v>
      </c>
      <c r="H6" s="19">
        <f>'HEC2'!H6</f>
        <v>-93.98</v>
      </c>
      <c r="I6" s="18">
        <f>'HEC1'!F6</f>
        <v>0</v>
      </c>
      <c r="J6" s="19">
        <f>'HEC1'!H6</f>
        <v>-159.38499999999999</v>
      </c>
    </row>
    <row r="7" spans="2:10" x14ac:dyDescent="0.25">
      <c r="C7" s="18">
        <f>'HEC4'!F7</f>
        <v>60.96</v>
      </c>
      <c r="D7" s="19">
        <f>'HEC4'!H7</f>
        <v>-86.36</v>
      </c>
      <c r="E7" s="18">
        <f>'HEC3'!F7</f>
        <v>0</v>
      </c>
      <c r="F7" s="19">
        <f>'HEC3'!H7</f>
        <v>-138.43</v>
      </c>
      <c r="G7" s="18">
        <f>'HEC2'!F7</f>
        <v>60.96</v>
      </c>
      <c r="H7" s="19">
        <f>'HEC2'!H7</f>
        <v>-121.92</v>
      </c>
      <c r="I7" s="18">
        <f>'HEC1'!F7</f>
        <v>60.96</v>
      </c>
      <c r="J7" s="19">
        <f>'HEC1'!H7</f>
        <v>-215.26499999999999</v>
      </c>
    </row>
    <row r="8" spans="2:10" x14ac:dyDescent="0.25">
      <c r="C8" s="18">
        <f>'HEC4'!F8</f>
        <v>121.92</v>
      </c>
      <c r="D8" s="19">
        <f>'HEC4'!H8</f>
        <v>-95.25</v>
      </c>
      <c r="E8" s="18">
        <f>'HEC3'!F8</f>
        <v>60.96</v>
      </c>
      <c r="F8" s="19">
        <f>'HEC3'!H8</f>
        <v>-154.94</v>
      </c>
      <c r="G8" s="18">
        <f>'HEC2'!F8</f>
        <v>121.92</v>
      </c>
      <c r="H8" s="19">
        <f>'HEC2'!H8</f>
        <v>-171.45</v>
      </c>
      <c r="I8" s="18">
        <f>'HEC1'!F8</f>
        <v>101.4984</v>
      </c>
      <c r="J8" s="19">
        <f>'HEC1'!H8</f>
        <v>-250.82499999999999</v>
      </c>
    </row>
    <row r="9" spans="2:10" x14ac:dyDescent="0.25">
      <c r="C9" s="18">
        <f>'HEC4'!F9</f>
        <v>144.78</v>
      </c>
      <c r="D9" s="19">
        <f>'HEC4'!H9</f>
        <v>-118.11</v>
      </c>
      <c r="E9" s="18">
        <f>'HEC3'!F9</f>
        <v>121.92</v>
      </c>
      <c r="F9" s="19">
        <f>'HEC3'!H9</f>
        <v>-168.91</v>
      </c>
      <c r="G9" s="18">
        <f>'HEC2'!F9</f>
        <v>182.88</v>
      </c>
      <c r="H9" s="19">
        <f>'HEC2'!H9</f>
        <v>-200.66</v>
      </c>
      <c r="I9" s="18">
        <f>'HEC1'!F9</f>
        <v>101.4984</v>
      </c>
      <c r="J9" s="19">
        <f>'HEC1'!H9</f>
        <v>-255.90500000000003</v>
      </c>
    </row>
    <row r="10" spans="2:10" x14ac:dyDescent="0.25">
      <c r="C10" s="18">
        <f>'HEC4'!F10</f>
        <v>144.78</v>
      </c>
      <c r="D10" s="19">
        <f>'HEC4'!H10</f>
        <v>-125.73</v>
      </c>
      <c r="E10" s="18">
        <f>'HEC3'!F10</f>
        <v>182.88</v>
      </c>
      <c r="F10" s="19">
        <f>'HEC3'!H10</f>
        <v>-176.53</v>
      </c>
      <c r="G10" s="18">
        <f>'HEC2'!F10</f>
        <v>192.93840000000003</v>
      </c>
      <c r="H10" s="19">
        <f>'HEC2'!H10</f>
        <v>-205.74</v>
      </c>
      <c r="I10" s="18">
        <f>'HEC1'!F10</f>
        <v>121.92</v>
      </c>
      <c r="J10" s="19">
        <f>'HEC1'!H10</f>
        <v>-258.44499999999999</v>
      </c>
    </row>
    <row r="11" spans="2:10" x14ac:dyDescent="0.25">
      <c r="C11" s="18">
        <f>'HEC4'!F11</f>
        <v>182.88</v>
      </c>
      <c r="D11" s="19">
        <f>'HEC4'!H11</f>
        <v>-122.55500000000001</v>
      </c>
      <c r="E11" s="18">
        <f>'HEC3'!F11</f>
        <v>243.84</v>
      </c>
      <c r="F11" s="19">
        <f>'HEC3'!H11</f>
        <v>-180.34</v>
      </c>
      <c r="G11" s="18">
        <f>'HEC2'!F11</f>
        <v>192.93840000000003</v>
      </c>
      <c r="H11" s="19">
        <f>'HEC2'!H11</f>
        <v>-185.42000000000002</v>
      </c>
      <c r="I11" s="18">
        <f>'HEC1'!F11</f>
        <v>182.88</v>
      </c>
      <c r="J11" s="19">
        <f>'HEC1'!H11</f>
        <v>-268.60500000000002</v>
      </c>
    </row>
    <row r="12" spans="2:10" x14ac:dyDescent="0.25">
      <c r="C12" s="18">
        <f>'HEC4'!F12</f>
        <v>243.84</v>
      </c>
      <c r="D12" s="19">
        <f>'HEC4'!H12</f>
        <v>-129.54</v>
      </c>
      <c r="E12" s="18">
        <f>'HEC3'!F12</f>
        <v>253.89840000000004</v>
      </c>
      <c r="F12" s="19">
        <f>'HEC3'!H12</f>
        <v>-186.69</v>
      </c>
      <c r="G12" s="18">
        <f>'HEC2'!F12</f>
        <v>243.84</v>
      </c>
      <c r="H12" s="19">
        <f>'HEC2'!H12</f>
        <v>-214.63</v>
      </c>
      <c r="I12" s="18">
        <f>'HEC1'!F12</f>
        <v>243.84</v>
      </c>
      <c r="J12" s="19">
        <f>'HEC1'!H12</f>
        <v>-266.065</v>
      </c>
    </row>
    <row r="13" spans="2:10" x14ac:dyDescent="0.25">
      <c r="C13" s="18">
        <f>'HEC4'!F13</f>
        <v>304.8</v>
      </c>
      <c r="D13" s="19">
        <f>'HEC4'!H13</f>
        <v>-148.59</v>
      </c>
      <c r="E13" s="18">
        <f>'HEC3'!F13</f>
        <v>253.89840000000004</v>
      </c>
      <c r="F13" s="19">
        <f>'HEC3'!H13</f>
        <v>-193.04</v>
      </c>
      <c r="G13" s="18">
        <f>'HEC2'!F13</f>
        <v>304.8</v>
      </c>
      <c r="H13" s="19">
        <f>'HEC2'!H13</f>
        <v>-224.79</v>
      </c>
      <c r="I13" s="18">
        <f>'HEC1'!F13</f>
        <v>274.32</v>
      </c>
      <c r="J13" s="19">
        <f>'HEC1'!H13</f>
        <v>-250.82499999999999</v>
      </c>
    </row>
    <row r="14" spans="2:10" x14ac:dyDescent="0.25">
      <c r="C14" s="18">
        <f>'HEC4'!F14</f>
        <v>365.76</v>
      </c>
      <c r="D14" s="19">
        <f>'HEC4'!H14</f>
        <v>-128.27000000000001</v>
      </c>
      <c r="E14" s="18">
        <f>'HEC3'!F14</f>
        <v>304.8</v>
      </c>
      <c r="F14" s="19">
        <f>'HEC3'!H14</f>
        <v>-193.04</v>
      </c>
      <c r="G14" s="18">
        <f>'HEC2'!F14</f>
        <v>365.76</v>
      </c>
      <c r="H14" s="19">
        <f>'HEC2'!H14</f>
        <v>-210.82</v>
      </c>
      <c r="I14" s="18">
        <f>'HEC1'!F14</f>
        <v>304.8</v>
      </c>
      <c r="J14" s="19">
        <f>'HEC1'!H14</f>
        <v>-245.745</v>
      </c>
    </row>
    <row r="15" spans="2:10" x14ac:dyDescent="0.25">
      <c r="C15" s="18">
        <f>'HEC4'!F15</f>
        <v>426.72</v>
      </c>
      <c r="D15" s="19">
        <f>'HEC4'!H15</f>
        <v>-144.78</v>
      </c>
      <c r="E15" s="18">
        <f>'HEC3'!F15</f>
        <v>365.76</v>
      </c>
      <c r="F15" s="19">
        <f>'HEC3'!H15</f>
        <v>-199.39000000000001</v>
      </c>
      <c r="G15" s="18">
        <f>'HEC2'!F15</f>
        <v>426.72</v>
      </c>
      <c r="H15" s="19">
        <f>'HEC2'!H15</f>
        <v>-185.42000000000002</v>
      </c>
      <c r="I15" s="18">
        <f>'HEC1'!F15</f>
        <v>365.76</v>
      </c>
      <c r="J15" s="19">
        <f>'HEC1'!H15</f>
        <v>-230.505</v>
      </c>
    </row>
    <row r="16" spans="2:10" x14ac:dyDescent="0.25">
      <c r="C16" s="18">
        <f>'HEC4'!F16</f>
        <v>470.91599999999994</v>
      </c>
      <c r="D16" s="19">
        <f>'HEC4'!H16</f>
        <v>-132.08000000000001</v>
      </c>
      <c r="E16" s="18">
        <f>'HEC3'!F16</f>
        <v>373.38</v>
      </c>
      <c r="F16" s="19">
        <f>'HEC3'!H16</f>
        <v>-203.2</v>
      </c>
      <c r="G16" s="18">
        <f>'HEC2'!F16</f>
        <v>487.68</v>
      </c>
      <c r="H16" s="19">
        <f>'HEC2'!H16</f>
        <v>-157.47999999999999</v>
      </c>
      <c r="I16" s="18">
        <f>'HEC1'!F16</f>
        <v>426.72</v>
      </c>
      <c r="J16" s="19">
        <f>'HEC1'!H16</f>
        <v>-141.60500000000002</v>
      </c>
    </row>
    <row r="17" spans="3:10" x14ac:dyDescent="0.25">
      <c r="C17" s="18">
        <f>'HEC4'!F17</f>
        <v>470.91599999999994</v>
      </c>
      <c r="D17" s="19">
        <f>'HEC4'!H17</f>
        <v>-137.16</v>
      </c>
      <c r="E17" s="18">
        <f>'HEC3'!F17</f>
        <v>373.38</v>
      </c>
      <c r="F17" s="19">
        <f>'HEC3'!H17</f>
        <v>-185.42000000000002</v>
      </c>
      <c r="G17" s="18"/>
      <c r="H17" s="19"/>
      <c r="I17" s="18">
        <f>'HEC1'!F17</f>
        <v>487.68</v>
      </c>
      <c r="J17" s="19">
        <f>'HEC1'!H17</f>
        <v>-93.344999999999999</v>
      </c>
    </row>
    <row r="18" spans="3:10" ht="15.75" thickBot="1" x14ac:dyDescent="0.3">
      <c r="C18" s="20">
        <f>'HEC4'!F18</f>
        <v>487.68</v>
      </c>
      <c r="D18" s="14">
        <f>'HEC4'!H18</f>
        <v>-134.62</v>
      </c>
      <c r="E18" s="20">
        <f>'HEC3'!F18</f>
        <v>401.11680000000007</v>
      </c>
      <c r="F18" s="14">
        <f>'HEC3'!H18</f>
        <v>-99.06</v>
      </c>
      <c r="G18" s="20"/>
      <c r="H18" s="14"/>
      <c r="I18" s="20"/>
      <c r="J18" s="1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J5" sqref="J5"/>
    </sheetView>
  </sheetViews>
  <sheetFormatPr defaultRowHeight="15" x14ac:dyDescent="0.25"/>
  <cols>
    <col min="2" max="2" width="23.85546875" customWidth="1"/>
  </cols>
  <sheetData>
    <row r="1" spans="2:10" x14ac:dyDescent="0.25">
      <c r="B1" s="15" t="s">
        <v>25</v>
      </c>
      <c r="C1" s="21">
        <v>1</v>
      </c>
      <c r="D1" s="22"/>
      <c r="E1" s="21">
        <v>2</v>
      </c>
      <c r="F1" s="22"/>
      <c r="G1" s="21">
        <v>3</v>
      </c>
      <c r="H1" s="22"/>
      <c r="I1" s="21">
        <v>4</v>
      </c>
      <c r="J1" s="22"/>
    </row>
    <row r="2" spans="2:10" ht="18.75" x14ac:dyDescent="0.3">
      <c r="B2" s="15" t="s">
        <v>24</v>
      </c>
      <c r="C2" s="23">
        <v>4</v>
      </c>
      <c r="D2" s="24"/>
      <c r="E2" s="23">
        <v>3</v>
      </c>
      <c r="F2" s="24"/>
      <c r="G2" s="23">
        <v>2</v>
      </c>
      <c r="H2" s="24"/>
      <c r="I2" s="23">
        <v>1</v>
      </c>
      <c r="J2" s="24"/>
    </row>
    <row r="3" spans="2:10" x14ac:dyDescent="0.25">
      <c r="B3" s="15" t="s">
        <v>28</v>
      </c>
      <c r="C3" s="16" t="s">
        <v>29</v>
      </c>
      <c r="D3" s="17" t="s">
        <v>30</v>
      </c>
      <c r="E3" s="16" t="s">
        <v>29</v>
      </c>
      <c r="F3" s="17" t="s">
        <v>30</v>
      </c>
      <c r="G3" s="16" t="s">
        <v>29</v>
      </c>
      <c r="H3" s="17" t="s">
        <v>30</v>
      </c>
      <c r="I3" s="16" t="s">
        <v>29</v>
      </c>
      <c r="J3" s="17" t="s">
        <v>30</v>
      </c>
    </row>
    <row r="4" spans="2:10" x14ac:dyDescent="0.25">
      <c r="C4" s="18"/>
      <c r="D4" s="19">
        <f>'HEC3'!D3*12*2.54/100</f>
        <v>11.5824</v>
      </c>
      <c r="E4" s="18"/>
      <c r="F4" s="19">
        <f>'HEC2'!D3*12*2.54/100</f>
        <v>20.421600000000002</v>
      </c>
      <c r="G4" s="18"/>
      <c r="H4" s="19">
        <f>'HEC1'!D3*12*2.54/100</f>
        <v>38.1</v>
      </c>
      <c r="I4" s="18">
        <f>'DT Upstream'!D3*12*2.54/100</f>
        <v>9.7536000000000005</v>
      </c>
      <c r="J4" s="19">
        <f>'DT Upstream'!E3*12*2.54/100</f>
        <v>14.1732</v>
      </c>
    </row>
    <row r="5" spans="2:10" x14ac:dyDescent="0.25">
      <c r="C5" s="16" t="s">
        <v>26</v>
      </c>
      <c r="D5" s="17" t="s">
        <v>27</v>
      </c>
      <c r="E5" s="16" t="s">
        <v>26</v>
      </c>
      <c r="F5" s="17" t="s">
        <v>27</v>
      </c>
      <c r="G5" s="16" t="s">
        <v>26</v>
      </c>
      <c r="H5" s="17" t="s">
        <v>27</v>
      </c>
      <c r="I5" s="16" t="s">
        <v>26</v>
      </c>
      <c r="J5" s="17" t="s">
        <v>27</v>
      </c>
    </row>
    <row r="6" spans="2:10" x14ac:dyDescent="0.25">
      <c r="C6" s="18">
        <f>Summary!C6/100</f>
        <v>0</v>
      </c>
      <c r="D6" s="19">
        <f>Summary!D6/100</f>
        <v>-0.6604000000000001</v>
      </c>
      <c r="E6" s="18">
        <f>Summary!E6/100</f>
        <v>0</v>
      </c>
      <c r="F6" s="19">
        <f>Summary!F6/100</f>
        <v>8.8900000000000007E-2</v>
      </c>
      <c r="G6" s="18">
        <f>Summary!G6/100</f>
        <v>0</v>
      </c>
      <c r="H6" s="19">
        <f>Summary!H6/100</f>
        <v>-0.93980000000000008</v>
      </c>
      <c r="I6" s="18">
        <f>Summary!I6/100</f>
        <v>0</v>
      </c>
      <c r="J6" s="19">
        <f>Summary!J6/100</f>
        <v>-1.59385</v>
      </c>
    </row>
    <row r="7" spans="2:10" x14ac:dyDescent="0.25">
      <c r="C7" s="18">
        <f>Summary!C7/100</f>
        <v>0.60960000000000003</v>
      </c>
      <c r="D7" s="19">
        <f>Summary!D7/100</f>
        <v>-0.86360000000000003</v>
      </c>
      <c r="E7" s="18">
        <f>Summary!E7/100</f>
        <v>0</v>
      </c>
      <c r="F7" s="19">
        <f>Summary!F7/100</f>
        <v>-1.3843000000000001</v>
      </c>
      <c r="G7" s="18">
        <f>Summary!G7/100</f>
        <v>0.60960000000000003</v>
      </c>
      <c r="H7" s="19">
        <f>Summary!H7/100</f>
        <v>-1.2192000000000001</v>
      </c>
      <c r="I7" s="18">
        <f>Summary!I7/100</f>
        <v>0.60960000000000003</v>
      </c>
      <c r="J7" s="19">
        <f>Summary!J7/100</f>
        <v>-2.15265</v>
      </c>
    </row>
    <row r="8" spans="2:10" x14ac:dyDescent="0.25">
      <c r="C8" s="18">
        <f>Summary!C8/100</f>
        <v>1.2192000000000001</v>
      </c>
      <c r="D8" s="19">
        <f>Summary!D8/100</f>
        <v>-0.95250000000000001</v>
      </c>
      <c r="E8" s="18">
        <f>Summary!E8/100</f>
        <v>0.60960000000000003</v>
      </c>
      <c r="F8" s="19">
        <f>Summary!F8/100</f>
        <v>-1.5493999999999999</v>
      </c>
      <c r="G8" s="18">
        <f>Summary!G8/100</f>
        <v>1.2192000000000001</v>
      </c>
      <c r="H8" s="19">
        <f>Summary!H8/100</f>
        <v>-1.7144999999999999</v>
      </c>
      <c r="I8" s="18">
        <f>Summary!I8/100</f>
        <v>1.0149840000000001</v>
      </c>
      <c r="J8" s="19">
        <f>Summary!J8/100</f>
        <v>-2.5082499999999999</v>
      </c>
    </row>
    <row r="9" spans="2:10" x14ac:dyDescent="0.25">
      <c r="C9" s="18">
        <f>Summary!C9/100</f>
        <v>1.4478</v>
      </c>
      <c r="D9" s="19">
        <f>Summary!D9/100</f>
        <v>-1.1811</v>
      </c>
      <c r="E9" s="18">
        <f>Summary!E9/100</f>
        <v>1.2192000000000001</v>
      </c>
      <c r="F9" s="19">
        <f>Summary!F9/100</f>
        <v>-1.6891</v>
      </c>
      <c r="G9" s="18">
        <f>Summary!G9/100</f>
        <v>1.8288</v>
      </c>
      <c r="H9" s="19">
        <f>Summary!H9/100</f>
        <v>-2.0066000000000002</v>
      </c>
      <c r="I9" s="18">
        <f>Summary!I9/100</f>
        <v>1.0149840000000001</v>
      </c>
      <c r="J9" s="19">
        <f>Summary!J9/100</f>
        <v>-2.5590500000000005</v>
      </c>
    </row>
    <row r="10" spans="2:10" x14ac:dyDescent="0.25">
      <c r="C10" s="18">
        <f>Summary!C10/100</f>
        <v>1.4478</v>
      </c>
      <c r="D10" s="19">
        <f>Summary!D10/100</f>
        <v>-1.2573000000000001</v>
      </c>
      <c r="E10" s="18">
        <f>Summary!E10/100</f>
        <v>1.8288</v>
      </c>
      <c r="F10" s="19">
        <f>Summary!F10/100</f>
        <v>-1.7653000000000001</v>
      </c>
      <c r="G10" s="18">
        <f>Summary!G10/100</f>
        <v>1.9293840000000002</v>
      </c>
      <c r="H10" s="19">
        <f>Summary!H10/100</f>
        <v>-2.0573999999999999</v>
      </c>
      <c r="I10" s="18">
        <f>Summary!I10/100</f>
        <v>1.2192000000000001</v>
      </c>
      <c r="J10" s="19">
        <f>Summary!J10/100</f>
        <v>-2.5844499999999999</v>
      </c>
    </row>
    <row r="11" spans="2:10" x14ac:dyDescent="0.25">
      <c r="C11" s="18">
        <f>Summary!C11/100</f>
        <v>1.8288</v>
      </c>
      <c r="D11" s="19">
        <f>Summary!D11/100</f>
        <v>-1.2255500000000001</v>
      </c>
      <c r="E11" s="18">
        <f>Summary!E11/100</f>
        <v>2.4384000000000001</v>
      </c>
      <c r="F11" s="19">
        <f>Summary!F11/100</f>
        <v>-1.8034000000000001</v>
      </c>
      <c r="G11" s="18">
        <f>Summary!G11/100</f>
        <v>1.9293840000000002</v>
      </c>
      <c r="H11" s="19">
        <f>Summary!H11/100</f>
        <v>-1.8542000000000001</v>
      </c>
      <c r="I11" s="18">
        <f>Summary!I11/100</f>
        <v>1.8288</v>
      </c>
      <c r="J11" s="19">
        <f>Summary!J11/100</f>
        <v>-2.6860500000000003</v>
      </c>
    </row>
    <row r="12" spans="2:10" x14ac:dyDescent="0.25">
      <c r="C12" s="18">
        <f>Summary!C12/100</f>
        <v>2.4384000000000001</v>
      </c>
      <c r="D12" s="19">
        <f>Summary!D12/100</f>
        <v>-1.2953999999999999</v>
      </c>
      <c r="E12" s="18">
        <f>Summary!E12/100</f>
        <v>2.5389840000000006</v>
      </c>
      <c r="F12" s="19">
        <f>Summary!F12/100</f>
        <v>-1.8669</v>
      </c>
      <c r="G12" s="18">
        <f>Summary!G12/100</f>
        <v>2.4384000000000001</v>
      </c>
      <c r="H12" s="19">
        <f>Summary!H12/100</f>
        <v>-2.1463000000000001</v>
      </c>
      <c r="I12" s="18">
        <f>Summary!I12/100</f>
        <v>2.4384000000000001</v>
      </c>
      <c r="J12" s="19">
        <f>Summary!J12/100</f>
        <v>-2.66065</v>
      </c>
    </row>
    <row r="13" spans="2:10" x14ac:dyDescent="0.25">
      <c r="C13" s="18">
        <f>Summary!C13/100</f>
        <v>3.048</v>
      </c>
      <c r="D13" s="19">
        <f>Summary!D13/100</f>
        <v>-1.4859</v>
      </c>
      <c r="E13" s="18">
        <f>Summary!E13/100</f>
        <v>2.5389840000000006</v>
      </c>
      <c r="F13" s="19">
        <f>Summary!F13/100</f>
        <v>-1.9303999999999999</v>
      </c>
      <c r="G13" s="18">
        <f>Summary!G13/100</f>
        <v>3.048</v>
      </c>
      <c r="H13" s="19">
        <f>Summary!H13/100</f>
        <v>-2.2479</v>
      </c>
      <c r="I13" s="18">
        <f>Summary!I13/100</f>
        <v>2.7431999999999999</v>
      </c>
      <c r="J13" s="19">
        <f>Summary!J13/100</f>
        <v>-2.5082499999999999</v>
      </c>
    </row>
    <row r="14" spans="2:10" x14ac:dyDescent="0.25">
      <c r="C14" s="18">
        <f>Summary!C14/100</f>
        <v>3.6576</v>
      </c>
      <c r="D14" s="19">
        <f>Summary!D14/100</f>
        <v>-1.2827000000000002</v>
      </c>
      <c r="E14" s="18">
        <f>Summary!E14/100</f>
        <v>3.048</v>
      </c>
      <c r="F14" s="19">
        <f>Summary!F14/100</f>
        <v>-1.9303999999999999</v>
      </c>
      <c r="G14" s="18">
        <f>Summary!G14/100</f>
        <v>3.6576</v>
      </c>
      <c r="H14" s="19">
        <f>Summary!H14/100</f>
        <v>-2.1082000000000001</v>
      </c>
      <c r="I14" s="18">
        <f>Summary!I14/100</f>
        <v>3.048</v>
      </c>
      <c r="J14" s="19">
        <f>Summary!J14/100</f>
        <v>-2.4574500000000001</v>
      </c>
    </row>
    <row r="15" spans="2:10" x14ac:dyDescent="0.25">
      <c r="C15" s="18">
        <f>Summary!C15/100</f>
        <v>4.2671999999999999</v>
      </c>
      <c r="D15" s="19">
        <f>Summary!D15/100</f>
        <v>-1.4478</v>
      </c>
      <c r="E15" s="18">
        <f>Summary!E15/100</f>
        <v>3.6576</v>
      </c>
      <c r="F15" s="19">
        <f>Summary!F15/100</f>
        <v>-1.9939000000000002</v>
      </c>
      <c r="G15" s="18">
        <f>Summary!G15/100</f>
        <v>4.2671999999999999</v>
      </c>
      <c r="H15" s="19">
        <f>Summary!H15/100</f>
        <v>-1.8542000000000001</v>
      </c>
      <c r="I15" s="18">
        <f>Summary!I15/100</f>
        <v>3.6576</v>
      </c>
      <c r="J15" s="19">
        <f>Summary!J15/100</f>
        <v>-2.30505</v>
      </c>
    </row>
    <row r="16" spans="2:10" x14ac:dyDescent="0.25">
      <c r="C16" s="18">
        <f>Summary!C16/100</f>
        <v>4.7091599999999998</v>
      </c>
      <c r="D16" s="19">
        <f>Summary!D16/100</f>
        <v>-1.3208000000000002</v>
      </c>
      <c r="E16" s="18">
        <f>Summary!E16/100</f>
        <v>3.7338</v>
      </c>
      <c r="F16" s="19">
        <f>Summary!F16/100</f>
        <v>-2.032</v>
      </c>
      <c r="G16" s="18">
        <f>Summary!G16/100</f>
        <v>4.8768000000000002</v>
      </c>
      <c r="H16" s="19">
        <f>Summary!H16/100</f>
        <v>-1.5748</v>
      </c>
      <c r="I16" s="18">
        <f>Summary!I16/100</f>
        <v>4.2671999999999999</v>
      </c>
      <c r="J16" s="19">
        <f>Summary!J16/100</f>
        <v>-1.4160500000000003</v>
      </c>
    </row>
    <row r="17" spans="3:10" x14ac:dyDescent="0.25">
      <c r="C17" s="18">
        <f>Summary!C17/100</f>
        <v>4.7091599999999998</v>
      </c>
      <c r="D17" s="19">
        <f>Summary!D17/100</f>
        <v>-1.3715999999999999</v>
      </c>
      <c r="E17" s="18">
        <f>Summary!E17/100</f>
        <v>3.7338</v>
      </c>
      <c r="F17" s="19">
        <f>Summary!F17/100</f>
        <v>-1.8542000000000001</v>
      </c>
      <c r="G17" s="18"/>
      <c r="H17" s="19"/>
      <c r="I17" s="18">
        <f>Summary!I17/100</f>
        <v>4.8768000000000002</v>
      </c>
      <c r="J17" s="19">
        <f>Summary!J17/100</f>
        <v>-0.93345</v>
      </c>
    </row>
    <row r="18" spans="3:10" ht="15.75" thickBot="1" x14ac:dyDescent="0.3">
      <c r="C18" s="20">
        <f>Summary!C18/100</f>
        <v>4.8768000000000002</v>
      </c>
      <c r="D18" s="14">
        <f>Summary!D18/100</f>
        <v>-1.3462000000000001</v>
      </c>
      <c r="E18" s="20">
        <f>Summary!E18/100</f>
        <v>4.0111680000000005</v>
      </c>
      <c r="F18" s="14">
        <f>Summary!F18/100</f>
        <v>-0.99060000000000004</v>
      </c>
      <c r="G18" s="20"/>
      <c r="H18" s="14"/>
      <c r="I18" s="20"/>
      <c r="J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HEC4</vt:lpstr>
      <vt:lpstr>HEC3</vt:lpstr>
      <vt:lpstr>HEC2</vt:lpstr>
      <vt:lpstr>HEC1</vt:lpstr>
      <vt:lpstr>DT Upstream</vt:lpstr>
      <vt:lpstr>DT Downstream</vt:lpstr>
      <vt:lpstr>Summary</vt:lpstr>
      <vt:lpstr>Summary_m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2014-10-23T04:42:14Z</dcterms:created>
  <dcterms:modified xsi:type="dcterms:W3CDTF">2014-10-24T19:20:29Z</dcterms:modified>
</cp:coreProperties>
</file>