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samoa\WATERSHED_ANALYSIS\FAGAALU\Discharg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R54" i="1"/>
  <c r="R55" i="1"/>
  <c r="R59" i="1"/>
  <c r="R5" i="1"/>
  <c r="R6" i="1"/>
  <c r="R7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7" i="1"/>
  <c r="R38" i="1"/>
  <c r="R39" i="1"/>
  <c r="R40" i="1"/>
  <c r="R41" i="1"/>
  <c r="R42" i="1"/>
  <c r="R44" i="1"/>
  <c r="R45" i="1"/>
  <c r="R47" i="1"/>
  <c r="R49" i="1"/>
  <c r="R56" i="1"/>
  <c r="R57" i="1"/>
  <c r="R5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3" i="1"/>
  <c r="N59" i="1"/>
  <c r="P5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3" i="1"/>
  <c r="H12" i="1"/>
  <c r="H13" i="1"/>
  <c r="H14" i="1"/>
  <c r="F10" i="1"/>
  <c r="G10" i="1" s="1"/>
  <c r="I10" i="1" s="1"/>
  <c r="J10" i="1" s="1"/>
  <c r="H10" i="1"/>
  <c r="H11" i="1"/>
  <c r="F14" i="1"/>
  <c r="F13" i="1"/>
  <c r="F12" i="1"/>
  <c r="G11" i="1"/>
  <c r="I11" i="1" s="1"/>
  <c r="J11" i="1" s="1"/>
  <c r="F11" i="1"/>
  <c r="D10" i="1"/>
  <c r="F5" i="1"/>
  <c r="G5" i="1" s="1"/>
  <c r="F6" i="1"/>
  <c r="G6" i="1" s="1"/>
  <c r="F7" i="1"/>
  <c r="G7" i="1" s="1"/>
  <c r="F4" i="1"/>
  <c r="G4" i="1" s="1"/>
  <c r="D4" i="1"/>
  <c r="G14" i="1" l="1"/>
  <c r="I14" i="1" s="1"/>
  <c r="J14" i="1" s="1"/>
  <c r="G13" i="1"/>
  <c r="I13" i="1" s="1"/>
  <c r="J13" i="1" s="1"/>
  <c r="G12" i="1"/>
  <c r="I12" i="1" s="1"/>
  <c r="J12" i="1" s="1"/>
</calcChain>
</file>

<file path=xl/sharedStrings.xml><?xml version="1.0" encoding="utf-8"?>
<sst xmlns="http://schemas.openxmlformats.org/spreadsheetml/2006/main" count="29" uniqueCount="23">
  <si>
    <t>Area km2</t>
  </si>
  <si>
    <t>Area m2</t>
  </si>
  <si>
    <t>Flow m3/sec</t>
  </si>
  <si>
    <t>Flow L/sec</t>
  </si>
  <si>
    <t>Flow mm/sec</t>
  </si>
  <si>
    <t>sec/day</t>
  </si>
  <si>
    <t>mm</t>
  </si>
  <si>
    <t>in</t>
  </si>
  <si>
    <t>Date</t>
  </si>
  <si>
    <t>Time</t>
  </si>
  <si>
    <t>Max Q (L/15min)</t>
  </si>
  <si>
    <t>Max Q L/sec</t>
  </si>
  <si>
    <t>Storm L</t>
  </si>
  <si>
    <t>Storm mm</t>
  </si>
  <si>
    <t>start</t>
  </si>
  <si>
    <t>end</t>
  </si>
  <si>
    <t>Count</t>
  </si>
  <si>
    <t>P mm</t>
  </si>
  <si>
    <t>Q</t>
  </si>
  <si>
    <t>Storm m3</t>
  </si>
  <si>
    <t>Q/P</t>
  </si>
  <si>
    <t>L/day</t>
  </si>
  <si>
    <t>m3/day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</si>
</sst>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59"/>
  <sheetViews>
    <sheetView tabSelected="1" workbookViewId="0">
      <selection activeCell="H4" sqref="H4"/>
    </sheetView>
  </sheetViews>
  <sheetFormatPr defaultRowHeight="15" x14ac:dyDescent="0.25"/>
  <cols>
    <col min="5" max="5" width="11.140625" customWidth="1"/>
    <col min="6" max="6" width="12.5703125" customWidth="1"/>
    <col min="7" max="7" width="13.7109375" customWidth="1"/>
    <col min="8" max="8" width="12.7109375" bestFit="1" customWidth="1"/>
    <col min="12" max="12" width="10.7109375" customWidth="1"/>
    <col min="14" max="14" width="9.140625" style="3"/>
    <col min="15" max="15" width="13.5703125" style="4" customWidth="1"/>
    <col min="16" max="17" width="10.28515625" style="4" customWidth="1"/>
    <col min="18" max="18" width="10.28515625" style="5" customWidth="1"/>
    <col min="19" max="19" width="11.28515625" customWidth="1"/>
    <col min="20" max="20" width="11.85546875" customWidth="1"/>
    <col min="22" max="22" width="11.42578125" customWidth="1"/>
    <col min="24" max="24" width="11.28515625" customWidth="1"/>
    <col min="26" max="26" width="11.42578125" customWidth="1"/>
  </cols>
  <sheetData>
    <row r="1" spans="3:29" x14ac:dyDescent="0.25">
      <c r="L1" s="6"/>
      <c r="M1" s="6"/>
      <c r="N1" s="9"/>
      <c r="O1" s="7"/>
      <c r="P1" s="7"/>
      <c r="Q1" s="7" t="s">
        <v>18</v>
      </c>
      <c r="R1" s="8"/>
      <c r="S1" s="6"/>
      <c r="T1" s="6"/>
    </row>
    <row r="2" spans="3:29" x14ac:dyDescent="0.25">
      <c r="L2" s="6" t="s">
        <v>8</v>
      </c>
      <c r="M2" s="6" t="s">
        <v>9</v>
      </c>
      <c r="N2" s="9" t="s">
        <v>17</v>
      </c>
      <c r="O2" s="7" t="s">
        <v>12</v>
      </c>
      <c r="P2" s="7" t="s">
        <v>19</v>
      </c>
      <c r="Q2" s="7" t="s">
        <v>13</v>
      </c>
      <c r="R2" s="8" t="s">
        <v>20</v>
      </c>
      <c r="S2" s="6" t="s">
        <v>10</v>
      </c>
      <c r="T2" s="6" t="s">
        <v>11</v>
      </c>
      <c r="W2" t="s">
        <v>14</v>
      </c>
      <c r="X2" t="s">
        <v>15</v>
      </c>
      <c r="AB2" t="s">
        <v>16</v>
      </c>
      <c r="AC2" t="s">
        <v>17</v>
      </c>
    </row>
    <row r="3" spans="3:29" x14ac:dyDescent="0.25">
      <c r="C3" t="s">
        <v>0</v>
      </c>
      <c r="D3" t="s">
        <v>1</v>
      </c>
      <c r="E3" t="s">
        <v>3</v>
      </c>
      <c r="F3" t="s">
        <v>2</v>
      </c>
      <c r="G3" t="s">
        <v>4</v>
      </c>
      <c r="H3" t="s">
        <v>21</v>
      </c>
      <c r="I3" t="s">
        <v>22</v>
      </c>
      <c r="L3" s="1">
        <v>40927</v>
      </c>
      <c r="M3" s="2">
        <v>1.0416666666666666E-2</v>
      </c>
      <c r="N3" s="3">
        <v>0</v>
      </c>
      <c r="O3" s="4">
        <v>6604064</v>
      </c>
      <c r="P3" s="4">
        <f>O3/1000</f>
        <v>6604.0640000000003</v>
      </c>
      <c r="Q3" s="4">
        <f>P3/1780000*1000</f>
        <v>3.7101483146067418</v>
      </c>
      <c r="S3" s="3">
        <v>1226153.5011189999</v>
      </c>
      <c r="T3" s="4">
        <f>S3/900</f>
        <v>1362.392779021111</v>
      </c>
      <c r="V3" s="1">
        <v>40927</v>
      </c>
      <c r="W3" s="2">
        <v>1.0416666666666666E-2</v>
      </c>
      <c r="X3" s="1">
        <v>40926</v>
      </c>
      <c r="Y3" s="2">
        <v>0.96875</v>
      </c>
      <c r="Z3" s="1">
        <v>40927</v>
      </c>
      <c r="AA3" s="2">
        <v>0.33333333333333331</v>
      </c>
      <c r="AB3">
        <v>36</v>
      </c>
      <c r="AC3">
        <v>0</v>
      </c>
    </row>
    <row r="4" spans="3:29" x14ac:dyDescent="0.25">
      <c r="C4">
        <v>1.78</v>
      </c>
      <c r="D4">
        <f>C4*1000000</f>
        <v>1780000</v>
      </c>
      <c r="E4">
        <v>150</v>
      </c>
      <c r="F4">
        <f>E4/1000</f>
        <v>0.15</v>
      </c>
      <c r="G4">
        <f>F4/$D$4*1000</f>
        <v>8.4269662921348311E-5</v>
      </c>
      <c r="H4" s="5">
        <f>E4*86400</f>
        <v>12960000</v>
      </c>
      <c r="L4" s="1">
        <v>40927</v>
      </c>
      <c r="M4" s="2">
        <v>0.5625</v>
      </c>
      <c r="N4" s="3">
        <v>0</v>
      </c>
      <c r="O4" s="4">
        <v>7495994</v>
      </c>
      <c r="P4" s="4">
        <f t="shared" ref="P4:P58" si="0">O4/1000</f>
        <v>7495.9939999999997</v>
      </c>
      <c r="Q4" s="4">
        <f t="shared" ref="Q4:Q58" si="1">P4/1780000*1000</f>
        <v>4.2112325842696627</v>
      </c>
      <c r="S4" s="3">
        <v>917572.06804699998</v>
      </c>
      <c r="T4" s="4">
        <f t="shared" ref="T4:T58" si="2">S4/900</f>
        <v>1019.5245200522222</v>
      </c>
      <c r="V4" s="1">
        <v>40927</v>
      </c>
      <c r="W4" s="2">
        <v>0.5625</v>
      </c>
      <c r="X4" s="1">
        <v>40927</v>
      </c>
      <c r="Y4" s="2">
        <v>0.52083333333333337</v>
      </c>
      <c r="Z4" s="1">
        <v>40927</v>
      </c>
      <c r="AA4" s="2">
        <v>0.97916666666666663</v>
      </c>
      <c r="AB4">
        <v>45</v>
      </c>
      <c r="AC4">
        <v>0</v>
      </c>
    </row>
    <row r="5" spans="3:29" x14ac:dyDescent="0.25">
      <c r="E5">
        <v>1000</v>
      </c>
      <c r="F5">
        <f t="shared" ref="F5:F7" si="3">E5/1000</f>
        <v>1</v>
      </c>
      <c r="G5">
        <f t="shared" ref="G5:G7" si="4">F5/$D$4*1000</f>
        <v>5.6179775280898871E-4</v>
      </c>
      <c r="L5" s="1">
        <v>40933</v>
      </c>
      <c r="M5" s="2">
        <v>0.15625</v>
      </c>
      <c r="N5" s="3">
        <v>75.945999999999998</v>
      </c>
      <c r="O5" s="4">
        <v>11867250</v>
      </c>
      <c r="P5" s="4">
        <f t="shared" si="0"/>
        <v>11867.25</v>
      </c>
      <c r="Q5" s="4">
        <f t="shared" si="1"/>
        <v>6.6669943820224713</v>
      </c>
      <c r="R5" s="5">
        <f t="shared" ref="R4:R58" si="5">Q5/N5</f>
        <v>8.7785984541943904E-2</v>
      </c>
      <c r="S5" s="3">
        <v>1591071.4229669999</v>
      </c>
      <c r="T5" s="4">
        <f t="shared" si="2"/>
        <v>1767.85713663</v>
      </c>
      <c r="V5" s="1">
        <v>40933</v>
      </c>
      <c r="W5" s="2">
        <v>0.15625</v>
      </c>
      <c r="X5" s="1">
        <v>40933</v>
      </c>
      <c r="Y5" s="2">
        <v>0.11458333333333333</v>
      </c>
      <c r="Z5" s="1">
        <v>40933</v>
      </c>
      <c r="AA5" s="2">
        <v>0.70833333333333337</v>
      </c>
      <c r="AB5">
        <v>58</v>
      </c>
      <c r="AC5">
        <v>75.945999999999998</v>
      </c>
    </row>
    <row r="6" spans="3:29" x14ac:dyDescent="0.25">
      <c r="E6">
        <v>10000</v>
      </c>
      <c r="F6">
        <f t="shared" si="3"/>
        <v>10</v>
      </c>
      <c r="G6">
        <f t="shared" si="4"/>
        <v>5.6179775280898884E-3</v>
      </c>
      <c r="L6" s="1">
        <v>40941</v>
      </c>
      <c r="M6" s="2">
        <v>0.25</v>
      </c>
      <c r="N6" s="3">
        <v>16.001999999999999</v>
      </c>
      <c r="O6" s="4">
        <v>9516554</v>
      </c>
      <c r="P6" s="4">
        <f t="shared" si="0"/>
        <v>9516.5540000000001</v>
      </c>
      <c r="Q6" s="4">
        <f t="shared" si="1"/>
        <v>5.3463786516853942</v>
      </c>
      <c r="R6" s="5">
        <f t="shared" si="5"/>
        <v>0.3341069023675412</v>
      </c>
      <c r="S6" s="3">
        <v>864635.22787399997</v>
      </c>
      <c r="T6" s="4">
        <f t="shared" si="2"/>
        <v>960.7058087488889</v>
      </c>
      <c r="V6" s="1">
        <v>40941</v>
      </c>
      <c r="W6" s="2">
        <v>0.25</v>
      </c>
      <c r="X6" s="1">
        <v>40941</v>
      </c>
      <c r="Y6" s="2">
        <v>0.20833333333333334</v>
      </c>
      <c r="Z6" s="1">
        <v>40941</v>
      </c>
      <c r="AA6" s="2">
        <v>0.77083333333333337</v>
      </c>
      <c r="AB6">
        <v>55</v>
      </c>
      <c r="AC6">
        <v>16.001999999999999</v>
      </c>
    </row>
    <row r="7" spans="3:29" x14ac:dyDescent="0.25">
      <c r="E7">
        <v>100000</v>
      </c>
      <c r="F7">
        <f t="shared" si="3"/>
        <v>100</v>
      </c>
      <c r="G7">
        <f t="shared" si="4"/>
        <v>5.6179775280898882E-2</v>
      </c>
      <c r="L7" s="1">
        <v>40942</v>
      </c>
      <c r="M7" s="2">
        <v>5.2083333333333336E-2</v>
      </c>
      <c r="N7" s="3">
        <v>24.638000000000002</v>
      </c>
      <c r="O7" s="4">
        <v>16074760</v>
      </c>
      <c r="P7" s="4">
        <f t="shared" si="0"/>
        <v>16074.76</v>
      </c>
      <c r="Q7" s="4">
        <f t="shared" si="1"/>
        <v>9.0307640449438189</v>
      </c>
      <c r="R7" s="5">
        <f t="shared" si="5"/>
        <v>0.36653803250847544</v>
      </c>
      <c r="S7" s="3">
        <v>1077324.6643050001</v>
      </c>
      <c r="T7" s="4">
        <f t="shared" si="2"/>
        <v>1197.0274047833334</v>
      </c>
      <c r="V7" s="1">
        <v>40942</v>
      </c>
      <c r="W7" s="2">
        <v>5.2083333333333336E-2</v>
      </c>
      <c r="X7" s="1">
        <v>40942</v>
      </c>
      <c r="Y7" s="2">
        <v>1.0416666666666666E-2</v>
      </c>
      <c r="Z7" s="1">
        <v>40942</v>
      </c>
      <c r="AA7" s="2">
        <v>0.95833333333333337</v>
      </c>
      <c r="AB7">
        <v>92</v>
      </c>
      <c r="AC7">
        <v>24.638000000000002</v>
      </c>
    </row>
    <row r="8" spans="3:29" x14ac:dyDescent="0.25">
      <c r="L8" s="1">
        <v>40944</v>
      </c>
      <c r="M8" s="2">
        <v>0.41666666666666669</v>
      </c>
      <c r="N8" s="3">
        <v>102.108</v>
      </c>
      <c r="O8" s="4">
        <v>53361860</v>
      </c>
      <c r="P8" s="4">
        <f t="shared" si="0"/>
        <v>53361.86</v>
      </c>
      <c r="Q8" s="4">
        <f t="shared" si="1"/>
        <v>29.978573033707864</v>
      </c>
      <c r="R8" s="5">
        <f t="shared" si="5"/>
        <v>0.29359671165538315</v>
      </c>
      <c r="S8" s="3">
        <v>1886501.853962</v>
      </c>
      <c r="T8" s="4">
        <f t="shared" si="2"/>
        <v>2096.1131710688887</v>
      </c>
      <c r="V8" s="1">
        <v>40944</v>
      </c>
      <c r="W8" s="2">
        <v>0.41666666666666669</v>
      </c>
      <c r="X8" s="1">
        <v>40944</v>
      </c>
      <c r="Y8" s="2">
        <v>0.375</v>
      </c>
      <c r="Z8" s="1">
        <v>40946</v>
      </c>
      <c r="AA8" s="2">
        <v>0.85416666666666663</v>
      </c>
      <c r="AB8">
        <v>239</v>
      </c>
      <c r="AC8">
        <v>102.108</v>
      </c>
    </row>
    <row r="9" spans="3:29" x14ac:dyDescent="0.25">
      <c r="C9" t="s">
        <v>0</v>
      </c>
      <c r="D9" t="s">
        <v>1</v>
      </c>
      <c r="E9" t="s">
        <v>3</v>
      </c>
      <c r="F9" t="s">
        <v>2</v>
      </c>
      <c r="G9" t="s">
        <v>4</v>
      </c>
      <c r="H9" t="s">
        <v>5</v>
      </c>
      <c r="I9" t="s">
        <v>6</v>
      </c>
      <c r="J9" t="s">
        <v>7</v>
      </c>
      <c r="L9" s="1">
        <v>40962</v>
      </c>
      <c r="M9" s="2">
        <v>0.85416666666666663</v>
      </c>
      <c r="N9" s="3">
        <v>17.78</v>
      </c>
      <c r="O9" s="4">
        <v>8969345</v>
      </c>
      <c r="P9" s="4">
        <f t="shared" si="0"/>
        <v>8969.3449999999993</v>
      </c>
      <c r="Q9" s="4">
        <f t="shared" si="1"/>
        <v>5.0389578651685385</v>
      </c>
      <c r="R9" s="5">
        <f t="shared" si="5"/>
        <v>0.28340595417145886</v>
      </c>
      <c r="S9" s="3">
        <v>1499360.947046</v>
      </c>
      <c r="T9" s="4">
        <f t="shared" si="2"/>
        <v>1665.956607828889</v>
      </c>
      <c r="V9" s="1">
        <v>40962</v>
      </c>
      <c r="W9" s="2">
        <v>0.85416666666666663</v>
      </c>
      <c r="X9" s="1">
        <v>40962</v>
      </c>
      <c r="Y9" s="2">
        <v>0.8125</v>
      </c>
      <c r="Z9" s="1">
        <v>40963</v>
      </c>
      <c r="AA9" s="2">
        <v>0.26041666666666669</v>
      </c>
      <c r="AB9">
        <v>44</v>
      </c>
      <c r="AC9">
        <v>17.78</v>
      </c>
    </row>
    <row r="10" spans="3:29" x14ac:dyDescent="0.25">
      <c r="C10">
        <v>1.78</v>
      </c>
      <c r="D10">
        <f>C10*1000000</f>
        <v>1780000</v>
      </c>
      <c r="E10">
        <v>10</v>
      </c>
      <c r="F10">
        <f>E10/1000</f>
        <v>0.01</v>
      </c>
      <c r="G10">
        <f>F10/$D$4*1000</f>
        <v>5.617977528089888E-6</v>
      </c>
      <c r="H10">
        <f>60*60*24</f>
        <v>86400</v>
      </c>
      <c r="I10">
        <f>G10*H10</f>
        <v>0.48539325842696635</v>
      </c>
      <c r="J10">
        <f>I10/25.4</f>
        <v>1.9109970804211274E-2</v>
      </c>
      <c r="L10" s="1">
        <v>40974</v>
      </c>
      <c r="M10" s="2">
        <v>0.78125</v>
      </c>
      <c r="N10" s="3">
        <v>36.576000000000001</v>
      </c>
      <c r="O10" s="4">
        <v>5826331</v>
      </c>
      <c r="P10" s="4">
        <f t="shared" si="0"/>
        <v>5826.3310000000001</v>
      </c>
      <c r="Q10" s="4">
        <f t="shared" si="1"/>
        <v>3.2732196629213486</v>
      </c>
      <c r="R10" s="5">
        <f t="shared" si="5"/>
        <v>8.9490913793781407E-2</v>
      </c>
      <c r="S10" s="3">
        <v>1230761.855828</v>
      </c>
      <c r="T10" s="4">
        <f t="shared" si="2"/>
        <v>1367.5131731422223</v>
      </c>
      <c r="V10" s="1">
        <v>40974</v>
      </c>
      <c r="W10" s="2">
        <v>0.78125</v>
      </c>
      <c r="X10" s="1">
        <v>40974</v>
      </c>
      <c r="Y10" s="2">
        <v>0.73958333333333337</v>
      </c>
      <c r="Z10" s="1">
        <v>40975</v>
      </c>
      <c r="AA10" s="2">
        <v>4.1666666666666664E-2</v>
      </c>
      <c r="AB10">
        <v>30</v>
      </c>
      <c r="AC10">
        <v>36.576000000000001</v>
      </c>
    </row>
    <row r="11" spans="3:29" x14ac:dyDescent="0.25">
      <c r="E11">
        <v>100</v>
      </c>
      <c r="F11">
        <f>E11/1000</f>
        <v>0.1</v>
      </c>
      <c r="G11">
        <f>F11/$D$4*1000</f>
        <v>5.6179775280898879E-5</v>
      </c>
      <c r="H11">
        <f>60*60*24</f>
        <v>86400</v>
      </c>
      <c r="I11">
        <f>G11*H11</f>
        <v>4.8539325842696632</v>
      </c>
      <c r="J11">
        <f t="shared" ref="J11:J14" si="6">I11/25.4</f>
        <v>0.19109970804211274</v>
      </c>
      <c r="L11" s="1">
        <v>40977</v>
      </c>
      <c r="M11" s="2">
        <v>0.25</v>
      </c>
      <c r="N11" s="3">
        <v>18.033999999999999</v>
      </c>
      <c r="O11" s="4">
        <v>5155549</v>
      </c>
      <c r="P11" s="4">
        <f t="shared" si="0"/>
        <v>5155.549</v>
      </c>
      <c r="Q11" s="4">
        <f t="shared" si="1"/>
        <v>2.8963758426966293</v>
      </c>
      <c r="R11" s="5">
        <f t="shared" si="5"/>
        <v>0.16060640139162857</v>
      </c>
      <c r="S11" s="3">
        <v>1088940.6787109999</v>
      </c>
      <c r="T11" s="4">
        <f t="shared" si="2"/>
        <v>1209.9340874566665</v>
      </c>
      <c r="V11" s="1">
        <v>40977</v>
      </c>
      <c r="W11" s="2">
        <v>0.25</v>
      </c>
      <c r="X11" s="1">
        <v>40977</v>
      </c>
      <c r="Y11" s="2">
        <v>0.20833333333333334</v>
      </c>
      <c r="Z11" s="1">
        <v>40977</v>
      </c>
      <c r="AA11" s="2">
        <v>0.5</v>
      </c>
      <c r="AB11">
        <v>29</v>
      </c>
      <c r="AC11">
        <v>18.033999999999999</v>
      </c>
    </row>
    <row r="12" spans="3:29" x14ac:dyDescent="0.25">
      <c r="E12">
        <v>1000</v>
      </c>
      <c r="F12">
        <f t="shared" ref="F12:F15" si="7">E12/1000</f>
        <v>1</v>
      </c>
      <c r="G12">
        <f t="shared" ref="G12:G15" si="8">F12/$D$4*1000</f>
        <v>5.6179775280898871E-4</v>
      </c>
      <c r="H12">
        <f t="shared" ref="H12:H14" si="9">60*60*24</f>
        <v>86400</v>
      </c>
      <c r="I12">
        <f t="shared" ref="I12:I14" si="10">G12*H12</f>
        <v>48.539325842696627</v>
      </c>
      <c r="J12">
        <f t="shared" si="6"/>
        <v>1.9109970804211271</v>
      </c>
      <c r="L12" s="1">
        <v>40984</v>
      </c>
      <c r="M12" s="2">
        <v>0.52083333333333337</v>
      </c>
      <c r="N12" s="3">
        <v>9.1440000000000001</v>
      </c>
      <c r="O12" s="4">
        <v>2507940</v>
      </c>
      <c r="P12" s="4">
        <f t="shared" si="0"/>
        <v>2507.94</v>
      </c>
      <c r="Q12" s="4">
        <f t="shared" si="1"/>
        <v>1.4089550561797755</v>
      </c>
      <c r="R12" s="5">
        <f t="shared" si="5"/>
        <v>0.15408519861983547</v>
      </c>
      <c r="S12" s="3">
        <v>656518.936568</v>
      </c>
      <c r="T12" s="4">
        <f t="shared" si="2"/>
        <v>729.46548507555553</v>
      </c>
      <c r="V12" s="1">
        <v>40984</v>
      </c>
      <c r="W12" s="2">
        <v>0.52083333333333337</v>
      </c>
      <c r="X12" s="1">
        <v>40984</v>
      </c>
      <c r="Y12" s="2">
        <v>0.47916666666666669</v>
      </c>
      <c r="Z12" s="1">
        <v>40984</v>
      </c>
      <c r="AA12" s="2">
        <v>0.6875</v>
      </c>
      <c r="AB12">
        <v>21</v>
      </c>
      <c r="AC12">
        <v>9.1440000000000001</v>
      </c>
    </row>
    <row r="13" spans="3:29" x14ac:dyDescent="0.25">
      <c r="E13">
        <v>10000</v>
      </c>
      <c r="F13">
        <f t="shared" si="7"/>
        <v>10</v>
      </c>
      <c r="G13">
        <f t="shared" si="8"/>
        <v>5.6179775280898884E-3</v>
      </c>
      <c r="H13">
        <f t="shared" si="9"/>
        <v>86400</v>
      </c>
      <c r="I13">
        <f t="shared" si="10"/>
        <v>485.39325842696633</v>
      </c>
      <c r="J13">
        <f t="shared" si="6"/>
        <v>19.109970804211272</v>
      </c>
      <c r="L13" s="1">
        <v>40985</v>
      </c>
      <c r="M13" s="2">
        <v>0.48958333333333331</v>
      </c>
      <c r="N13" s="3">
        <v>30.988</v>
      </c>
      <c r="O13" s="4">
        <v>4578672</v>
      </c>
      <c r="P13" s="4">
        <f t="shared" si="0"/>
        <v>4578.6719999999996</v>
      </c>
      <c r="Q13" s="4">
        <f t="shared" si="1"/>
        <v>2.5722876404494377</v>
      </c>
      <c r="R13" s="5">
        <f t="shared" si="5"/>
        <v>8.3009153235105132E-2</v>
      </c>
      <c r="S13" s="3">
        <v>877534.48462899996</v>
      </c>
      <c r="T13" s="4">
        <f t="shared" si="2"/>
        <v>975.03831625444434</v>
      </c>
      <c r="V13" s="1">
        <v>40985</v>
      </c>
      <c r="W13" s="2">
        <v>0.48958333333333331</v>
      </c>
      <c r="X13" s="1">
        <v>40985</v>
      </c>
      <c r="Y13" s="2">
        <v>0.44791666666666669</v>
      </c>
      <c r="Z13" s="1">
        <v>40985</v>
      </c>
      <c r="AA13" s="2">
        <v>0.73958333333333337</v>
      </c>
      <c r="AB13">
        <v>29</v>
      </c>
      <c r="AC13">
        <v>30.988</v>
      </c>
    </row>
    <row r="14" spans="3:29" x14ac:dyDescent="0.25">
      <c r="E14">
        <v>100000</v>
      </c>
      <c r="F14">
        <f t="shared" si="7"/>
        <v>100</v>
      </c>
      <c r="G14">
        <f t="shared" si="8"/>
        <v>5.6179775280898882E-2</v>
      </c>
      <c r="H14">
        <f t="shared" si="9"/>
        <v>86400</v>
      </c>
      <c r="I14">
        <f t="shared" si="10"/>
        <v>4853.9325842696635</v>
      </c>
      <c r="J14">
        <f t="shared" si="6"/>
        <v>191.09970804211275</v>
      </c>
      <c r="L14" s="1">
        <v>40989</v>
      </c>
      <c r="M14" s="2">
        <v>0.84375</v>
      </c>
      <c r="N14" s="3">
        <v>14.986000000000001</v>
      </c>
      <c r="O14" s="4">
        <v>5662792</v>
      </c>
      <c r="P14" s="4">
        <f t="shared" si="0"/>
        <v>5662.7920000000004</v>
      </c>
      <c r="Q14" s="4">
        <f t="shared" si="1"/>
        <v>3.1813438202247193</v>
      </c>
      <c r="R14" s="5">
        <f t="shared" si="5"/>
        <v>0.21228772322332304</v>
      </c>
      <c r="S14" s="3">
        <v>843971.72581800004</v>
      </c>
      <c r="T14" s="4">
        <f t="shared" si="2"/>
        <v>937.74636201999999</v>
      </c>
      <c r="V14" s="1">
        <v>40989</v>
      </c>
      <c r="W14" s="2">
        <v>0.84375</v>
      </c>
      <c r="X14" s="1">
        <v>40989</v>
      </c>
      <c r="Y14" s="2">
        <v>0.80208333333333337</v>
      </c>
      <c r="Z14" s="1">
        <v>40990</v>
      </c>
      <c r="AA14" s="2">
        <v>0.17708333333333334</v>
      </c>
      <c r="AB14">
        <v>37</v>
      </c>
      <c r="AC14">
        <v>14.986000000000001</v>
      </c>
    </row>
    <row r="15" spans="3:29" x14ac:dyDescent="0.25">
      <c r="L15" s="1">
        <v>40990</v>
      </c>
      <c r="M15" s="2">
        <v>0.21875</v>
      </c>
      <c r="N15" s="3">
        <v>0</v>
      </c>
      <c r="O15" s="4">
        <v>1224150</v>
      </c>
      <c r="P15" s="4">
        <f t="shared" si="0"/>
        <v>1224.1500000000001</v>
      </c>
      <c r="Q15" s="4">
        <f t="shared" si="1"/>
        <v>0.68772471910112365</v>
      </c>
      <c r="S15" s="3">
        <v>628495.95049399999</v>
      </c>
      <c r="T15" s="4">
        <f t="shared" si="2"/>
        <v>698.32883388222217</v>
      </c>
      <c r="V15" s="1">
        <v>40990</v>
      </c>
      <c r="W15" s="2">
        <v>0.21875</v>
      </c>
      <c r="X15" s="1">
        <v>40990</v>
      </c>
      <c r="Y15" s="2">
        <v>0.17708333333333334</v>
      </c>
      <c r="Z15" s="1">
        <v>40990</v>
      </c>
      <c r="AA15" s="2">
        <v>0.30208333333333331</v>
      </c>
      <c r="AB15">
        <v>13</v>
      </c>
      <c r="AC15">
        <v>0</v>
      </c>
    </row>
    <row r="16" spans="3:29" x14ac:dyDescent="0.25">
      <c r="E16">
        <v>150</v>
      </c>
      <c r="L16" s="1">
        <v>40990</v>
      </c>
      <c r="M16" s="2">
        <v>0.90625</v>
      </c>
      <c r="N16" s="3">
        <v>35.305999999999997</v>
      </c>
      <c r="O16" s="4">
        <v>10274830</v>
      </c>
      <c r="P16" s="4">
        <f t="shared" si="0"/>
        <v>10274.83</v>
      </c>
      <c r="Q16" s="4">
        <f t="shared" si="1"/>
        <v>5.7723764044943815</v>
      </c>
      <c r="R16" s="5">
        <f t="shared" si="5"/>
        <v>0.16349562126818054</v>
      </c>
      <c r="S16" s="3">
        <v>1746190.6742839999</v>
      </c>
      <c r="T16" s="4">
        <f t="shared" si="2"/>
        <v>1940.2118603155554</v>
      </c>
      <c r="V16" s="1">
        <v>40990</v>
      </c>
      <c r="W16" s="2">
        <v>0.90625</v>
      </c>
      <c r="X16" s="1">
        <v>40990</v>
      </c>
      <c r="Y16" s="2">
        <v>0.86458333333333337</v>
      </c>
      <c r="Z16" s="1">
        <v>40991</v>
      </c>
      <c r="AA16" s="2">
        <v>0.33333333333333331</v>
      </c>
      <c r="AB16">
        <v>46</v>
      </c>
      <c r="AC16">
        <v>35.305999999999997</v>
      </c>
    </row>
    <row r="17" spans="12:29" x14ac:dyDescent="0.25">
      <c r="L17" s="1">
        <v>40993</v>
      </c>
      <c r="M17" s="2">
        <v>0.14583333333333334</v>
      </c>
      <c r="N17" s="3">
        <v>49.53</v>
      </c>
      <c r="O17" s="4">
        <v>20139820</v>
      </c>
      <c r="P17" s="4">
        <f t="shared" si="0"/>
        <v>20139.82</v>
      </c>
      <c r="Q17" s="4">
        <f t="shared" si="1"/>
        <v>11.314505617977527</v>
      </c>
      <c r="R17" s="5">
        <f t="shared" si="5"/>
        <v>0.2284374241465279</v>
      </c>
      <c r="S17" s="3">
        <v>2031585.741811</v>
      </c>
      <c r="T17" s="4">
        <f t="shared" si="2"/>
        <v>2257.3174909011113</v>
      </c>
      <c r="V17" s="1">
        <v>40993</v>
      </c>
      <c r="W17" s="2">
        <v>0.14583333333333334</v>
      </c>
      <c r="X17" s="1">
        <v>40993</v>
      </c>
      <c r="Y17" s="2">
        <v>0.10416666666666667</v>
      </c>
      <c r="Z17" s="1">
        <v>40993</v>
      </c>
      <c r="AA17" s="2">
        <v>0.95833333333333337</v>
      </c>
      <c r="AB17">
        <v>83</v>
      </c>
      <c r="AC17">
        <v>49.53</v>
      </c>
    </row>
    <row r="18" spans="12:29" x14ac:dyDescent="0.25">
      <c r="L18" s="1">
        <v>41006</v>
      </c>
      <c r="M18" s="2">
        <v>0.51041666666666663</v>
      </c>
      <c r="N18" s="3">
        <v>25.4</v>
      </c>
      <c r="O18" s="4">
        <v>6337112</v>
      </c>
      <c r="P18" s="4">
        <f t="shared" si="0"/>
        <v>6337.1120000000001</v>
      </c>
      <c r="Q18" s="4">
        <f t="shared" si="1"/>
        <v>3.5601752808988762</v>
      </c>
      <c r="R18" s="5">
        <f t="shared" si="5"/>
        <v>0.14016438113775104</v>
      </c>
      <c r="S18" s="3">
        <v>1531054.57339</v>
      </c>
      <c r="T18" s="4">
        <f t="shared" si="2"/>
        <v>1701.1717482111112</v>
      </c>
      <c r="V18" s="1">
        <v>41006</v>
      </c>
      <c r="W18" s="2">
        <v>0.51041666666666663</v>
      </c>
      <c r="X18" s="1">
        <v>41006</v>
      </c>
      <c r="Y18" s="2">
        <v>0.46875</v>
      </c>
      <c r="Z18" s="1">
        <v>41006</v>
      </c>
      <c r="AA18" s="2">
        <v>0.80208333333333337</v>
      </c>
      <c r="AB18">
        <v>33</v>
      </c>
      <c r="AC18">
        <v>25.4</v>
      </c>
    </row>
    <row r="19" spans="12:29" x14ac:dyDescent="0.25">
      <c r="L19" s="1">
        <v>41037</v>
      </c>
      <c r="M19" s="2">
        <v>0.19791666666666666</v>
      </c>
      <c r="N19" s="3">
        <v>25.654</v>
      </c>
      <c r="O19" s="4">
        <v>2182126</v>
      </c>
      <c r="P19" s="4">
        <f t="shared" si="0"/>
        <v>2182.1260000000002</v>
      </c>
      <c r="Q19" s="4">
        <f t="shared" si="1"/>
        <v>1.2259134831460676</v>
      </c>
      <c r="R19" s="5">
        <f t="shared" si="5"/>
        <v>4.7786445901070694E-2</v>
      </c>
      <c r="S19" s="3">
        <v>815238.08852600004</v>
      </c>
      <c r="T19" s="4">
        <f t="shared" si="2"/>
        <v>905.82009836222221</v>
      </c>
      <c r="V19" s="1">
        <v>41037</v>
      </c>
      <c r="W19" s="2">
        <v>0.19791666666666666</v>
      </c>
      <c r="X19" s="1">
        <v>41037</v>
      </c>
      <c r="Y19" s="2">
        <v>0.15625</v>
      </c>
      <c r="Z19" s="1">
        <v>41037</v>
      </c>
      <c r="AA19" s="2">
        <v>0.32291666666666669</v>
      </c>
      <c r="AB19">
        <v>17</v>
      </c>
      <c r="AC19">
        <v>25.654</v>
      </c>
    </row>
    <row r="20" spans="12:29" x14ac:dyDescent="0.25">
      <c r="L20" s="1">
        <v>41051</v>
      </c>
      <c r="M20" s="2">
        <v>0.78125</v>
      </c>
      <c r="N20" s="3">
        <v>33.781999999999996</v>
      </c>
      <c r="O20" s="4">
        <v>9041422</v>
      </c>
      <c r="P20" s="4">
        <f t="shared" si="0"/>
        <v>9041.4220000000005</v>
      </c>
      <c r="Q20" s="4">
        <f t="shared" si="1"/>
        <v>5.0794505617977537</v>
      </c>
      <c r="R20" s="5">
        <f t="shared" si="5"/>
        <v>0.15035967562008626</v>
      </c>
      <c r="S20" s="3">
        <v>2018631.0819580001</v>
      </c>
      <c r="T20" s="4">
        <f t="shared" si="2"/>
        <v>2242.923424397778</v>
      </c>
      <c r="V20" s="1">
        <v>41051</v>
      </c>
      <c r="W20" s="2">
        <v>0.78125</v>
      </c>
      <c r="X20" s="1">
        <v>41051</v>
      </c>
      <c r="Y20" s="2">
        <v>0.73958333333333337</v>
      </c>
      <c r="Z20" s="1">
        <v>41052</v>
      </c>
      <c r="AA20" s="2">
        <v>0.14583333333333334</v>
      </c>
      <c r="AB20">
        <v>40</v>
      </c>
      <c r="AC20">
        <v>33.781999999999996</v>
      </c>
    </row>
    <row r="21" spans="12:29" x14ac:dyDescent="0.25">
      <c r="L21" s="1">
        <v>41052</v>
      </c>
      <c r="M21" s="2">
        <v>0.32291666666666669</v>
      </c>
      <c r="N21" s="3">
        <v>88.9</v>
      </c>
      <c r="O21" s="4">
        <v>44308380</v>
      </c>
      <c r="P21" s="4">
        <f t="shared" si="0"/>
        <v>44308.38</v>
      </c>
      <c r="Q21" s="4">
        <f t="shared" si="1"/>
        <v>24.892348314606743</v>
      </c>
      <c r="R21" s="5">
        <f t="shared" si="5"/>
        <v>0.28000391804956964</v>
      </c>
      <c r="S21" s="3">
        <v>3115051.2961960002</v>
      </c>
      <c r="T21" s="4">
        <f t="shared" si="2"/>
        <v>3461.1681068844446</v>
      </c>
      <c r="V21" s="1">
        <v>41052</v>
      </c>
      <c r="W21" s="2">
        <v>0.32291666666666669</v>
      </c>
      <c r="X21" s="1">
        <v>41052</v>
      </c>
      <c r="Y21" s="2">
        <v>0.28125</v>
      </c>
      <c r="Z21" s="1">
        <v>41053</v>
      </c>
      <c r="AA21" s="2">
        <v>0.58333333333333337</v>
      </c>
      <c r="AB21">
        <v>126</v>
      </c>
      <c r="AC21">
        <v>88.9</v>
      </c>
    </row>
    <row r="22" spans="12:29" x14ac:dyDescent="0.25">
      <c r="L22" s="1">
        <v>41053</v>
      </c>
      <c r="M22" s="2">
        <v>0.83333333333333337</v>
      </c>
      <c r="N22" s="3">
        <v>34.543999999999997</v>
      </c>
      <c r="O22" s="4">
        <v>23448870</v>
      </c>
      <c r="P22" s="4">
        <f t="shared" si="0"/>
        <v>23448.87</v>
      </c>
      <c r="Q22" s="4">
        <f t="shared" si="1"/>
        <v>13.173522471910111</v>
      </c>
      <c r="R22" s="5">
        <f t="shared" si="5"/>
        <v>0.38135486544436409</v>
      </c>
      <c r="S22" s="3">
        <v>1888587.599127</v>
      </c>
      <c r="T22" s="4">
        <f t="shared" si="2"/>
        <v>2098.4306656966664</v>
      </c>
      <c r="V22" s="1">
        <v>41053</v>
      </c>
      <c r="W22" s="2">
        <v>0.83333333333333337</v>
      </c>
      <c r="X22" s="1">
        <v>41053</v>
      </c>
      <c r="Y22" s="2">
        <v>0.79166666666666663</v>
      </c>
      <c r="Z22" s="1">
        <v>41054</v>
      </c>
      <c r="AA22" s="2">
        <v>0.73958333333333337</v>
      </c>
      <c r="AB22">
        <v>92</v>
      </c>
      <c r="AC22">
        <v>34.543999999999997</v>
      </c>
    </row>
    <row r="23" spans="12:29" x14ac:dyDescent="0.25">
      <c r="L23" s="1">
        <v>41054</v>
      </c>
      <c r="M23" s="2">
        <v>0.79166666666666663</v>
      </c>
      <c r="N23" s="3">
        <v>6.0960000000000001</v>
      </c>
      <c r="O23" s="4">
        <v>1194289</v>
      </c>
      <c r="P23" s="4">
        <f t="shared" si="0"/>
        <v>1194.289</v>
      </c>
      <c r="Q23" s="4">
        <f t="shared" si="1"/>
        <v>0.67094887640449441</v>
      </c>
      <c r="R23" s="5">
        <f t="shared" si="5"/>
        <v>0.11006379206110473</v>
      </c>
      <c r="S23" s="3">
        <v>624821.32235999999</v>
      </c>
      <c r="T23" s="4">
        <f t="shared" si="2"/>
        <v>694.24591373333328</v>
      </c>
      <c r="V23" s="1">
        <v>41054</v>
      </c>
      <c r="W23" s="2">
        <v>0.79166666666666663</v>
      </c>
      <c r="X23" s="1">
        <v>41054</v>
      </c>
      <c r="Y23" s="2">
        <v>0.75</v>
      </c>
      <c r="Z23" s="1">
        <v>41054</v>
      </c>
      <c r="AA23" s="2">
        <v>0.86458333333333337</v>
      </c>
      <c r="AB23">
        <v>12</v>
      </c>
      <c r="AC23">
        <v>6.0960000000000001</v>
      </c>
    </row>
    <row r="24" spans="12:29" x14ac:dyDescent="0.25">
      <c r="L24" s="1">
        <v>41055</v>
      </c>
      <c r="M24" s="2">
        <v>6.25E-2</v>
      </c>
      <c r="N24" s="3">
        <v>40.893999999999998</v>
      </c>
      <c r="O24" s="4">
        <v>20224560</v>
      </c>
      <c r="P24" s="4">
        <f t="shared" si="0"/>
        <v>20224.560000000001</v>
      </c>
      <c r="Q24" s="4">
        <f t="shared" si="1"/>
        <v>11.362112359550562</v>
      </c>
      <c r="R24" s="5">
        <f t="shared" si="5"/>
        <v>0.27784301754659757</v>
      </c>
      <c r="S24" s="3">
        <v>2356210.1844489998</v>
      </c>
      <c r="T24" s="4">
        <f t="shared" si="2"/>
        <v>2618.0113160544443</v>
      </c>
      <c r="V24" s="1">
        <v>41055</v>
      </c>
      <c r="W24" s="2">
        <v>6.25E-2</v>
      </c>
      <c r="X24" s="1">
        <v>41055</v>
      </c>
      <c r="Y24" s="2">
        <v>2.0833333333333332E-2</v>
      </c>
      <c r="Z24" s="1">
        <v>41055</v>
      </c>
      <c r="AA24" s="2">
        <v>0.73958333333333337</v>
      </c>
      <c r="AB24">
        <v>70</v>
      </c>
      <c r="AC24">
        <v>40.893999999999998</v>
      </c>
    </row>
    <row r="25" spans="12:29" x14ac:dyDescent="0.25">
      <c r="L25" s="1">
        <v>41063</v>
      </c>
      <c r="M25" s="2">
        <v>0.42708333333333331</v>
      </c>
      <c r="N25" s="3">
        <v>20.065999999999999</v>
      </c>
      <c r="O25" s="4">
        <v>8504125</v>
      </c>
      <c r="P25" s="4">
        <f t="shared" si="0"/>
        <v>8504.125</v>
      </c>
      <c r="Q25" s="4">
        <f t="shared" si="1"/>
        <v>4.7775983146067418</v>
      </c>
      <c r="R25" s="5">
        <f t="shared" si="5"/>
        <v>0.23809420485431784</v>
      </c>
      <c r="S25" s="3">
        <v>890327.20266099996</v>
      </c>
      <c r="T25" s="4">
        <f t="shared" si="2"/>
        <v>989.25244740111111</v>
      </c>
      <c r="V25" s="1">
        <v>41063</v>
      </c>
      <c r="W25" s="2">
        <v>0.42708333333333331</v>
      </c>
      <c r="X25" s="1">
        <v>41063</v>
      </c>
      <c r="Y25" s="2">
        <v>0.38541666666666669</v>
      </c>
      <c r="Z25" s="1">
        <v>41063</v>
      </c>
      <c r="AA25" s="2">
        <v>0.90625</v>
      </c>
      <c r="AB25">
        <v>51</v>
      </c>
      <c r="AC25">
        <v>20.065999999999999</v>
      </c>
    </row>
    <row r="26" spans="12:29" x14ac:dyDescent="0.25">
      <c r="L26" s="1">
        <v>41064</v>
      </c>
      <c r="M26" s="2">
        <v>1.0416666666666666E-2</v>
      </c>
      <c r="N26" s="3">
        <v>104.14</v>
      </c>
      <c r="O26" s="4">
        <v>55659480</v>
      </c>
      <c r="P26" s="4">
        <f t="shared" si="0"/>
        <v>55659.48</v>
      </c>
      <c r="Q26" s="4">
        <f t="shared" si="1"/>
        <v>31.269370786516856</v>
      </c>
      <c r="R26" s="5">
        <f t="shared" si="5"/>
        <v>0.30026282683423139</v>
      </c>
      <c r="S26" s="3">
        <v>2545106.4076060001</v>
      </c>
      <c r="T26" s="4">
        <f t="shared" si="2"/>
        <v>2827.8960084511114</v>
      </c>
      <c r="V26" s="1">
        <v>41064</v>
      </c>
      <c r="W26" s="2">
        <v>1.0416666666666666E-2</v>
      </c>
      <c r="X26" s="1">
        <v>41063</v>
      </c>
      <c r="Y26" s="2">
        <v>0.96875</v>
      </c>
      <c r="Z26" s="1">
        <v>41065</v>
      </c>
      <c r="AA26" s="2">
        <v>0.96875</v>
      </c>
      <c r="AB26">
        <v>193</v>
      </c>
      <c r="AC26">
        <v>104.14</v>
      </c>
    </row>
    <row r="27" spans="12:29" x14ac:dyDescent="0.25">
      <c r="L27" s="1">
        <v>41066</v>
      </c>
      <c r="M27" s="2">
        <v>0.88541666666666663</v>
      </c>
      <c r="N27" s="3">
        <v>14.731999999999999</v>
      </c>
      <c r="O27" s="4">
        <v>6275018</v>
      </c>
      <c r="P27" s="4">
        <f t="shared" si="0"/>
        <v>6275.018</v>
      </c>
      <c r="Q27" s="4">
        <f t="shared" si="1"/>
        <v>3.525291011235955</v>
      </c>
      <c r="R27" s="5">
        <f t="shared" si="5"/>
        <v>0.23929480119711888</v>
      </c>
      <c r="S27" s="3">
        <v>693362.694563</v>
      </c>
      <c r="T27" s="4">
        <f t="shared" si="2"/>
        <v>770.40299395888894</v>
      </c>
      <c r="V27" s="1">
        <v>41066</v>
      </c>
      <c r="W27" s="2">
        <v>0.88541666666666663</v>
      </c>
      <c r="X27" s="1">
        <v>41066</v>
      </c>
      <c r="Y27" s="2">
        <v>0.84375</v>
      </c>
      <c r="Z27" s="1">
        <v>41067</v>
      </c>
      <c r="AA27" s="2">
        <v>0.3125</v>
      </c>
      <c r="AB27">
        <v>46</v>
      </c>
      <c r="AC27">
        <v>14.731999999999999</v>
      </c>
    </row>
    <row r="28" spans="12:29" x14ac:dyDescent="0.25">
      <c r="L28" s="1">
        <v>41067</v>
      </c>
      <c r="M28" s="2">
        <v>0.3125</v>
      </c>
      <c r="N28" s="3">
        <v>10.16</v>
      </c>
      <c r="O28" s="4">
        <v>7441330</v>
      </c>
      <c r="P28" s="4">
        <f t="shared" si="0"/>
        <v>7441.33</v>
      </c>
      <c r="Q28" s="4">
        <f t="shared" si="1"/>
        <v>4.1805224719101126</v>
      </c>
      <c r="R28" s="5">
        <f t="shared" si="5"/>
        <v>0.41146874723524729</v>
      </c>
      <c r="S28" s="3">
        <v>811208.00315100001</v>
      </c>
      <c r="T28" s="4">
        <f t="shared" si="2"/>
        <v>901.3422257233334</v>
      </c>
      <c r="V28" s="1">
        <v>41067</v>
      </c>
      <c r="W28" s="2">
        <v>0.3125</v>
      </c>
      <c r="X28" s="1">
        <v>41067</v>
      </c>
      <c r="Y28" s="2">
        <v>0.27083333333333331</v>
      </c>
      <c r="Z28" s="1">
        <v>41067</v>
      </c>
      <c r="AA28" s="2">
        <v>0.76041666666666663</v>
      </c>
      <c r="AB28">
        <v>48</v>
      </c>
      <c r="AC28">
        <v>10.16</v>
      </c>
    </row>
    <row r="29" spans="12:29" x14ac:dyDescent="0.25">
      <c r="L29" s="1">
        <v>41098</v>
      </c>
      <c r="M29" s="2">
        <v>8.3333333333333329E-2</v>
      </c>
      <c r="N29" s="3">
        <v>33.527999999999999</v>
      </c>
      <c r="O29" s="4">
        <v>3523258</v>
      </c>
      <c r="P29" s="4">
        <f t="shared" si="0"/>
        <v>3523.2579999999998</v>
      </c>
      <c r="Q29" s="4">
        <f t="shared" si="1"/>
        <v>1.9793584269662918</v>
      </c>
      <c r="R29" s="5">
        <f t="shared" si="5"/>
        <v>5.9035982670194817E-2</v>
      </c>
      <c r="S29" s="3">
        <v>906329.63153699995</v>
      </c>
      <c r="T29" s="4">
        <f t="shared" si="2"/>
        <v>1007.0329239299999</v>
      </c>
      <c r="V29" s="1">
        <v>41098</v>
      </c>
      <c r="W29" s="2">
        <v>8.3333333333333329E-2</v>
      </c>
      <c r="X29" s="1">
        <v>41098</v>
      </c>
      <c r="Y29" s="2">
        <v>4.1666666666666664E-2</v>
      </c>
      <c r="Z29" s="1">
        <v>41098</v>
      </c>
      <c r="AA29" s="2">
        <v>0.25</v>
      </c>
      <c r="AB29">
        <v>21</v>
      </c>
      <c r="AC29">
        <v>33.527999999999999</v>
      </c>
    </row>
    <row r="30" spans="12:29" x14ac:dyDescent="0.25">
      <c r="L30" s="1">
        <v>41130</v>
      </c>
      <c r="M30" s="2">
        <v>0.14583333333333334</v>
      </c>
      <c r="N30" s="3">
        <v>36.322000000000003</v>
      </c>
      <c r="O30" s="4">
        <v>7264531</v>
      </c>
      <c r="P30" s="4">
        <f t="shared" si="0"/>
        <v>7264.5309999999999</v>
      </c>
      <c r="Q30" s="4">
        <f t="shared" si="1"/>
        <v>4.0811971910112366</v>
      </c>
      <c r="R30" s="5">
        <f t="shared" si="5"/>
        <v>0.11236157675819713</v>
      </c>
      <c r="S30" s="3">
        <v>2263079.0687170001</v>
      </c>
      <c r="T30" s="4">
        <f t="shared" si="2"/>
        <v>2514.5322985744447</v>
      </c>
      <c r="V30" s="1">
        <v>41130</v>
      </c>
      <c r="W30" s="2">
        <v>0.14583333333333334</v>
      </c>
      <c r="X30" s="1">
        <v>41130</v>
      </c>
      <c r="Y30" s="2">
        <v>0.10416666666666667</v>
      </c>
      <c r="Z30" s="1">
        <v>41130</v>
      </c>
      <c r="AA30" s="2">
        <v>0.375</v>
      </c>
      <c r="AB30">
        <v>27</v>
      </c>
      <c r="AC30">
        <v>36.322000000000003</v>
      </c>
    </row>
    <row r="31" spans="12:29" x14ac:dyDescent="0.25">
      <c r="L31" s="1">
        <v>41153</v>
      </c>
      <c r="M31" s="2">
        <v>0.47916666666666669</v>
      </c>
      <c r="N31" s="3">
        <v>144.78</v>
      </c>
      <c r="O31" s="4">
        <v>58246410</v>
      </c>
      <c r="P31" s="4">
        <f t="shared" si="0"/>
        <v>58246.41</v>
      </c>
      <c r="Q31" s="4">
        <f t="shared" si="1"/>
        <v>32.722702247191009</v>
      </c>
      <c r="R31" s="5">
        <f t="shared" si="5"/>
        <v>0.22601673053730495</v>
      </c>
      <c r="S31" s="3">
        <v>4740245.4741559997</v>
      </c>
      <c r="T31" s="4">
        <f t="shared" si="2"/>
        <v>5266.9394157288889</v>
      </c>
      <c r="V31" s="1">
        <v>41153</v>
      </c>
      <c r="W31" s="2">
        <v>0.47916666666666669</v>
      </c>
      <c r="X31" s="1">
        <v>41153</v>
      </c>
      <c r="Y31" s="2">
        <v>0.4375</v>
      </c>
      <c r="Z31" s="1">
        <v>41154</v>
      </c>
      <c r="AA31" s="2">
        <v>0.91666666666666663</v>
      </c>
      <c r="AB31">
        <v>143</v>
      </c>
      <c r="AC31">
        <v>144.78</v>
      </c>
    </row>
    <row r="32" spans="12:29" x14ac:dyDescent="0.25">
      <c r="L32" s="1">
        <v>41316</v>
      </c>
      <c r="M32" s="2">
        <v>0.875</v>
      </c>
      <c r="N32" s="3">
        <v>29.47</v>
      </c>
      <c r="O32" s="4">
        <v>20633080</v>
      </c>
      <c r="P32" s="4">
        <f t="shared" si="0"/>
        <v>20633.080000000002</v>
      </c>
      <c r="Q32" s="4">
        <f t="shared" si="1"/>
        <v>11.591617977528092</v>
      </c>
      <c r="R32" s="5">
        <f t="shared" si="5"/>
        <v>0.3933362055489682</v>
      </c>
      <c r="S32" s="3">
        <v>2933487.7955510002</v>
      </c>
      <c r="T32" s="4">
        <f t="shared" si="2"/>
        <v>3259.4308839455557</v>
      </c>
      <c r="V32" s="1">
        <v>41316</v>
      </c>
      <c r="W32" s="2">
        <v>0.875</v>
      </c>
      <c r="X32" s="1">
        <v>41316</v>
      </c>
      <c r="Y32" s="2">
        <v>0.83333333333333337</v>
      </c>
      <c r="Z32" s="1">
        <v>41317</v>
      </c>
      <c r="AA32" s="2">
        <v>0.59375</v>
      </c>
      <c r="AB32">
        <v>74</v>
      </c>
      <c r="AC32">
        <v>29.47</v>
      </c>
    </row>
    <row r="33" spans="12:29" x14ac:dyDescent="0.25">
      <c r="L33" s="1">
        <v>41338</v>
      </c>
      <c r="M33" s="2">
        <v>0.78125</v>
      </c>
      <c r="N33" s="3">
        <v>33</v>
      </c>
      <c r="O33" s="4">
        <v>8202678</v>
      </c>
      <c r="P33" s="4">
        <f t="shared" si="0"/>
        <v>8202.6779999999999</v>
      </c>
      <c r="Q33" s="4">
        <f t="shared" si="1"/>
        <v>4.6082460674157302</v>
      </c>
      <c r="R33" s="5">
        <f t="shared" si="5"/>
        <v>0.13964382022471911</v>
      </c>
      <c r="S33" s="3">
        <v>1352074.18</v>
      </c>
      <c r="T33" s="4">
        <f t="shared" si="2"/>
        <v>1502.3046444444444</v>
      </c>
      <c r="V33" s="1">
        <v>41338</v>
      </c>
      <c r="W33" s="2">
        <v>0.78125</v>
      </c>
      <c r="X33" s="1">
        <v>41338</v>
      </c>
      <c r="Y33" s="2">
        <v>0.73958333333333337</v>
      </c>
      <c r="Z33" s="1">
        <v>41339</v>
      </c>
      <c r="AA33" s="2">
        <v>0.125</v>
      </c>
      <c r="AB33">
        <v>38</v>
      </c>
      <c r="AC33">
        <v>33</v>
      </c>
    </row>
    <row r="34" spans="12:29" x14ac:dyDescent="0.25">
      <c r="L34" s="1">
        <v>41339</v>
      </c>
      <c r="M34" s="2">
        <v>0.38541666666666669</v>
      </c>
      <c r="N34" s="3">
        <v>21.58</v>
      </c>
      <c r="O34" s="4">
        <v>13739290</v>
      </c>
      <c r="P34" s="4">
        <f t="shared" si="0"/>
        <v>13739.29</v>
      </c>
      <c r="Q34" s="4">
        <f t="shared" si="1"/>
        <v>7.7187022471910112</v>
      </c>
      <c r="R34" s="5">
        <f t="shared" si="5"/>
        <v>0.35767851006445839</v>
      </c>
      <c r="S34" s="3">
        <v>1374263.312594</v>
      </c>
      <c r="T34" s="4">
        <f t="shared" si="2"/>
        <v>1526.9592362155556</v>
      </c>
      <c r="V34" s="1">
        <v>41339</v>
      </c>
      <c r="W34" s="2">
        <v>0.38541666666666669</v>
      </c>
      <c r="X34" s="1">
        <v>41339</v>
      </c>
      <c r="Y34" s="2">
        <v>0.34375</v>
      </c>
      <c r="Z34" s="1">
        <v>41340</v>
      </c>
      <c r="AA34" s="2">
        <v>2.0833333333333332E-2</v>
      </c>
      <c r="AB34">
        <v>66</v>
      </c>
      <c r="AC34">
        <v>21.58</v>
      </c>
    </row>
    <row r="35" spans="12:29" x14ac:dyDescent="0.25">
      <c r="L35" s="1">
        <v>41340</v>
      </c>
      <c r="M35" s="2">
        <v>0.59375</v>
      </c>
      <c r="N35" s="3">
        <v>34.26</v>
      </c>
      <c r="O35" s="4">
        <v>30286790</v>
      </c>
      <c r="P35" s="4">
        <f t="shared" si="0"/>
        <v>30286.79</v>
      </c>
      <c r="Q35" s="4">
        <f t="shared" si="1"/>
        <v>17.015050561797754</v>
      </c>
      <c r="R35" s="5">
        <f t="shared" si="5"/>
        <v>0.49664479164616915</v>
      </c>
      <c r="S35" s="3">
        <v>1956646.9687270001</v>
      </c>
      <c r="T35" s="4">
        <f t="shared" si="2"/>
        <v>2174.0521874744445</v>
      </c>
      <c r="V35" s="1">
        <v>41340</v>
      </c>
      <c r="W35" s="2">
        <v>0.59375</v>
      </c>
      <c r="X35" s="1">
        <v>41340</v>
      </c>
      <c r="Y35" s="2">
        <v>0.55208333333333337</v>
      </c>
      <c r="Z35" s="1">
        <v>41341</v>
      </c>
      <c r="AA35" s="2">
        <v>0.58333333333333337</v>
      </c>
      <c r="AB35">
        <v>100</v>
      </c>
      <c r="AC35">
        <v>34.26</v>
      </c>
    </row>
    <row r="36" spans="12:29" x14ac:dyDescent="0.25">
      <c r="L36" s="1">
        <v>41341</v>
      </c>
      <c r="M36" s="2">
        <v>0.58333333333333337</v>
      </c>
      <c r="N36" s="3">
        <v>0</v>
      </c>
      <c r="O36" s="4">
        <v>6683184</v>
      </c>
      <c r="P36" s="4">
        <f t="shared" si="0"/>
        <v>6683.1840000000002</v>
      </c>
      <c r="Q36" s="4">
        <f t="shared" si="1"/>
        <v>3.7545977528089889</v>
      </c>
      <c r="S36" s="3">
        <v>802406.294444</v>
      </c>
      <c r="T36" s="4">
        <f t="shared" si="2"/>
        <v>891.56254938222219</v>
      </c>
      <c r="V36" s="1">
        <v>41341</v>
      </c>
      <c r="W36" s="2">
        <v>0.58333333333333337</v>
      </c>
      <c r="X36" s="1">
        <v>41341</v>
      </c>
      <c r="Y36" s="2">
        <v>0.54166666666666663</v>
      </c>
      <c r="Z36" s="1">
        <v>41341</v>
      </c>
      <c r="AA36" s="2">
        <v>0.96875</v>
      </c>
      <c r="AB36">
        <v>42</v>
      </c>
      <c r="AC36">
        <v>0</v>
      </c>
    </row>
    <row r="37" spans="12:29" x14ac:dyDescent="0.25">
      <c r="L37" s="1">
        <v>41344</v>
      </c>
      <c r="M37" s="2">
        <v>9.375E-2</v>
      </c>
      <c r="N37" s="3">
        <v>43.16</v>
      </c>
      <c r="O37" s="4">
        <v>21714530</v>
      </c>
      <c r="P37" s="4">
        <f t="shared" si="0"/>
        <v>21714.53</v>
      </c>
      <c r="Q37" s="4">
        <f t="shared" si="1"/>
        <v>12.19917415730337</v>
      </c>
      <c r="R37" s="5">
        <f t="shared" si="5"/>
        <v>0.28265000364465642</v>
      </c>
      <c r="S37" s="3">
        <v>3901874.386064</v>
      </c>
      <c r="T37" s="4">
        <f t="shared" si="2"/>
        <v>4335.4159845155555</v>
      </c>
      <c r="V37" s="1">
        <v>41344</v>
      </c>
      <c r="W37" s="2">
        <v>9.375E-2</v>
      </c>
      <c r="X37" s="1">
        <v>41344</v>
      </c>
      <c r="Y37" s="2">
        <v>5.2083333333333336E-2</v>
      </c>
      <c r="Z37" s="1">
        <v>41344</v>
      </c>
      <c r="AA37" s="2">
        <v>0.85416666666666663</v>
      </c>
      <c r="AB37">
        <v>78</v>
      </c>
      <c r="AC37">
        <v>43.16</v>
      </c>
    </row>
    <row r="38" spans="12:29" x14ac:dyDescent="0.25">
      <c r="L38" s="1">
        <v>41354</v>
      </c>
      <c r="M38" s="2">
        <v>0.55208333333333337</v>
      </c>
      <c r="N38" s="3">
        <v>16.256</v>
      </c>
      <c r="O38" s="4">
        <v>1582971</v>
      </c>
      <c r="P38" s="4">
        <f t="shared" si="0"/>
        <v>1582.971</v>
      </c>
      <c r="Q38" s="4">
        <f t="shared" si="1"/>
        <v>0.88930955056179772</v>
      </c>
      <c r="R38" s="5">
        <f t="shared" si="5"/>
        <v>5.4706542234362554E-2</v>
      </c>
      <c r="S38" s="3">
        <v>890182.72616099997</v>
      </c>
      <c r="T38" s="4">
        <f t="shared" si="2"/>
        <v>989.09191795666663</v>
      </c>
      <c r="V38" s="1">
        <v>41354</v>
      </c>
      <c r="W38" s="2">
        <v>0.55208333333333337</v>
      </c>
      <c r="X38" s="1">
        <v>41354</v>
      </c>
      <c r="Y38" s="2">
        <v>0.51041666666666663</v>
      </c>
      <c r="Z38" s="1">
        <v>41354</v>
      </c>
      <c r="AA38" s="2">
        <v>0.65625</v>
      </c>
      <c r="AB38">
        <v>15</v>
      </c>
      <c r="AC38">
        <v>16.256</v>
      </c>
    </row>
    <row r="39" spans="12:29" x14ac:dyDescent="0.25">
      <c r="L39" s="1">
        <v>41356</v>
      </c>
      <c r="M39" s="2">
        <v>0.45833333333333331</v>
      </c>
      <c r="N39" s="3">
        <v>4.3179999999999996</v>
      </c>
      <c r="O39" s="4">
        <v>2521280</v>
      </c>
      <c r="P39" s="4">
        <f t="shared" si="0"/>
        <v>2521.2800000000002</v>
      </c>
      <c r="Q39" s="4">
        <f t="shared" si="1"/>
        <v>1.4164494382022472</v>
      </c>
      <c r="R39" s="5">
        <f t="shared" si="5"/>
        <v>0.32803368184396647</v>
      </c>
      <c r="S39" s="3">
        <v>1132340.8416510001</v>
      </c>
      <c r="T39" s="4">
        <f t="shared" si="2"/>
        <v>1258.1564907233335</v>
      </c>
      <c r="V39" s="1">
        <v>41356</v>
      </c>
      <c r="W39" s="2">
        <v>0.45833333333333331</v>
      </c>
      <c r="X39" s="1">
        <v>41356</v>
      </c>
      <c r="Y39" s="2">
        <v>0.41666666666666669</v>
      </c>
      <c r="Z39" s="1">
        <v>41356</v>
      </c>
      <c r="AA39" s="2">
        <v>0.54166666666666663</v>
      </c>
      <c r="AB39">
        <v>13</v>
      </c>
      <c r="AC39">
        <v>4.3179999999999996</v>
      </c>
    </row>
    <row r="40" spans="12:29" x14ac:dyDescent="0.25">
      <c r="L40" s="1">
        <v>41380</v>
      </c>
      <c r="M40" s="2">
        <v>0.45833333333333331</v>
      </c>
      <c r="N40" s="3">
        <v>99.25</v>
      </c>
      <c r="O40" s="4">
        <v>54685400</v>
      </c>
      <c r="P40" s="4">
        <f t="shared" si="0"/>
        <v>54685.4</v>
      </c>
      <c r="Q40" s="4">
        <f t="shared" si="1"/>
        <v>30.722134831460675</v>
      </c>
      <c r="R40" s="5">
        <f t="shared" si="5"/>
        <v>0.30954292021622848</v>
      </c>
      <c r="S40" s="3">
        <v>3284998.619705</v>
      </c>
      <c r="T40" s="4">
        <f t="shared" si="2"/>
        <v>3649.9984663388886</v>
      </c>
      <c r="V40" s="1">
        <v>41380</v>
      </c>
      <c r="W40" s="2">
        <v>0.45833333333333331</v>
      </c>
      <c r="X40" s="1">
        <v>41380</v>
      </c>
      <c r="Y40" s="2">
        <v>0.41666666666666669</v>
      </c>
      <c r="Z40" s="1">
        <v>41382</v>
      </c>
      <c r="AA40" s="2">
        <v>0.40625</v>
      </c>
      <c r="AB40">
        <v>192</v>
      </c>
      <c r="AC40">
        <v>99.25</v>
      </c>
    </row>
    <row r="41" spans="12:29" x14ac:dyDescent="0.25">
      <c r="L41" s="1">
        <v>41382</v>
      </c>
      <c r="M41" s="2">
        <v>0.63541666666666663</v>
      </c>
      <c r="N41" s="3">
        <v>2.54</v>
      </c>
      <c r="O41" s="4">
        <v>2536683</v>
      </c>
      <c r="P41" s="4">
        <f t="shared" si="0"/>
        <v>2536.683</v>
      </c>
      <c r="Q41" s="4">
        <f t="shared" si="1"/>
        <v>1.4251028089887641</v>
      </c>
      <c r="R41" s="5">
        <f t="shared" si="5"/>
        <v>0.56106409802707247</v>
      </c>
      <c r="S41" s="3">
        <v>710287.77544500004</v>
      </c>
      <c r="T41" s="4">
        <f t="shared" si="2"/>
        <v>789.20863938333332</v>
      </c>
      <c r="V41" s="1">
        <v>41382</v>
      </c>
      <c r="W41" s="2">
        <v>0.63541666666666663</v>
      </c>
      <c r="X41" s="1">
        <v>41382</v>
      </c>
      <c r="Y41" s="2">
        <v>0.59375</v>
      </c>
      <c r="Z41" s="1">
        <v>41382</v>
      </c>
      <c r="AA41" s="2">
        <v>0.79166666666666663</v>
      </c>
      <c r="AB41">
        <v>20</v>
      </c>
      <c r="AC41">
        <v>2.54</v>
      </c>
    </row>
    <row r="42" spans="12:29" x14ac:dyDescent="0.25">
      <c r="L42" s="1">
        <v>41382</v>
      </c>
      <c r="M42" s="2">
        <v>0.79166666666666663</v>
      </c>
      <c r="N42" s="3">
        <v>10.15</v>
      </c>
      <c r="O42" s="4">
        <v>8241451</v>
      </c>
      <c r="P42" s="4">
        <f t="shared" si="0"/>
        <v>8241.4509999999991</v>
      </c>
      <c r="Q42" s="4">
        <f t="shared" si="1"/>
        <v>4.630028651685393</v>
      </c>
      <c r="R42" s="5">
        <f t="shared" si="5"/>
        <v>0.45616045829412738</v>
      </c>
      <c r="S42" s="3">
        <v>957095.72253599996</v>
      </c>
      <c r="T42" s="4">
        <f t="shared" si="2"/>
        <v>1063.4396917066665</v>
      </c>
      <c r="V42" s="1">
        <v>41382</v>
      </c>
      <c r="W42" s="2">
        <v>0.79166666666666663</v>
      </c>
      <c r="X42" s="1">
        <v>41382</v>
      </c>
      <c r="Y42" s="2">
        <v>0.75</v>
      </c>
      <c r="Z42" s="1">
        <v>41383</v>
      </c>
      <c r="AA42" s="2">
        <v>0.25</v>
      </c>
      <c r="AB42">
        <v>49</v>
      </c>
      <c r="AC42">
        <v>10.15</v>
      </c>
    </row>
    <row r="43" spans="12:29" x14ac:dyDescent="0.25">
      <c r="L43" s="1">
        <v>41383</v>
      </c>
      <c r="M43" s="2">
        <v>0.26041666666666669</v>
      </c>
      <c r="N43" s="3">
        <v>0</v>
      </c>
      <c r="O43" s="4">
        <v>1155816</v>
      </c>
      <c r="P43" s="4">
        <f t="shared" si="0"/>
        <v>1155.816</v>
      </c>
      <c r="Q43" s="4">
        <f t="shared" si="1"/>
        <v>0.64933483146067417</v>
      </c>
      <c r="S43" s="3">
        <v>579305.68929600006</v>
      </c>
      <c r="T43" s="4">
        <f t="shared" si="2"/>
        <v>643.67298810666671</v>
      </c>
      <c r="V43" s="1">
        <v>41383</v>
      </c>
      <c r="W43" s="2">
        <v>0.26041666666666669</v>
      </c>
      <c r="X43" s="1">
        <v>41383</v>
      </c>
      <c r="Y43" s="2">
        <v>0.21875</v>
      </c>
      <c r="Z43" s="1">
        <v>41383</v>
      </c>
      <c r="AA43" s="2">
        <v>0.34375</v>
      </c>
      <c r="AB43">
        <v>13</v>
      </c>
      <c r="AC43">
        <v>0</v>
      </c>
    </row>
    <row r="44" spans="12:29" x14ac:dyDescent="0.25">
      <c r="L44" s="1">
        <v>41384</v>
      </c>
      <c r="M44" s="2">
        <v>0.16666666666666666</v>
      </c>
      <c r="N44" s="3">
        <v>29.97</v>
      </c>
      <c r="O44" s="4">
        <v>24976510</v>
      </c>
      <c r="P44" s="4">
        <f t="shared" si="0"/>
        <v>24976.51</v>
      </c>
      <c r="Q44" s="4">
        <f t="shared" si="1"/>
        <v>14.031747191011235</v>
      </c>
      <c r="R44" s="5">
        <f t="shared" si="5"/>
        <v>0.46819309946650767</v>
      </c>
      <c r="S44" s="3">
        <v>1747642.4462969999</v>
      </c>
      <c r="T44" s="4">
        <f t="shared" si="2"/>
        <v>1941.8249403299999</v>
      </c>
      <c r="V44" s="1">
        <v>41384</v>
      </c>
      <c r="W44" s="2">
        <v>0.16666666666666666</v>
      </c>
      <c r="X44" s="1">
        <v>41384</v>
      </c>
      <c r="Y44" s="2">
        <v>0.125</v>
      </c>
      <c r="Z44" s="1">
        <v>41385</v>
      </c>
      <c r="AA44" s="2">
        <v>0.34375</v>
      </c>
      <c r="AB44">
        <v>118</v>
      </c>
      <c r="AC44">
        <v>29.97</v>
      </c>
    </row>
    <row r="45" spans="12:29" x14ac:dyDescent="0.25">
      <c r="L45" s="1">
        <v>41387</v>
      </c>
      <c r="M45" s="2">
        <v>0.55208333333333337</v>
      </c>
      <c r="N45" s="3">
        <v>86.61</v>
      </c>
      <c r="O45" s="4">
        <v>61711850</v>
      </c>
      <c r="P45" s="4">
        <f t="shared" si="0"/>
        <v>61711.85</v>
      </c>
      <c r="Q45" s="4">
        <f t="shared" si="1"/>
        <v>34.669578651685391</v>
      </c>
      <c r="R45" s="5">
        <f t="shared" si="5"/>
        <v>0.40029533138997103</v>
      </c>
      <c r="S45" s="3">
        <v>6133719.5766289998</v>
      </c>
      <c r="T45" s="4">
        <f t="shared" si="2"/>
        <v>6815.2439740322216</v>
      </c>
      <c r="V45" s="1">
        <v>41387</v>
      </c>
      <c r="W45" s="2">
        <v>0.55208333333333337</v>
      </c>
      <c r="X45" s="1">
        <v>41387</v>
      </c>
      <c r="Y45" s="2">
        <v>0.51041666666666663</v>
      </c>
      <c r="Z45" s="1">
        <v>41389</v>
      </c>
      <c r="AA45" s="2">
        <v>0.67708333333333337</v>
      </c>
      <c r="AB45">
        <v>209</v>
      </c>
      <c r="AC45">
        <v>86.61</v>
      </c>
    </row>
    <row r="46" spans="12:29" x14ac:dyDescent="0.25">
      <c r="L46" s="1">
        <v>41389</v>
      </c>
      <c r="M46" s="2">
        <v>0.75</v>
      </c>
      <c r="N46" s="3">
        <v>0</v>
      </c>
      <c r="O46" s="4">
        <v>2968113</v>
      </c>
      <c r="P46" s="4">
        <f t="shared" si="0"/>
        <v>2968.1129999999998</v>
      </c>
      <c r="Q46" s="4">
        <f t="shared" si="1"/>
        <v>1.667479213483146</v>
      </c>
      <c r="S46" s="3">
        <v>612945.36274200003</v>
      </c>
      <c r="T46" s="4">
        <f t="shared" si="2"/>
        <v>681.0504030466667</v>
      </c>
      <c r="V46" s="1">
        <v>41389</v>
      </c>
      <c r="W46" s="2">
        <v>0.75</v>
      </c>
      <c r="X46" s="1">
        <v>41389</v>
      </c>
      <c r="Y46" s="2">
        <v>0.70833333333333337</v>
      </c>
      <c r="Z46" s="1">
        <v>41389</v>
      </c>
      <c r="AA46" s="2">
        <v>0.94791666666666663</v>
      </c>
      <c r="AB46">
        <v>24</v>
      </c>
      <c r="AC46">
        <v>0</v>
      </c>
    </row>
    <row r="47" spans="12:29" x14ac:dyDescent="0.25">
      <c r="L47" s="1">
        <v>41391</v>
      </c>
      <c r="M47" s="2">
        <v>0.15625</v>
      </c>
      <c r="N47" s="3">
        <v>6.6</v>
      </c>
      <c r="O47" s="4">
        <v>3712931</v>
      </c>
      <c r="P47" s="4">
        <f t="shared" si="0"/>
        <v>3712.931</v>
      </c>
      <c r="Q47" s="4">
        <f t="shared" si="1"/>
        <v>2.0859162921348315</v>
      </c>
      <c r="R47" s="5">
        <f t="shared" si="5"/>
        <v>0.31604792305073209</v>
      </c>
      <c r="S47" s="3">
        <v>679970.71139199997</v>
      </c>
      <c r="T47" s="4">
        <f t="shared" si="2"/>
        <v>755.52301265777771</v>
      </c>
      <c r="V47" s="1">
        <v>41391</v>
      </c>
      <c r="W47" s="2">
        <v>0.15625</v>
      </c>
      <c r="X47" s="1">
        <v>41391</v>
      </c>
      <c r="Y47" s="2">
        <v>0.11458333333333333</v>
      </c>
      <c r="Z47" s="1">
        <v>41391</v>
      </c>
      <c r="AA47" s="2">
        <v>0.39583333333333331</v>
      </c>
      <c r="AB47">
        <v>28</v>
      </c>
      <c r="AC47">
        <v>6.6</v>
      </c>
    </row>
    <row r="48" spans="12:29" x14ac:dyDescent="0.25">
      <c r="L48" s="1">
        <v>41391</v>
      </c>
      <c r="M48" s="2">
        <v>0.39583333333333331</v>
      </c>
      <c r="N48" s="3">
        <v>0</v>
      </c>
      <c r="O48" s="4">
        <v>1176314</v>
      </c>
      <c r="P48" s="4">
        <f t="shared" si="0"/>
        <v>1176.3140000000001</v>
      </c>
      <c r="Q48" s="4">
        <f t="shared" si="1"/>
        <v>0.66085056179775292</v>
      </c>
      <c r="S48" s="3">
        <v>594578.00817599997</v>
      </c>
      <c r="T48" s="4">
        <f t="shared" si="2"/>
        <v>660.64223130666664</v>
      </c>
      <c r="V48" s="1">
        <v>41391</v>
      </c>
      <c r="W48" s="2">
        <v>0.39583333333333331</v>
      </c>
      <c r="X48" s="1">
        <v>41391</v>
      </c>
      <c r="Y48" s="2">
        <v>0.35416666666666669</v>
      </c>
      <c r="Z48" s="1">
        <v>41391</v>
      </c>
      <c r="AA48" s="2">
        <v>0.47916666666666669</v>
      </c>
      <c r="AB48">
        <v>13</v>
      </c>
      <c r="AC48">
        <v>0</v>
      </c>
    </row>
    <row r="49" spans="12:29" x14ac:dyDescent="0.25">
      <c r="L49" s="1">
        <v>41392</v>
      </c>
      <c r="M49" s="2">
        <v>2.0833333333333332E-2</v>
      </c>
      <c r="N49" s="3">
        <v>152.84800000000001</v>
      </c>
      <c r="O49" s="4">
        <v>134340500</v>
      </c>
      <c r="P49" s="4">
        <f t="shared" si="0"/>
        <v>134340.5</v>
      </c>
      <c r="Q49" s="4">
        <f t="shared" si="1"/>
        <v>75.47219101123595</v>
      </c>
      <c r="R49" s="5">
        <f t="shared" si="5"/>
        <v>0.49377283975737951</v>
      </c>
      <c r="S49" s="3">
        <v>4426950.4767929995</v>
      </c>
      <c r="T49" s="4">
        <f t="shared" si="2"/>
        <v>4918.833863103333</v>
      </c>
      <c r="V49" s="1">
        <v>41392</v>
      </c>
      <c r="W49" s="2">
        <v>2.0833333333333332E-2</v>
      </c>
      <c r="X49" s="1">
        <v>41391</v>
      </c>
      <c r="Y49" s="2">
        <v>0.97916666666666663</v>
      </c>
      <c r="Z49" s="1">
        <v>41397</v>
      </c>
      <c r="AA49" s="2">
        <v>0.42708333333333331</v>
      </c>
      <c r="AB49">
        <v>524</v>
      </c>
      <c r="AC49">
        <v>152.84800000000001</v>
      </c>
    </row>
    <row r="50" spans="12:29" x14ac:dyDescent="0.25">
      <c r="L50" s="1">
        <v>41397</v>
      </c>
      <c r="M50" s="2">
        <v>0.42708333333333331</v>
      </c>
      <c r="N50" s="3">
        <v>0</v>
      </c>
      <c r="O50" s="4">
        <v>1166031</v>
      </c>
      <c r="P50" s="4">
        <f t="shared" si="0"/>
        <v>1166.0309999999999</v>
      </c>
      <c r="Q50" s="4">
        <f t="shared" si="1"/>
        <v>0.65507359550561794</v>
      </c>
      <c r="S50" s="3">
        <v>584992.27229999995</v>
      </c>
      <c r="T50" s="4">
        <f t="shared" si="2"/>
        <v>649.99141366666663</v>
      </c>
      <c r="V50" s="1">
        <v>41397</v>
      </c>
      <c r="W50" s="2">
        <v>0.42708333333333331</v>
      </c>
      <c r="X50" s="1">
        <v>41397</v>
      </c>
      <c r="Y50" s="2">
        <v>0.38541666666666669</v>
      </c>
      <c r="Z50" s="1">
        <v>41397</v>
      </c>
      <c r="AA50" s="2">
        <v>0.53125</v>
      </c>
      <c r="AB50">
        <v>15</v>
      </c>
      <c r="AC50">
        <v>0</v>
      </c>
    </row>
    <row r="51" spans="12:29" x14ac:dyDescent="0.25">
      <c r="L51" s="1">
        <v>41398</v>
      </c>
      <c r="M51" s="2">
        <v>0.40625</v>
      </c>
      <c r="N51" s="3">
        <v>0</v>
      </c>
      <c r="O51" s="4">
        <v>5431785</v>
      </c>
      <c r="P51" s="4">
        <f t="shared" si="0"/>
        <v>5431.7849999999999</v>
      </c>
      <c r="Q51" s="4">
        <f t="shared" si="1"/>
        <v>3.0515646067415729</v>
      </c>
      <c r="S51" s="3">
        <v>618190.07223100006</v>
      </c>
      <c r="T51" s="4">
        <f t="shared" si="2"/>
        <v>686.87785803444456</v>
      </c>
      <c r="V51" s="1">
        <v>41398</v>
      </c>
      <c r="W51" s="2">
        <v>0.40625</v>
      </c>
      <c r="X51" s="1">
        <v>41398</v>
      </c>
      <c r="Y51" s="2">
        <v>0.36458333333333331</v>
      </c>
      <c r="Z51" s="1">
        <v>41398</v>
      </c>
      <c r="AA51" s="2">
        <v>0.76041666666666663</v>
      </c>
      <c r="AB51">
        <v>39</v>
      </c>
      <c r="AC51">
        <v>0</v>
      </c>
    </row>
    <row r="52" spans="12:29" x14ac:dyDescent="0.25">
      <c r="L52" s="1">
        <v>41398</v>
      </c>
      <c r="M52" s="2">
        <v>0.90625</v>
      </c>
      <c r="N52" s="3">
        <v>0</v>
      </c>
      <c r="O52" s="4">
        <v>3483281</v>
      </c>
      <c r="P52" s="4">
        <f t="shared" si="0"/>
        <v>3483.2809999999999</v>
      </c>
      <c r="Q52" s="4">
        <f t="shared" si="1"/>
        <v>1.9568994382022473</v>
      </c>
      <c r="S52" s="3">
        <v>581703.91822800005</v>
      </c>
      <c r="T52" s="4">
        <f t="shared" si="2"/>
        <v>646.33768692000001</v>
      </c>
      <c r="V52" s="1">
        <v>41398</v>
      </c>
      <c r="W52" s="2">
        <v>0.90625</v>
      </c>
      <c r="X52" s="1">
        <v>41398</v>
      </c>
      <c r="Y52" s="2">
        <v>0.86458333333333337</v>
      </c>
      <c r="Z52" s="1">
        <v>41399</v>
      </c>
      <c r="AA52" s="2">
        <v>0.14583333333333334</v>
      </c>
      <c r="AB52">
        <v>28</v>
      </c>
      <c r="AC52">
        <v>0</v>
      </c>
    </row>
    <row r="53" spans="12:29" x14ac:dyDescent="0.25">
      <c r="L53" s="1">
        <v>41399</v>
      </c>
      <c r="M53" s="2">
        <v>0.39583333333333331</v>
      </c>
      <c r="N53" s="3">
        <v>0</v>
      </c>
      <c r="O53" s="4">
        <v>3024643</v>
      </c>
      <c r="P53" s="4">
        <f t="shared" si="0"/>
        <v>3024.643</v>
      </c>
      <c r="Q53" s="4">
        <f t="shared" si="1"/>
        <v>1.6992376404494383</v>
      </c>
      <c r="S53" s="3">
        <v>624384.18596699997</v>
      </c>
      <c r="T53" s="4">
        <f t="shared" si="2"/>
        <v>693.76020662999997</v>
      </c>
      <c r="V53" s="1">
        <v>41399</v>
      </c>
      <c r="W53" s="2">
        <v>0.39583333333333331</v>
      </c>
      <c r="X53" s="1">
        <v>41399</v>
      </c>
      <c r="Y53" s="2">
        <v>0.35416666666666669</v>
      </c>
      <c r="Z53" s="1">
        <v>41399</v>
      </c>
      <c r="AA53" s="2">
        <v>0.59375</v>
      </c>
      <c r="AB53">
        <v>24</v>
      </c>
      <c r="AC53">
        <v>0</v>
      </c>
    </row>
    <row r="54" spans="12:29" x14ac:dyDescent="0.25">
      <c r="L54" s="1">
        <v>41405</v>
      </c>
      <c r="M54" s="2">
        <v>0.25</v>
      </c>
      <c r="N54" s="3">
        <v>6.0960000000000001</v>
      </c>
      <c r="O54" s="4">
        <v>1840524</v>
      </c>
      <c r="P54" s="4">
        <f t="shared" si="0"/>
        <v>1840.5239999999999</v>
      </c>
      <c r="Q54" s="4">
        <f t="shared" si="1"/>
        <v>1.0340022471910111</v>
      </c>
      <c r="R54" s="5">
        <f t="shared" si="5"/>
        <v>0.16961979120587453</v>
      </c>
      <c r="S54" s="3">
        <v>648718.79457799997</v>
      </c>
      <c r="T54" s="4">
        <f t="shared" si="2"/>
        <v>720.79866064222222</v>
      </c>
      <c r="V54" s="1">
        <v>41405</v>
      </c>
      <c r="W54" s="2">
        <v>0.25</v>
      </c>
      <c r="X54" s="1">
        <v>41405</v>
      </c>
      <c r="Y54" s="2">
        <v>0.20833333333333334</v>
      </c>
      <c r="Z54" s="1">
        <v>41405</v>
      </c>
      <c r="AA54" s="2">
        <v>0.33333333333333331</v>
      </c>
      <c r="AB54">
        <v>13</v>
      </c>
      <c r="AC54">
        <v>6.0960000000000001</v>
      </c>
    </row>
    <row r="55" spans="12:29" x14ac:dyDescent="0.25">
      <c r="L55" s="1">
        <v>41405</v>
      </c>
      <c r="M55" s="2">
        <v>0.40625</v>
      </c>
      <c r="N55" s="3">
        <v>0.254</v>
      </c>
      <c r="O55" s="4">
        <v>1165230</v>
      </c>
      <c r="P55" s="4">
        <f t="shared" si="0"/>
        <v>1165.23</v>
      </c>
      <c r="Q55" s="4">
        <f t="shared" si="1"/>
        <v>0.65462359550561799</v>
      </c>
      <c r="R55" s="5">
        <f>Q55/N55</f>
        <v>2.5772582500221182</v>
      </c>
      <c r="S55" s="3">
        <v>586464.193967</v>
      </c>
      <c r="T55" s="4">
        <f t="shared" si="2"/>
        <v>651.62688218555559</v>
      </c>
      <c r="V55" s="1">
        <v>41405</v>
      </c>
      <c r="W55" s="2">
        <v>0.40625</v>
      </c>
      <c r="X55" s="1">
        <v>41405</v>
      </c>
      <c r="Y55" s="2">
        <v>0.36458333333333331</v>
      </c>
      <c r="Z55" s="1">
        <v>41405</v>
      </c>
      <c r="AA55" s="2">
        <v>0.47916666666666669</v>
      </c>
      <c r="AB55">
        <v>12</v>
      </c>
      <c r="AC55">
        <v>0.254</v>
      </c>
    </row>
    <row r="56" spans="12:29" x14ac:dyDescent="0.25">
      <c r="L56" s="1">
        <v>41405</v>
      </c>
      <c r="M56" s="2">
        <v>0.59375</v>
      </c>
      <c r="N56" s="3">
        <v>29.21</v>
      </c>
      <c r="O56" s="4">
        <v>16677070</v>
      </c>
      <c r="P56" s="4">
        <f t="shared" si="0"/>
        <v>16677.07</v>
      </c>
      <c r="Q56" s="4">
        <f t="shared" si="1"/>
        <v>9.369140449438202</v>
      </c>
      <c r="R56" s="5">
        <f t="shared" si="5"/>
        <v>0.32075112801910993</v>
      </c>
      <c r="S56" s="3">
        <v>1172278.5762400001</v>
      </c>
      <c r="T56" s="4">
        <f t="shared" si="2"/>
        <v>1302.5317513777779</v>
      </c>
      <c r="V56" s="1">
        <v>41405</v>
      </c>
      <c r="W56" s="2">
        <v>0.59375</v>
      </c>
      <c r="X56" s="1">
        <v>41405</v>
      </c>
      <c r="Y56" s="2">
        <v>0.55208333333333337</v>
      </c>
      <c r="Z56" s="1">
        <v>41406</v>
      </c>
      <c r="AA56" s="2">
        <v>0.65625</v>
      </c>
      <c r="AB56">
        <v>107</v>
      </c>
      <c r="AC56">
        <v>29.21</v>
      </c>
    </row>
    <row r="57" spans="12:29" x14ac:dyDescent="0.25">
      <c r="L57" s="1">
        <v>41430</v>
      </c>
      <c r="M57" s="2">
        <v>5.2083333333333336E-2</v>
      </c>
      <c r="N57" s="3">
        <v>177.03800000000001</v>
      </c>
      <c r="O57" s="4">
        <v>59261990</v>
      </c>
      <c r="P57" s="4">
        <f t="shared" si="0"/>
        <v>59261.99</v>
      </c>
      <c r="Q57" s="4">
        <f t="shared" si="1"/>
        <v>33.293252808988761</v>
      </c>
      <c r="R57" s="5">
        <f t="shared" si="5"/>
        <v>0.18805709965650741</v>
      </c>
      <c r="S57" s="3">
        <v>6781056.9029050004</v>
      </c>
      <c r="T57" s="4">
        <f t="shared" si="2"/>
        <v>7534.5076698944449</v>
      </c>
      <c r="V57" s="1">
        <v>41430</v>
      </c>
      <c r="W57" s="2">
        <v>5.2083333333333336E-2</v>
      </c>
      <c r="X57" s="1">
        <v>41430</v>
      </c>
      <c r="Y57" s="2">
        <v>1.0416666666666666E-2</v>
      </c>
      <c r="Z57" s="1">
        <v>41431</v>
      </c>
      <c r="AA57" s="2">
        <v>0.34375</v>
      </c>
      <c r="AB57">
        <v>129</v>
      </c>
      <c r="AC57">
        <v>177.03800000000001</v>
      </c>
    </row>
    <row r="58" spans="12:29" x14ac:dyDescent="0.25">
      <c r="L58" s="1">
        <v>41441</v>
      </c>
      <c r="M58" s="2">
        <v>0.13541666666666666</v>
      </c>
      <c r="N58" s="3">
        <v>30.225999999999999</v>
      </c>
      <c r="O58" s="4">
        <v>7048652</v>
      </c>
      <c r="P58" s="4">
        <f t="shared" si="0"/>
        <v>7048.652</v>
      </c>
      <c r="Q58" s="4">
        <f t="shared" si="1"/>
        <v>3.9599168539325844</v>
      </c>
      <c r="R58" s="5">
        <f t="shared" si="5"/>
        <v>0.13101028432252315</v>
      </c>
      <c r="S58" s="3">
        <v>1149177.6519899999</v>
      </c>
      <c r="T58" s="4">
        <f t="shared" si="2"/>
        <v>1276.8640577666665</v>
      </c>
      <c r="V58" s="1">
        <v>41441</v>
      </c>
      <c r="W58" s="2">
        <v>0.13541666666666666</v>
      </c>
      <c r="X58" s="1">
        <v>41441</v>
      </c>
      <c r="Y58" s="2">
        <v>9.375E-2</v>
      </c>
      <c r="Z58" s="1">
        <v>41441</v>
      </c>
      <c r="AA58" s="2">
        <v>0.47916666666666669</v>
      </c>
      <c r="AB58">
        <v>38</v>
      </c>
      <c r="AC58">
        <v>30.225999999999999</v>
      </c>
    </row>
    <row r="59" spans="12:29" x14ac:dyDescent="0.25">
      <c r="N59" s="3">
        <f>SUM(N3:N58)</f>
        <v>1862.8719999999998</v>
      </c>
      <c r="P59" s="4">
        <f>SUM(P3:P58)</f>
        <v>922879.39899999986</v>
      </c>
      <c r="R59" s="5">
        <f>AVERAGE(R5:R58)</f>
        <v>0.30834275034235092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2013-11-30T21:50:03Z</dcterms:created>
  <dcterms:modified xsi:type="dcterms:W3CDTF">2013-12-02T02:09:33Z</dcterms:modified>
</cp:coreProperties>
</file>