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GitHub\Fagaalu-Sedimentation\Data\"/>
    </mc:Choice>
  </mc:AlternateContent>
  <bookViews>
    <workbookView xWindow="240" yWindow="30" windowWidth="20055" windowHeight="8160" tabRatio="814" activeTab="8"/>
  </bookViews>
  <sheets>
    <sheet name="february12" sheetId="1" r:id="rId1"/>
    <sheet name="march12" sheetId="2" r:id="rId2"/>
    <sheet name="summary" sheetId="4" r:id="rId3"/>
    <sheet name="SedPodARC" sheetId="13" r:id="rId4"/>
    <sheet name="Mar12-Mar13" sheetId="5" r:id="rId5"/>
    <sheet name="april13" sheetId="6" r:id="rId6"/>
    <sheet name="may13" sheetId="7" r:id="rId7"/>
    <sheet name="june_storm" sheetId="8" r:id="rId8"/>
    <sheet name="June13" sheetId="9" r:id="rId9"/>
    <sheet name="SedPod summar" sheetId="10" r:id="rId10"/>
    <sheet name="SedTrapsArc" sheetId="12" r:id="rId11"/>
  </sheets>
  <calcPr calcId="152511" concurrentCalc="0"/>
</workbook>
</file>

<file path=xl/calcChain.xml><?xml version="1.0" encoding="utf-8"?>
<calcChain xmlns="http://schemas.openxmlformats.org/spreadsheetml/2006/main">
  <c r="F4" i="9" l="1"/>
  <c r="D11" i="4"/>
  <c r="N13" i="13"/>
  <c r="J14" i="13"/>
  <c r="AD57" i="13"/>
  <c r="N14" i="13"/>
  <c r="AD56" i="13"/>
  <c r="L14" i="13"/>
  <c r="AD49" i="13"/>
  <c r="AD16" i="13"/>
  <c r="F14" i="13"/>
  <c r="AD9" i="13"/>
  <c r="D14" i="13"/>
  <c r="AB49" i="13"/>
  <c r="J13" i="13"/>
  <c r="AB57" i="13"/>
  <c r="AB56" i="13"/>
  <c r="L13" i="13"/>
  <c r="F13" i="13"/>
  <c r="AB9" i="13"/>
  <c r="D13" i="13"/>
  <c r="AB16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C11" i="13"/>
  <c r="F6" i="8"/>
  <c r="J10" i="4"/>
  <c r="J9" i="4"/>
  <c r="J8" i="4"/>
  <c r="E10" i="4"/>
  <c r="E9" i="4"/>
  <c r="E8" i="4"/>
  <c r="F4" i="7"/>
  <c r="E72" i="4"/>
  <c r="R42" i="4"/>
  <c r="R41" i="4"/>
  <c r="R40" i="4"/>
  <c r="R39" i="4"/>
  <c r="R37" i="4"/>
  <c r="R36" i="4"/>
  <c r="R35" i="4"/>
  <c r="R34" i="4"/>
  <c r="N42" i="4"/>
  <c r="N41" i="4"/>
  <c r="N40" i="4"/>
  <c r="N39" i="4"/>
  <c r="N38" i="4"/>
  <c r="N37" i="4"/>
  <c r="N36" i="4"/>
  <c r="N35" i="4"/>
  <c r="N34" i="4"/>
  <c r="J42" i="4"/>
  <c r="J40" i="4"/>
  <c r="J38" i="4"/>
  <c r="J37" i="4"/>
  <c r="J36" i="4"/>
  <c r="J35" i="4"/>
  <c r="J34" i="4"/>
  <c r="R16" i="4"/>
  <c r="R13" i="4"/>
  <c r="R10" i="4"/>
  <c r="R12" i="4"/>
  <c r="R11" i="4"/>
  <c r="R15" i="4"/>
  <c r="N15" i="4"/>
  <c r="R9" i="4"/>
  <c r="N9" i="4"/>
  <c r="R14" i="4"/>
  <c r="N14" i="4"/>
  <c r="N11" i="4"/>
  <c r="R8" i="4"/>
  <c r="N8" i="4"/>
  <c r="E11" i="4"/>
  <c r="R9" i="5"/>
  <c r="R15" i="5"/>
  <c r="N9" i="5"/>
  <c r="R14" i="5"/>
  <c r="N8" i="5"/>
  <c r="J8" i="5"/>
  <c r="E15" i="5"/>
  <c r="E11" i="5"/>
  <c r="E10" i="5"/>
  <c r="E12" i="5"/>
  <c r="E9" i="5"/>
  <c r="E8" i="5"/>
  <c r="R7" i="5"/>
  <c r="E7" i="5"/>
  <c r="D14" i="5"/>
  <c r="D13" i="5"/>
  <c r="D12" i="5"/>
  <c r="D11" i="5"/>
  <c r="M8" i="5"/>
  <c r="D10" i="5"/>
  <c r="Q15" i="5"/>
  <c r="Q9" i="5"/>
  <c r="D9" i="5"/>
  <c r="Q14" i="5"/>
  <c r="I8" i="5"/>
  <c r="D8" i="5"/>
  <c r="Q7" i="5"/>
  <c r="D7" i="5"/>
  <c r="F12" i="6"/>
  <c r="F11" i="6"/>
  <c r="F10" i="6"/>
  <c r="F9" i="6"/>
  <c r="F8" i="6"/>
  <c r="F7" i="6"/>
  <c r="F6" i="6"/>
  <c r="F4" i="6"/>
  <c r="F10" i="7"/>
  <c r="F8" i="7"/>
  <c r="F7" i="7"/>
  <c r="F11" i="8"/>
  <c r="F10" i="8"/>
  <c r="F9" i="8"/>
  <c r="F8" i="8"/>
  <c r="F7" i="8"/>
  <c r="F5" i="8"/>
  <c r="F4" i="8"/>
  <c r="F5" i="9"/>
  <c r="F6" i="9"/>
  <c r="F7" i="9"/>
  <c r="F8" i="9"/>
  <c r="F9" i="9"/>
  <c r="F10" i="9"/>
  <c r="F11" i="9"/>
  <c r="E2" i="9"/>
  <c r="F2" i="9"/>
  <c r="E11" i="9"/>
  <c r="E10" i="9"/>
  <c r="E9" i="9"/>
  <c r="E5" i="9"/>
  <c r="E6" i="9"/>
  <c r="E7" i="9"/>
  <c r="E4" i="9"/>
  <c r="F12" i="8"/>
  <c r="E2" i="8"/>
  <c r="F2" i="8"/>
  <c r="F12" i="7"/>
  <c r="E2" i="7"/>
  <c r="F2" i="7"/>
  <c r="F2" i="6"/>
  <c r="E2" i="6"/>
  <c r="I65" i="4"/>
  <c r="J65" i="4"/>
  <c r="D67" i="4"/>
  <c r="Q72" i="4"/>
  <c r="R72" i="4"/>
  <c r="D71" i="4"/>
  <c r="D70" i="4"/>
  <c r="D69" i="4"/>
  <c r="D65" i="4"/>
  <c r="Q66" i="4"/>
  <c r="R66" i="4"/>
  <c r="D68" i="4"/>
  <c r="E68" i="4"/>
  <c r="D66" i="4"/>
  <c r="E66" i="4"/>
  <c r="D64" i="4"/>
  <c r="Q64" i="4"/>
  <c r="R64" i="4"/>
  <c r="D56" i="4"/>
  <c r="E56" i="4"/>
  <c r="D55" i="4"/>
  <c r="E55" i="4"/>
  <c r="D54" i="4"/>
  <c r="E54" i="4"/>
  <c r="D53" i="4"/>
  <c r="E53" i="4"/>
  <c r="D52" i="4"/>
  <c r="E52" i="4"/>
  <c r="D51" i="4"/>
  <c r="E51" i="4"/>
  <c r="D50" i="4"/>
  <c r="E50" i="4"/>
  <c r="D49" i="4"/>
  <c r="E49" i="4"/>
  <c r="D48" i="4"/>
  <c r="E48" i="4"/>
  <c r="D47" i="4"/>
  <c r="E47" i="4"/>
  <c r="D46" i="4"/>
  <c r="E46" i="4"/>
  <c r="D45" i="4"/>
  <c r="E45" i="4"/>
  <c r="D44" i="4"/>
  <c r="E44" i="4"/>
  <c r="D43" i="4"/>
  <c r="E43" i="4"/>
  <c r="D42" i="4"/>
  <c r="E42" i="4"/>
  <c r="D41" i="4"/>
  <c r="E41" i="4"/>
  <c r="D40" i="4"/>
  <c r="E40" i="4"/>
  <c r="D39" i="4"/>
  <c r="E39" i="4"/>
  <c r="D38" i="4"/>
  <c r="E38" i="4"/>
  <c r="D37" i="4"/>
  <c r="E37" i="4"/>
  <c r="D36" i="4"/>
  <c r="E36" i="4"/>
  <c r="D35" i="4"/>
  <c r="E35" i="4"/>
  <c r="D34" i="4"/>
  <c r="E34" i="4"/>
  <c r="J14" i="4"/>
  <c r="D24" i="4"/>
  <c r="E24" i="4"/>
  <c r="D20" i="4"/>
  <c r="E20" i="4"/>
  <c r="D22" i="4"/>
  <c r="E22" i="4"/>
  <c r="D13" i="4"/>
  <c r="E13" i="4"/>
  <c r="D17" i="4"/>
  <c r="E17" i="4"/>
  <c r="D16" i="4"/>
  <c r="E16" i="4"/>
  <c r="D23" i="4"/>
  <c r="E23" i="4"/>
  <c r="D19" i="4"/>
  <c r="E19" i="4"/>
  <c r="D18" i="4"/>
  <c r="E18" i="4"/>
  <c r="D25" i="4"/>
  <c r="E25" i="4"/>
  <c r="D15" i="4"/>
  <c r="E15" i="4"/>
  <c r="D12" i="4"/>
  <c r="E12" i="4"/>
  <c r="D21" i="4"/>
  <c r="E21" i="4"/>
  <c r="D14" i="4"/>
  <c r="E14" i="4"/>
  <c r="M65" i="4"/>
  <c r="N65" i="4"/>
  <c r="Q71" i="4"/>
  <c r="R71" i="4"/>
  <c r="E67" i="4"/>
  <c r="M66" i="4"/>
  <c r="N66" i="4"/>
  <c r="E69" i="4"/>
  <c r="E64" i="4"/>
  <c r="E65" i="4"/>
  <c r="M9" i="5"/>
  <c r="E12" i="8"/>
  <c r="E10" i="8"/>
  <c r="E9" i="8"/>
  <c r="E7" i="8"/>
  <c r="E6" i="8"/>
  <c r="E4" i="8"/>
  <c r="E12" i="7"/>
  <c r="E10" i="7"/>
  <c r="E8" i="7"/>
  <c r="E7" i="7"/>
  <c r="E4" i="7"/>
  <c r="E6" i="6"/>
  <c r="E7" i="6"/>
  <c r="E8" i="6"/>
  <c r="E9" i="6"/>
  <c r="E10" i="6"/>
  <c r="E11" i="6"/>
  <c r="E12" i="6"/>
  <c r="E4" i="6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13" i="2"/>
  <c r="D22" i="2"/>
  <c r="D17" i="2"/>
  <c r="D24" i="2"/>
  <c r="D27" i="2"/>
  <c r="D25" i="2"/>
  <c r="D19" i="2"/>
  <c r="D11" i="2"/>
  <c r="D10" i="2"/>
  <c r="D26" i="2"/>
  <c r="D14" i="2"/>
  <c r="D18" i="2"/>
  <c r="D23" i="2"/>
  <c r="D12" i="2"/>
  <c r="D20" i="2"/>
  <c r="D16" i="2"/>
  <c r="D9" i="2"/>
  <c r="D8" i="2"/>
  <c r="D29" i="2"/>
  <c r="D7" i="2"/>
  <c r="D21" i="2"/>
  <c r="D28" i="2"/>
  <c r="D15" i="2"/>
</calcChain>
</file>

<file path=xl/sharedStrings.xml><?xml version="1.0" encoding="utf-8"?>
<sst xmlns="http://schemas.openxmlformats.org/spreadsheetml/2006/main" count="1145" uniqueCount="167">
  <si>
    <t>Number</t>
  </si>
  <si>
    <t>Tile</t>
  </si>
  <si>
    <t>Tube</t>
  </si>
  <si>
    <t>Mat</t>
  </si>
  <si>
    <t>name</t>
  </si>
  <si>
    <t>before</t>
  </si>
  <si>
    <t>after</t>
  </si>
  <si>
    <t>dry bulk weight</t>
  </si>
  <si>
    <t>2AMat</t>
  </si>
  <si>
    <t>3CMat</t>
  </si>
  <si>
    <t>2CTile</t>
  </si>
  <si>
    <t>1AMat</t>
  </si>
  <si>
    <t>3CTube</t>
  </si>
  <si>
    <t>1ATile</t>
  </si>
  <si>
    <t>1ATube</t>
  </si>
  <si>
    <t>2ATile</t>
  </si>
  <si>
    <t>2CMat</t>
  </si>
  <si>
    <t>1CMat</t>
  </si>
  <si>
    <t>3AMat</t>
  </si>
  <si>
    <t>2BMat</t>
  </si>
  <si>
    <t>1CTube</t>
  </si>
  <si>
    <t>3BMat</t>
  </si>
  <si>
    <t>1BMat</t>
  </si>
  <si>
    <t>1BTube</t>
  </si>
  <si>
    <t>2BTube</t>
  </si>
  <si>
    <t>3ATube</t>
  </si>
  <si>
    <t>3BTile</t>
  </si>
  <si>
    <t>3ATile</t>
  </si>
  <si>
    <t>2ATube</t>
  </si>
  <si>
    <t>2CTube</t>
  </si>
  <si>
    <t>1CTile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</si>
  <si>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</si>
  <si>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</si>
  <si>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</si>
  <si>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</si>
  <si>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</si>
  <si>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</si>
  <si>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</si>
  <si>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</si>
  <si>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</si>
  <si>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Device</t>
  </si>
  <si>
    <t>Weight</t>
  </si>
  <si>
    <t>1BTile</t>
  </si>
  <si>
    <t>Full</t>
  </si>
  <si>
    <t>Empty</t>
  </si>
  <si>
    <t>A</t>
  </si>
  <si>
    <t>B</t>
  </si>
  <si>
    <t>C</t>
  </si>
  <si>
    <t>January 30 and 31 - March 2 and 3</t>
  </si>
  <si>
    <t>March 2 and 3 - March 23</t>
  </si>
  <si>
    <t>March 23,2012-March13,2013</t>
  </si>
  <si>
    <t>1AMAT</t>
  </si>
  <si>
    <t>1CTILE</t>
  </si>
  <si>
    <t>2ATILE</t>
  </si>
  <si>
    <t>3ATILE</t>
  </si>
  <si>
    <t>1ATUBE</t>
  </si>
  <si>
    <t>2ATUBE</t>
  </si>
  <si>
    <t>1CTUBE</t>
  </si>
  <si>
    <t>Weight (g)</t>
  </si>
  <si>
    <t>n/a</t>
  </si>
  <si>
    <t>Location</t>
  </si>
  <si>
    <t>Dry</t>
  </si>
  <si>
    <t>March 15 2013-May 1,2013</t>
  </si>
  <si>
    <t>-</t>
  </si>
  <si>
    <t>Notes</t>
  </si>
  <si>
    <t>lots of algae, flipped over by Bernardo et al during drifter dep.1</t>
  </si>
  <si>
    <t>found label facing up, flipped over by Bernardo et al?</t>
  </si>
  <si>
    <t>Lost at sea</t>
  </si>
  <si>
    <t xml:space="preserve"> </t>
  </si>
  <si>
    <t>May 1, 2013-June 3,2013</t>
  </si>
  <si>
    <t>Flipped over about 5 feet towards shore</t>
  </si>
  <si>
    <t>disappeared; lost at sea?</t>
  </si>
  <si>
    <t>couldn’t find June 3</t>
  </si>
  <si>
    <t>not retrieved June 3; lack of dive tanks for 2nd dive</t>
  </si>
  <si>
    <t>non-detect; zero sediment, very little algae</t>
  </si>
  <si>
    <t>lots of algae, white coralline sediment in the algae</t>
  </si>
  <si>
    <t>non-detect; zero sediment, very little algae; some pink coralline algae</t>
  </si>
  <si>
    <t>no sediment</t>
  </si>
  <si>
    <t>no sediment; already had algae growth and maybe some coralline sediment trapped in the algae</t>
  </si>
  <si>
    <t>no sediment, though there was evidence of sediment settling nearby, especially in deeper water</t>
  </si>
  <si>
    <t>couldn’t find June 3, retrieved June 6</t>
  </si>
  <si>
    <t>June 3,2013-June 7,2013</t>
  </si>
  <si>
    <t>not retrieved June 3; lack of dive tanks for 2nd dive; retrieved June 6, lots of sediment all around the reef; contaminated with metal flecks from drying oven :(</t>
  </si>
  <si>
    <t>flipped over about 10 feet downslope from the cinder block</t>
  </si>
  <si>
    <t>non-detect</t>
  </si>
  <si>
    <t>355 days</t>
  </si>
  <si>
    <t>2ATUBEa</t>
  </si>
  <si>
    <t>2ATUBEb</t>
  </si>
  <si>
    <t>Tube:</t>
  </si>
  <si>
    <t>cm2</t>
  </si>
  <si>
    <t>Tile:</t>
  </si>
  <si>
    <t>days</t>
  </si>
  <si>
    <t>30 days</t>
  </si>
  <si>
    <t>g</t>
  </si>
  <si>
    <t>20 days</t>
  </si>
  <si>
    <t>Name</t>
  </si>
  <si>
    <t>area cm2</t>
  </si>
  <si>
    <t>radius cm</t>
  </si>
  <si>
    <t>Weight g</t>
  </si>
  <si>
    <t>mg/cm2/day</t>
  </si>
  <si>
    <t>dry bulk weight g</t>
  </si>
  <si>
    <t>JuneStorm</t>
  </si>
  <si>
    <t>*see notes; not retrieved prior to storm</t>
  </si>
  <si>
    <t>Mar12-Mar13</t>
  </si>
  <si>
    <t>SedPod</t>
  </si>
  <si>
    <t>June7, 2013-July 10,2013</t>
  </si>
  <si>
    <t>NO DATA</t>
  </si>
  <si>
    <t>FEB12_g</t>
  </si>
  <si>
    <t>FEB12_mg_cm2_d</t>
  </si>
  <si>
    <t>MAR12_g</t>
  </si>
  <si>
    <t>MAR12_mg_cm2_d</t>
  </si>
  <si>
    <t>MAR12_13_g</t>
  </si>
  <si>
    <t>MAR12_13_mg_cm2_d</t>
  </si>
  <si>
    <t>APR13_g</t>
  </si>
  <si>
    <t>APR13_mg_cm2_d</t>
  </si>
  <si>
    <t>MAY13_g</t>
  </si>
  <si>
    <t>MAY13_mg_cm2_d</t>
  </si>
  <si>
    <t>JUNst13_g</t>
  </si>
  <si>
    <t>JUNst13_mg_cm2_d</t>
  </si>
  <si>
    <t>JUN13_g</t>
  </si>
  <si>
    <t>JUN13_mg_cm2_d</t>
  </si>
  <si>
    <t>start</t>
  </si>
  <si>
    <t>max</t>
  </si>
  <si>
    <t>NaN</t>
  </si>
  <si>
    <t>1/30/12-3/2/12</t>
  </si>
  <si>
    <t>3/2/12-3/23/12</t>
  </si>
  <si>
    <t>3/23/12-3/13/13</t>
  </si>
  <si>
    <t>3/15/13-5/1/13</t>
  </si>
  <si>
    <t>5/1/13-6/3/13</t>
  </si>
  <si>
    <t>6/3/13-6/7/13</t>
  </si>
  <si>
    <t>6/7/13-7/10/13</t>
  </si>
  <si>
    <t>count</t>
  </si>
  <si>
    <t>end</t>
  </si>
  <si>
    <t>P</t>
  </si>
  <si>
    <t>S</t>
  </si>
  <si>
    <t>mm</t>
  </si>
  <si>
    <t>tons</t>
  </si>
  <si>
    <t>Sedimentation</t>
  </si>
  <si>
    <t>Sediment Loading</t>
  </si>
  <si>
    <t>Precipitation</t>
  </si>
  <si>
    <r>
      <t>mg/cm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/day</t>
    </r>
  </si>
  <si>
    <t>Mats:</t>
  </si>
  <si>
    <t>Tiles:</t>
  </si>
  <si>
    <t>Tubes:</t>
  </si>
  <si>
    <t>8/9</t>
  </si>
  <si>
    <t>6/9</t>
  </si>
  <si>
    <t>4/9</t>
  </si>
  <si>
    <t>9/9</t>
  </si>
  <si>
    <t>7/9</t>
  </si>
  <si>
    <t>March 2012-March 2013</t>
  </si>
  <si>
    <t>3/9</t>
  </si>
  <si>
    <t>1/9</t>
  </si>
  <si>
    <t>Feb 2012</t>
  </si>
  <si>
    <t>March 2012</t>
  </si>
  <si>
    <t>April</t>
  </si>
  <si>
    <t>May</t>
  </si>
  <si>
    <t>June Storm</t>
  </si>
  <si>
    <t>June</t>
  </si>
  <si>
    <t>5/9</t>
  </si>
  <si>
    <t>NotZero:</t>
  </si>
  <si>
    <t>NotZero</t>
  </si>
  <si>
    <t>7</t>
  </si>
  <si>
    <t>17/27</t>
  </si>
  <si>
    <t>23/27</t>
  </si>
  <si>
    <t>6/27</t>
  </si>
  <si>
    <t>To analyze: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</si>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</sst>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1" fillId="0" borderId="0" xfId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2" borderId="0" xfId="0" applyFill="1"/>
    <xf numFmtId="0" fontId="2" fillId="0" borderId="1" xfId="0" applyFont="1" applyBorder="1"/>
    <xf numFmtId="0" fontId="0" fillId="0" borderId="1" xfId="0" applyBorder="1"/>
    <xf numFmtId="2" fontId="0" fillId="0" borderId="1" xfId="0" applyNumberFormat="1" applyBorder="1"/>
    <xf numFmtId="165" fontId="0" fillId="0" borderId="1" xfId="0" applyNumberFormat="1" applyBorder="1"/>
    <xf numFmtId="0" fontId="0" fillId="0" borderId="1" xfId="0" applyFont="1" applyBorder="1"/>
    <xf numFmtId="17" fontId="2" fillId="0" borderId="1" xfId="0" applyNumberFormat="1" applyFont="1" applyBorder="1"/>
    <xf numFmtId="0" fontId="2" fillId="0" borderId="2" xfId="0" applyFont="1" applyBorder="1"/>
    <xf numFmtId="165" fontId="0" fillId="2" borderId="1" xfId="0" applyNumberFormat="1" applyFill="1" applyBorder="1"/>
    <xf numFmtId="165" fontId="0" fillId="0" borderId="0" xfId="0" applyNumberFormat="1" applyBorder="1"/>
    <xf numFmtId="2" fontId="0" fillId="0" borderId="0" xfId="0" applyNumberFormat="1"/>
    <xf numFmtId="14" fontId="0" fillId="0" borderId="0" xfId="0" applyNumberFormat="1"/>
    <xf numFmtId="21" fontId="0" fillId="0" borderId="0" xfId="0" applyNumberFormat="1"/>
    <xf numFmtId="14" fontId="0" fillId="0" borderId="3" xfId="0" applyNumberFormat="1" applyBorder="1"/>
    <xf numFmtId="21" fontId="0" fillId="0" borderId="4" xfId="0" applyNumberFormat="1" applyBorder="1"/>
    <xf numFmtId="14" fontId="0" fillId="0" borderId="4" xfId="0" applyNumberFormat="1" applyBorder="1"/>
    <xf numFmtId="0" fontId="0" fillId="0" borderId="4" xfId="0" applyBorder="1"/>
    <xf numFmtId="0" fontId="0" fillId="0" borderId="5" xfId="0" applyBorder="1"/>
    <xf numFmtId="14" fontId="0" fillId="0" borderId="6" xfId="0" applyNumberFormat="1" applyBorder="1"/>
    <xf numFmtId="21" fontId="0" fillId="0" borderId="0" xfId="0" applyNumberFormat="1" applyBorder="1"/>
    <xf numFmtId="14" fontId="0" fillId="0" borderId="0" xfId="0" applyNumberFormat="1" applyBorder="1"/>
    <xf numFmtId="0" fontId="0" fillId="0" borderId="0" xfId="0" applyBorder="1"/>
    <xf numFmtId="0" fontId="0" fillId="0" borderId="7" xfId="0" applyBorder="1"/>
    <xf numFmtId="14" fontId="0" fillId="0" borderId="8" xfId="0" applyNumberFormat="1" applyBorder="1"/>
    <xf numFmtId="21" fontId="0" fillId="0" borderId="9" xfId="0" applyNumberFormat="1" applyBorder="1"/>
    <xf numFmtId="14" fontId="0" fillId="0" borderId="9" xfId="0" applyNumberFormat="1" applyBorder="1"/>
    <xf numFmtId="0" fontId="0" fillId="0" borderId="9" xfId="0" applyBorder="1"/>
    <xf numFmtId="0" fontId="0" fillId="0" borderId="10" xfId="0" applyBorder="1"/>
    <xf numFmtId="14" fontId="0" fillId="0" borderId="11" xfId="0" applyNumberFormat="1" applyBorder="1"/>
    <xf numFmtId="21" fontId="0" fillId="0" borderId="12" xfId="0" applyNumberFormat="1" applyBorder="1"/>
    <xf numFmtId="14" fontId="0" fillId="0" borderId="12" xfId="0" applyNumberFormat="1" applyBorder="1"/>
    <xf numFmtId="0" fontId="0" fillId="0" borderId="12" xfId="0" applyBorder="1"/>
    <xf numFmtId="0" fontId="0" fillId="0" borderId="13" xfId="0" applyBorder="1"/>
    <xf numFmtId="1" fontId="0" fillId="0" borderId="10" xfId="0" applyNumberFormat="1" applyBorder="1"/>
    <xf numFmtId="1" fontId="0" fillId="0" borderId="13" xfId="0" applyNumberFormat="1" applyBorder="1"/>
    <xf numFmtId="1" fontId="0" fillId="0" borderId="0" xfId="0" applyNumberFormat="1"/>
    <xf numFmtId="1" fontId="0" fillId="0" borderId="4" xfId="0" applyNumberFormat="1" applyBorder="1"/>
    <xf numFmtId="1" fontId="0" fillId="0" borderId="0" xfId="0" applyNumberFormat="1" applyBorder="1"/>
    <xf numFmtId="1" fontId="0" fillId="0" borderId="9" xfId="0" applyNumberFormat="1" applyBorder="1"/>
    <xf numFmtId="1" fontId="0" fillId="0" borderId="12" xfId="0" applyNumberFormat="1" applyBorder="1"/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0" fillId="0" borderId="11" xfId="0" applyBorder="1"/>
    <xf numFmtId="0" fontId="0" fillId="0" borderId="0" xfId="0" applyAlignment="1">
      <alignment horizontal="right"/>
    </xf>
    <xf numFmtId="17" fontId="0" fillId="0" borderId="0" xfId="0" applyNumberFormat="1"/>
    <xf numFmtId="49" fontId="0" fillId="0" borderId="0" xfId="0" applyNumberFormat="1"/>
    <xf numFmtId="1" fontId="0" fillId="0" borderId="0" xfId="0" applyNumberFormat="1" applyFill="1" applyBorder="1"/>
    <xf numFmtId="2" fontId="0" fillId="0" borderId="14" xfId="0" applyNumberFormat="1" applyFill="1" applyBorder="1"/>
    <xf numFmtId="49" fontId="0" fillId="0" borderId="1" xfId="0" applyNumberFormat="1" applyBorder="1"/>
    <xf numFmtId="2" fontId="0" fillId="0" borderId="1" xfId="0" applyNumberFormat="1" applyFill="1" applyBorder="1"/>
    <xf numFmtId="49" fontId="2" fillId="0" borderId="1" xfId="0" applyNumberFormat="1" applyFont="1" applyBorder="1"/>
    <xf numFmtId="0" fontId="0" fillId="0" borderId="14" xfId="0" applyFill="1" applyBorder="1"/>
    <xf numFmtId="49" fontId="0" fillId="0" borderId="0" xfId="0" applyNumberFormat="1" applyFill="1" applyBorder="1"/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</c:v>
          </c:tx>
          <c:invertIfNegative val="0"/>
          <c:cat>
            <c:multiLvlStrRef>
              <c:f>february12!$G$6:$H$14</c:f>
              <c:multiLvlStrCache>
                <c:ptCount val="9"/>
                <c:lvl>
                  <c:pt idx="0">
                    <c:v>Tile</c:v>
                  </c:pt>
                  <c:pt idx="1">
                    <c:v>Mat</c:v>
                  </c:pt>
                  <c:pt idx="2">
                    <c:v>Tube</c:v>
                  </c:pt>
                  <c:pt idx="3">
                    <c:v>Tile</c:v>
                  </c:pt>
                  <c:pt idx="4">
                    <c:v>Mat</c:v>
                  </c:pt>
                  <c:pt idx="5">
                    <c:v>Tube</c:v>
                  </c:pt>
                  <c:pt idx="6">
                    <c:v>Tile</c:v>
                  </c:pt>
                  <c:pt idx="7">
                    <c:v>Mat</c:v>
                  </c:pt>
                  <c:pt idx="8">
                    <c:v>Tube</c:v>
                  </c:pt>
                </c:lvl>
                <c:lvl>
                  <c:pt idx="0">
                    <c:v>3A</c:v>
                  </c:pt>
                  <c:pt idx="1">
                    <c:v>3A</c:v>
                  </c:pt>
                  <c:pt idx="2">
                    <c:v>3A</c:v>
                  </c:pt>
                  <c:pt idx="3">
                    <c:v>3B</c:v>
                  </c:pt>
                  <c:pt idx="4">
                    <c:v>3B</c:v>
                  </c:pt>
                  <c:pt idx="5">
                    <c:v>3B</c:v>
                  </c:pt>
                  <c:pt idx="6">
                    <c:v>3C</c:v>
                  </c:pt>
                  <c:pt idx="7">
                    <c:v>3C</c:v>
                  </c:pt>
                  <c:pt idx="8">
                    <c:v>3C</c:v>
                  </c:pt>
                </c:lvl>
              </c:multiLvlStrCache>
            </c:multiLvlStrRef>
          </c:cat>
          <c:val>
            <c:numRef>
              <c:f>february12!$I$6:$I$14</c:f>
              <c:numCache>
                <c:formatCode>General</c:formatCode>
                <c:ptCount val="9"/>
                <c:pt idx="0">
                  <c:v>3.5700000000000003</c:v>
                </c:pt>
                <c:pt idx="1">
                  <c:v>25.15</c:v>
                </c:pt>
                <c:pt idx="2">
                  <c:v>2.1000000000000014</c:v>
                </c:pt>
                <c:pt idx="7">
                  <c:v>2.6249999999999964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1681000"/>
        <c:axId val="351678256"/>
      </c:barChart>
      <c:catAx>
        <c:axId val="351681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1678256"/>
        <c:crosses val="autoZero"/>
        <c:auto val="1"/>
        <c:lblAlgn val="ctr"/>
        <c:lblOffset val="100"/>
        <c:noMultiLvlLbl val="0"/>
      </c:catAx>
      <c:valAx>
        <c:axId val="351678256"/>
        <c:scaling>
          <c:orientation val="minMax"/>
          <c:max val="11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1681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Sedimentation (mg/cm2/day)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(SedPodARC!$D$1,SedPodARC!$F$1,SedPodARC!$H$1,SedPodARC!$J$1,SedPodARC!$L$1,SedPodARC!$N$1,SedPodARC!$P$1)</c:f>
              <c:strCache>
                <c:ptCount val="7"/>
                <c:pt idx="0">
                  <c:v>FEB12_mg_cm2_d</c:v>
                </c:pt>
                <c:pt idx="1">
                  <c:v>MAR12_mg_cm2_d</c:v>
                </c:pt>
                <c:pt idx="2">
                  <c:v>MAR12_13_mg_cm2_d</c:v>
                </c:pt>
                <c:pt idx="3">
                  <c:v>APR13_mg_cm2_d</c:v>
                </c:pt>
                <c:pt idx="4">
                  <c:v>MAY13_mg_cm2_d</c:v>
                </c:pt>
                <c:pt idx="5">
                  <c:v>JUNst13_mg_cm2_d</c:v>
                </c:pt>
                <c:pt idx="6">
                  <c:v>JUN13_mg_cm2_d</c:v>
                </c:pt>
              </c:strCache>
            </c:strRef>
          </c:cat>
          <c:val>
            <c:numRef>
              <c:f>(SedPodARC!$D$11,SedPodARC!$F$11,SedPodARC!$H$11,SedPodARC!$J$11,SedPodARC!$L$11,SedPodARC!$N$11,SedPodARC!$P$11)</c:f>
              <c:numCache>
                <c:formatCode>0.00</c:formatCode>
                <c:ptCount val="7"/>
                <c:pt idx="0">
                  <c:v>0.64174573748991126</c:v>
                </c:pt>
                <c:pt idx="1">
                  <c:v>1.1767554479418891</c:v>
                </c:pt>
                <c:pt idx="2">
                  <c:v>0.73625652218395143</c:v>
                </c:pt>
                <c:pt idx="3">
                  <c:v>1.1007768596700938</c:v>
                </c:pt>
                <c:pt idx="4">
                  <c:v>2.1928058237666503</c:v>
                </c:pt>
                <c:pt idx="5">
                  <c:v>3.0455636441203477</c:v>
                </c:pt>
                <c:pt idx="6">
                  <c:v>1.5366252931698117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659824"/>
        <c:axId val="346666880"/>
      </c:barChart>
      <c:catAx>
        <c:axId val="34665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66880"/>
        <c:crosses val="autoZero"/>
        <c:auto val="1"/>
        <c:lblAlgn val="ctr"/>
        <c:lblOffset val="100"/>
        <c:noMultiLvlLbl val="0"/>
      </c:catAx>
      <c:valAx>
        <c:axId val="34666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5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Sedimentation (Total</a:t>
            </a:r>
            <a:r>
              <a:rPr lang="en-US" baseline="0"/>
              <a:t> g)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(SedPodARC!$C$1,SedPodARC!$E$1,SedPodARC!$G$1,SedPodARC!$I$1,SedPodARC!$K$1,SedPodARC!$M$1,SedPodARC!$O$1)</c:f>
              <c:strCache>
                <c:ptCount val="7"/>
                <c:pt idx="0">
                  <c:v>FEB12_g</c:v>
                </c:pt>
                <c:pt idx="1">
                  <c:v>MAR12_g</c:v>
                </c:pt>
                <c:pt idx="2">
                  <c:v>MAR12_13_g</c:v>
                </c:pt>
                <c:pt idx="3">
                  <c:v>APR13_g</c:v>
                </c:pt>
                <c:pt idx="4">
                  <c:v>MAY13_g</c:v>
                </c:pt>
                <c:pt idx="5">
                  <c:v>JUNst13_g</c:v>
                </c:pt>
                <c:pt idx="6">
                  <c:v>JUN13_g</c:v>
                </c:pt>
              </c:strCache>
            </c:strRef>
          </c:cat>
          <c:val>
            <c:numRef>
              <c:f>(SedPodARC!$C$11,SedPodARC!$E$11,SedPodARC!$G$11,SedPodARC!$I$11,SedPodARC!$K$11,SedPodARC!$M$11,SedPodARC!$O$11)</c:f>
              <c:numCache>
                <c:formatCode>0.00</c:formatCode>
                <c:ptCount val="7"/>
                <c:pt idx="0">
                  <c:v>8.9591666666666665</c:v>
                </c:pt>
                <c:pt idx="1">
                  <c:v>9.7200000000000024</c:v>
                </c:pt>
                <c:pt idx="2">
                  <c:v>15.235000000000001</c:v>
                </c:pt>
                <c:pt idx="3">
                  <c:v>9.4375</c:v>
                </c:pt>
                <c:pt idx="4">
                  <c:v>13.6</c:v>
                </c:pt>
                <c:pt idx="5">
                  <c:v>2.2222222222222223</c:v>
                </c:pt>
                <c:pt idx="6">
                  <c:v>9.25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660216"/>
        <c:axId val="346660608"/>
      </c:barChart>
      <c:catAx>
        <c:axId val="34666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60608"/>
        <c:crosses val="autoZero"/>
        <c:auto val="1"/>
        <c:lblAlgn val="ctr"/>
        <c:lblOffset val="100"/>
        <c:noMultiLvlLbl val="0"/>
      </c:catAx>
      <c:valAx>
        <c:axId val="34666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60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</c:v>
          </c:tx>
          <c:invertIfNegative val="0"/>
          <c:cat>
            <c:multiLvlStrRef>
              <c:f>february12!$K$6:$L$14</c:f>
              <c:multiLvlStrCache>
                <c:ptCount val="9"/>
                <c:lvl>
                  <c:pt idx="0">
                    <c:v>Tile</c:v>
                  </c:pt>
                  <c:pt idx="1">
                    <c:v>Mat</c:v>
                  </c:pt>
                  <c:pt idx="2">
                    <c:v>Tube</c:v>
                  </c:pt>
                  <c:pt idx="3">
                    <c:v>Tile</c:v>
                  </c:pt>
                  <c:pt idx="4">
                    <c:v>Mat</c:v>
                  </c:pt>
                  <c:pt idx="5">
                    <c:v>Tube</c:v>
                  </c:pt>
                  <c:pt idx="6">
                    <c:v>Tile</c:v>
                  </c:pt>
                  <c:pt idx="7">
                    <c:v>Mat</c:v>
                  </c:pt>
                  <c:pt idx="8">
                    <c:v>Tube</c:v>
                  </c:pt>
                </c:lvl>
                <c:lvl>
                  <c:pt idx="0">
                    <c:v>2A</c:v>
                  </c:pt>
                  <c:pt idx="1">
                    <c:v>2A</c:v>
                  </c:pt>
                  <c:pt idx="2">
                    <c:v>2A</c:v>
                  </c:pt>
                  <c:pt idx="3">
                    <c:v>2B</c:v>
                  </c:pt>
                  <c:pt idx="4">
                    <c:v>2B</c:v>
                  </c:pt>
                  <c:pt idx="5">
                    <c:v>2B</c:v>
                  </c:pt>
                  <c:pt idx="6">
                    <c:v>2C</c:v>
                  </c:pt>
                  <c:pt idx="7">
                    <c:v>2C</c:v>
                  </c:pt>
                  <c:pt idx="8">
                    <c:v>2C</c:v>
                  </c:pt>
                </c:lvl>
              </c:multiLvlStrCache>
            </c:multiLvlStrRef>
          </c:cat>
          <c:val>
            <c:numRef>
              <c:f>february12!$M$6:$M$14</c:f>
              <c:numCache>
                <c:formatCode>General</c:formatCode>
                <c:ptCount val="9"/>
                <c:pt idx="0">
                  <c:v>27.900000000000006</c:v>
                </c:pt>
                <c:pt idx="1">
                  <c:v>105.6</c:v>
                </c:pt>
                <c:pt idx="4">
                  <c:v>18.859999999999996</c:v>
                </c:pt>
                <c:pt idx="6">
                  <c:v>2.8699999999999974</c:v>
                </c:pt>
                <c:pt idx="7">
                  <c:v>48.629999999999995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1679040"/>
        <c:axId val="351676688"/>
      </c:barChart>
      <c:catAx>
        <c:axId val="351679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1676688"/>
        <c:crosses val="autoZero"/>
        <c:auto val="1"/>
        <c:lblAlgn val="ctr"/>
        <c:lblOffset val="100"/>
        <c:noMultiLvlLbl val="0"/>
      </c:catAx>
      <c:valAx>
        <c:axId val="351676688"/>
        <c:scaling>
          <c:orientation val="minMax"/>
          <c:max val="11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1679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invertIfNegative val="0"/>
          <c:cat>
            <c:multiLvlStrRef>
              <c:f>february12!$O$6:$P$14</c:f>
              <c:multiLvlStrCache>
                <c:ptCount val="9"/>
                <c:lvl>
                  <c:pt idx="0">
                    <c:v>Tile</c:v>
                  </c:pt>
                  <c:pt idx="1">
                    <c:v>Mat</c:v>
                  </c:pt>
                  <c:pt idx="2">
                    <c:v>Tube</c:v>
                  </c:pt>
                  <c:pt idx="3">
                    <c:v>Mat</c:v>
                  </c:pt>
                  <c:pt idx="4">
                    <c:v>Tile</c:v>
                  </c:pt>
                  <c:pt idx="5">
                    <c:v>Tube</c:v>
                  </c:pt>
                  <c:pt idx="6">
                    <c:v>Mat</c:v>
                  </c:pt>
                  <c:pt idx="7">
                    <c:v>Tile</c:v>
                  </c:pt>
                  <c:pt idx="8">
                    <c:v>Tube</c:v>
                  </c:pt>
                </c:lvl>
                <c:lvl>
                  <c:pt idx="0">
                    <c:v>1A</c:v>
                  </c:pt>
                  <c:pt idx="1">
                    <c:v>1A</c:v>
                  </c:pt>
                  <c:pt idx="2">
                    <c:v>1A</c:v>
                  </c:pt>
                  <c:pt idx="3">
                    <c:v>1B</c:v>
                  </c:pt>
                  <c:pt idx="4">
                    <c:v>1B</c:v>
                  </c:pt>
                  <c:pt idx="5">
                    <c:v>1B</c:v>
                  </c:pt>
                  <c:pt idx="6">
                    <c:v>1C</c:v>
                  </c:pt>
                  <c:pt idx="7">
                    <c:v>1C</c:v>
                  </c:pt>
                  <c:pt idx="8">
                    <c:v>1C</c:v>
                  </c:pt>
                </c:lvl>
              </c:multiLvlStrCache>
            </c:multiLvlStrRef>
          </c:cat>
          <c:val>
            <c:numRef>
              <c:f>february12!$Q$6:$Q$14</c:f>
              <c:numCache>
                <c:formatCode>General</c:formatCode>
                <c:ptCount val="9"/>
                <c:pt idx="0">
                  <c:v>12.895</c:v>
                </c:pt>
                <c:pt idx="1">
                  <c:v>77.87</c:v>
                </c:pt>
                <c:pt idx="2">
                  <c:v>2.2909999999999999</c:v>
                </c:pt>
                <c:pt idx="3">
                  <c:v>71.36</c:v>
                </c:pt>
                <c:pt idx="4">
                  <c:v>0.51000000000000156</c:v>
                </c:pt>
                <c:pt idx="5">
                  <c:v>31.97</c:v>
                </c:pt>
                <c:pt idx="6">
                  <c:v>18.269999999999996</c:v>
                </c:pt>
                <c:pt idx="7">
                  <c:v>6.0099999999999909</c:v>
                </c:pt>
                <c:pt idx="8">
                  <c:v>11.310000000000002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1675120"/>
        <c:axId val="351675512"/>
      </c:barChart>
      <c:catAx>
        <c:axId val="351675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1675512"/>
        <c:crosses val="autoZero"/>
        <c:auto val="1"/>
        <c:lblAlgn val="ctr"/>
        <c:lblOffset val="100"/>
        <c:noMultiLvlLbl val="0"/>
      </c:catAx>
      <c:valAx>
        <c:axId val="351675512"/>
        <c:scaling>
          <c:orientation val="minMax"/>
          <c:max val="11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grams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167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</c:v>
          </c:tx>
          <c:invertIfNegative val="0"/>
          <c:cat>
            <c:multiLvlStrRef>
              <c:f>march12!$H$2:$I$10</c:f>
              <c:multiLvlStrCache>
                <c:ptCount val="9"/>
                <c:lvl>
                  <c:pt idx="0">
                    <c:v>Mat</c:v>
                  </c:pt>
                  <c:pt idx="1">
                    <c:v>Tile</c:v>
                  </c:pt>
                  <c:pt idx="2">
                    <c:v>Tube</c:v>
                  </c:pt>
                  <c:pt idx="3">
                    <c:v>Mat</c:v>
                  </c:pt>
                  <c:pt idx="4">
                    <c:v>Tile</c:v>
                  </c:pt>
                  <c:pt idx="5">
                    <c:v>Tube</c:v>
                  </c:pt>
                  <c:pt idx="6">
                    <c:v>Mat</c:v>
                  </c:pt>
                  <c:pt idx="7">
                    <c:v>Tile</c:v>
                  </c:pt>
                  <c:pt idx="8">
                    <c:v>Tube</c:v>
                  </c:pt>
                </c:lvl>
                <c:lvl>
                  <c:pt idx="0">
                    <c:v>3A</c:v>
                  </c:pt>
                  <c:pt idx="1">
                    <c:v>3A</c:v>
                  </c:pt>
                  <c:pt idx="2">
                    <c:v>3A</c:v>
                  </c:pt>
                  <c:pt idx="3">
                    <c:v>3B</c:v>
                  </c:pt>
                  <c:pt idx="4">
                    <c:v>3B</c:v>
                  </c:pt>
                  <c:pt idx="5">
                    <c:v>3B</c:v>
                  </c:pt>
                  <c:pt idx="6">
                    <c:v>3C</c:v>
                  </c:pt>
                  <c:pt idx="7">
                    <c:v>3C</c:v>
                  </c:pt>
                  <c:pt idx="8">
                    <c:v>3C</c:v>
                  </c:pt>
                </c:lvl>
              </c:multiLvlStrCache>
            </c:multiLvlStrRef>
          </c:cat>
          <c:val>
            <c:numRef>
              <c:f>march12!$J$2:$J$10</c:f>
              <c:numCache>
                <c:formatCode>General</c:formatCode>
                <c:ptCount val="9"/>
                <c:pt idx="0">
                  <c:v>43.959999999999994</c:v>
                </c:pt>
                <c:pt idx="1">
                  <c:v>14.060000000000009</c:v>
                </c:pt>
                <c:pt idx="2">
                  <c:v>5.7000000000000028</c:v>
                </c:pt>
                <c:pt idx="3">
                  <c:v>25.560000000000002</c:v>
                </c:pt>
                <c:pt idx="4">
                  <c:v>8.0799999999999983</c:v>
                </c:pt>
                <c:pt idx="6">
                  <c:v>1.6800000000000033</c:v>
                </c:pt>
                <c:pt idx="8">
                  <c:v>5.25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656688"/>
        <c:axId val="346666096"/>
      </c:barChart>
      <c:catAx>
        <c:axId val="346656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6666096"/>
        <c:crosses val="autoZero"/>
        <c:auto val="1"/>
        <c:lblAlgn val="ctr"/>
        <c:lblOffset val="100"/>
        <c:noMultiLvlLbl val="0"/>
      </c:catAx>
      <c:valAx>
        <c:axId val="346666096"/>
        <c:scaling>
          <c:orientation val="minMax"/>
          <c:max val="18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65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</c:v>
          </c:tx>
          <c:invertIfNegative val="0"/>
          <c:cat>
            <c:multiLvlStrRef>
              <c:f>march12!$K$2:$L$10</c:f>
              <c:multiLvlStrCache>
                <c:ptCount val="9"/>
                <c:lvl>
                  <c:pt idx="0">
                    <c:v>Mat</c:v>
                  </c:pt>
                  <c:pt idx="1">
                    <c:v>Tile</c:v>
                  </c:pt>
                  <c:pt idx="2">
                    <c:v>Tube</c:v>
                  </c:pt>
                  <c:pt idx="3">
                    <c:v>Mat</c:v>
                  </c:pt>
                  <c:pt idx="4">
                    <c:v>Tile</c:v>
                  </c:pt>
                  <c:pt idx="5">
                    <c:v>Tube</c:v>
                  </c:pt>
                  <c:pt idx="6">
                    <c:v>Mat</c:v>
                  </c:pt>
                  <c:pt idx="7">
                    <c:v>Tile</c:v>
                  </c:pt>
                  <c:pt idx="8">
                    <c:v>Tube</c:v>
                  </c:pt>
                </c:lvl>
                <c:lvl>
                  <c:pt idx="0">
                    <c:v>2A</c:v>
                  </c:pt>
                  <c:pt idx="1">
                    <c:v>2A</c:v>
                  </c:pt>
                  <c:pt idx="2">
                    <c:v>2A</c:v>
                  </c:pt>
                  <c:pt idx="3">
                    <c:v>2B</c:v>
                  </c:pt>
                  <c:pt idx="4">
                    <c:v>2B</c:v>
                  </c:pt>
                  <c:pt idx="5">
                    <c:v>2B</c:v>
                  </c:pt>
                  <c:pt idx="6">
                    <c:v>2C</c:v>
                  </c:pt>
                  <c:pt idx="7">
                    <c:v>2C</c:v>
                  </c:pt>
                  <c:pt idx="8">
                    <c:v>2C</c:v>
                  </c:pt>
                </c:lvl>
              </c:multiLvlStrCache>
            </c:multiLvlStrRef>
          </c:cat>
          <c:val>
            <c:numRef>
              <c:f>march12!$M$2:$M$10</c:f>
              <c:numCache>
                <c:formatCode>General</c:formatCode>
                <c:ptCount val="9"/>
                <c:pt idx="0">
                  <c:v>128.76</c:v>
                </c:pt>
                <c:pt idx="1">
                  <c:v>24.83</c:v>
                </c:pt>
                <c:pt idx="2">
                  <c:v>20.620000000000005</c:v>
                </c:pt>
                <c:pt idx="3">
                  <c:v>19.73</c:v>
                </c:pt>
                <c:pt idx="4">
                  <c:v>0</c:v>
                </c:pt>
                <c:pt idx="5">
                  <c:v>2.5700000000000003</c:v>
                </c:pt>
                <c:pt idx="6">
                  <c:v>57.64</c:v>
                </c:pt>
                <c:pt idx="7">
                  <c:v>1.0100000000000051</c:v>
                </c:pt>
                <c:pt idx="8">
                  <c:v>16.209999999999994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658256"/>
        <c:axId val="346659432"/>
      </c:barChart>
      <c:catAx>
        <c:axId val="346658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6659432"/>
        <c:crosses val="autoZero"/>
        <c:auto val="1"/>
        <c:lblAlgn val="ctr"/>
        <c:lblOffset val="100"/>
        <c:noMultiLvlLbl val="0"/>
      </c:catAx>
      <c:valAx>
        <c:axId val="346659432"/>
        <c:scaling>
          <c:orientation val="minMax"/>
          <c:max val="18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65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invertIfNegative val="0"/>
          <c:cat>
            <c:multiLvlStrRef>
              <c:f>march12!$N$2:$O$10</c:f>
              <c:multiLvlStrCache>
                <c:ptCount val="9"/>
                <c:lvl>
                  <c:pt idx="0">
                    <c:v>Mat</c:v>
                  </c:pt>
                  <c:pt idx="1">
                    <c:v>Tile</c:v>
                  </c:pt>
                  <c:pt idx="2">
                    <c:v>Tube</c:v>
                  </c:pt>
                  <c:pt idx="3">
                    <c:v>Mat</c:v>
                  </c:pt>
                  <c:pt idx="4">
                    <c:v>Tile</c:v>
                  </c:pt>
                  <c:pt idx="5">
                    <c:v>Tube</c:v>
                  </c:pt>
                  <c:pt idx="6">
                    <c:v>Mat</c:v>
                  </c:pt>
                  <c:pt idx="7">
                    <c:v>Tile</c:v>
                  </c:pt>
                  <c:pt idx="8">
                    <c:v>Tube</c:v>
                  </c:pt>
                </c:lvl>
                <c:lvl>
                  <c:pt idx="0">
                    <c:v>1A</c:v>
                  </c:pt>
                  <c:pt idx="1">
                    <c:v>1A</c:v>
                  </c:pt>
                  <c:pt idx="2">
                    <c:v>1A</c:v>
                  </c:pt>
                  <c:pt idx="3">
                    <c:v>1B</c:v>
                  </c:pt>
                  <c:pt idx="4">
                    <c:v>1B</c:v>
                  </c:pt>
                  <c:pt idx="5">
                    <c:v>1B</c:v>
                  </c:pt>
                  <c:pt idx="6">
                    <c:v>1C</c:v>
                  </c:pt>
                  <c:pt idx="7">
                    <c:v>1C</c:v>
                  </c:pt>
                  <c:pt idx="8">
                    <c:v>1C</c:v>
                  </c:pt>
                </c:lvl>
              </c:multiLvlStrCache>
            </c:multiLvlStrRef>
          </c:cat>
          <c:val>
            <c:numRef>
              <c:f>march12!$P$2:$P$10</c:f>
              <c:numCache>
                <c:formatCode>General</c:formatCode>
                <c:ptCount val="9"/>
                <c:pt idx="0">
                  <c:v>83.789999999999992</c:v>
                </c:pt>
                <c:pt idx="1">
                  <c:v>14.86</c:v>
                </c:pt>
                <c:pt idx="2">
                  <c:v>23.14</c:v>
                </c:pt>
                <c:pt idx="3">
                  <c:v>153.72999999999999</c:v>
                </c:pt>
                <c:pt idx="5">
                  <c:v>166.20999999999998</c:v>
                </c:pt>
                <c:pt idx="6">
                  <c:v>42.67</c:v>
                </c:pt>
                <c:pt idx="7">
                  <c:v>5.2000000000000028</c:v>
                </c:pt>
                <c:pt idx="8">
                  <c:v>15.329999999999998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668056"/>
        <c:axId val="346658648"/>
      </c:barChart>
      <c:catAx>
        <c:axId val="346668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6658648"/>
        <c:crosses val="autoZero"/>
        <c:auto val="1"/>
        <c:lblAlgn val="ctr"/>
        <c:lblOffset val="100"/>
        <c:noMultiLvlLbl val="0"/>
      </c:catAx>
      <c:valAx>
        <c:axId val="346658648"/>
        <c:scaling>
          <c:orientation val="minMax"/>
          <c:max val="18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grams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6668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</c:v>
          </c:tx>
          <c:invertIfNegative val="0"/>
          <c:cat>
            <c:strRef>
              <c:f>march12!$G$29:$G$31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march12!$J$29:$J$31</c:f>
              <c:numCache>
                <c:formatCode>General</c:formatCode>
                <c:ptCount val="3"/>
                <c:pt idx="0">
                  <c:v>43.959999999999994</c:v>
                </c:pt>
                <c:pt idx="1">
                  <c:v>25.560000000000002</c:v>
                </c:pt>
                <c:pt idx="2">
                  <c:v>1.6800000000000033</c:v>
                </c:pt>
              </c:numCache>
            </c:numRef>
          </c:val>
        </c:ser>
        <c:ser>
          <c:idx val="1"/>
          <c:order val="1"/>
          <c:tx>
            <c:v>2</c:v>
          </c:tx>
          <c:invertIfNegative val="0"/>
          <c:cat>
            <c:strRef>
              <c:f>march12!$G$29:$G$31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march12!$M$29:$M$31</c:f>
              <c:numCache>
                <c:formatCode>General</c:formatCode>
                <c:ptCount val="3"/>
                <c:pt idx="0">
                  <c:v>128.76</c:v>
                </c:pt>
                <c:pt idx="1">
                  <c:v>19.73</c:v>
                </c:pt>
                <c:pt idx="2">
                  <c:v>57.64</c:v>
                </c:pt>
              </c:numCache>
            </c:numRef>
          </c:val>
        </c:ser>
        <c:ser>
          <c:idx val="2"/>
          <c:order val="2"/>
          <c:tx>
            <c:v>1</c:v>
          </c:tx>
          <c:invertIfNegative val="0"/>
          <c:cat>
            <c:strRef>
              <c:f>march12!$G$29:$G$31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march12!$P$29:$P$31</c:f>
              <c:numCache>
                <c:formatCode>General</c:formatCode>
                <c:ptCount val="3"/>
                <c:pt idx="0">
                  <c:v>83.789999999999992</c:v>
                </c:pt>
                <c:pt idx="1">
                  <c:v>153.72999999999999</c:v>
                </c:pt>
                <c:pt idx="2">
                  <c:v>42.67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663744"/>
        <c:axId val="346663352"/>
      </c:barChart>
      <c:catAx>
        <c:axId val="346663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6663352"/>
        <c:crosses val="autoZero"/>
        <c:auto val="1"/>
        <c:lblAlgn val="ctr"/>
        <c:lblOffset val="100"/>
        <c:noMultiLvlLbl val="0"/>
      </c:catAx>
      <c:valAx>
        <c:axId val="346663352"/>
        <c:scaling>
          <c:orientation val="minMax"/>
          <c:max val="17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66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Tile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</c:v>
          </c:tx>
          <c:invertIfNegative val="0"/>
          <c:cat>
            <c:strRef>
              <c:f>march12!$G$29:$G$31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march12!$J$32:$J$34</c:f>
              <c:numCache>
                <c:formatCode>General</c:formatCode>
                <c:ptCount val="3"/>
                <c:pt idx="0">
                  <c:v>14.060000000000009</c:v>
                </c:pt>
                <c:pt idx="1">
                  <c:v>8.0799999999999983</c:v>
                </c:pt>
              </c:numCache>
            </c:numRef>
          </c:val>
        </c:ser>
        <c:ser>
          <c:idx val="1"/>
          <c:order val="1"/>
          <c:tx>
            <c:v>2</c:v>
          </c:tx>
          <c:invertIfNegative val="0"/>
          <c:cat>
            <c:strRef>
              <c:f>march12!$G$29:$G$31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march12!$M$32:$M$34</c:f>
              <c:numCache>
                <c:formatCode>General</c:formatCode>
                <c:ptCount val="3"/>
                <c:pt idx="0">
                  <c:v>24.83</c:v>
                </c:pt>
                <c:pt idx="1">
                  <c:v>0</c:v>
                </c:pt>
                <c:pt idx="2">
                  <c:v>1.0100000000000051</c:v>
                </c:pt>
              </c:numCache>
            </c:numRef>
          </c:val>
        </c:ser>
        <c:ser>
          <c:idx val="2"/>
          <c:order val="2"/>
          <c:tx>
            <c:v>1</c:v>
          </c:tx>
          <c:invertIfNegative val="0"/>
          <c:cat>
            <c:strRef>
              <c:f>march12!$G$29:$G$31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march12!$P$32:$P$34</c:f>
              <c:numCache>
                <c:formatCode>General</c:formatCode>
                <c:ptCount val="3"/>
                <c:pt idx="0">
                  <c:v>14.86</c:v>
                </c:pt>
                <c:pt idx="2">
                  <c:v>5.2000000000000028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656296"/>
        <c:axId val="346657080"/>
      </c:barChart>
      <c:catAx>
        <c:axId val="346656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6657080"/>
        <c:crosses val="autoZero"/>
        <c:auto val="1"/>
        <c:lblAlgn val="ctr"/>
        <c:lblOffset val="100"/>
        <c:noMultiLvlLbl val="0"/>
      </c:catAx>
      <c:valAx>
        <c:axId val="346657080"/>
        <c:scaling>
          <c:orientation val="minMax"/>
          <c:max val="17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656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Tube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</c:v>
          </c:tx>
          <c:invertIfNegative val="0"/>
          <c:cat>
            <c:strRef>
              <c:f>march12!$G$29:$G$31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march12!$J$35:$J$37</c:f>
              <c:numCache>
                <c:formatCode>General</c:formatCode>
                <c:ptCount val="3"/>
                <c:pt idx="0">
                  <c:v>5.7000000000000028</c:v>
                </c:pt>
                <c:pt idx="2">
                  <c:v>5.25</c:v>
                </c:pt>
              </c:numCache>
            </c:numRef>
          </c:val>
        </c:ser>
        <c:ser>
          <c:idx val="1"/>
          <c:order val="1"/>
          <c:tx>
            <c:v>2</c:v>
          </c:tx>
          <c:invertIfNegative val="0"/>
          <c:cat>
            <c:strRef>
              <c:f>march12!$G$29:$G$31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march12!$M$35:$M$37</c:f>
              <c:numCache>
                <c:formatCode>General</c:formatCode>
                <c:ptCount val="3"/>
                <c:pt idx="0">
                  <c:v>20.620000000000005</c:v>
                </c:pt>
                <c:pt idx="1">
                  <c:v>2.5700000000000003</c:v>
                </c:pt>
                <c:pt idx="2">
                  <c:v>16.209999999999994</c:v>
                </c:pt>
              </c:numCache>
            </c:numRef>
          </c:val>
        </c:ser>
        <c:ser>
          <c:idx val="2"/>
          <c:order val="2"/>
          <c:tx>
            <c:v>1</c:v>
          </c:tx>
          <c:invertIfNegative val="0"/>
          <c:cat>
            <c:strRef>
              <c:f>march12!$G$29:$G$31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march12!$P$35:$P$37</c:f>
              <c:numCache>
                <c:formatCode>General</c:formatCode>
                <c:ptCount val="3"/>
                <c:pt idx="0">
                  <c:v>23.14</c:v>
                </c:pt>
                <c:pt idx="1">
                  <c:v>166.20999999999998</c:v>
                </c:pt>
                <c:pt idx="2">
                  <c:v>15.329999999999998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657472"/>
        <c:axId val="346664136"/>
      </c:barChart>
      <c:catAx>
        <c:axId val="346657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6664136"/>
        <c:crosses val="autoZero"/>
        <c:auto val="1"/>
        <c:lblAlgn val="ctr"/>
        <c:lblOffset val="100"/>
        <c:noMultiLvlLbl val="0"/>
      </c:catAx>
      <c:valAx>
        <c:axId val="346664136"/>
        <c:scaling>
          <c:orientation val="minMax"/>
          <c:max val="17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65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</xdr:colOff>
      <xdr:row>15</xdr:row>
      <xdr:rowOff>28575</xdr:rowOff>
    </xdr:from>
    <xdr:to>
      <xdr:col>29</xdr:col>
      <xdr:colOff>352425</xdr:colOff>
      <xdr:row>29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342900</xdr:colOff>
      <xdr:row>15</xdr:row>
      <xdr:rowOff>19050</xdr:rowOff>
    </xdr:from>
    <xdr:to>
      <xdr:col>22</xdr:col>
      <xdr:colOff>38100</xdr:colOff>
      <xdr:row>29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15</xdr:row>
      <xdr:rowOff>28575</xdr:rowOff>
    </xdr:from>
    <xdr:to>
      <xdr:col>14</xdr:col>
      <xdr:colOff>314325</xdr:colOff>
      <xdr:row>29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95250</xdr:colOff>
      <xdr:row>11</xdr:row>
      <xdr:rowOff>38100</xdr:rowOff>
    </xdr:from>
    <xdr:to>
      <xdr:col>29</xdr:col>
      <xdr:colOff>400050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352425</xdr:colOff>
      <xdr:row>11</xdr:row>
      <xdr:rowOff>9525</xdr:rowOff>
    </xdr:from>
    <xdr:to>
      <xdr:col>22</xdr:col>
      <xdr:colOff>47625</xdr:colOff>
      <xdr:row>25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11</xdr:row>
      <xdr:rowOff>9525</xdr:rowOff>
    </xdr:from>
    <xdr:to>
      <xdr:col>14</xdr:col>
      <xdr:colOff>304800</xdr:colOff>
      <xdr:row>25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37</xdr:row>
      <xdr:rowOff>85725</xdr:rowOff>
    </xdr:from>
    <xdr:to>
      <xdr:col>14</xdr:col>
      <xdr:colOff>295275</xdr:colOff>
      <xdr:row>51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400050</xdr:colOff>
      <xdr:row>37</xdr:row>
      <xdr:rowOff>66675</xdr:rowOff>
    </xdr:from>
    <xdr:to>
      <xdr:col>22</xdr:col>
      <xdr:colOff>95250</xdr:colOff>
      <xdr:row>51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180975</xdr:colOff>
      <xdr:row>37</xdr:row>
      <xdr:rowOff>47625</xdr:rowOff>
    </xdr:from>
    <xdr:to>
      <xdr:col>29</xdr:col>
      <xdr:colOff>485775</xdr:colOff>
      <xdr:row>51</xdr:row>
      <xdr:rowOff>123825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14</xdr:row>
      <xdr:rowOff>166687</xdr:rowOff>
    </xdr:from>
    <xdr:to>
      <xdr:col>13</xdr:col>
      <xdr:colOff>581025</xdr:colOff>
      <xdr:row>29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14</xdr:row>
      <xdr:rowOff>166687</xdr:rowOff>
    </xdr:from>
    <xdr:to>
      <xdr:col>7</xdr:col>
      <xdr:colOff>219075</xdr:colOff>
      <xdr:row>29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O1" sqref="O1"/>
    </sheetView>
  </sheetViews>
  <sheetFormatPr defaultRowHeight="15" x14ac:dyDescent="0.25"/>
  <cols>
    <col min="9" max="10" width="10.140625" customWidth="1"/>
  </cols>
  <sheetData>
    <row r="1" spans="1:17" x14ac:dyDescent="0.25">
      <c r="O1" t="s">
        <v>48</v>
      </c>
    </row>
    <row r="5" spans="1:17" x14ac:dyDescent="0.25">
      <c r="G5" t="s">
        <v>0</v>
      </c>
      <c r="H5" t="s">
        <v>40</v>
      </c>
      <c r="I5" t="s">
        <v>58</v>
      </c>
      <c r="K5" t="s">
        <v>0</v>
      </c>
      <c r="L5" t="s">
        <v>40</v>
      </c>
      <c r="M5" t="s">
        <v>41</v>
      </c>
      <c r="O5" t="s">
        <v>0</v>
      </c>
      <c r="P5" t="s">
        <v>40</v>
      </c>
      <c r="Q5" t="s">
        <v>41</v>
      </c>
    </row>
    <row r="6" spans="1:17" x14ac:dyDescent="0.25">
      <c r="B6" t="s">
        <v>43</v>
      </c>
      <c r="C6" t="s">
        <v>44</v>
      </c>
      <c r="G6" t="s">
        <v>37</v>
      </c>
      <c r="H6" t="s">
        <v>1</v>
      </c>
      <c r="I6">
        <v>3.5700000000000003</v>
      </c>
      <c r="K6" t="s">
        <v>34</v>
      </c>
      <c r="L6" t="s">
        <v>1</v>
      </c>
      <c r="M6">
        <v>27.900000000000006</v>
      </c>
      <c r="O6" t="s">
        <v>31</v>
      </c>
      <c r="P6" t="s">
        <v>1</v>
      </c>
      <c r="Q6">
        <v>12.895</v>
      </c>
    </row>
    <row r="7" spans="1:17" x14ac:dyDescent="0.25">
      <c r="A7" t="s">
        <v>13</v>
      </c>
      <c r="D7">
        <v>12.895</v>
      </c>
      <c r="G7" t="s">
        <v>37</v>
      </c>
      <c r="H7" t="s">
        <v>3</v>
      </c>
      <c r="I7">
        <v>25.15</v>
      </c>
      <c r="K7" t="s">
        <v>34</v>
      </c>
      <c r="L7" t="s">
        <v>3</v>
      </c>
      <c r="M7">
        <v>105.6</v>
      </c>
      <c r="O7" t="s">
        <v>31</v>
      </c>
      <c r="P7" t="s">
        <v>3</v>
      </c>
      <c r="Q7">
        <v>77.87</v>
      </c>
    </row>
    <row r="8" spans="1:17" x14ac:dyDescent="0.25">
      <c r="A8" t="s">
        <v>11</v>
      </c>
      <c r="D8">
        <v>77.87</v>
      </c>
      <c r="G8" t="s">
        <v>37</v>
      </c>
      <c r="H8" t="s">
        <v>2</v>
      </c>
      <c r="I8">
        <v>2.1000000000000014</v>
      </c>
      <c r="K8" t="s">
        <v>34</v>
      </c>
      <c r="L8" t="s">
        <v>2</v>
      </c>
      <c r="O8" t="s">
        <v>31</v>
      </c>
      <c r="P8" t="s">
        <v>2</v>
      </c>
      <c r="Q8">
        <v>2.2909999999999999</v>
      </c>
    </row>
    <row r="9" spans="1:17" x14ac:dyDescent="0.25">
      <c r="A9" t="s">
        <v>14</v>
      </c>
      <c r="D9">
        <v>2.2909999999999999</v>
      </c>
      <c r="G9" t="s">
        <v>38</v>
      </c>
      <c r="H9" t="s">
        <v>1</v>
      </c>
      <c r="K9" t="s">
        <v>35</v>
      </c>
      <c r="L9" t="s">
        <v>1</v>
      </c>
      <c r="O9" t="s">
        <v>32</v>
      </c>
      <c r="P9" t="s">
        <v>3</v>
      </c>
      <c r="Q9">
        <v>71.36</v>
      </c>
    </row>
    <row r="10" spans="1:17" x14ac:dyDescent="0.25">
      <c r="A10" t="s">
        <v>22</v>
      </c>
      <c r="B10">
        <v>131</v>
      </c>
      <c r="C10">
        <v>59.64</v>
      </c>
      <c r="D10">
        <f>B10-C10</f>
        <v>71.36</v>
      </c>
      <c r="G10" t="s">
        <v>38</v>
      </c>
      <c r="H10" t="s">
        <v>3</v>
      </c>
      <c r="K10" t="s">
        <v>35</v>
      </c>
      <c r="L10" t="s">
        <v>3</v>
      </c>
      <c r="M10">
        <v>18.859999999999996</v>
      </c>
      <c r="O10" t="s">
        <v>32</v>
      </c>
      <c r="P10" t="s">
        <v>1</v>
      </c>
      <c r="Q10">
        <v>0.51000000000000156</v>
      </c>
    </row>
    <row r="11" spans="1:17" x14ac:dyDescent="0.25">
      <c r="A11" t="s">
        <v>17</v>
      </c>
      <c r="B11">
        <v>118.6</v>
      </c>
      <c r="C11">
        <v>100.33</v>
      </c>
      <c r="D11">
        <f t="shared" ref="D11:D24" si="0">B11-C11</f>
        <v>18.269999999999996</v>
      </c>
      <c r="G11" t="s">
        <v>38</v>
      </c>
      <c r="H11" t="s">
        <v>2</v>
      </c>
      <c r="K11" t="s">
        <v>35</v>
      </c>
      <c r="L11" t="s">
        <v>2</v>
      </c>
      <c r="O11" t="s">
        <v>32</v>
      </c>
      <c r="P11" t="s">
        <v>2</v>
      </c>
      <c r="Q11">
        <v>31.97</v>
      </c>
    </row>
    <row r="12" spans="1:17" x14ac:dyDescent="0.25">
      <c r="A12" t="s">
        <v>10</v>
      </c>
      <c r="B12">
        <v>52.5</v>
      </c>
      <c r="C12">
        <v>49.63</v>
      </c>
      <c r="D12">
        <f t="shared" si="0"/>
        <v>2.8699999999999974</v>
      </c>
      <c r="G12" t="s">
        <v>39</v>
      </c>
      <c r="H12" t="s">
        <v>1</v>
      </c>
      <c r="K12" t="s">
        <v>36</v>
      </c>
      <c r="L12" t="s">
        <v>1</v>
      </c>
      <c r="M12">
        <v>2.8699999999999974</v>
      </c>
      <c r="O12" t="s">
        <v>33</v>
      </c>
      <c r="P12" t="s">
        <v>3</v>
      </c>
      <c r="Q12">
        <v>18.269999999999996</v>
      </c>
    </row>
    <row r="13" spans="1:17" x14ac:dyDescent="0.25">
      <c r="A13" t="s">
        <v>42</v>
      </c>
      <c r="B13">
        <v>31.26</v>
      </c>
      <c r="C13">
        <v>30.75</v>
      </c>
      <c r="D13">
        <f t="shared" si="0"/>
        <v>0.51000000000000156</v>
      </c>
      <c r="G13" t="s">
        <v>39</v>
      </c>
      <c r="H13" t="s">
        <v>3</v>
      </c>
      <c r="I13">
        <v>2.6249999999999964</v>
      </c>
      <c r="K13" t="s">
        <v>36</v>
      </c>
      <c r="L13" t="s">
        <v>3</v>
      </c>
      <c r="M13">
        <v>48.629999999999995</v>
      </c>
      <c r="O13" t="s">
        <v>33</v>
      </c>
      <c r="P13" t="s">
        <v>1</v>
      </c>
      <c r="Q13">
        <v>6.0099999999999909</v>
      </c>
    </row>
    <row r="14" spans="1:17" x14ac:dyDescent="0.25">
      <c r="A14" t="s">
        <v>30</v>
      </c>
      <c r="B14">
        <v>82.77</v>
      </c>
      <c r="C14">
        <v>76.760000000000005</v>
      </c>
      <c r="D14">
        <f t="shared" si="0"/>
        <v>6.0099999999999909</v>
      </c>
      <c r="G14" t="s">
        <v>39</v>
      </c>
      <c r="H14" t="s">
        <v>2</v>
      </c>
      <c r="K14" t="s">
        <v>36</v>
      </c>
      <c r="L14" t="s">
        <v>2</v>
      </c>
      <c r="O14" t="s">
        <v>33</v>
      </c>
      <c r="P14" t="s">
        <v>2</v>
      </c>
      <c r="Q14">
        <v>11.310000000000002</v>
      </c>
    </row>
    <row r="15" spans="1:17" x14ac:dyDescent="0.25">
      <c r="A15" t="s">
        <v>9</v>
      </c>
      <c r="B15">
        <v>33.159999999999997</v>
      </c>
      <c r="C15">
        <v>30.535</v>
      </c>
      <c r="D15">
        <f t="shared" si="0"/>
        <v>2.6249999999999964</v>
      </c>
    </row>
    <row r="16" spans="1:17" x14ac:dyDescent="0.25">
      <c r="A16" t="s">
        <v>15</v>
      </c>
      <c r="B16">
        <v>76.31</v>
      </c>
      <c r="C16">
        <v>48.41</v>
      </c>
      <c r="D16">
        <f t="shared" si="0"/>
        <v>27.900000000000006</v>
      </c>
    </row>
    <row r="17" spans="1:4" x14ac:dyDescent="0.25">
      <c r="A17" t="s">
        <v>19</v>
      </c>
      <c r="B17">
        <v>50.3</v>
      </c>
      <c r="C17">
        <v>31.44</v>
      </c>
      <c r="D17">
        <f t="shared" si="0"/>
        <v>18.859999999999996</v>
      </c>
    </row>
    <row r="18" spans="1:4" x14ac:dyDescent="0.25">
      <c r="A18" t="s">
        <v>27</v>
      </c>
      <c r="B18">
        <v>64.7</v>
      </c>
      <c r="C18">
        <v>61.13</v>
      </c>
      <c r="D18">
        <f t="shared" si="0"/>
        <v>3.5700000000000003</v>
      </c>
    </row>
    <row r="19" spans="1:4" x14ac:dyDescent="0.25">
      <c r="A19" t="s">
        <v>20</v>
      </c>
      <c r="B19">
        <v>87</v>
      </c>
      <c r="C19">
        <v>75.69</v>
      </c>
      <c r="D19">
        <f t="shared" si="0"/>
        <v>11.310000000000002</v>
      </c>
    </row>
    <row r="20" spans="1:4" x14ac:dyDescent="0.25">
      <c r="A20" t="s">
        <v>8</v>
      </c>
      <c r="B20">
        <v>199</v>
      </c>
      <c r="C20">
        <v>93.4</v>
      </c>
      <c r="D20">
        <f t="shared" si="0"/>
        <v>105.6</v>
      </c>
    </row>
    <row r="21" spans="1:4" x14ac:dyDescent="0.25">
      <c r="A21" t="s">
        <v>23</v>
      </c>
      <c r="B21">
        <v>107.8</v>
      </c>
      <c r="C21">
        <v>75.83</v>
      </c>
      <c r="D21">
        <f t="shared" si="0"/>
        <v>31.97</v>
      </c>
    </row>
    <row r="22" spans="1:4" x14ac:dyDescent="0.25">
      <c r="A22" t="s">
        <v>18</v>
      </c>
      <c r="B22">
        <v>85.8</v>
      </c>
      <c r="C22">
        <v>60.65</v>
      </c>
      <c r="D22">
        <f t="shared" si="0"/>
        <v>25.15</v>
      </c>
    </row>
    <row r="23" spans="1:4" x14ac:dyDescent="0.25">
      <c r="A23" t="s">
        <v>16</v>
      </c>
      <c r="B23">
        <v>146</v>
      </c>
      <c r="C23">
        <v>97.37</v>
      </c>
      <c r="D23">
        <f t="shared" si="0"/>
        <v>48.629999999999995</v>
      </c>
    </row>
    <row r="24" spans="1:4" x14ac:dyDescent="0.25">
      <c r="A24" t="s">
        <v>25</v>
      </c>
      <c r="B24">
        <v>63.46</v>
      </c>
      <c r="C24">
        <v>61.36</v>
      </c>
      <c r="D24">
        <f t="shared" si="0"/>
        <v>2.1000000000000014</v>
      </c>
    </row>
  </sheetData>
  <sortState ref="G6:I23">
    <sortCondition ref="G6:G23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workbookViewId="0">
      <selection activeCell="D4" sqref="D4"/>
    </sheetView>
  </sheetViews>
  <sheetFormatPr defaultRowHeight="15" x14ac:dyDescent="0.25"/>
  <cols>
    <col min="3" max="3" width="12.140625" customWidth="1"/>
    <col min="4" max="4" width="12.5703125" customWidth="1"/>
    <col min="5" max="5" width="12.85546875" customWidth="1"/>
    <col min="6" max="7" width="12.28515625" customWidth="1"/>
    <col min="8" max="8" width="12" customWidth="1"/>
    <col min="9" max="9" width="13.85546875" customWidth="1"/>
  </cols>
  <sheetData>
    <row r="1" spans="2:11" x14ac:dyDescent="0.25">
      <c r="C1" s="6" t="s">
        <v>1</v>
      </c>
      <c r="D1" s="6" t="s">
        <v>1</v>
      </c>
      <c r="E1" s="6" t="s">
        <v>1</v>
      </c>
      <c r="F1" s="4" t="s">
        <v>104</v>
      </c>
      <c r="G1" s="4" t="s">
        <v>104</v>
      </c>
      <c r="H1" s="4" t="s">
        <v>104</v>
      </c>
      <c r="I1" s="4" t="s">
        <v>104</v>
      </c>
    </row>
    <row r="2" spans="2:11" x14ac:dyDescent="0.25">
      <c r="C2" s="11">
        <v>40940</v>
      </c>
      <c r="D2" s="11">
        <v>40969</v>
      </c>
      <c r="E2" s="11" t="s">
        <v>103</v>
      </c>
      <c r="F2" s="11">
        <v>41365</v>
      </c>
      <c r="G2" s="11">
        <v>41395</v>
      </c>
      <c r="H2" s="6" t="s">
        <v>101</v>
      </c>
      <c r="I2" s="11">
        <v>41426</v>
      </c>
    </row>
    <row r="3" spans="2:11" ht="17.25" x14ac:dyDescent="0.25">
      <c r="B3" s="6" t="s">
        <v>60</v>
      </c>
      <c r="C3" s="6" t="s">
        <v>140</v>
      </c>
      <c r="D3" s="6" t="s">
        <v>140</v>
      </c>
      <c r="E3" s="6" t="s">
        <v>140</v>
      </c>
      <c r="F3" s="6" t="s">
        <v>140</v>
      </c>
      <c r="G3" s="6" t="s">
        <v>140</v>
      </c>
      <c r="H3" s="6" t="s">
        <v>140</v>
      </c>
      <c r="I3" s="6" t="s">
        <v>140</v>
      </c>
    </row>
    <row r="4" spans="2:11" x14ac:dyDescent="0.25">
      <c r="B4" s="6" t="s">
        <v>31</v>
      </c>
      <c r="C4" s="9">
        <v>1.0407586763518968</v>
      </c>
      <c r="D4" s="9">
        <v>1.7990314769975786</v>
      </c>
      <c r="E4" s="9" t="s">
        <v>63</v>
      </c>
      <c r="F4" s="9">
        <v>1.6679320893544196</v>
      </c>
      <c r="G4" s="9">
        <v>6.9331360604386738</v>
      </c>
      <c r="H4" s="9">
        <v>4.1115109195624688</v>
      </c>
      <c r="I4" s="9">
        <v>3.8207980262600718</v>
      </c>
    </row>
    <row r="5" spans="2:11" x14ac:dyDescent="0.25">
      <c r="B5" s="6" t="s">
        <v>32</v>
      </c>
      <c r="C5" s="10">
        <v>0</v>
      </c>
      <c r="D5" s="9" t="s">
        <v>63</v>
      </c>
      <c r="E5" s="9" t="s">
        <v>63</v>
      </c>
      <c r="F5" s="9" t="s">
        <v>63</v>
      </c>
      <c r="G5" s="9" t="s">
        <v>63</v>
      </c>
      <c r="H5" s="9">
        <v>0</v>
      </c>
      <c r="I5" s="9">
        <v>1.1628515732095872</v>
      </c>
    </row>
    <row r="6" spans="2:11" x14ac:dyDescent="0.25">
      <c r="B6" s="6" t="s">
        <v>33</v>
      </c>
      <c r="C6" s="9">
        <v>0.4850686037126708</v>
      </c>
      <c r="D6" s="9">
        <v>0.62953995157385023</v>
      </c>
      <c r="E6" s="9">
        <v>6.8887903693346478E-2</v>
      </c>
      <c r="F6" s="9">
        <v>1.8895454438840287</v>
      </c>
      <c r="G6" s="9" t="s">
        <v>63</v>
      </c>
      <c r="H6" s="13">
        <v>8.2230218391249377</v>
      </c>
      <c r="I6" s="9">
        <v>1.1628515732095872</v>
      </c>
    </row>
    <row r="7" spans="2:11" x14ac:dyDescent="0.25">
      <c r="B7" s="6" t="s">
        <v>34</v>
      </c>
      <c r="C7" s="9">
        <v>2.1110774818401943</v>
      </c>
      <c r="D7" s="9">
        <v>3.0060532687651333</v>
      </c>
      <c r="E7" s="9">
        <v>0.19575077584148962</v>
      </c>
      <c r="F7" s="9">
        <v>2.332772152943245</v>
      </c>
      <c r="G7" s="9">
        <v>1.9348286680293971</v>
      </c>
      <c r="H7" s="9">
        <v>5.4820145594166254</v>
      </c>
      <c r="I7" s="9">
        <v>3.8207980262600718</v>
      </c>
    </row>
    <row r="8" spans="2:11" x14ac:dyDescent="0.25">
      <c r="B8" s="6" t="s">
        <v>35</v>
      </c>
      <c r="C8" s="6"/>
      <c r="D8" s="9">
        <v>0</v>
      </c>
      <c r="E8" s="9" t="s">
        <v>63</v>
      </c>
      <c r="F8" s="9">
        <v>0</v>
      </c>
      <c r="G8" s="9">
        <v>0</v>
      </c>
      <c r="H8" s="9">
        <v>0</v>
      </c>
      <c r="I8" s="9">
        <v>0</v>
      </c>
    </row>
    <row r="9" spans="2:11" x14ac:dyDescent="0.25">
      <c r="B9" s="6" t="s">
        <v>36</v>
      </c>
      <c r="C9" s="9">
        <v>2.1716101694915234E-4</v>
      </c>
      <c r="D9" s="9">
        <v>0.12227602905569068</v>
      </c>
      <c r="E9" s="9" t="s">
        <v>63</v>
      </c>
      <c r="F9" s="9">
        <v>1.7495791147074335</v>
      </c>
      <c r="G9" s="9" t="s">
        <v>63</v>
      </c>
      <c r="H9" s="13">
        <v>5.4820145594166254</v>
      </c>
      <c r="I9" s="9">
        <v>0.66448661326262126</v>
      </c>
    </row>
    <row r="10" spans="2:11" x14ac:dyDescent="0.25">
      <c r="B10" s="6" t="s">
        <v>37</v>
      </c>
      <c r="C10" s="9">
        <v>0.28813559322033905</v>
      </c>
      <c r="D10" s="9">
        <v>1.7021791767554491</v>
      </c>
      <c r="E10" s="9">
        <v>0</v>
      </c>
      <c r="F10" s="9">
        <v>1.1663860764716225</v>
      </c>
      <c r="G10" s="9">
        <v>2.0960643903651803</v>
      </c>
      <c r="H10" s="9">
        <v>4.1115109195624688</v>
      </c>
      <c r="I10" s="9">
        <v>0.66448661326262126</v>
      </c>
    </row>
    <row r="11" spans="2:11" x14ac:dyDescent="0.25">
      <c r="B11" s="6" t="s">
        <v>38</v>
      </c>
      <c r="C11" s="6"/>
      <c r="D11" s="9">
        <v>0.97820823244552035</v>
      </c>
      <c r="E11" s="7" t="s">
        <v>63</v>
      </c>
      <c r="F11" s="9">
        <v>0</v>
      </c>
      <c r="G11" s="9" t="s">
        <v>63</v>
      </c>
      <c r="H11" s="9">
        <v>0</v>
      </c>
      <c r="I11" s="9">
        <v>0.99672991989393189</v>
      </c>
    </row>
    <row r="12" spans="2:11" x14ac:dyDescent="0.25">
      <c r="B12" s="6" t="s">
        <v>39</v>
      </c>
      <c r="C12" s="6"/>
      <c r="D12" s="6" t="s">
        <v>63</v>
      </c>
      <c r="E12" s="9" t="s">
        <v>63</v>
      </c>
      <c r="F12" s="9">
        <v>0</v>
      </c>
      <c r="G12" s="9">
        <v>0</v>
      </c>
      <c r="H12" s="9">
        <v>0</v>
      </c>
      <c r="I12" s="9" t="s">
        <v>63</v>
      </c>
    </row>
    <row r="13" spans="2:11" x14ac:dyDescent="0.25">
      <c r="C13" s="12" t="s">
        <v>2</v>
      </c>
      <c r="D13" s="12" t="s">
        <v>2</v>
      </c>
      <c r="E13" s="12" t="s">
        <v>2</v>
      </c>
      <c r="H13" s="5" t="s">
        <v>102</v>
      </c>
    </row>
    <row r="14" spans="2:11" x14ac:dyDescent="0.25">
      <c r="C14" s="11">
        <v>40940</v>
      </c>
      <c r="D14" s="11">
        <v>40969</v>
      </c>
      <c r="E14" s="11" t="s">
        <v>103</v>
      </c>
    </row>
    <row r="15" spans="2:11" ht="17.25" x14ac:dyDescent="0.25">
      <c r="C15" s="6" t="s">
        <v>140</v>
      </c>
      <c r="D15" s="6" t="s">
        <v>140</v>
      </c>
      <c r="E15" s="6" t="s">
        <v>140</v>
      </c>
    </row>
    <row r="16" spans="2:11" x14ac:dyDescent="0.25">
      <c r="B16" s="6" t="s">
        <v>31</v>
      </c>
      <c r="C16" s="9">
        <v>10.021872265966755</v>
      </c>
      <c r="D16" s="9">
        <v>151.83727034120733</v>
      </c>
      <c r="E16" s="9">
        <v>9.6484418320949281</v>
      </c>
      <c r="G16" s="51" t="s">
        <v>154</v>
      </c>
      <c r="H16" s="51" t="s">
        <v>155</v>
      </c>
      <c r="I16" s="51" t="s">
        <v>156</v>
      </c>
      <c r="J16" s="51" t="s">
        <v>157</v>
      </c>
      <c r="K16" s="58" t="s">
        <v>166</v>
      </c>
    </row>
    <row r="17" spans="2:11" x14ac:dyDescent="0.25">
      <c r="B17" s="6" t="s">
        <v>32</v>
      </c>
      <c r="C17" s="9">
        <v>139.85126859142608</v>
      </c>
      <c r="D17" s="9">
        <v>1090.6167979002623</v>
      </c>
      <c r="E17" s="9" t="s">
        <v>63</v>
      </c>
      <c r="F17" s="49" t="s">
        <v>104</v>
      </c>
      <c r="G17" s="51" t="s">
        <v>144</v>
      </c>
      <c r="H17" s="51" t="s">
        <v>158</v>
      </c>
      <c r="I17" s="51" t="s">
        <v>147</v>
      </c>
      <c r="J17" s="51" t="s">
        <v>144</v>
      </c>
    </row>
    <row r="18" spans="2:11" x14ac:dyDescent="0.25">
      <c r="B18" s="6" t="s">
        <v>33</v>
      </c>
      <c r="C18" s="9">
        <v>49.475065616797906</v>
      </c>
      <c r="D18" s="9">
        <v>100.59055118110236</v>
      </c>
      <c r="E18" s="9">
        <v>50.682045026061886</v>
      </c>
      <c r="F18" s="49" t="s">
        <v>159</v>
      </c>
      <c r="G18" s="52">
        <v>5</v>
      </c>
      <c r="H18" s="52">
        <v>3</v>
      </c>
      <c r="I18" s="52">
        <v>5</v>
      </c>
      <c r="J18" s="52">
        <v>7</v>
      </c>
      <c r="K18" s="52">
        <v>20</v>
      </c>
    </row>
    <row r="19" spans="2:11" x14ac:dyDescent="0.25">
      <c r="B19" s="6" t="s">
        <v>34</v>
      </c>
      <c r="C19" s="7" t="s">
        <v>63</v>
      </c>
      <c r="D19" s="9">
        <v>135.30183727034122</v>
      </c>
      <c r="E19" s="9">
        <v>63.657535765775755</v>
      </c>
      <c r="G19" s="42"/>
      <c r="H19" s="42"/>
      <c r="I19" s="42"/>
      <c r="J19" s="42"/>
    </row>
    <row r="20" spans="2:11" x14ac:dyDescent="0.25">
      <c r="B20" s="6" t="s">
        <v>35</v>
      </c>
      <c r="C20" s="7" t="s">
        <v>63</v>
      </c>
      <c r="D20" s="9">
        <v>16.863517060367457</v>
      </c>
      <c r="E20" s="7" t="s">
        <v>63</v>
      </c>
    </row>
    <row r="21" spans="2:11" x14ac:dyDescent="0.25">
      <c r="B21" s="6" t="s">
        <v>36</v>
      </c>
      <c r="C21" s="7" t="s">
        <v>63</v>
      </c>
      <c r="D21" s="9">
        <v>106.36482939632542</v>
      </c>
      <c r="E21" s="7" t="s">
        <v>63</v>
      </c>
    </row>
    <row r="22" spans="2:11" x14ac:dyDescent="0.25">
      <c r="B22" s="6" t="s">
        <v>37</v>
      </c>
      <c r="C22" s="9">
        <v>9.186351706036751</v>
      </c>
      <c r="D22" s="9">
        <v>37.401574803149622</v>
      </c>
      <c r="E22" s="9" t="s">
        <v>63</v>
      </c>
      <c r="G22" s="14"/>
      <c r="H22" s="14"/>
      <c r="I22" s="14"/>
    </row>
    <row r="23" spans="2:11" x14ac:dyDescent="0.25">
      <c r="B23" s="6" t="s">
        <v>38</v>
      </c>
      <c r="C23" s="9" t="s">
        <v>63</v>
      </c>
      <c r="D23" s="9" t="s">
        <v>63</v>
      </c>
      <c r="E23" s="9" t="s">
        <v>63</v>
      </c>
      <c r="G23" s="14"/>
      <c r="H23" s="14"/>
      <c r="I23" s="14"/>
    </row>
    <row r="24" spans="2:11" x14ac:dyDescent="0.25">
      <c r="B24" s="6" t="s">
        <v>39</v>
      </c>
      <c r="C24" s="9" t="s">
        <v>63</v>
      </c>
      <c r="D24" s="9">
        <v>34.448818897637793</v>
      </c>
      <c r="E24" s="9" t="s">
        <v>63</v>
      </c>
      <c r="G24" s="14"/>
      <c r="H24" s="14"/>
      <c r="I24" s="14"/>
    </row>
  </sheetData>
  <pageMargins left="0.7" right="0.7" top="0.75" bottom="0.75" header="0.3" footer="0.3"/>
  <pageSetup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J35" sqref="J35"/>
    </sheetView>
  </sheetViews>
  <sheetFormatPr defaultRowHeight="15" x14ac:dyDescent="0.25"/>
  <cols>
    <col min="3" max="3" width="8.7109375" customWidth="1"/>
    <col min="4" max="4" width="10" customWidth="1"/>
    <col min="6" max="6" width="10.7109375" customWidth="1"/>
    <col min="7" max="7" width="12.28515625" customWidth="1"/>
    <col min="8" max="8" width="13.7109375" customWidth="1"/>
  </cols>
  <sheetData>
    <row r="1" spans="1:8" x14ac:dyDescent="0.25">
      <c r="A1" t="s">
        <v>0</v>
      </c>
      <c r="B1" t="s">
        <v>40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</row>
    <row r="2" spans="1:8" x14ac:dyDescent="0.25">
      <c r="A2" t="s">
        <v>31</v>
      </c>
      <c r="B2" t="s">
        <v>3</v>
      </c>
      <c r="C2" s="15">
        <v>77.87</v>
      </c>
      <c r="D2" s="3">
        <v>5.8921004842615012</v>
      </c>
      <c r="E2" s="15">
        <v>83.789999999999992</v>
      </c>
      <c r="F2" s="15">
        <v>10.144067796610168</v>
      </c>
      <c r="G2" s="15">
        <v>197.3</v>
      </c>
      <c r="H2" s="3">
        <v>1.3457013266036899</v>
      </c>
    </row>
    <row r="3" spans="1:8" x14ac:dyDescent="0.25">
      <c r="A3" t="s">
        <v>31</v>
      </c>
      <c r="B3" t="s">
        <v>1</v>
      </c>
      <c r="C3" s="15">
        <v>12.895</v>
      </c>
      <c r="D3" s="3">
        <v>0.97571125907990319</v>
      </c>
      <c r="E3" s="15">
        <v>14.86</v>
      </c>
      <c r="F3" s="15">
        <v>1.7990314769975786</v>
      </c>
      <c r="G3" s="15" t="s">
        <v>106</v>
      </c>
      <c r="H3" s="3" t="s">
        <v>106</v>
      </c>
    </row>
    <row r="4" spans="1:8" x14ac:dyDescent="0.25">
      <c r="A4" t="s">
        <v>31</v>
      </c>
      <c r="B4" t="s">
        <v>2</v>
      </c>
      <c r="C4" s="15">
        <v>2.2909999999999999</v>
      </c>
      <c r="D4" s="3">
        <v>9.3955052493438327</v>
      </c>
      <c r="E4" s="15">
        <v>23.14</v>
      </c>
      <c r="F4" s="15">
        <v>151.83727034120733</v>
      </c>
      <c r="G4" s="15">
        <v>26.099999999999994</v>
      </c>
      <c r="H4" s="3">
        <v>9.6484418320949281</v>
      </c>
    </row>
    <row r="5" spans="1:8" x14ac:dyDescent="0.25">
      <c r="A5" t="s">
        <v>32</v>
      </c>
      <c r="B5" t="s">
        <v>3</v>
      </c>
      <c r="C5" s="15">
        <v>71.36</v>
      </c>
      <c r="D5" s="3">
        <v>5.3995157384987893</v>
      </c>
      <c r="E5" s="15">
        <v>153.72999999999999</v>
      </c>
      <c r="F5" s="15">
        <v>18.611380145278453</v>
      </c>
      <c r="G5" s="15" t="s">
        <v>106</v>
      </c>
      <c r="H5" s="3" t="s">
        <v>106</v>
      </c>
    </row>
    <row r="6" spans="1:8" x14ac:dyDescent="0.25">
      <c r="A6" t="s">
        <v>32</v>
      </c>
      <c r="B6" t="s">
        <v>1</v>
      </c>
      <c r="C6" s="15">
        <v>0.51</v>
      </c>
      <c r="D6" s="3">
        <v>3.8589588377723971E-2</v>
      </c>
      <c r="E6" s="15" t="s">
        <v>106</v>
      </c>
      <c r="F6" s="15" t="s">
        <v>106</v>
      </c>
      <c r="G6" s="15" t="s">
        <v>106</v>
      </c>
      <c r="H6" s="3" t="s">
        <v>106</v>
      </c>
    </row>
    <row r="7" spans="1:8" x14ac:dyDescent="0.25">
      <c r="A7" t="s">
        <v>32</v>
      </c>
      <c r="B7" t="s">
        <v>2</v>
      </c>
      <c r="C7" s="15">
        <v>31.97</v>
      </c>
      <c r="D7" s="3">
        <v>131.11056430446195</v>
      </c>
      <c r="E7" s="15">
        <v>166.20999999999998</v>
      </c>
      <c r="F7" s="15">
        <v>1090.6167979002623</v>
      </c>
      <c r="G7" s="15" t="s">
        <v>106</v>
      </c>
      <c r="H7" s="3" t="s">
        <v>106</v>
      </c>
    </row>
    <row r="8" spans="1:8" x14ac:dyDescent="0.25">
      <c r="A8" t="s">
        <v>33</v>
      </c>
      <c r="B8" t="s">
        <v>3</v>
      </c>
      <c r="C8" s="15">
        <v>18.269999999999996</v>
      </c>
      <c r="D8" s="3">
        <v>1.3824152542372878</v>
      </c>
      <c r="E8" s="15">
        <v>42.67</v>
      </c>
      <c r="F8" s="15">
        <v>5.1658595641646494</v>
      </c>
      <c r="G8" s="15" t="s">
        <v>106</v>
      </c>
      <c r="H8" s="3" t="s">
        <v>106</v>
      </c>
    </row>
    <row r="9" spans="1:8" x14ac:dyDescent="0.25">
      <c r="A9" t="s">
        <v>33</v>
      </c>
      <c r="B9" t="s">
        <v>1</v>
      </c>
      <c r="C9" s="15">
        <v>6.0099999999999909</v>
      </c>
      <c r="D9" s="3">
        <v>0.45475181598062886</v>
      </c>
      <c r="E9" s="15">
        <v>5.2000000000000028</v>
      </c>
      <c r="F9" s="15">
        <v>0.62953995157385023</v>
      </c>
      <c r="G9" s="15">
        <v>10.099999999999994</v>
      </c>
      <c r="H9" s="3">
        <v>6.8887903693346478E-2</v>
      </c>
    </row>
    <row r="10" spans="1:8" x14ac:dyDescent="0.25">
      <c r="A10" t="s">
        <v>33</v>
      </c>
      <c r="B10" t="s">
        <v>2</v>
      </c>
      <c r="C10" s="15">
        <v>11.310000000000002</v>
      </c>
      <c r="D10" s="3">
        <v>46.382874015748037</v>
      </c>
      <c r="E10" s="15">
        <v>15.329999999999998</v>
      </c>
      <c r="F10" s="15">
        <v>100.59055118110236</v>
      </c>
      <c r="G10" s="15">
        <v>137.1</v>
      </c>
      <c r="H10" s="3">
        <v>50.682045026061886</v>
      </c>
    </row>
    <row r="11" spans="1:8" x14ac:dyDescent="0.25">
      <c r="A11" t="s">
        <v>34</v>
      </c>
      <c r="B11" t="s">
        <v>3</v>
      </c>
      <c r="C11" s="15">
        <v>105.6</v>
      </c>
      <c r="D11" s="3">
        <v>7.9903147699757868</v>
      </c>
      <c r="E11" s="15">
        <v>128.76</v>
      </c>
      <c r="F11" s="15">
        <v>15.588377723970941</v>
      </c>
      <c r="G11" s="15" t="s">
        <v>106</v>
      </c>
      <c r="H11" s="3" t="s">
        <v>106</v>
      </c>
    </row>
    <row r="12" spans="1:8" x14ac:dyDescent="0.25">
      <c r="A12" t="s">
        <v>34</v>
      </c>
      <c r="B12" t="s">
        <v>1</v>
      </c>
      <c r="C12" s="15">
        <v>27.900000000000006</v>
      </c>
      <c r="D12" s="3">
        <v>2.1110774818401943</v>
      </c>
      <c r="E12" s="15">
        <v>24.83</v>
      </c>
      <c r="F12" s="15">
        <v>3.0060532687651333</v>
      </c>
      <c r="G12" s="15">
        <v>28.700000000000003</v>
      </c>
      <c r="H12" s="3">
        <v>0.19575077584148962</v>
      </c>
    </row>
    <row r="13" spans="1:8" x14ac:dyDescent="0.25">
      <c r="A13" t="s">
        <v>34</v>
      </c>
      <c r="B13" t="s">
        <v>2</v>
      </c>
      <c r="C13" s="15" t="s">
        <v>106</v>
      </c>
      <c r="D13" s="15" t="s">
        <v>106</v>
      </c>
      <c r="E13" s="15">
        <v>20.620000000000005</v>
      </c>
      <c r="F13" s="15">
        <v>135.30183727034122</v>
      </c>
      <c r="G13" s="15">
        <v>172.2</v>
      </c>
      <c r="H13" s="3">
        <v>63.657535765775755</v>
      </c>
    </row>
    <row r="14" spans="1:8" x14ac:dyDescent="0.25">
      <c r="A14" t="s">
        <v>35</v>
      </c>
      <c r="B14" t="s">
        <v>3</v>
      </c>
      <c r="C14" s="15">
        <v>18.859999999999996</v>
      </c>
      <c r="D14" s="3">
        <v>1.427058111380145</v>
      </c>
      <c r="E14" s="15">
        <v>19.73</v>
      </c>
      <c r="F14" s="15">
        <v>2.3886198547215498</v>
      </c>
      <c r="G14" s="15" t="s">
        <v>106</v>
      </c>
      <c r="H14" s="3" t="s">
        <v>106</v>
      </c>
    </row>
    <row r="15" spans="1:8" x14ac:dyDescent="0.25">
      <c r="A15" t="s">
        <v>35</v>
      </c>
      <c r="B15" t="s">
        <v>1</v>
      </c>
      <c r="C15" s="15" t="s">
        <v>106</v>
      </c>
      <c r="D15" s="15" t="s">
        <v>106</v>
      </c>
      <c r="E15" s="15">
        <v>0</v>
      </c>
      <c r="F15" s="15">
        <v>0</v>
      </c>
      <c r="G15" s="15" t="s">
        <v>106</v>
      </c>
      <c r="H15" s="3" t="s">
        <v>106</v>
      </c>
    </row>
    <row r="16" spans="1:8" x14ac:dyDescent="0.25">
      <c r="A16" t="s">
        <v>35</v>
      </c>
      <c r="B16" t="s">
        <v>2</v>
      </c>
      <c r="C16" s="15" t="s">
        <v>106</v>
      </c>
      <c r="D16" s="15" t="s">
        <v>106</v>
      </c>
      <c r="E16" s="15">
        <v>2.5700000000000003</v>
      </c>
      <c r="F16" s="15">
        <v>16.863517060367457</v>
      </c>
      <c r="G16" s="15" t="s">
        <v>106</v>
      </c>
      <c r="H16" s="3" t="s">
        <v>106</v>
      </c>
    </row>
    <row r="17" spans="1:8" x14ac:dyDescent="0.25">
      <c r="A17" t="s">
        <v>36</v>
      </c>
      <c r="B17" t="s">
        <v>3</v>
      </c>
      <c r="C17" s="15">
        <v>48.629999999999995</v>
      </c>
      <c r="D17" s="3">
        <v>3.6796307506053263</v>
      </c>
      <c r="E17" s="15">
        <v>57.64</v>
      </c>
      <c r="F17" s="15">
        <v>6.9782082324455201</v>
      </c>
      <c r="G17" s="15" t="s">
        <v>106</v>
      </c>
      <c r="H17" s="3" t="s">
        <v>106</v>
      </c>
    </row>
    <row r="18" spans="1:8" x14ac:dyDescent="0.25">
      <c r="A18" t="s">
        <v>36</v>
      </c>
      <c r="B18" t="s">
        <v>1</v>
      </c>
      <c r="C18" s="15">
        <v>2.8699999999999974</v>
      </c>
      <c r="D18" s="3">
        <v>2.1716101694915234E-4</v>
      </c>
      <c r="E18" s="15">
        <v>1.0100000000000051</v>
      </c>
      <c r="F18" s="15">
        <v>0.12227602905569068</v>
      </c>
      <c r="G18" s="15" t="s">
        <v>106</v>
      </c>
      <c r="H18" s="3" t="s">
        <v>106</v>
      </c>
    </row>
    <row r="19" spans="1:8" x14ac:dyDescent="0.25">
      <c r="A19" t="s">
        <v>36</v>
      </c>
      <c r="B19" t="s">
        <v>2</v>
      </c>
      <c r="C19" s="15" t="s">
        <v>106</v>
      </c>
      <c r="D19" s="15" t="s">
        <v>106</v>
      </c>
      <c r="E19" s="15">
        <v>16.209999999999994</v>
      </c>
      <c r="F19" s="15">
        <v>106.36482939632542</v>
      </c>
      <c r="G19" s="15" t="s">
        <v>106</v>
      </c>
      <c r="H19" s="3" t="s">
        <v>106</v>
      </c>
    </row>
    <row r="20" spans="1:8" x14ac:dyDescent="0.25">
      <c r="A20" t="s">
        <v>37</v>
      </c>
      <c r="B20" t="s">
        <v>3</v>
      </c>
      <c r="C20" s="15">
        <v>25.15</v>
      </c>
      <c r="D20" s="3">
        <v>1.9029963680387409</v>
      </c>
      <c r="E20" s="15">
        <v>43.959999999999994</v>
      </c>
      <c r="F20" s="15">
        <v>5.3220338983050839</v>
      </c>
      <c r="G20" s="15">
        <v>43.959999999999994</v>
      </c>
      <c r="H20" s="3">
        <v>5.3220338983050839</v>
      </c>
    </row>
    <row r="21" spans="1:8" x14ac:dyDescent="0.25">
      <c r="A21" t="s">
        <v>37</v>
      </c>
      <c r="B21" t="s">
        <v>1</v>
      </c>
      <c r="C21" s="15">
        <v>3.5700000000000003</v>
      </c>
      <c r="D21" s="3">
        <v>0.27012711864406785</v>
      </c>
      <c r="E21" s="15">
        <v>14.060000000000009</v>
      </c>
      <c r="F21" s="15">
        <v>1.7021791767554491</v>
      </c>
      <c r="G21" s="15">
        <v>14.060000000000009</v>
      </c>
      <c r="H21" s="3">
        <v>1.7021791767554491</v>
      </c>
    </row>
    <row r="22" spans="1:8" x14ac:dyDescent="0.25">
      <c r="A22" t="s">
        <v>37</v>
      </c>
      <c r="B22" t="s">
        <v>2</v>
      </c>
      <c r="C22" s="15">
        <v>2.1000000000000014</v>
      </c>
      <c r="D22" s="3">
        <v>8.6122047244094535</v>
      </c>
      <c r="E22" s="15">
        <v>5.7000000000000028</v>
      </c>
      <c r="F22" s="15">
        <v>37.401574803149622</v>
      </c>
      <c r="G22" s="15">
        <v>5.7000000000000028</v>
      </c>
      <c r="H22" s="3">
        <v>37.401574803149622</v>
      </c>
    </row>
    <row r="23" spans="1:8" x14ac:dyDescent="0.25">
      <c r="A23" t="s">
        <v>38</v>
      </c>
      <c r="B23" t="s">
        <v>3</v>
      </c>
      <c r="C23" s="15" t="s">
        <v>106</v>
      </c>
      <c r="D23" s="15" t="s">
        <v>106</v>
      </c>
      <c r="E23" s="15">
        <v>25.560000000000002</v>
      </c>
      <c r="F23" s="15">
        <v>3.0944309927360782</v>
      </c>
      <c r="G23" s="15">
        <v>25.560000000000002</v>
      </c>
      <c r="H23" s="3">
        <v>3.0944309927360782</v>
      </c>
    </row>
    <row r="24" spans="1:8" x14ac:dyDescent="0.25">
      <c r="A24" t="s">
        <v>38</v>
      </c>
      <c r="B24" t="s">
        <v>1</v>
      </c>
      <c r="C24" s="15" t="s">
        <v>106</v>
      </c>
      <c r="D24" s="15" t="s">
        <v>106</v>
      </c>
      <c r="E24" s="15">
        <v>8.0799999999999983</v>
      </c>
      <c r="F24" s="15">
        <v>0.97820823244552035</v>
      </c>
      <c r="G24" s="15">
        <v>8.0799999999999983</v>
      </c>
      <c r="H24" s="3">
        <v>0.97820823244552035</v>
      </c>
    </row>
    <row r="25" spans="1:8" x14ac:dyDescent="0.25">
      <c r="A25" t="s">
        <v>38</v>
      </c>
      <c r="B25" t="s">
        <v>2</v>
      </c>
      <c r="C25" s="15" t="s">
        <v>106</v>
      </c>
      <c r="D25" s="15" t="s">
        <v>106</v>
      </c>
      <c r="E25" s="15" t="s">
        <v>106</v>
      </c>
      <c r="F25" s="15" t="s">
        <v>106</v>
      </c>
      <c r="G25" s="15" t="s">
        <v>106</v>
      </c>
      <c r="H25" s="3" t="s">
        <v>106</v>
      </c>
    </row>
    <row r="26" spans="1:8" x14ac:dyDescent="0.25">
      <c r="A26" t="s">
        <v>39</v>
      </c>
      <c r="B26" t="s">
        <v>3</v>
      </c>
      <c r="C26" s="15">
        <v>2.6249999999999964</v>
      </c>
      <c r="D26" s="3">
        <v>1.9862288135593195E-4</v>
      </c>
      <c r="E26" s="15">
        <v>1.6800000000000033</v>
      </c>
      <c r="F26" s="15">
        <v>0.20338983050847498</v>
      </c>
      <c r="G26" s="15">
        <v>1.6800000000000033</v>
      </c>
      <c r="H26" s="3">
        <v>0.20338983050847498</v>
      </c>
    </row>
    <row r="27" spans="1:8" x14ac:dyDescent="0.25">
      <c r="A27" t="s">
        <v>39</v>
      </c>
      <c r="B27" t="s">
        <v>1</v>
      </c>
      <c r="C27" s="15" t="s">
        <v>106</v>
      </c>
      <c r="D27" s="15" t="s">
        <v>106</v>
      </c>
      <c r="E27" s="15" t="s">
        <v>106</v>
      </c>
      <c r="F27" s="15" t="s">
        <v>106</v>
      </c>
      <c r="G27" s="15" t="s">
        <v>106</v>
      </c>
      <c r="H27" s="3" t="s">
        <v>106</v>
      </c>
    </row>
    <row r="28" spans="1:8" x14ac:dyDescent="0.25">
      <c r="A28" t="s">
        <v>39</v>
      </c>
      <c r="B28" t="s">
        <v>2</v>
      </c>
      <c r="C28" s="15" t="s">
        <v>106</v>
      </c>
      <c r="D28" s="15" t="s">
        <v>106</v>
      </c>
      <c r="E28" s="15">
        <v>5.25</v>
      </c>
      <c r="F28" s="15">
        <v>34.448818897637793</v>
      </c>
      <c r="G28" s="15">
        <v>5.25</v>
      </c>
      <c r="H28" s="3">
        <v>34.448818897637793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H1" sqref="H1:P10"/>
    </sheetView>
  </sheetViews>
  <sheetFormatPr defaultRowHeight="15" x14ac:dyDescent="0.25"/>
  <cols>
    <col min="4" max="6" width="15.85546875" customWidth="1"/>
    <col min="8" max="8" width="9.5703125" customWidth="1"/>
    <col min="9" max="9" width="9" customWidth="1"/>
    <col min="10" max="10" width="10.28515625" customWidth="1"/>
  </cols>
  <sheetData>
    <row r="1" spans="1:16" x14ac:dyDescent="0.25">
      <c r="A1" t="s">
        <v>49</v>
      </c>
      <c r="H1" t="s">
        <v>0</v>
      </c>
      <c r="I1" t="s">
        <v>40</v>
      </c>
      <c r="J1" t="s">
        <v>58</v>
      </c>
      <c r="K1" t="s">
        <v>0</v>
      </c>
      <c r="L1" t="s">
        <v>40</v>
      </c>
      <c r="M1" t="s">
        <v>41</v>
      </c>
      <c r="N1" t="s">
        <v>0</v>
      </c>
      <c r="O1" t="s">
        <v>40</v>
      </c>
      <c r="P1" t="s">
        <v>41</v>
      </c>
    </row>
    <row r="2" spans="1:16" x14ac:dyDescent="0.25">
      <c r="H2" t="s">
        <v>37</v>
      </c>
      <c r="I2" t="s">
        <v>3</v>
      </c>
      <c r="J2">
        <v>43.959999999999994</v>
      </c>
      <c r="K2" t="s">
        <v>34</v>
      </c>
      <c r="L2" t="s">
        <v>3</v>
      </c>
      <c r="M2">
        <v>128.76</v>
      </c>
      <c r="N2" t="s">
        <v>31</v>
      </c>
      <c r="O2" t="s">
        <v>3</v>
      </c>
      <c r="P2">
        <v>83.789999999999992</v>
      </c>
    </row>
    <row r="3" spans="1:16" x14ac:dyDescent="0.25">
      <c r="H3" t="s">
        <v>37</v>
      </c>
      <c r="I3" t="s">
        <v>1</v>
      </c>
      <c r="J3">
        <v>14.060000000000009</v>
      </c>
      <c r="K3" t="s">
        <v>34</v>
      </c>
      <c r="L3" t="s">
        <v>1</v>
      </c>
      <c r="M3">
        <v>24.83</v>
      </c>
      <c r="N3" t="s">
        <v>31</v>
      </c>
      <c r="O3" t="s">
        <v>1</v>
      </c>
      <c r="P3">
        <v>14.86</v>
      </c>
    </row>
    <row r="4" spans="1:16" x14ac:dyDescent="0.25">
      <c r="H4" t="s">
        <v>37</v>
      </c>
      <c r="I4" t="s">
        <v>2</v>
      </c>
      <c r="J4">
        <v>5.7000000000000028</v>
      </c>
      <c r="K4" t="s">
        <v>34</v>
      </c>
      <c r="L4" t="s">
        <v>2</v>
      </c>
      <c r="M4">
        <v>20.620000000000005</v>
      </c>
      <c r="N4" t="s">
        <v>31</v>
      </c>
      <c r="O4" t="s">
        <v>2</v>
      </c>
      <c r="P4">
        <v>23.14</v>
      </c>
    </row>
    <row r="5" spans="1:16" x14ac:dyDescent="0.25">
      <c r="H5" t="s">
        <v>38</v>
      </c>
      <c r="I5" t="s">
        <v>3</v>
      </c>
      <c r="J5">
        <v>25.560000000000002</v>
      </c>
      <c r="K5" t="s">
        <v>35</v>
      </c>
      <c r="L5" t="s">
        <v>3</v>
      </c>
      <c r="M5">
        <v>19.73</v>
      </c>
      <c r="N5" t="s">
        <v>32</v>
      </c>
      <c r="O5" t="s">
        <v>3</v>
      </c>
      <c r="P5">
        <v>153.72999999999999</v>
      </c>
    </row>
    <row r="6" spans="1:16" x14ac:dyDescent="0.25">
      <c r="A6" t="s">
        <v>4</v>
      </c>
      <c r="B6" t="s">
        <v>5</v>
      </c>
      <c r="C6" t="s">
        <v>6</v>
      </c>
      <c r="D6" t="s">
        <v>7</v>
      </c>
      <c r="H6" t="s">
        <v>38</v>
      </c>
      <c r="I6" t="s">
        <v>1</v>
      </c>
      <c r="J6">
        <v>8.0799999999999983</v>
      </c>
      <c r="K6" t="s">
        <v>35</v>
      </c>
      <c r="L6" t="s">
        <v>1</v>
      </c>
      <c r="M6">
        <v>0</v>
      </c>
      <c r="N6" t="s">
        <v>32</v>
      </c>
      <c r="O6" t="s">
        <v>1</v>
      </c>
    </row>
    <row r="7" spans="1:16" x14ac:dyDescent="0.25">
      <c r="A7" t="s">
        <v>11</v>
      </c>
      <c r="B7">
        <v>62.21</v>
      </c>
      <c r="C7">
        <v>146</v>
      </c>
      <c r="D7">
        <f t="shared" ref="D7:D29" si="0">C7-B7</f>
        <v>83.789999999999992</v>
      </c>
      <c r="H7" t="s">
        <v>38</v>
      </c>
      <c r="I7" t="s">
        <v>2</v>
      </c>
      <c r="K7" t="s">
        <v>35</v>
      </c>
      <c r="L7" t="s">
        <v>2</v>
      </c>
      <c r="M7">
        <v>2.5700000000000003</v>
      </c>
      <c r="N7" t="s">
        <v>32</v>
      </c>
      <c r="O7" t="s">
        <v>2</v>
      </c>
      <c r="P7">
        <v>166.20999999999998</v>
      </c>
    </row>
    <row r="8" spans="1:16" x14ac:dyDescent="0.25">
      <c r="A8" t="s">
        <v>13</v>
      </c>
      <c r="B8">
        <v>77.34</v>
      </c>
      <c r="C8">
        <v>92.2</v>
      </c>
      <c r="D8">
        <f t="shared" si="0"/>
        <v>14.86</v>
      </c>
      <c r="H8" t="s">
        <v>39</v>
      </c>
      <c r="I8" t="s">
        <v>3</v>
      </c>
      <c r="J8">
        <v>1.6800000000000033</v>
      </c>
      <c r="K8" t="s">
        <v>36</v>
      </c>
      <c r="L8" t="s">
        <v>3</v>
      </c>
      <c r="M8">
        <v>57.64</v>
      </c>
      <c r="N8" t="s">
        <v>33</v>
      </c>
      <c r="O8" t="s">
        <v>3</v>
      </c>
      <c r="P8">
        <v>42.67</v>
      </c>
    </row>
    <row r="9" spans="1:16" x14ac:dyDescent="0.25">
      <c r="A9" t="s">
        <v>14</v>
      </c>
      <c r="B9">
        <v>40.549999999999997</v>
      </c>
      <c r="C9">
        <v>63.69</v>
      </c>
      <c r="D9">
        <f t="shared" si="0"/>
        <v>23.14</v>
      </c>
      <c r="H9" t="s">
        <v>39</v>
      </c>
      <c r="I9" t="s">
        <v>1</v>
      </c>
      <c r="K9" t="s">
        <v>36</v>
      </c>
      <c r="L9" t="s">
        <v>1</v>
      </c>
      <c r="M9">
        <v>1.0100000000000051</v>
      </c>
      <c r="N9" t="s">
        <v>33</v>
      </c>
      <c r="O9" t="s">
        <v>1</v>
      </c>
      <c r="P9">
        <v>5.2000000000000028</v>
      </c>
    </row>
    <row r="10" spans="1:16" x14ac:dyDescent="0.25">
      <c r="A10" t="s">
        <v>22</v>
      </c>
      <c r="B10">
        <v>48.27</v>
      </c>
      <c r="C10">
        <v>202</v>
      </c>
      <c r="D10">
        <f t="shared" si="0"/>
        <v>153.72999999999999</v>
      </c>
      <c r="H10" t="s">
        <v>39</v>
      </c>
      <c r="I10" t="s">
        <v>2</v>
      </c>
      <c r="J10">
        <v>5.25</v>
      </c>
      <c r="K10" t="s">
        <v>36</v>
      </c>
      <c r="L10" t="s">
        <v>2</v>
      </c>
      <c r="M10">
        <v>16.209999999999994</v>
      </c>
      <c r="N10" t="s">
        <v>33</v>
      </c>
      <c r="O10" t="s">
        <v>2</v>
      </c>
      <c r="P10">
        <v>15.329999999999998</v>
      </c>
    </row>
    <row r="11" spans="1:16" x14ac:dyDescent="0.25">
      <c r="A11" t="s">
        <v>23</v>
      </c>
      <c r="B11">
        <v>76.790000000000006</v>
      </c>
      <c r="C11">
        <v>243</v>
      </c>
      <c r="D11">
        <f t="shared" si="0"/>
        <v>166.20999999999998</v>
      </c>
    </row>
    <row r="12" spans="1:16" x14ac:dyDescent="0.25">
      <c r="A12" t="s">
        <v>17</v>
      </c>
      <c r="B12">
        <v>100.33</v>
      </c>
      <c r="C12">
        <v>143</v>
      </c>
      <c r="D12">
        <f t="shared" si="0"/>
        <v>42.67</v>
      </c>
    </row>
    <row r="13" spans="1:16" x14ac:dyDescent="0.25">
      <c r="A13" t="s">
        <v>30</v>
      </c>
      <c r="B13">
        <v>75.8</v>
      </c>
      <c r="C13">
        <v>81</v>
      </c>
      <c r="D13">
        <f t="shared" si="0"/>
        <v>5.2000000000000028</v>
      </c>
    </row>
    <row r="14" spans="1:16" x14ac:dyDescent="0.25">
      <c r="A14" t="s">
        <v>20</v>
      </c>
      <c r="B14">
        <v>30.75</v>
      </c>
      <c r="C14">
        <v>46.08</v>
      </c>
      <c r="D14">
        <f t="shared" si="0"/>
        <v>15.329999999999998</v>
      </c>
    </row>
    <row r="15" spans="1:16" x14ac:dyDescent="0.25">
      <c r="A15" t="s">
        <v>8</v>
      </c>
      <c r="B15">
        <v>92.24</v>
      </c>
      <c r="C15">
        <v>221</v>
      </c>
      <c r="D15">
        <f t="shared" si="0"/>
        <v>128.76</v>
      </c>
    </row>
    <row r="16" spans="1:16" x14ac:dyDescent="0.25">
      <c r="A16" t="s">
        <v>15</v>
      </c>
      <c r="B16">
        <v>80.77</v>
      </c>
      <c r="C16">
        <v>105.6</v>
      </c>
      <c r="D16">
        <f t="shared" si="0"/>
        <v>24.83</v>
      </c>
    </row>
    <row r="17" spans="1:16" x14ac:dyDescent="0.25">
      <c r="A17" t="s">
        <v>28</v>
      </c>
      <c r="B17">
        <v>112.38</v>
      </c>
      <c r="C17">
        <v>133</v>
      </c>
      <c r="D17">
        <f t="shared" si="0"/>
        <v>20.620000000000005</v>
      </c>
    </row>
    <row r="18" spans="1:16" x14ac:dyDescent="0.25">
      <c r="A18" t="s">
        <v>19</v>
      </c>
      <c r="B18">
        <v>31.45</v>
      </c>
      <c r="C18">
        <v>51.18</v>
      </c>
      <c r="D18">
        <f t="shared" si="0"/>
        <v>19.73</v>
      </c>
    </row>
    <row r="19" spans="1:16" x14ac:dyDescent="0.25">
      <c r="A19" t="s">
        <v>24</v>
      </c>
      <c r="B19">
        <v>48.57</v>
      </c>
      <c r="C19">
        <v>51.14</v>
      </c>
      <c r="D19">
        <f t="shared" si="0"/>
        <v>2.5700000000000003</v>
      </c>
    </row>
    <row r="20" spans="1:16" x14ac:dyDescent="0.25">
      <c r="A20" t="s">
        <v>16</v>
      </c>
      <c r="B20">
        <v>97.36</v>
      </c>
      <c r="C20">
        <v>155</v>
      </c>
      <c r="D20">
        <f t="shared" si="0"/>
        <v>57.64</v>
      </c>
    </row>
    <row r="21" spans="1:16" x14ac:dyDescent="0.25">
      <c r="A21" t="s">
        <v>10</v>
      </c>
      <c r="B21">
        <v>49.62</v>
      </c>
      <c r="C21">
        <v>50.63</v>
      </c>
      <c r="D21">
        <f t="shared" si="0"/>
        <v>1.0100000000000051</v>
      </c>
    </row>
    <row r="22" spans="1:16" x14ac:dyDescent="0.25">
      <c r="A22" t="s">
        <v>29</v>
      </c>
      <c r="B22">
        <v>113.79</v>
      </c>
      <c r="C22">
        <v>130</v>
      </c>
      <c r="D22">
        <f t="shared" si="0"/>
        <v>16.209999999999994</v>
      </c>
    </row>
    <row r="23" spans="1:16" x14ac:dyDescent="0.25">
      <c r="A23" t="s">
        <v>18</v>
      </c>
      <c r="B23">
        <v>60.64</v>
      </c>
      <c r="C23">
        <v>104.6</v>
      </c>
      <c r="D23">
        <f t="shared" si="0"/>
        <v>43.959999999999994</v>
      </c>
    </row>
    <row r="24" spans="1:16" x14ac:dyDescent="0.25">
      <c r="A24" t="s">
        <v>27</v>
      </c>
      <c r="B24">
        <v>61.62</v>
      </c>
      <c r="C24">
        <v>75.680000000000007</v>
      </c>
      <c r="D24">
        <f t="shared" si="0"/>
        <v>14.060000000000009</v>
      </c>
    </row>
    <row r="25" spans="1:16" x14ac:dyDescent="0.25">
      <c r="A25" t="s">
        <v>25</v>
      </c>
      <c r="B25">
        <v>76.209999999999994</v>
      </c>
      <c r="C25">
        <v>81.91</v>
      </c>
      <c r="D25">
        <f t="shared" si="0"/>
        <v>5.7000000000000028</v>
      </c>
    </row>
    <row r="26" spans="1:16" x14ac:dyDescent="0.25">
      <c r="A26" t="s">
        <v>21</v>
      </c>
      <c r="B26">
        <v>61.14</v>
      </c>
      <c r="C26">
        <v>86.7</v>
      </c>
      <c r="D26">
        <f t="shared" si="0"/>
        <v>25.560000000000002</v>
      </c>
    </row>
    <row r="27" spans="1:16" x14ac:dyDescent="0.25">
      <c r="A27" t="s">
        <v>26</v>
      </c>
      <c r="B27">
        <v>91.92</v>
      </c>
      <c r="C27">
        <v>100</v>
      </c>
      <c r="D27">
        <f t="shared" si="0"/>
        <v>8.0799999999999983</v>
      </c>
    </row>
    <row r="28" spans="1:16" x14ac:dyDescent="0.25">
      <c r="A28" t="s">
        <v>9</v>
      </c>
      <c r="B28">
        <v>30.52</v>
      </c>
      <c r="C28">
        <v>32.200000000000003</v>
      </c>
      <c r="D28">
        <f t="shared" si="0"/>
        <v>1.6800000000000033</v>
      </c>
      <c r="H28" t="s">
        <v>0</v>
      </c>
      <c r="I28" t="s">
        <v>40</v>
      </c>
      <c r="J28" t="s">
        <v>41</v>
      </c>
      <c r="K28" t="s">
        <v>0</v>
      </c>
      <c r="L28" t="s">
        <v>40</v>
      </c>
      <c r="M28" t="s">
        <v>41</v>
      </c>
      <c r="N28" t="s">
        <v>0</v>
      </c>
      <c r="O28" t="s">
        <v>40</v>
      </c>
      <c r="P28" t="s">
        <v>41</v>
      </c>
    </row>
    <row r="29" spans="1:16" x14ac:dyDescent="0.25">
      <c r="A29" t="s">
        <v>12</v>
      </c>
      <c r="B29">
        <v>41.79</v>
      </c>
      <c r="C29">
        <v>47.04</v>
      </c>
      <c r="D29">
        <f t="shared" si="0"/>
        <v>5.25</v>
      </c>
      <c r="G29" t="s">
        <v>45</v>
      </c>
      <c r="H29" t="s">
        <v>37</v>
      </c>
      <c r="I29" t="s">
        <v>3</v>
      </c>
      <c r="J29">
        <v>43.959999999999994</v>
      </c>
      <c r="K29" t="s">
        <v>34</v>
      </c>
      <c r="L29" t="s">
        <v>3</v>
      </c>
      <c r="M29">
        <v>128.76</v>
      </c>
      <c r="N29" t="s">
        <v>31</v>
      </c>
      <c r="O29" t="s">
        <v>3</v>
      </c>
      <c r="P29">
        <v>83.789999999999992</v>
      </c>
    </row>
    <row r="30" spans="1:16" x14ac:dyDescent="0.25">
      <c r="G30" t="s">
        <v>46</v>
      </c>
      <c r="H30" t="s">
        <v>38</v>
      </c>
      <c r="I30" t="s">
        <v>3</v>
      </c>
      <c r="J30">
        <v>25.560000000000002</v>
      </c>
      <c r="K30" t="s">
        <v>35</v>
      </c>
      <c r="L30" t="s">
        <v>3</v>
      </c>
      <c r="M30">
        <v>19.73</v>
      </c>
      <c r="N30" t="s">
        <v>32</v>
      </c>
      <c r="O30" t="s">
        <v>3</v>
      </c>
      <c r="P30">
        <v>153.72999999999999</v>
      </c>
    </row>
    <row r="31" spans="1:16" x14ac:dyDescent="0.25">
      <c r="G31" t="s">
        <v>47</v>
      </c>
      <c r="H31" t="s">
        <v>39</v>
      </c>
      <c r="I31" t="s">
        <v>3</v>
      </c>
      <c r="J31">
        <v>1.6800000000000033</v>
      </c>
      <c r="K31" t="s">
        <v>36</v>
      </c>
      <c r="L31" t="s">
        <v>3</v>
      </c>
      <c r="M31">
        <v>57.64</v>
      </c>
      <c r="N31" t="s">
        <v>33</v>
      </c>
      <c r="O31" t="s">
        <v>3</v>
      </c>
      <c r="P31">
        <v>42.67</v>
      </c>
    </row>
    <row r="32" spans="1:16" x14ac:dyDescent="0.25">
      <c r="H32" t="s">
        <v>37</v>
      </c>
      <c r="I32" t="s">
        <v>1</v>
      </c>
      <c r="J32">
        <v>14.060000000000009</v>
      </c>
      <c r="K32" t="s">
        <v>34</v>
      </c>
      <c r="L32" t="s">
        <v>1</v>
      </c>
      <c r="M32">
        <v>24.83</v>
      </c>
      <c r="N32" t="s">
        <v>31</v>
      </c>
      <c r="O32" t="s">
        <v>1</v>
      </c>
      <c r="P32">
        <v>14.86</v>
      </c>
    </row>
    <row r="33" spans="8:16" x14ac:dyDescent="0.25">
      <c r="H33" t="s">
        <v>38</v>
      </c>
      <c r="I33" t="s">
        <v>1</v>
      </c>
      <c r="J33">
        <v>8.0799999999999983</v>
      </c>
      <c r="K33" t="s">
        <v>35</v>
      </c>
      <c r="L33" t="s">
        <v>1</v>
      </c>
      <c r="M33">
        <v>0</v>
      </c>
      <c r="N33" t="s">
        <v>32</v>
      </c>
      <c r="O33" t="s">
        <v>1</v>
      </c>
    </row>
    <row r="34" spans="8:16" x14ac:dyDescent="0.25">
      <c r="H34" t="s">
        <v>39</v>
      </c>
      <c r="I34" t="s">
        <v>1</v>
      </c>
      <c r="K34" t="s">
        <v>36</v>
      </c>
      <c r="L34" t="s">
        <v>1</v>
      </c>
      <c r="M34">
        <v>1.0100000000000051</v>
      </c>
      <c r="N34" t="s">
        <v>33</v>
      </c>
      <c r="O34" t="s">
        <v>1</v>
      </c>
      <c r="P34">
        <v>5.2000000000000028</v>
      </c>
    </row>
    <row r="35" spans="8:16" x14ac:dyDescent="0.25">
      <c r="H35" t="s">
        <v>37</v>
      </c>
      <c r="I35" t="s">
        <v>2</v>
      </c>
      <c r="J35">
        <v>5.7000000000000028</v>
      </c>
      <c r="K35" t="s">
        <v>34</v>
      </c>
      <c r="L35" t="s">
        <v>2</v>
      </c>
      <c r="M35">
        <v>20.620000000000005</v>
      </c>
      <c r="N35" t="s">
        <v>31</v>
      </c>
      <c r="O35" t="s">
        <v>2</v>
      </c>
      <c r="P35">
        <v>23.14</v>
      </c>
    </row>
    <row r="36" spans="8:16" x14ac:dyDescent="0.25">
      <c r="H36" t="s">
        <v>38</v>
      </c>
      <c r="I36" t="s">
        <v>2</v>
      </c>
      <c r="K36" t="s">
        <v>35</v>
      </c>
      <c r="L36" t="s">
        <v>2</v>
      </c>
      <c r="M36">
        <v>2.5700000000000003</v>
      </c>
      <c r="N36" t="s">
        <v>32</v>
      </c>
      <c r="O36" t="s">
        <v>2</v>
      </c>
      <c r="P36">
        <v>166.20999999999998</v>
      </c>
    </row>
    <row r="37" spans="8:16" x14ac:dyDescent="0.25">
      <c r="H37" t="s">
        <v>39</v>
      </c>
      <c r="I37" t="s">
        <v>2</v>
      </c>
      <c r="J37">
        <v>5.25</v>
      </c>
      <c r="K37" t="s">
        <v>36</v>
      </c>
      <c r="L37" t="s">
        <v>2</v>
      </c>
      <c r="M37">
        <v>16.209999999999994</v>
      </c>
      <c r="N37" t="s">
        <v>33</v>
      </c>
      <c r="O37" t="s">
        <v>2</v>
      </c>
      <c r="P37">
        <v>15.329999999999998</v>
      </c>
    </row>
  </sheetData>
  <sortState ref="N30:P37">
    <sortCondition ref="O30:O3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Q5" sqref="G1:Q5"/>
    </sheetView>
  </sheetViews>
  <sheetFormatPr defaultRowHeight="15" x14ac:dyDescent="0.25"/>
  <cols>
    <col min="4" max="4" width="9.5703125" bestFit="1" customWidth="1"/>
    <col min="5" max="5" width="12" customWidth="1"/>
    <col min="9" max="9" width="10.140625" customWidth="1"/>
    <col min="10" max="10" width="12" customWidth="1"/>
    <col min="11" max="11" width="8" customWidth="1"/>
    <col min="12" max="12" width="6.7109375" customWidth="1"/>
    <col min="13" max="13" width="10.42578125" customWidth="1"/>
    <col min="14" max="14" width="12.28515625" customWidth="1"/>
    <col min="15" max="15" width="8.5703125" customWidth="1"/>
    <col min="16" max="16" width="7.28515625" customWidth="1"/>
    <col min="17" max="17" width="10" customWidth="1"/>
    <col min="18" max="18" width="12.5703125" customWidth="1"/>
  </cols>
  <sheetData>
    <row r="1" spans="1:18" x14ac:dyDescent="0.25">
      <c r="A1" s="6" t="s">
        <v>48</v>
      </c>
      <c r="B1" s="6"/>
      <c r="C1" s="6"/>
      <c r="D1" s="6"/>
      <c r="E1" s="6"/>
      <c r="G1" s="56" t="s">
        <v>152</v>
      </c>
      <c r="H1" s="54"/>
      <c r="I1" s="55" t="s">
        <v>160</v>
      </c>
      <c r="J1" s="56" t="s">
        <v>153</v>
      </c>
      <c r="K1" s="54"/>
      <c r="L1" s="7" t="s">
        <v>160</v>
      </c>
      <c r="M1" s="7" t="s">
        <v>160</v>
      </c>
      <c r="N1" s="56" t="s">
        <v>149</v>
      </c>
      <c r="O1" s="54"/>
      <c r="P1" s="7" t="s">
        <v>160</v>
      </c>
      <c r="Q1" s="57" t="s">
        <v>166</v>
      </c>
    </row>
    <row r="2" spans="1:18" x14ac:dyDescent="0.25">
      <c r="A2" s="6" t="s">
        <v>92</v>
      </c>
      <c r="B2" s="6"/>
      <c r="C2" s="6"/>
      <c r="D2" s="6"/>
      <c r="E2" s="6"/>
      <c r="G2" s="7" t="s">
        <v>141</v>
      </c>
      <c r="H2" s="54" t="s">
        <v>144</v>
      </c>
      <c r="I2" s="7">
        <v>7</v>
      </c>
      <c r="J2" s="7" t="s">
        <v>141</v>
      </c>
      <c r="K2" s="54" t="s">
        <v>147</v>
      </c>
      <c r="L2" s="54">
        <v>9</v>
      </c>
      <c r="M2" s="54">
        <v>9</v>
      </c>
      <c r="N2" s="7" t="s">
        <v>141</v>
      </c>
      <c r="O2" s="54" t="s">
        <v>151</v>
      </c>
      <c r="P2" s="7">
        <v>1</v>
      </c>
    </row>
    <row r="3" spans="1:18" x14ac:dyDescent="0.25">
      <c r="A3" s="6"/>
      <c r="B3" s="6"/>
      <c r="C3" s="6" t="s">
        <v>89</v>
      </c>
      <c r="D3" s="6" t="s">
        <v>91</v>
      </c>
      <c r="E3" s="6"/>
      <c r="G3" s="7" t="s">
        <v>142</v>
      </c>
      <c r="H3" s="54" t="s">
        <v>145</v>
      </c>
      <c r="I3" s="7">
        <v>6</v>
      </c>
      <c r="J3" s="7" t="s">
        <v>142</v>
      </c>
      <c r="K3" s="54" t="s">
        <v>144</v>
      </c>
      <c r="L3" s="54" t="s">
        <v>161</v>
      </c>
      <c r="M3" s="54" t="s">
        <v>161</v>
      </c>
      <c r="N3" s="7" t="s">
        <v>142</v>
      </c>
      <c r="O3" s="54" t="s">
        <v>150</v>
      </c>
      <c r="P3" s="7">
        <v>2</v>
      </c>
    </row>
    <row r="4" spans="1:18" x14ac:dyDescent="0.25">
      <c r="A4" s="6"/>
      <c r="B4" s="6" t="s">
        <v>88</v>
      </c>
      <c r="C4" s="10">
        <v>7.62</v>
      </c>
      <c r="D4" s="10">
        <v>32</v>
      </c>
      <c r="E4" s="6"/>
      <c r="G4" s="7" t="s">
        <v>143</v>
      </c>
      <c r="H4" s="54" t="s">
        <v>146</v>
      </c>
      <c r="I4" s="7">
        <v>4</v>
      </c>
      <c r="J4" s="7" t="s">
        <v>143</v>
      </c>
      <c r="K4" s="54" t="s">
        <v>148</v>
      </c>
      <c r="L4" s="54" t="s">
        <v>161</v>
      </c>
      <c r="M4" s="54" t="s">
        <v>161</v>
      </c>
      <c r="N4" s="7" t="s">
        <v>143</v>
      </c>
      <c r="O4" s="54" t="s">
        <v>150</v>
      </c>
      <c r="P4" s="7">
        <v>3</v>
      </c>
    </row>
    <row r="5" spans="1:18" x14ac:dyDescent="0.25">
      <c r="A5" s="6"/>
      <c r="B5" s="6" t="s">
        <v>90</v>
      </c>
      <c r="C5" s="10">
        <v>413</v>
      </c>
      <c r="D5" s="10">
        <v>32</v>
      </c>
      <c r="E5" s="6"/>
      <c r="G5" s="54" t="s">
        <v>165</v>
      </c>
      <c r="H5" s="54"/>
      <c r="I5" s="54" t="s">
        <v>162</v>
      </c>
      <c r="J5" s="54"/>
      <c r="K5" s="54"/>
      <c r="L5" s="54"/>
      <c r="M5" s="54" t="s">
        <v>163</v>
      </c>
      <c r="N5" s="54"/>
      <c r="O5" s="54"/>
      <c r="P5" s="54" t="s">
        <v>164</v>
      </c>
      <c r="Q5" s="4">
        <v>46</v>
      </c>
    </row>
    <row r="6" spans="1:18" x14ac:dyDescent="0.25">
      <c r="A6" s="6"/>
      <c r="B6" s="6" t="s">
        <v>3</v>
      </c>
      <c r="C6" s="10">
        <v>413</v>
      </c>
      <c r="D6" s="10">
        <v>32</v>
      </c>
      <c r="E6" s="6"/>
    </row>
    <row r="7" spans="1:18" x14ac:dyDescent="0.25">
      <c r="A7" s="6" t="s">
        <v>95</v>
      </c>
      <c r="B7" s="6" t="s">
        <v>43</v>
      </c>
      <c r="C7" s="6" t="s">
        <v>44</v>
      </c>
      <c r="D7" s="6" t="s">
        <v>93</v>
      </c>
      <c r="E7" s="6" t="s">
        <v>99</v>
      </c>
      <c r="G7" s="6" t="s">
        <v>0</v>
      </c>
      <c r="H7" s="6" t="s">
        <v>40</v>
      </c>
      <c r="I7" s="6" t="s">
        <v>58</v>
      </c>
      <c r="J7" s="6" t="s">
        <v>99</v>
      </c>
      <c r="K7" s="6" t="s">
        <v>0</v>
      </c>
      <c r="L7" s="6" t="s">
        <v>40</v>
      </c>
      <c r="M7" s="6" t="s">
        <v>58</v>
      </c>
      <c r="N7" s="6" t="s">
        <v>99</v>
      </c>
      <c r="O7" s="6" t="s">
        <v>0</v>
      </c>
      <c r="P7" s="6" t="s">
        <v>40</v>
      </c>
      <c r="Q7" s="6" t="s">
        <v>58</v>
      </c>
      <c r="R7" s="6" t="s">
        <v>99</v>
      </c>
    </row>
    <row r="8" spans="1:18" x14ac:dyDescent="0.25">
      <c r="A8" s="6" t="s">
        <v>11</v>
      </c>
      <c r="B8" s="7"/>
      <c r="C8" s="7"/>
      <c r="D8" s="8">
        <v>77.87</v>
      </c>
      <c r="E8" s="9">
        <f>1000*D8/$C$6/$D$6</f>
        <v>5.8921004842615012</v>
      </c>
      <c r="G8" s="7" t="s">
        <v>37</v>
      </c>
      <c r="H8" s="7" t="s">
        <v>3</v>
      </c>
      <c r="I8" s="8">
        <v>25.15</v>
      </c>
      <c r="J8" s="9">
        <f>1000*I8/$C$6/$D$6</f>
        <v>1.9029963680387409</v>
      </c>
      <c r="K8" s="7" t="s">
        <v>34</v>
      </c>
      <c r="L8" s="7" t="s">
        <v>3</v>
      </c>
      <c r="M8" s="8">
        <v>105.6</v>
      </c>
      <c r="N8" s="9">
        <f>1000*M8/$C$6/$D$6</f>
        <v>7.9903147699757868</v>
      </c>
      <c r="O8" s="7" t="s">
        <v>31</v>
      </c>
      <c r="P8" s="7" t="s">
        <v>3</v>
      </c>
      <c r="Q8" s="8">
        <v>77.87</v>
      </c>
      <c r="R8" s="9">
        <f>1000*Q8/$C$6/$D$6</f>
        <v>5.8921004842615012</v>
      </c>
    </row>
    <row r="9" spans="1:18" x14ac:dyDescent="0.25">
      <c r="A9" s="6" t="s">
        <v>13</v>
      </c>
      <c r="B9" s="7"/>
      <c r="C9" s="7"/>
      <c r="D9" s="8">
        <v>12.895</v>
      </c>
      <c r="E9" s="9">
        <f>1000*D9/$C$5/$D$5</f>
        <v>0.97571125907990319</v>
      </c>
      <c r="G9" s="7" t="s">
        <v>37</v>
      </c>
      <c r="H9" s="7" t="s">
        <v>1</v>
      </c>
      <c r="I9" s="8">
        <v>3.5700000000000003</v>
      </c>
      <c r="J9" s="9">
        <f>1000*I9/$C$5/$D$5</f>
        <v>0.27012711864406785</v>
      </c>
      <c r="K9" s="7" t="s">
        <v>34</v>
      </c>
      <c r="L9" s="7" t="s">
        <v>1</v>
      </c>
      <c r="M9" s="8">
        <v>27.900000000000006</v>
      </c>
      <c r="N9" s="9">
        <f>1000*M9/$C$5/$D$5</f>
        <v>2.1110774818401943</v>
      </c>
      <c r="O9" s="7" t="s">
        <v>31</v>
      </c>
      <c r="P9" s="7" t="s">
        <v>1</v>
      </c>
      <c r="Q9" s="8">
        <v>12.895</v>
      </c>
      <c r="R9" s="9">
        <f>1000*Q9/$C$5/$D$5</f>
        <v>0.97571125907990319</v>
      </c>
    </row>
    <row r="10" spans="1:18" x14ac:dyDescent="0.25">
      <c r="A10" s="6" t="s">
        <v>14</v>
      </c>
      <c r="B10" s="7"/>
      <c r="C10" s="7"/>
      <c r="D10" s="8">
        <v>2.2909999999999999</v>
      </c>
      <c r="E10" s="9">
        <f>1000*D10/$C$4/$D$4</f>
        <v>9.3955052493438327</v>
      </c>
      <c r="G10" s="7" t="s">
        <v>37</v>
      </c>
      <c r="H10" s="7" t="s">
        <v>2</v>
      </c>
      <c r="I10" s="8">
        <v>2.1000000000000014</v>
      </c>
      <c r="J10" s="9">
        <f>1000*I10/$C$4/$D$4</f>
        <v>8.6122047244094535</v>
      </c>
      <c r="K10" s="7" t="s">
        <v>34</v>
      </c>
      <c r="L10" s="7" t="s">
        <v>2</v>
      </c>
      <c r="M10" s="8" t="s">
        <v>59</v>
      </c>
      <c r="N10" s="9"/>
      <c r="O10" s="7" t="s">
        <v>31</v>
      </c>
      <c r="P10" s="7" t="s">
        <v>2</v>
      </c>
      <c r="Q10" s="8">
        <v>2.2909999999999999</v>
      </c>
      <c r="R10" s="9">
        <f>1000*Q10/$C$4/$D$4</f>
        <v>9.3955052493438327</v>
      </c>
    </row>
    <row r="11" spans="1:18" x14ac:dyDescent="0.25">
      <c r="A11" s="6" t="s">
        <v>22</v>
      </c>
      <c r="B11" s="7">
        <v>131</v>
      </c>
      <c r="C11" s="7">
        <v>59.64</v>
      </c>
      <c r="D11" s="8">
        <f>B11-C11</f>
        <v>71.36</v>
      </c>
      <c r="E11" s="9">
        <f>1000*D11/$C$6/$D$6</f>
        <v>5.3995157384987893</v>
      </c>
      <c r="G11" s="7" t="s">
        <v>38</v>
      </c>
      <c r="H11" s="7" t="s">
        <v>3</v>
      </c>
      <c r="I11" s="8" t="s">
        <v>59</v>
      </c>
      <c r="J11" s="9"/>
      <c r="K11" s="7" t="s">
        <v>35</v>
      </c>
      <c r="L11" s="7" t="s">
        <v>3</v>
      </c>
      <c r="M11" s="8">
        <v>18.859999999999996</v>
      </c>
      <c r="N11" s="9">
        <f>1000*M11/$C$6/$D$6</f>
        <v>1.427058111380145</v>
      </c>
      <c r="O11" s="7" t="s">
        <v>32</v>
      </c>
      <c r="P11" s="7" t="s">
        <v>3</v>
      </c>
      <c r="Q11" s="8">
        <v>71.36</v>
      </c>
      <c r="R11" s="9">
        <f>1000*Q11/$C$6/$D$6</f>
        <v>5.3995157384987893</v>
      </c>
    </row>
    <row r="12" spans="1:18" x14ac:dyDescent="0.25">
      <c r="A12" s="6" t="s">
        <v>42</v>
      </c>
      <c r="B12" s="7">
        <v>31.26</v>
      </c>
      <c r="C12" s="7">
        <v>30.75</v>
      </c>
      <c r="D12" s="8">
        <f t="shared" ref="D12:D25" si="0">B12-C12</f>
        <v>0.51000000000000156</v>
      </c>
      <c r="E12" s="9">
        <f>1000*D12/$C$5/$D$5</f>
        <v>3.8589588377724089E-2</v>
      </c>
      <c r="G12" s="7" t="s">
        <v>38</v>
      </c>
      <c r="H12" s="7" t="s">
        <v>1</v>
      </c>
      <c r="I12" s="8" t="s">
        <v>59</v>
      </c>
      <c r="J12" s="9"/>
      <c r="K12" s="7" t="s">
        <v>35</v>
      </c>
      <c r="L12" s="7" t="s">
        <v>1</v>
      </c>
      <c r="M12" s="8" t="s">
        <v>59</v>
      </c>
      <c r="N12" s="9"/>
      <c r="O12" s="7" t="s">
        <v>32</v>
      </c>
      <c r="P12" s="7" t="s">
        <v>1</v>
      </c>
      <c r="Q12" s="8">
        <v>0.51</v>
      </c>
      <c r="R12" s="9">
        <f>1000*Q12/$C$5/$D$5</f>
        <v>3.8589588377723971E-2</v>
      </c>
    </row>
    <row r="13" spans="1:18" x14ac:dyDescent="0.25">
      <c r="A13" s="6" t="s">
        <v>23</v>
      </c>
      <c r="B13" s="7">
        <v>107.8</v>
      </c>
      <c r="C13" s="7">
        <v>75.83</v>
      </c>
      <c r="D13" s="8">
        <f t="shared" si="0"/>
        <v>31.97</v>
      </c>
      <c r="E13" s="9">
        <f>1000*D13/$C$4/$D$4</f>
        <v>131.11056430446195</v>
      </c>
      <c r="G13" s="7" t="s">
        <v>38</v>
      </c>
      <c r="H13" s="7" t="s">
        <v>2</v>
      </c>
      <c r="I13" s="8" t="s">
        <v>59</v>
      </c>
      <c r="J13" s="9"/>
      <c r="K13" s="7" t="s">
        <v>35</v>
      </c>
      <c r="L13" s="7" t="s">
        <v>2</v>
      </c>
      <c r="M13" s="8" t="s">
        <v>59</v>
      </c>
      <c r="N13" s="9"/>
      <c r="O13" s="7" t="s">
        <v>32</v>
      </c>
      <c r="P13" s="7" t="s">
        <v>2</v>
      </c>
      <c r="Q13" s="8">
        <v>31.97</v>
      </c>
      <c r="R13" s="9">
        <f>1000*Q13/$C$4/$D$4</f>
        <v>131.11056430446195</v>
      </c>
    </row>
    <row r="14" spans="1:18" x14ac:dyDescent="0.25">
      <c r="A14" s="6" t="s">
        <v>17</v>
      </c>
      <c r="B14" s="7">
        <v>118.6</v>
      </c>
      <c r="C14" s="7">
        <v>100.33</v>
      </c>
      <c r="D14" s="8">
        <f t="shared" si="0"/>
        <v>18.269999999999996</v>
      </c>
      <c r="E14" s="9">
        <f>1000*D14/$C$6/$D$6</f>
        <v>1.3824152542372878</v>
      </c>
      <c r="G14" s="7" t="s">
        <v>39</v>
      </c>
      <c r="H14" s="7" t="s">
        <v>3</v>
      </c>
      <c r="I14" s="8">
        <v>2.6249999999999964</v>
      </c>
      <c r="J14" s="9">
        <f>I14/$C$6/$D$6</f>
        <v>1.9862288135593195E-4</v>
      </c>
      <c r="K14" s="7" t="s">
        <v>36</v>
      </c>
      <c r="L14" s="7" t="s">
        <v>3</v>
      </c>
      <c r="M14" s="8">
        <v>48.629999999999995</v>
      </c>
      <c r="N14" s="9">
        <f>1000*M14/$C$6/$D$6</f>
        <v>3.6796307506053263</v>
      </c>
      <c r="O14" s="7" t="s">
        <v>33</v>
      </c>
      <c r="P14" s="7" t="s">
        <v>3</v>
      </c>
      <c r="Q14" s="8">
        <v>18.269999999999996</v>
      </c>
      <c r="R14" s="9">
        <f>1000*Q14/$C$6/$D$6</f>
        <v>1.3824152542372878</v>
      </c>
    </row>
    <row r="15" spans="1:18" x14ac:dyDescent="0.25">
      <c r="A15" s="6" t="s">
        <v>30</v>
      </c>
      <c r="B15" s="7">
        <v>82.77</v>
      </c>
      <c r="C15" s="7">
        <v>76.760000000000005</v>
      </c>
      <c r="D15" s="8">
        <f t="shared" si="0"/>
        <v>6.0099999999999909</v>
      </c>
      <c r="E15" s="9">
        <f>1000*D15/$C$5/$D$5</f>
        <v>0.45475181598062886</v>
      </c>
      <c r="G15" s="7" t="s">
        <v>39</v>
      </c>
      <c r="H15" s="7" t="s">
        <v>1</v>
      </c>
      <c r="I15" s="8" t="s">
        <v>59</v>
      </c>
      <c r="J15" s="9"/>
      <c r="K15" s="7" t="s">
        <v>36</v>
      </c>
      <c r="L15" s="7" t="s">
        <v>1</v>
      </c>
      <c r="M15" s="8">
        <v>2.8699999999999974</v>
      </c>
      <c r="N15" s="9">
        <f>M15/$C$5/$D$5</f>
        <v>2.1716101694915234E-4</v>
      </c>
      <c r="O15" s="7" t="s">
        <v>33</v>
      </c>
      <c r="P15" s="7" t="s">
        <v>1</v>
      </c>
      <c r="Q15" s="8">
        <v>6.0099999999999909</v>
      </c>
      <c r="R15" s="9">
        <f>1000*Q15/$C$6/$D$6</f>
        <v>0.45475181598062886</v>
      </c>
    </row>
    <row r="16" spans="1:18" x14ac:dyDescent="0.25">
      <c r="A16" s="6" t="s">
        <v>20</v>
      </c>
      <c r="B16" s="7">
        <v>87</v>
      </c>
      <c r="C16" s="7">
        <v>75.69</v>
      </c>
      <c r="D16" s="8">
        <f t="shared" si="0"/>
        <v>11.310000000000002</v>
      </c>
      <c r="E16" s="9">
        <f>1000*D16/$C$4/$D$4</f>
        <v>46.382874015748037</v>
      </c>
      <c r="G16" s="7" t="s">
        <v>39</v>
      </c>
      <c r="H16" s="7" t="s">
        <v>2</v>
      </c>
      <c r="I16" s="8" t="s">
        <v>59</v>
      </c>
      <c r="J16" s="9"/>
      <c r="K16" s="7" t="s">
        <v>36</v>
      </c>
      <c r="L16" s="7" t="s">
        <v>2</v>
      </c>
      <c r="M16" s="8" t="s">
        <v>59</v>
      </c>
      <c r="N16" s="9"/>
      <c r="O16" s="7" t="s">
        <v>33</v>
      </c>
      <c r="P16" s="7" t="s">
        <v>2</v>
      </c>
      <c r="Q16" s="8">
        <v>11.310000000000002</v>
      </c>
      <c r="R16" s="9">
        <f>1000*Q16/$C$4/$D$4</f>
        <v>46.382874015748037</v>
      </c>
    </row>
    <row r="17" spans="1:9" x14ac:dyDescent="0.25">
      <c r="A17" s="6" t="s">
        <v>8</v>
      </c>
      <c r="B17" s="7">
        <v>199</v>
      </c>
      <c r="C17" s="7">
        <v>93.4</v>
      </c>
      <c r="D17" s="8">
        <f t="shared" si="0"/>
        <v>105.6</v>
      </c>
      <c r="E17" s="9">
        <f>1000*D17/$C$6/$D$6</f>
        <v>7.9903147699757868</v>
      </c>
      <c r="G17" s="50">
        <v>40940</v>
      </c>
      <c r="I17" s="53" t="s">
        <v>160</v>
      </c>
    </row>
    <row r="18" spans="1:9" x14ac:dyDescent="0.25">
      <c r="A18" s="6" t="s">
        <v>15</v>
      </c>
      <c r="B18" s="7">
        <v>76.31</v>
      </c>
      <c r="C18" s="7">
        <v>48.41</v>
      </c>
      <c r="D18" s="8">
        <f t="shared" si="0"/>
        <v>27.900000000000006</v>
      </c>
      <c r="E18" s="9">
        <f>1000*D18/$C$5/$D$5</f>
        <v>2.1110774818401943</v>
      </c>
      <c r="G18" t="s">
        <v>141</v>
      </c>
      <c r="H18" s="51" t="s">
        <v>144</v>
      </c>
      <c r="I18">
        <v>7</v>
      </c>
    </row>
    <row r="19" spans="1:9" x14ac:dyDescent="0.25">
      <c r="A19" s="6" t="s">
        <v>19</v>
      </c>
      <c r="B19" s="7">
        <v>50.3</v>
      </c>
      <c r="C19" s="7">
        <v>31.44</v>
      </c>
      <c r="D19" s="8">
        <f t="shared" si="0"/>
        <v>18.859999999999996</v>
      </c>
      <c r="E19" s="9">
        <f>D19/$C$6/$D$6</f>
        <v>1.4270581113801451E-3</v>
      </c>
      <c r="G19" t="s">
        <v>142</v>
      </c>
      <c r="H19" s="51" t="s">
        <v>145</v>
      </c>
      <c r="I19">
        <v>6</v>
      </c>
    </row>
    <row r="20" spans="1:9" x14ac:dyDescent="0.25">
      <c r="A20" s="6" t="s">
        <v>16</v>
      </c>
      <c r="B20" s="7">
        <v>146</v>
      </c>
      <c r="C20" s="7">
        <v>97.37</v>
      </c>
      <c r="D20" s="8">
        <f t="shared" si="0"/>
        <v>48.629999999999995</v>
      </c>
      <c r="E20" s="9">
        <f>1000*D20/$C$6/$D$6</f>
        <v>3.6796307506053263</v>
      </c>
      <c r="G20" t="s">
        <v>143</v>
      </c>
      <c r="H20" s="51" t="s">
        <v>146</v>
      </c>
      <c r="I20">
        <v>4</v>
      </c>
    </row>
    <row r="21" spans="1:9" x14ac:dyDescent="0.25">
      <c r="A21" s="6" t="s">
        <v>10</v>
      </c>
      <c r="B21" s="7">
        <v>52.5</v>
      </c>
      <c r="C21" s="7">
        <v>49.63</v>
      </c>
      <c r="D21" s="8">
        <f t="shared" si="0"/>
        <v>2.8699999999999974</v>
      </c>
      <c r="E21" s="9">
        <f>1000*D21/$C$5/$D$5</f>
        <v>0.21716101694915232</v>
      </c>
    </row>
    <row r="22" spans="1:9" x14ac:dyDescent="0.25">
      <c r="A22" s="6" t="s">
        <v>18</v>
      </c>
      <c r="B22" s="7">
        <v>85.8</v>
      </c>
      <c r="C22" s="7">
        <v>60.65</v>
      </c>
      <c r="D22" s="8">
        <f t="shared" si="0"/>
        <v>25.15</v>
      </c>
      <c r="E22" s="9">
        <f>1000*D22/$C$6/$D$6</f>
        <v>1.9029963680387409</v>
      </c>
    </row>
    <row r="23" spans="1:9" x14ac:dyDescent="0.25">
      <c r="A23" s="6" t="s">
        <v>27</v>
      </c>
      <c r="B23" s="7">
        <v>64.7</v>
      </c>
      <c r="C23" s="7">
        <v>61.13</v>
      </c>
      <c r="D23" s="8">
        <f t="shared" si="0"/>
        <v>3.5700000000000003</v>
      </c>
      <c r="E23" s="9">
        <f>1000*D23/$C$5/$D$5</f>
        <v>0.27012711864406785</v>
      </c>
    </row>
    <row r="24" spans="1:9" x14ac:dyDescent="0.25">
      <c r="A24" s="6" t="s">
        <v>25</v>
      </c>
      <c r="B24" s="7">
        <v>63.46</v>
      </c>
      <c r="C24" s="7">
        <v>61.36</v>
      </c>
      <c r="D24" s="8">
        <f t="shared" si="0"/>
        <v>2.1000000000000014</v>
      </c>
      <c r="E24" s="9">
        <f>1000*D24/$C$4/$D$4</f>
        <v>8.6122047244094535</v>
      </c>
    </row>
    <row r="25" spans="1:9" x14ac:dyDescent="0.25">
      <c r="A25" s="6" t="s">
        <v>9</v>
      </c>
      <c r="B25" s="7">
        <v>33.159999999999997</v>
      </c>
      <c r="C25" s="7">
        <v>30.535</v>
      </c>
      <c r="D25" s="8">
        <f t="shared" si="0"/>
        <v>2.6249999999999964</v>
      </c>
      <c r="E25" s="9">
        <f>1000*D25/$C$6/$D$6</f>
        <v>0.19862288135593192</v>
      </c>
    </row>
    <row r="27" spans="1:9" x14ac:dyDescent="0.25">
      <c r="A27" s="6" t="s">
        <v>49</v>
      </c>
      <c r="B27" s="6"/>
      <c r="C27" s="6"/>
      <c r="D27" s="6"/>
      <c r="E27" s="6"/>
    </row>
    <row r="28" spans="1:9" x14ac:dyDescent="0.25">
      <c r="A28" s="6" t="s">
        <v>94</v>
      </c>
      <c r="B28" s="6"/>
      <c r="C28" s="6"/>
      <c r="D28" s="6"/>
      <c r="E28" s="6"/>
    </row>
    <row r="29" spans="1:9" x14ac:dyDescent="0.25">
      <c r="A29" s="6"/>
      <c r="B29" s="6"/>
      <c r="C29" s="6" t="s">
        <v>89</v>
      </c>
      <c r="D29" s="6" t="s">
        <v>91</v>
      </c>
      <c r="E29" s="6"/>
    </row>
    <row r="30" spans="1:9" x14ac:dyDescent="0.25">
      <c r="A30" s="6"/>
      <c r="B30" s="6" t="s">
        <v>88</v>
      </c>
      <c r="C30" s="10">
        <v>7.62</v>
      </c>
      <c r="D30" s="10">
        <v>20</v>
      </c>
      <c r="E30" s="6"/>
    </row>
    <row r="31" spans="1:9" x14ac:dyDescent="0.25">
      <c r="A31" s="6"/>
      <c r="B31" s="6" t="s">
        <v>90</v>
      </c>
      <c r="C31" s="10">
        <v>413</v>
      </c>
      <c r="D31" s="10">
        <v>20</v>
      </c>
      <c r="E31" s="6"/>
    </row>
    <row r="32" spans="1:9" x14ac:dyDescent="0.25">
      <c r="A32" s="6"/>
      <c r="B32" s="6" t="s">
        <v>3</v>
      </c>
      <c r="C32" s="10">
        <v>413</v>
      </c>
      <c r="D32" s="10">
        <v>20</v>
      </c>
      <c r="E32" s="6"/>
    </row>
    <row r="33" spans="1:18" x14ac:dyDescent="0.25">
      <c r="A33" s="6" t="s">
        <v>95</v>
      </c>
      <c r="B33" s="6" t="s">
        <v>5</v>
      </c>
      <c r="C33" s="6" t="s">
        <v>6</v>
      </c>
      <c r="D33" s="6" t="s">
        <v>93</v>
      </c>
      <c r="E33" s="6" t="s">
        <v>99</v>
      </c>
      <c r="G33" s="6" t="s">
        <v>0</v>
      </c>
      <c r="H33" s="6" t="s">
        <v>40</v>
      </c>
      <c r="I33" s="6" t="s">
        <v>58</v>
      </c>
      <c r="J33" s="6" t="s">
        <v>99</v>
      </c>
      <c r="K33" s="6" t="s">
        <v>0</v>
      </c>
      <c r="L33" s="6" t="s">
        <v>40</v>
      </c>
      <c r="M33" s="6" t="s">
        <v>58</v>
      </c>
      <c r="N33" s="6" t="s">
        <v>99</v>
      </c>
      <c r="O33" s="6" t="s">
        <v>0</v>
      </c>
      <c r="P33" s="6" t="s">
        <v>40</v>
      </c>
      <c r="Q33" s="6" t="s">
        <v>58</v>
      </c>
      <c r="R33" s="6" t="s">
        <v>99</v>
      </c>
    </row>
    <row r="34" spans="1:18" x14ac:dyDescent="0.25">
      <c r="A34" s="6" t="s">
        <v>11</v>
      </c>
      <c r="B34" s="7">
        <v>62.21</v>
      </c>
      <c r="C34" s="7">
        <v>146</v>
      </c>
      <c r="D34" s="8">
        <f t="shared" ref="D34:D56" si="1">C34-B34</f>
        <v>83.789999999999992</v>
      </c>
      <c r="E34" s="9">
        <f>1000*D34/$C$32/$D$32</f>
        <v>10.144067796610168</v>
      </c>
      <c r="G34" s="7" t="s">
        <v>37</v>
      </c>
      <c r="H34" s="7" t="s">
        <v>3</v>
      </c>
      <c r="I34" s="8">
        <v>43.959999999999994</v>
      </c>
      <c r="J34" s="9">
        <f>1000*I34/$C$32/$D$32</f>
        <v>5.3220338983050839</v>
      </c>
      <c r="K34" s="7" t="s">
        <v>34</v>
      </c>
      <c r="L34" s="7" t="s">
        <v>3</v>
      </c>
      <c r="M34" s="8">
        <v>128.76</v>
      </c>
      <c r="N34" s="9">
        <f>1000*M34/$C$32/$D$32</f>
        <v>15.588377723970941</v>
      </c>
      <c r="O34" s="7" t="s">
        <v>31</v>
      </c>
      <c r="P34" s="7" t="s">
        <v>3</v>
      </c>
      <c r="Q34" s="8">
        <v>83.789999999999992</v>
      </c>
      <c r="R34" s="9">
        <f>1000*Q34/$C$32/$D$32</f>
        <v>10.144067796610168</v>
      </c>
    </row>
    <row r="35" spans="1:18" x14ac:dyDescent="0.25">
      <c r="A35" s="6" t="s">
        <v>13</v>
      </c>
      <c r="B35" s="7">
        <v>77.34</v>
      </c>
      <c r="C35" s="7">
        <v>92.2</v>
      </c>
      <c r="D35" s="8">
        <f t="shared" si="1"/>
        <v>14.86</v>
      </c>
      <c r="E35" s="9">
        <f>1000*D35/$C$31/$D$31</f>
        <v>1.7990314769975786</v>
      </c>
      <c r="G35" s="7" t="s">
        <v>37</v>
      </c>
      <c r="H35" s="7" t="s">
        <v>1</v>
      </c>
      <c r="I35" s="8">
        <v>14.060000000000009</v>
      </c>
      <c r="J35" s="9">
        <f>1000*I35/$C$31/$D$31</f>
        <v>1.7021791767554491</v>
      </c>
      <c r="K35" s="7" t="s">
        <v>34</v>
      </c>
      <c r="L35" s="7" t="s">
        <v>1</v>
      </c>
      <c r="M35" s="8">
        <v>24.83</v>
      </c>
      <c r="N35" s="9">
        <f>1000*M35/$C$31/$D$31</f>
        <v>3.0060532687651333</v>
      </c>
      <c r="O35" s="7" t="s">
        <v>31</v>
      </c>
      <c r="P35" s="7" t="s">
        <v>1</v>
      </c>
      <c r="Q35" s="8">
        <v>14.86</v>
      </c>
      <c r="R35" s="9">
        <f>1000*Q35/$C$31/$D$31</f>
        <v>1.7990314769975786</v>
      </c>
    </row>
    <row r="36" spans="1:18" x14ac:dyDescent="0.25">
      <c r="A36" s="6" t="s">
        <v>14</v>
      </c>
      <c r="B36" s="7">
        <v>40.549999999999997</v>
      </c>
      <c r="C36" s="7">
        <v>63.69</v>
      </c>
      <c r="D36" s="8">
        <f t="shared" si="1"/>
        <v>23.14</v>
      </c>
      <c r="E36" s="9">
        <f>1000*D36/$C$30/$D$30</f>
        <v>151.83727034120733</v>
      </c>
      <c r="G36" s="7" t="s">
        <v>37</v>
      </c>
      <c r="H36" s="7" t="s">
        <v>2</v>
      </c>
      <c r="I36" s="8">
        <v>5.7000000000000028</v>
      </c>
      <c r="J36" s="9">
        <f>1000*I36/$C$30/$D$30</f>
        <v>37.401574803149622</v>
      </c>
      <c r="K36" s="7" t="s">
        <v>34</v>
      </c>
      <c r="L36" s="7" t="s">
        <v>2</v>
      </c>
      <c r="M36" s="8">
        <v>20.620000000000005</v>
      </c>
      <c r="N36" s="9">
        <f>1000*M36/$C$30/$D$30</f>
        <v>135.30183727034122</v>
      </c>
      <c r="O36" s="7" t="s">
        <v>31</v>
      </c>
      <c r="P36" s="7" t="s">
        <v>2</v>
      </c>
      <c r="Q36" s="8">
        <v>23.14</v>
      </c>
      <c r="R36" s="9">
        <f>1000*Q36/$C$30/$D$30</f>
        <v>151.83727034120733</v>
      </c>
    </row>
    <row r="37" spans="1:18" x14ac:dyDescent="0.25">
      <c r="A37" s="6" t="s">
        <v>22</v>
      </c>
      <c r="B37" s="7">
        <v>48.27</v>
      </c>
      <c r="C37" s="7">
        <v>202</v>
      </c>
      <c r="D37" s="8">
        <f t="shared" si="1"/>
        <v>153.72999999999999</v>
      </c>
      <c r="E37" s="9">
        <f>1000*D37/$C$32/$D$32</f>
        <v>18.611380145278453</v>
      </c>
      <c r="G37" s="7" t="s">
        <v>38</v>
      </c>
      <c r="H37" s="7" t="s">
        <v>3</v>
      </c>
      <c r="I37" s="8">
        <v>25.560000000000002</v>
      </c>
      <c r="J37" s="9">
        <f>1000*I37/$C$32/$D$32</f>
        <v>3.0944309927360782</v>
      </c>
      <c r="K37" s="7" t="s">
        <v>35</v>
      </c>
      <c r="L37" s="7" t="s">
        <v>3</v>
      </c>
      <c r="M37" s="8">
        <v>19.73</v>
      </c>
      <c r="N37" s="9">
        <f>1000*M37/$C$32/$D$32</f>
        <v>2.3886198547215498</v>
      </c>
      <c r="O37" s="7" t="s">
        <v>32</v>
      </c>
      <c r="P37" s="7" t="s">
        <v>3</v>
      </c>
      <c r="Q37" s="8">
        <v>153.72999999999999</v>
      </c>
      <c r="R37" s="9">
        <f>1000*Q37/$C$32/$D$32</f>
        <v>18.611380145278453</v>
      </c>
    </row>
    <row r="38" spans="1:18" x14ac:dyDescent="0.25">
      <c r="A38" s="6" t="s">
        <v>23</v>
      </c>
      <c r="B38" s="7">
        <v>76.790000000000006</v>
      </c>
      <c r="C38" s="7">
        <v>243</v>
      </c>
      <c r="D38" s="8">
        <f t="shared" si="1"/>
        <v>166.20999999999998</v>
      </c>
      <c r="E38" s="9">
        <f>1000*D38/$C$30/$D$30</f>
        <v>1090.6167979002623</v>
      </c>
      <c r="G38" s="7" t="s">
        <v>38</v>
      </c>
      <c r="H38" s="7" t="s">
        <v>1</v>
      </c>
      <c r="I38" s="8">
        <v>8.0799999999999983</v>
      </c>
      <c r="J38" s="9">
        <f>1000*I38/$C$31/$D$31</f>
        <v>0.97820823244552035</v>
      </c>
      <c r="K38" s="7" t="s">
        <v>35</v>
      </c>
      <c r="L38" s="7" t="s">
        <v>1</v>
      </c>
      <c r="M38" s="8">
        <v>0</v>
      </c>
      <c r="N38" s="9">
        <f>1000*M38/$C$31/$D$31</f>
        <v>0</v>
      </c>
      <c r="O38" s="7" t="s">
        <v>32</v>
      </c>
      <c r="P38" s="7" t="s">
        <v>1</v>
      </c>
      <c r="Q38" s="8" t="s">
        <v>59</v>
      </c>
      <c r="R38" s="9"/>
    </row>
    <row r="39" spans="1:18" x14ac:dyDescent="0.25">
      <c r="A39" s="6" t="s">
        <v>17</v>
      </c>
      <c r="B39" s="7">
        <v>100.33</v>
      </c>
      <c r="C39" s="7">
        <v>143</v>
      </c>
      <c r="D39" s="8">
        <f t="shared" si="1"/>
        <v>42.67</v>
      </c>
      <c r="E39" s="9">
        <f>1000*D39/$C$32/$D$32</f>
        <v>5.1658595641646494</v>
      </c>
      <c r="G39" s="7" t="s">
        <v>38</v>
      </c>
      <c r="H39" s="7" t="s">
        <v>2</v>
      </c>
      <c r="I39" s="8" t="s">
        <v>59</v>
      </c>
      <c r="J39" s="9"/>
      <c r="K39" s="7" t="s">
        <v>35</v>
      </c>
      <c r="L39" s="7" t="s">
        <v>2</v>
      </c>
      <c r="M39" s="8">
        <v>2.5700000000000003</v>
      </c>
      <c r="N39" s="9">
        <f>1000*M39/$C$30/$D$30</f>
        <v>16.863517060367457</v>
      </c>
      <c r="O39" s="7" t="s">
        <v>32</v>
      </c>
      <c r="P39" s="7" t="s">
        <v>2</v>
      </c>
      <c r="Q39" s="8">
        <v>166.20999999999998</v>
      </c>
      <c r="R39" s="9">
        <f>1000*Q39/$C$30/$D$30</f>
        <v>1090.6167979002623</v>
      </c>
    </row>
    <row r="40" spans="1:18" x14ac:dyDescent="0.25">
      <c r="A40" s="6" t="s">
        <v>30</v>
      </c>
      <c r="B40" s="7">
        <v>75.8</v>
      </c>
      <c r="C40" s="7">
        <v>81</v>
      </c>
      <c r="D40" s="8">
        <f t="shared" si="1"/>
        <v>5.2000000000000028</v>
      </c>
      <c r="E40" s="9">
        <f>1000*D40/$C$31/$D$31</f>
        <v>0.62953995157385023</v>
      </c>
      <c r="G40" s="7" t="s">
        <v>39</v>
      </c>
      <c r="H40" s="7" t="s">
        <v>3</v>
      </c>
      <c r="I40" s="8">
        <v>1.6800000000000033</v>
      </c>
      <c r="J40" s="9">
        <f>1000*I40/$C$32/$D$32</f>
        <v>0.20338983050847498</v>
      </c>
      <c r="K40" s="7" t="s">
        <v>36</v>
      </c>
      <c r="L40" s="7" t="s">
        <v>3</v>
      </c>
      <c r="M40" s="8">
        <v>57.64</v>
      </c>
      <c r="N40" s="9">
        <f>1000*M40/$C$32/$D$32</f>
        <v>6.9782082324455201</v>
      </c>
      <c r="O40" s="7" t="s">
        <v>33</v>
      </c>
      <c r="P40" s="7" t="s">
        <v>3</v>
      </c>
      <c r="Q40" s="8">
        <v>42.67</v>
      </c>
      <c r="R40" s="9">
        <f>1000*Q40/$C$32/$D$32</f>
        <v>5.1658595641646494</v>
      </c>
    </row>
    <row r="41" spans="1:18" x14ac:dyDescent="0.25">
      <c r="A41" s="6" t="s">
        <v>20</v>
      </c>
      <c r="B41" s="7">
        <v>30.75</v>
      </c>
      <c r="C41" s="7">
        <v>46.08</v>
      </c>
      <c r="D41" s="8">
        <f t="shared" si="1"/>
        <v>15.329999999999998</v>
      </c>
      <c r="E41" s="9">
        <f>1000*D41/$C$30/$D$30</f>
        <v>100.59055118110236</v>
      </c>
      <c r="G41" s="7" t="s">
        <v>39</v>
      </c>
      <c r="H41" s="7" t="s">
        <v>1</v>
      </c>
      <c r="I41" s="8" t="s">
        <v>59</v>
      </c>
      <c r="J41" s="9"/>
      <c r="K41" s="7" t="s">
        <v>36</v>
      </c>
      <c r="L41" s="7" t="s">
        <v>1</v>
      </c>
      <c r="M41" s="8">
        <v>1.0100000000000051</v>
      </c>
      <c r="N41" s="9">
        <f>1000*M41/$C$31/$D$31</f>
        <v>0.12227602905569068</v>
      </c>
      <c r="O41" s="7" t="s">
        <v>33</v>
      </c>
      <c r="P41" s="7" t="s">
        <v>1</v>
      </c>
      <c r="Q41" s="8">
        <v>5.2000000000000028</v>
      </c>
      <c r="R41" s="9">
        <f>1000*Q41/$C$31/$D$31</f>
        <v>0.62953995157385023</v>
      </c>
    </row>
    <row r="42" spans="1:18" x14ac:dyDescent="0.25">
      <c r="A42" s="6" t="s">
        <v>8</v>
      </c>
      <c r="B42" s="7">
        <v>92.24</v>
      </c>
      <c r="C42" s="7">
        <v>221</v>
      </c>
      <c r="D42" s="8">
        <f t="shared" si="1"/>
        <v>128.76</v>
      </c>
      <c r="E42" s="9">
        <f>1000*D42/$C$32/$D$32</f>
        <v>15.588377723970941</v>
      </c>
      <c r="G42" s="7" t="s">
        <v>39</v>
      </c>
      <c r="H42" s="7" t="s">
        <v>2</v>
      </c>
      <c r="I42" s="8">
        <v>5.25</v>
      </c>
      <c r="J42" s="9">
        <f>1000*I42/$C$30/$D$30</f>
        <v>34.448818897637793</v>
      </c>
      <c r="K42" s="7" t="s">
        <v>36</v>
      </c>
      <c r="L42" s="7" t="s">
        <v>2</v>
      </c>
      <c r="M42" s="8">
        <v>16.209999999999994</v>
      </c>
      <c r="N42" s="9">
        <f>1000*M42/$C$30/$D$30</f>
        <v>106.36482939632542</v>
      </c>
      <c r="O42" s="7" t="s">
        <v>33</v>
      </c>
      <c r="P42" s="7" t="s">
        <v>2</v>
      </c>
      <c r="Q42" s="8">
        <v>15.329999999999998</v>
      </c>
      <c r="R42" s="9">
        <f>1000*Q42/$C$30/$D$30</f>
        <v>100.59055118110236</v>
      </c>
    </row>
    <row r="43" spans="1:18" x14ac:dyDescent="0.25">
      <c r="A43" s="6" t="s">
        <v>15</v>
      </c>
      <c r="B43" s="7">
        <v>80.77</v>
      </c>
      <c r="C43" s="7">
        <v>105.6</v>
      </c>
      <c r="D43" s="8">
        <f t="shared" si="1"/>
        <v>24.83</v>
      </c>
      <c r="E43" s="9">
        <f>1000*D43/$C$31/$D$31</f>
        <v>3.0060532687651333</v>
      </c>
    </row>
    <row r="44" spans="1:18" x14ac:dyDescent="0.25">
      <c r="A44" s="6" t="s">
        <v>28</v>
      </c>
      <c r="B44" s="7">
        <v>112.38</v>
      </c>
      <c r="C44" s="7">
        <v>133</v>
      </c>
      <c r="D44" s="8">
        <f t="shared" si="1"/>
        <v>20.620000000000005</v>
      </c>
      <c r="E44" s="9">
        <f>1000*D44/$C$30/$D$30</f>
        <v>135.30183727034122</v>
      </c>
      <c r="G44" s="50">
        <v>40969</v>
      </c>
      <c r="I44" t="s">
        <v>160</v>
      </c>
    </row>
    <row r="45" spans="1:18" x14ac:dyDescent="0.25">
      <c r="A45" s="6" t="s">
        <v>19</v>
      </c>
      <c r="B45" s="7">
        <v>31.45</v>
      </c>
      <c r="C45" s="7">
        <v>51.18</v>
      </c>
      <c r="D45" s="8">
        <f t="shared" si="1"/>
        <v>19.73</v>
      </c>
      <c r="E45" s="9">
        <f>1000*D45/$C$32/$D$32</f>
        <v>2.3886198547215498</v>
      </c>
      <c r="G45" t="s">
        <v>141</v>
      </c>
      <c r="H45" s="51" t="s">
        <v>147</v>
      </c>
      <c r="I45" s="51">
        <v>9</v>
      </c>
    </row>
    <row r="46" spans="1:18" x14ac:dyDescent="0.25">
      <c r="A46" s="6" t="s">
        <v>24</v>
      </c>
      <c r="B46" s="7">
        <v>48.57</v>
      </c>
      <c r="C46" s="7">
        <v>51.14</v>
      </c>
      <c r="D46" s="8">
        <f t="shared" si="1"/>
        <v>2.5700000000000003</v>
      </c>
      <c r="E46" s="9">
        <f>1000*D46/$C$30/$D$30</f>
        <v>16.863517060367457</v>
      </c>
      <c r="G46" t="s">
        <v>142</v>
      </c>
      <c r="H46" s="51" t="s">
        <v>144</v>
      </c>
      <c r="I46" s="51" t="s">
        <v>161</v>
      </c>
    </row>
    <row r="47" spans="1:18" x14ac:dyDescent="0.25">
      <c r="A47" s="6" t="s">
        <v>16</v>
      </c>
      <c r="B47" s="7">
        <v>97.36</v>
      </c>
      <c r="C47" s="7">
        <v>155</v>
      </c>
      <c r="D47" s="8">
        <f t="shared" si="1"/>
        <v>57.64</v>
      </c>
      <c r="E47" s="9">
        <f>1000*D47/$C$32/$D$32</f>
        <v>6.9782082324455201</v>
      </c>
      <c r="G47" t="s">
        <v>143</v>
      </c>
      <c r="H47" s="51" t="s">
        <v>148</v>
      </c>
      <c r="I47" s="51" t="s">
        <v>161</v>
      </c>
    </row>
    <row r="48" spans="1:18" x14ac:dyDescent="0.25">
      <c r="A48" s="6" t="s">
        <v>10</v>
      </c>
      <c r="B48" s="7">
        <v>49.62</v>
      </c>
      <c r="C48" s="7">
        <v>50.63</v>
      </c>
      <c r="D48" s="8">
        <f t="shared" si="1"/>
        <v>1.0100000000000051</v>
      </c>
      <c r="E48" s="9">
        <f>1000*D48/$C$31/$D$31</f>
        <v>0.12227602905569068</v>
      </c>
    </row>
    <row r="49" spans="1:18" x14ac:dyDescent="0.25">
      <c r="A49" s="6" t="s">
        <v>29</v>
      </c>
      <c r="B49" s="7">
        <v>113.79</v>
      </c>
      <c r="C49" s="7">
        <v>130</v>
      </c>
      <c r="D49" s="8">
        <f t="shared" si="1"/>
        <v>16.209999999999994</v>
      </c>
      <c r="E49" s="9">
        <f>1000*D49/$C$30/$D$30</f>
        <v>106.36482939632542</v>
      </c>
    </row>
    <row r="50" spans="1:18" x14ac:dyDescent="0.25">
      <c r="A50" s="6" t="s">
        <v>18</v>
      </c>
      <c r="B50" s="7">
        <v>60.64</v>
      </c>
      <c r="C50" s="7">
        <v>104.6</v>
      </c>
      <c r="D50" s="8">
        <f t="shared" si="1"/>
        <v>43.959999999999994</v>
      </c>
      <c r="E50" s="9">
        <f>1000*D50/$C$32/$D$32</f>
        <v>5.3220338983050839</v>
      </c>
    </row>
    <row r="51" spans="1:18" x14ac:dyDescent="0.25">
      <c r="A51" s="6" t="s">
        <v>27</v>
      </c>
      <c r="B51" s="7">
        <v>61.62</v>
      </c>
      <c r="C51" s="7">
        <v>75.680000000000007</v>
      </c>
      <c r="D51" s="8">
        <f t="shared" si="1"/>
        <v>14.060000000000009</v>
      </c>
      <c r="E51" s="9">
        <f>1000*D51/$C$31/$D$31</f>
        <v>1.7021791767554491</v>
      </c>
    </row>
    <row r="52" spans="1:18" x14ac:dyDescent="0.25">
      <c r="A52" s="6" t="s">
        <v>25</v>
      </c>
      <c r="B52" s="7">
        <v>76.209999999999994</v>
      </c>
      <c r="C52" s="7">
        <v>81.91</v>
      </c>
      <c r="D52" s="8">
        <f t="shared" si="1"/>
        <v>5.7000000000000028</v>
      </c>
      <c r="E52" s="9">
        <f>1000*D52/$C$30/$D$30</f>
        <v>37.401574803149622</v>
      </c>
    </row>
    <row r="53" spans="1:18" x14ac:dyDescent="0.25">
      <c r="A53" s="6" t="s">
        <v>21</v>
      </c>
      <c r="B53" s="7">
        <v>61.14</v>
      </c>
      <c r="C53" s="7">
        <v>86.7</v>
      </c>
      <c r="D53" s="8">
        <f t="shared" si="1"/>
        <v>25.560000000000002</v>
      </c>
      <c r="E53" s="9">
        <f>1000*D53/$C$32/$D$32</f>
        <v>3.0944309927360782</v>
      </c>
    </row>
    <row r="54" spans="1:18" x14ac:dyDescent="0.25">
      <c r="A54" s="6" t="s">
        <v>26</v>
      </c>
      <c r="B54" s="7">
        <v>91.92</v>
      </c>
      <c r="C54" s="7">
        <v>100</v>
      </c>
      <c r="D54" s="8">
        <f t="shared" si="1"/>
        <v>8.0799999999999983</v>
      </c>
      <c r="E54" s="9">
        <f>1000*D54/$C$31/$D$31</f>
        <v>0.97820823244552035</v>
      </c>
    </row>
    <row r="55" spans="1:18" x14ac:dyDescent="0.25">
      <c r="A55" s="6" t="s">
        <v>9</v>
      </c>
      <c r="B55" s="7">
        <v>30.52</v>
      </c>
      <c r="C55" s="7">
        <v>32.200000000000003</v>
      </c>
      <c r="D55" s="8">
        <f t="shared" si="1"/>
        <v>1.6800000000000033</v>
      </c>
      <c r="E55" s="9">
        <f>1000*D55/$C$32/$D$32</f>
        <v>0.20338983050847498</v>
      </c>
    </row>
    <row r="56" spans="1:18" x14ac:dyDescent="0.25">
      <c r="A56" s="6" t="s">
        <v>12</v>
      </c>
      <c r="B56" s="7">
        <v>41.79</v>
      </c>
      <c r="C56" s="7">
        <v>47.04</v>
      </c>
      <c r="D56" s="8">
        <f t="shared" si="1"/>
        <v>5.25</v>
      </c>
      <c r="E56" s="9">
        <f>1000*D56/$C$30/$D$30</f>
        <v>34.448818897637793</v>
      </c>
    </row>
    <row r="58" spans="1:18" x14ac:dyDescent="0.25">
      <c r="A58" s="6" t="s">
        <v>50</v>
      </c>
      <c r="B58" s="7"/>
      <c r="C58" s="7"/>
      <c r="D58" s="7"/>
      <c r="E58" s="7"/>
    </row>
    <row r="59" spans="1:18" x14ac:dyDescent="0.25">
      <c r="A59" s="6" t="s">
        <v>85</v>
      </c>
      <c r="B59" s="7"/>
      <c r="C59" s="6" t="s">
        <v>89</v>
      </c>
      <c r="D59" s="6" t="s">
        <v>91</v>
      </c>
      <c r="E59" s="7"/>
    </row>
    <row r="60" spans="1:18" x14ac:dyDescent="0.25">
      <c r="A60" s="7"/>
      <c r="B60" s="6" t="s">
        <v>88</v>
      </c>
      <c r="C60" s="7">
        <v>7.62</v>
      </c>
      <c r="D60" s="7">
        <v>355</v>
      </c>
      <c r="E60" s="7"/>
    </row>
    <row r="61" spans="1:18" x14ac:dyDescent="0.25">
      <c r="A61" s="7"/>
      <c r="B61" s="6" t="s">
        <v>90</v>
      </c>
      <c r="C61" s="7">
        <v>413</v>
      </c>
      <c r="D61" s="7">
        <v>355</v>
      </c>
      <c r="E61" s="7"/>
    </row>
    <row r="62" spans="1:18" x14ac:dyDescent="0.25">
      <c r="A62" s="7"/>
      <c r="B62" s="6" t="s">
        <v>3</v>
      </c>
      <c r="C62" s="7">
        <v>413</v>
      </c>
      <c r="D62" s="7">
        <v>355</v>
      </c>
      <c r="E62" s="7"/>
    </row>
    <row r="63" spans="1:18" x14ac:dyDescent="0.25">
      <c r="A63" s="6" t="s">
        <v>4</v>
      </c>
      <c r="B63" s="6" t="s">
        <v>5</v>
      </c>
      <c r="C63" s="6" t="s">
        <v>6</v>
      </c>
      <c r="D63" s="6" t="s">
        <v>7</v>
      </c>
      <c r="E63" s="6" t="s">
        <v>99</v>
      </c>
      <c r="F63" s="4"/>
      <c r="G63" s="6" t="s">
        <v>0</v>
      </c>
      <c r="H63" s="6" t="s">
        <v>40</v>
      </c>
      <c r="I63" s="6" t="s">
        <v>58</v>
      </c>
      <c r="J63" s="6" t="s">
        <v>99</v>
      </c>
      <c r="K63" s="6" t="s">
        <v>0</v>
      </c>
      <c r="L63" s="6" t="s">
        <v>40</v>
      </c>
      <c r="M63" s="6" t="s">
        <v>58</v>
      </c>
      <c r="N63" s="6" t="s">
        <v>99</v>
      </c>
      <c r="O63" s="6" t="s">
        <v>0</v>
      </c>
      <c r="P63" s="6" t="s">
        <v>40</v>
      </c>
      <c r="Q63" s="6" t="s">
        <v>58</v>
      </c>
      <c r="R63" s="6" t="s">
        <v>99</v>
      </c>
    </row>
    <row r="64" spans="1:18" x14ac:dyDescent="0.25">
      <c r="A64" s="6" t="s">
        <v>51</v>
      </c>
      <c r="B64" s="7">
        <v>91.7</v>
      </c>
      <c r="C64" s="7">
        <v>289</v>
      </c>
      <c r="D64" s="8">
        <f>C64-B64</f>
        <v>197.3</v>
      </c>
      <c r="E64" s="9">
        <f>1000*D64/$C$62/$D$62</f>
        <v>1.3457013266036899</v>
      </c>
      <c r="G64" s="7" t="s">
        <v>37</v>
      </c>
      <c r="H64" s="7" t="s">
        <v>3</v>
      </c>
      <c r="I64" s="7" t="s">
        <v>59</v>
      </c>
      <c r="J64" s="7"/>
      <c r="K64" s="7" t="s">
        <v>34</v>
      </c>
      <c r="L64" s="7" t="s">
        <v>3</v>
      </c>
      <c r="M64" s="7" t="s">
        <v>59</v>
      </c>
      <c r="N64" s="7"/>
      <c r="O64" s="7" t="s">
        <v>31</v>
      </c>
      <c r="P64" s="7" t="s">
        <v>3</v>
      </c>
      <c r="Q64" s="8">
        <f>D64</f>
        <v>197.3</v>
      </c>
      <c r="R64" s="9">
        <f>1000*Q64/$C$62/$D$62</f>
        <v>1.3457013266036899</v>
      </c>
    </row>
    <row r="65" spans="1:18" x14ac:dyDescent="0.25">
      <c r="A65" s="6" t="s">
        <v>55</v>
      </c>
      <c r="B65" s="7">
        <v>42.5</v>
      </c>
      <c r="C65" s="7">
        <v>68.599999999999994</v>
      </c>
      <c r="D65" s="8">
        <f>C65-B65</f>
        <v>26.099999999999994</v>
      </c>
      <c r="E65" s="9">
        <f>1000*D65/$C$60/$D$60</f>
        <v>9.6484418320949281</v>
      </c>
      <c r="G65" s="7" t="s">
        <v>37</v>
      </c>
      <c r="H65" s="7" t="s">
        <v>1</v>
      </c>
      <c r="I65" s="8">
        <f>D72</f>
        <v>0</v>
      </c>
      <c r="J65" s="9">
        <f>1000*I65/$C$61/$D$61</f>
        <v>0</v>
      </c>
      <c r="K65" s="7" t="s">
        <v>34</v>
      </c>
      <c r="L65" s="7" t="s">
        <v>1</v>
      </c>
      <c r="M65" s="8">
        <f>D68</f>
        <v>28.700000000000003</v>
      </c>
      <c r="N65" s="9">
        <f>1000*M65/$C$61/$D$61</f>
        <v>0.19575077584148962</v>
      </c>
      <c r="O65" s="7" t="s">
        <v>31</v>
      </c>
      <c r="P65" s="7" t="s">
        <v>1</v>
      </c>
      <c r="Q65" s="8" t="s">
        <v>59</v>
      </c>
      <c r="R65" s="9"/>
    </row>
    <row r="66" spans="1:18" x14ac:dyDescent="0.25">
      <c r="A66" s="6" t="s">
        <v>52</v>
      </c>
      <c r="B66" s="7">
        <v>64.7</v>
      </c>
      <c r="C66" s="7">
        <v>74.8</v>
      </c>
      <c r="D66" s="8">
        <f>C66-B66</f>
        <v>10.099999999999994</v>
      </c>
      <c r="E66" s="9">
        <f>1000*D66/$C$61/$D$61</f>
        <v>6.8887903693346478E-2</v>
      </c>
      <c r="G66" s="7" t="s">
        <v>37</v>
      </c>
      <c r="H66" s="7" t="s">
        <v>2</v>
      </c>
      <c r="I66" s="7" t="s">
        <v>59</v>
      </c>
      <c r="J66" s="7"/>
      <c r="K66" s="7" t="s">
        <v>34</v>
      </c>
      <c r="L66" s="7" t="s">
        <v>2</v>
      </c>
      <c r="M66" s="8">
        <f>D69</f>
        <v>172.2</v>
      </c>
      <c r="N66" s="9">
        <f>1000*M66/$C$60/$D$60</f>
        <v>63.657535765775755</v>
      </c>
      <c r="O66" s="7" t="s">
        <v>31</v>
      </c>
      <c r="P66" s="7" t="s">
        <v>2</v>
      </c>
      <c r="Q66" s="8">
        <f>D65</f>
        <v>26.099999999999994</v>
      </c>
      <c r="R66" s="9">
        <f>1000*Q66/$C$60/$D$60</f>
        <v>9.6484418320949281</v>
      </c>
    </row>
    <row r="67" spans="1:18" x14ac:dyDescent="0.25">
      <c r="A67" s="6" t="s">
        <v>57</v>
      </c>
      <c r="B67" s="7">
        <v>113.9</v>
      </c>
      <c r="C67" s="7">
        <v>251</v>
      </c>
      <c r="D67" s="8">
        <f>C67-B67</f>
        <v>137.1</v>
      </c>
      <c r="E67" s="9">
        <f>1000*D67/$C$60/$D$60</f>
        <v>50.682045026061886</v>
      </c>
      <c r="G67" s="7" t="s">
        <v>38</v>
      </c>
      <c r="H67" s="7" t="s">
        <v>3</v>
      </c>
      <c r="I67" s="7" t="s">
        <v>59</v>
      </c>
      <c r="J67" s="7"/>
      <c r="K67" s="7" t="s">
        <v>35</v>
      </c>
      <c r="L67" s="7" t="s">
        <v>3</v>
      </c>
      <c r="M67" s="7" t="s">
        <v>59</v>
      </c>
      <c r="N67" s="7"/>
      <c r="O67" s="7" t="s">
        <v>32</v>
      </c>
      <c r="P67" s="7" t="s">
        <v>3</v>
      </c>
      <c r="Q67" s="8" t="s">
        <v>59</v>
      </c>
      <c r="R67" s="9"/>
    </row>
    <row r="68" spans="1:18" x14ac:dyDescent="0.25">
      <c r="A68" s="6" t="s">
        <v>53</v>
      </c>
      <c r="B68" s="7">
        <v>79.2</v>
      </c>
      <c r="C68" s="7">
        <v>107.9</v>
      </c>
      <c r="D68" s="8">
        <f>C68-B68</f>
        <v>28.700000000000003</v>
      </c>
      <c r="E68" s="9">
        <f>1000*D68/$C$61/$D$61</f>
        <v>0.19575077584148962</v>
      </c>
      <c r="G68" s="7" t="s">
        <v>38</v>
      </c>
      <c r="H68" s="7" t="s">
        <v>1</v>
      </c>
      <c r="I68" s="7" t="s">
        <v>59</v>
      </c>
      <c r="J68" s="7"/>
      <c r="K68" s="7" t="s">
        <v>35</v>
      </c>
      <c r="L68" s="7" t="s">
        <v>1</v>
      </c>
      <c r="M68" s="7" t="s">
        <v>59</v>
      </c>
      <c r="N68" s="7"/>
      <c r="O68" s="7" t="s">
        <v>32</v>
      </c>
      <c r="P68" s="7" t="s">
        <v>1</v>
      </c>
      <c r="Q68" s="8" t="s">
        <v>59</v>
      </c>
      <c r="R68" s="9"/>
    </row>
    <row r="69" spans="1:18" x14ac:dyDescent="0.25">
      <c r="A69" s="6" t="s">
        <v>56</v>
      </c>
      <c r="B69" s="7"/>
      <c r="C69" s="7"/>
      <c r="D69" s="8">
        <f>SUM(D70:D71)</f>
        <v>172.2</v>
      </c>
      <c r="E69" s="9">
        <f>1000*D69/$C$60/$D$60</f>
        <v>63.657535765775755</v>
      </c>
      <c r="G69" s="7" t="s">
        <v>38</v>
      </c>
      <c r="H69" s="7" t="s">
        <v>2</v>
      </c>
      <c r="I69" s="7" t="s">
        <v>59</v>
      </c>
      <c r="J69" s="7"/>
      <c r="K69" s="7" t="s">
        <v>35</v>
      </c>
      <c r="L69" s="7" t="s">
        <v>2</v>
      </c>
      <c r="M69" s="7" t="s">
        <v>59</v>
      </c>
      <c r="N69" s="7"/>
      <c r="O69" s="7" t="s">
        <v>32</v>
      </c>
      <c r="P69" s="7" t="s">
        <v>2</v>
      </c>
      <c r="Q69" s="8" t="s">
        <v>59</v>
      </c>
      <c r="R69" s="9"/>
    </row>
    <row r="70" spans="1:18" x14ac:dyDescent="0.25">
      <c r="A70" s="6" t="s">
        <v>86</v>
      </c>
      <c r="B70" s="7">
        <v>79.8</v>
      </c>
      <c r="C70" s="7">
        <v>220</v>
      </c>
      <c r="D70" s="8">
        <f>C70-B70</f>
        <v>140.19999999999999</v>
      </c>
      <c r="E70" s="9"/>
      <c r="G70" s="7" t="s">
        <v>39</v>
      </c>
      <c r="H70" s="7" t="s">
        <v>3</v>
      </c>
      <c r="I70" s="7" t="s">
        <v>59</v>
      </c>
      <c r="J70" s="7"/>
      <c r="K70" s="7" t="s">
        <v>36</v>
      </c>
      <c r="L70" s="7" t="s">
        <v>3</v>
      </c>
      <c r="M70" s="7" t="s">
        <v>59</v>
      </c>
      <c r="N70" s="7"/>
      <c r="O70" s="7" t="s">
        <v>33</v>
      </c>
      <c r="P70" s="7" t="s">
        <v>3</v>
      </c>
      <c r="Q70" s="8" t="s">
        <v>59</v>
      </c>
      <c r="R70" s="9"/>
    </row>
    <row r="71" spans="1:18" x14ac:dyDescent="0.25">
      <c r="A71" s="6" t="s">
        <v>87</v>
      </c>
      <c r="B71" s="7">
        <v>114</v>
      </c>
      <c r="C71" s="7">
        <v>146</v>
      </c>
      <c r="D71" s="8">
        <f>C71-B71</f>
        <v>32</v>
      </c>
      <c r="E71" s="9"/>
      <c r="G71" s="7" t="s">
        <v>39</v>
      </c>
      <c r="H71" s="7" t="s">
        <v>1</v>
      </c>
      <c r="I71" s="7" t="s">
        <v>59</v>
      </c>
      <c r="J71" s="7"/>
      <c r="K71" s="7" t="s">
        <v>36</v>
      </c>
      <c r="L71" s="7" t="s">
        <v>1</v>
      </c>
      <c r="M71" s="7" t="s">
        <v>59</v>
      </c>
      <c r="N71" s="7"/>
      <c r="O71" s="7" t="s">
        <v>33</v>
      </c>
      <c r="P71" s="7" t="s">
        <v>1</v>
      </c>
      <c r="Q71" s="8">
        <f>D66</f>
        <v>10.099999999999994</v>
      </c>
      <c r="R71" s="9">
        <f>1000*Q71/$C$61/$D$61</f>
        <v>6.8887903693346478E-2</v>
      </c>
    </row>
    <row r="72" spans="1:18" x14ac:dyDescent="0.25">
      <c r="A72" s="6" t="s">
        <v>54</v>
      </c>
      <c r="B72" s="7">
        <v>0</v>
      </c>
      <c r="C72" s="7">
        <v>0</v>
      </c>
      <c r="D72" s="8">
        <v>0</v>
      </c>
      <c r="E72" s="9">
        <f>1000*D72/$C$61/$D$61</f>
        <v>0</v>
      </c>
      <c r="G72" s="7" t="s">
        <v>39</v>
      </c>
      <c r="H72" s="7" t="s">
        <v>2</v>
      </c>
      <c r="I72" s="7" t="s">
        <v>59</v>
      </c>
      <c r="J72" s="7"/>
      <c r="K72" s="7" t="s">
        <v>36</v>
      </c>
      <c r="L72" s="7" t="s">
        <v>2</v>
      </c>
      <c r="M72" s="7" t="s">
        <v>59</v>
      </c>
      <c r="N72" s="7"/>
      <c r="O72" s="7" t="s">
        <v>33</v>
      </c>
      <c r="P72" s="7" t="s">
        <v>2</v>
      </c>
      <c r="Q72" s="8">
        <f>D67</f>
        <v>137.1</v>
      </c>
      <c r="R72" s="9">
        <f>1000*Q72/$C$60/$D$60</f>
        <v>50.682045026061886</v>
      </c>
    </row>
    <row r="74" spans="1:18" x14ac:dyDescent="0.25">
      <c r="G74" t="s">
        <v>149</v>
      </c>
      <c r="I74" t="s">
        <v>160</v>
      </c>
    </row>
    <row r="75" spans="1:18" x14ac:dyDescent="0.25">
      <c r="G75" t="s">
        <v>141</v>
      </c>
      <c r="H75" s="51" t="s">
        <v>151</v>
      </c>
      <c r="I75">
        <v>1</v>
      </c>
    </row>
    <row r="76" spans="1:18" x14ac:dyDescent="0.25">
      <c r="G76" t="s">
        <v>142</v>
      </c>
      <c r="H76" s="51" t="s">
        <v>150</v>
      </c>
      <c r="I76">
        <v>2</v>
      </c>
    </row>
    <row r="77" spans="1:18" x14ac:dyDescent="0.25">
      <c r="G77" t="s">
        <v>143</v>
      </c>
      <c r="H77" s="51" t="s">
        <v>150</v>
      </c>
      <c r="I77">
        <v>3</v>
      </c>
    </row>
  </sheetData>
  <sortState ref="R8:U16">
    <sortCondition ref="R8:R16"/>
    <sortCondition ref="S8:S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8"/>
  <sheetViews>
    <sheetView workbookViewId="0">
      <selection activeCell="N5" sqref="N5"/>
    </sheetView>
  </sheetViews>
  <sheetFormatPr defaultRowHeight="15" x14ac:dyDescent="0.25"/>
  <cols>
    <col min="2" max="2" width="13.42578125" customWidth="1"/>
    <col min="3" max="3" width="8.85546875" customWidth="1"/>
    <col min="4" max="4" width="10.5703125" customWidth="1"/>
    <col min="6" max="6" width="11.42578125" customWidth="1"/>
    <col min="7" max="7" width="12.28515625" customWidth="1"/>
    <col min="8" max="8" width="14.7109375" customWidth="1"/>
    <col min="9" max="9" width="9" customWidth="1"/>
    <col min="10" max="10" width="10.42578125" customWidth="1"/>
    <col min="11" max="11" width="8.5703125" customWidth="1"/>
    <col min="12" max="12" width="11" customWidth="1"/>
    <col min="13" max="13" width="9.5703125" bestFit="1" customWidth="1"/>
    <col min="14" max="14" width="11.42578125" customWidth="1"/>
    <col min="15" max="15" width="8.5703125" customWidth="1"/>
    <col min="16" max="16" width="11" customWidth="1"/>
    <col min="19" max="19" width="12.42578125" customWidth="1"/>
    <col min="20" max="20" width="10.5703125" customWidth="1"/>
    <col min="21" max="21" width="12.42578125" customWidth="1"/>
    <col min="23" max="23" width="12.140625" customWidth="1"/>
    <col min="26" max="27" width="9.140625" style="40"/>
  </cols>
  <sheetData>
    <row r="1" spans="1:30" x14ac:dyDescent="0.25">
      <c r="A1" t="s">
        <v>0</v>
      </c>
      <c r="B1" t="s">
        <v>40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</row>
    <row r="2" spans="1:30" x14ac:dyDescent="0.25">
      <c r="A2" t="s">
        <v>31</v>
      </c>
      <c r="B2" t="s">
        <v>1</v>
      </c>
      <c r="C2" s="15">
        <v>12.895</v>
      </c>
      <c r="D2" s="3">
        <v>0.97571125907990319</v>
      </c>
      <c r="E2" s="15">
        <v>14.86</v>
      </c>
      <c r="F2" s="15">
        <v>1.7990314769975786</v>
      </c>
      <c r="G2" s="15" t="s">
        <v>106</v>
      </c>
      <c r="H2" s="3" t="s">
        <v>106</v>
      </c>
      <c r="I2" s="15">
        <v>14.299999999999997</v>
      </c>
      <c r="J2" s="3">
        <v>1.6679320893544196</v>
      </c>
      <c r="K2" s="15">
        <v>43</v>
      </c>
      <c r="L2" s="3">
        <v>6.9331360604386738</v>
      </c>
      <c r="M2" s="15">
        <v>3</v>
      </c>
      <c r="N2" s="3">
        <v>4.1115109195624688</v>
      </c>
      <c r="O2" s="15">
        <v>23</v>
      </c>
      <c r="P2" s="3">
        <v>3.8207980262600718</v>
      </c>
      <c r="S2" t="s">
        <v>121</v>
      </c>
      <c r="U2" t="s">
        <v>121</v>
      </c>
      <c r="W2" t="s">
        <v>132</v>
      </c>
      <c r="Y2" t="s">
        <v>131</v>
      </c>
      <c r="Z2" s="40" t="s">
        <v>134</v>
      </c>
      <c r="AA2" s="40" t="s">
        <v>122</v>
      </c>
      <c r="AB2" t="s">
        <v>136</v>
      </c>
      <c r="AC2" t="s">
        <v>133</v>
      </c>
      <c r="AD2" t="s">
        <v>135</v>
      </c>
    </row>
    <row r="3" spans="1:30" x14ac:dyDescent="0.25">
      <c r="A3" t="s">
        <v>32</v>
      </c>
      <c r="B3" t="s">
        <v>1</v>
      </c>
      <c r="C3" s="15">
        <v>0.51</v>
      </c>
      <c r="D3" s="3">
        <v>3.8589588377723971E-2</v>
      </c>
      <c r="E3" s="15" t="s">
        <v>106</v>
      </c>
      <c r="F3" s="15" t="s">
        <v>106</v>
      </c>
      <c r="G3" s="15" t="s">
        <v>106</v>
      </c>
      <c r="H3" s="3" t="s">
        <v>106</v>
      </c>
      <c r="I3" s="15" t="s">
        <v>106</v>
      </c>
      <c r="J3" s="3" t="s">
        <v>106</v>
      </c>
      <c r="K3" s="15" t="s">
        <v>106</v>
      </c>
      <c r="L3" s="3" t="s">
        <v>106</v>
      </c>
      <c r="M3" s="15">
        <v>0</v>
      </c>
      <c r="N3" s="3">
        <v>0</v>
      </c>
      <c r="O3" s="15">
        <v>7</v>
      </c>
      <c r="P3" s="3">
        <v>1.1628515732095872</v>
      </c>
      <c r="S3" s="16">
        <v>40927</v>
      </c>
      <c r="T3" s="17">
        <v>1.0416666666666666E-2</v>
      </c>
      <c r="U3" s="16">
        <v>40927</v>
      </c>
      <c r="V3" s="17">
        <v>1.0416666666666666E-2</v>
      </c>
      <c r="W3" s="16">
        <v>40927</v>
      </c>
      <c r="X3" s="17">
        <v>0.33333333333333331</v>
      </c>
      <c r="Y3">
        <v>0</v>
      </c>
      <c r="Z3" s="40" t="s">
        <v>123</v>
      </c>
      <c r="AA3" s="40" t="s">
        <v>123</v>
      </c>
      <c r="AC3">
        <v>0</v>
      </c>
    </row>
    <row r="4" spans="1:30" x14ac:dyDescent="0.25">
      <c r="A4" t="s">
        <v>33</v>
      </c>
      <c r="B4" t="s">
        <v>1</v>
      </c>
      <c r="C4" s="15">
        <v>6.0099999999999909</v>
      </c>
      <c r="D4" s="3">
        <v>0.45475181598062886</v>
      </c>
      <c r="E4" s="15">
        <v>5.2000000000000028</v>
      </c>
      <c r="F4" s="15">
        <v>0.62953995157385023</v>
      </c>
      <c r="G4" s="15">
        <v>10.099999999999994</v>
      </c>
      <c r="H4" s="3">
        <v>6.8887903693346478E-2</v>
      </c>
      <c r="I4" s="15">
        <v>16.200000000000003</v>
      </c>
      <c r="J4" s="3">
        <v>1.8895454438840287</v>
      </c>
      <c r="K4" s="15" t="s">
        <v>106</v>
      </c>
      <c r="L4" s="3" t="s">
        <v>106</v>
      </c>
      <c r="M4" s="15">
        <v>6</v>
      </c>
      <c r="N4" s="3">
        <v>8.2230218391249377</v>
      </c>
      <c r="O4" s="15">
        <v>7</v>
      </c>
      <c r="P4" s="3">
        <v>1.1628515732095872</v>
      </c>
      <c r="S4" s="16">
        <v>40927</v>
      </c>
      <c r="T4" s="17">
        <v>0.5625</v>
      </c>
      <c r="U4" s="16">
        <v>40927</v>
      </c>
      <c r="V4" s="17">
        <v>0.5625</v>
      </c>
      <c r="W4" s="16">
        <v>40927</v>
      </c>
      <c r="X4" s="17">
        <v>0.97916666666666663</v>
      </c>
      <c r="Y4">
        <v>0</v>
      </c>
      <c r="Z4" s="40" t="s">
        <v>123</v>
      </c>
      <c r="AA4" s="40" t="s">
        <v>123</v>
      </c>
      <c r="AC4">
        <v>0</v>
      </c>
    </row>
    <row r="5" spans="1:30" ht="15.75" thickBot="1" x14ac:dyDescent="0.3">
      <c r="A5" t="s">
        <v>34</v>
      </c>
      <c r="B5" t="s">
        <v>1</v>
      </c>
      <c r="C5" s="15">
        <v>27.900000000000006</v>
      </c>
      <c r="D5" s="3">
        <v>2.1110774818401943</v>
      </c>
      <c r="E5" s="15">
        <v>24.83</v>
      </c>
      <c r="F5" s="15">
        <v>3.0060532687651333</v>
      </c>
      <c r="G5" s="15">
        <v>28.700000000000003</v>
      </c>
      <c r="H5" s="3">
        <v>0.19575077584148962</v>
      </c>
      <c r="I5" s="15">
        <v>20</v>
      </c>
      <c r="J5" s="3">
        <v>2.332772152943245</v>
      </c>
      <c r="K5" s="15">
        <v>12</v>
      </c>
      <c r="L5" s="3">
        <v>1.9348286680293971</v>
      </c>
      <c r="M5" s="15">
        <v>4</v>
      </c>
      <c r="N5" s="3">
        <v>5.4820145594166254</v>
      </c>
      <c r="O5" s="15">
        <v>23</v>
      </c>
      <c r="P5" s="3">
        <v>3.8207980262600718</v>
      </c>
      <c r="S5" s="16">
        <v>40933</v>
      </c>
      <c r="T5" s="17">
        <v>0.15625</v>
      </c>
      <c r="U5" s="16">
        <v>40933</v>
      </c>
      <c r="V5" s="17">
        <v>0.15625</v>
      </c>
      <c r="W5" s="16">
        <v>40933</v>
      </c>
      <c r="X5" s="17">
        <v>0.70833333333333337</v>
      </c>
      <c r="Y5">
        <v>0</v>
      </c>
      <c r="Z5" s="40" t="s">
        <v>123</v>
      </c>
      <c r="AA5" s="40" t="s">
        <v>123</v>
      </c>
      <c r="AC5">
        <v>75.945999999999998</v>
      </c>
    </row>
    <row r="6" spans="1:30" x14ac:dyDescent="0.25">
      <c r="A6" t="s">
        <v>35</v>
      </c>
      <c r="B6" t="s">
        <v>1</v>
      </c>
      <c r="C6" s="15" t="s">
        <v>106</v>
      </c>
      <c r="D6" s="15" t="s">
        <v>106</v>
      </c>
      <c r="E6" s="15">
        <v>0</v>
      </c>
      <c r="F6" s="15">
        <v>0</v>
      </c>
      <c r="G6" s="15" t="s">
        <v>106</v>
      </c>
      <c r="H6" s="3" t="s">
        <v>106</v>
      </c>
      <c r="I6" s="15">
        <v>0</v>
      </c>
      <c r="J6" s="3">
        <v>0</v>
      </c>
      <c r="K6" s="15">
        <v>0</v>
      </c>
      <c r="L6" s="3">
        <v>0</v>
      </c>
      <c r="M6" s="15">
        <v>0</v>
      </c>
      <c r="N6" s="3">
        <v>0</v>
      </c>
      <c r="O6" s="15">
        <v>0</v>
      </c>
      <c r="P6" s="3">
        <v>0</v>
      </c>
      <c r="S6" s="18">
        <v>40941</v>
      </c>
      <c r="T6" s="19">
        <v>0.25</v>
      </c>
      <c r="U6" s="20">
        <v>40941</v>
      </c>
      <c r="V6" s="19">
        <v>0.25</v>
      </c>
      <c r="W6" s="20">
        <v>40941</v>
      </c>
      <c r="X6" s="19">
        <v>0.77083333333333337</v>
      </c>
      <c r="Y6" s="21">
        <v>51</v>
      </c>
      <c r="Z6" s="41">
        <v>181.65012999999999</v>
      </c>
      <c r="AA6" s="41">
        <v>9.9425460000000001</v>
      </c>
      <c r="AB6" s="22"/>
      <c r="AC6" s="45">
        <v>16.001999999999999</v>
      </c>
      <c r="AD6" s="22"/>
    </row>
    <row r="7" spans="1:30" x14ac:dyDescent="0.25">
      <c r="A7" t="s">
        <v>36</v>
      </c>
      <c r="B7" t="s">
        <v>1</v>
      </c>
      <c r="C7" s="15">
        <v>2.8699999999999974</v>
      </c>
      <c r="D7" s="3">
        <v>2.1716101694915234E-4</v>
      </c>
      <c r="E7" s="15">
        <v>1.0100000000000051</v>
      </c>
      <c r="F7" s="15">
        <v>0.12227602905569068</v>
      </c>
      <c r="G7" s="15" t="s">
        <v>106</v>
      </c>
      <c r="H7" s="3" t="s">
        <v>106</v>
      </c>
      <c r="I7" s="15">
        <v>15</v>
      </c>
      <c r="J7" s="3">
        <v>1.7495791147074335</v>
      </c>
      <c r="K7" s="15" t="s">
        <v>106</v>
      </c>
      <c r="L7" s="3" t="s">
        <v>106</v>
      </c>
      <c r="M7" s="15">
        <v>4</v>
      </c>
      <c r="N7" s="3">
        <v>5.4820145594166254</v>
      </c>
      <c r="O7" s="15">
        <v>4</v>
      </c>
      <c r="P7" s="3">
        <v>0.66448661326262126</v>
      </c>
      <c r="S7" s="23">
        <v>40942</v>
      </c>
      <c r="T7" s="24">
        <v>5.2083333333333336E-2</v>
      </c>
      <c r="U7" s="25">
        <v>40942</v>
      </c>
      <c r="V7" s="24">
        <v>5.2083333333333336E-2</v>
      </c>
      <c r="W7" s="25">
        <v>40942</v>
      </c>
      <c r="X7" s="24">
        <v>0.95833333333333337</v>
      </c>
      <c r="Y7" s="26">
        <v>88</v>
      </c>
      <c r="Z7" s="42">
        <v>411.97725800000001</v>
      </c>
      <c r="AA7" s="42">
        <v>29.761334999999999</v>
      </c>
      <c r="AB7" s="27"/>
      <c r="AC7" s="46">
        <v>24.638000000000002</v>
      </c>
      <c r="AD7" s="27"/>
    </row>
    <row r="8" spans="1:30" x14ac:dyDescent="0.25">
      <c r="A8" t="s">
        <v>37</v>
      </c>
      <c r="B8" t="s">
        <v>1</v>
      </c>
      <c r="C8" s="15">
        <v>3.5700000000000003</v>
      </c>
      <c r="D8" s="3">
        <v>0.27012711864406785</v>
      </c>
      <c r="E8" s="15">
        <v>14.060000000000009</v>
      </c>
      <c r="F8" s="15">
        <v>1.7021791767554491</v>
      </c>
      <c r="G8" s="15">
        <v>14.060000000000009</v>
      </c>
      <c r="H8" s="3">
        <v>1.7021791767554491</v>
      </c>
      <c r="I8" s="15">
        <v>10</v>
      </c>
      <c r="J8" s="3">
        <v>1.1663860764716225</v>
      </c>
      <c r="K8" s="15">
        <v>13</v>
      </c>
      <c r="L8" s="3">
        <v>2.0960643903651803</v>
      </c>
      <c r="M8" s="15">
        <v>3</v>
      </c>
      <c r="N8" s="3">
        <v>4.1115109195624688</v>
      </c>
      <c r="O8" s="15">
        <v>4</v>
      </c>
      <c r="P8" s="3">
        <v>0.66448661326262126</v>
      </c>
      <c r="S8" s="23">
        <v>40944</v>
      </c>
      <c r="T8" s="24">
        <v>0.41666666666666669</v>
      </c>
      <c r="U8" s="25">
        <v>40944</v>
      </c>
      <c r="V8" s="24">
        <v>0.41666666666666669</v>
      </c>
      <c r="W8" s="25">
        <v>40946</v>
      </c>
      <c r="X8" s="24">
        <v>0.85416666666666663</v>
      </c>
      <c r="Y8" s="26">
        <v>235</v>
      </c>
      <c r="Z8" s="42">
        <v>1900.275288</v>
      </c>
      <c r="AA8" s="42">
        <v>80.194699</v>
      </c>
      <c r="AB8" s="27"/>
      <c r="AC8" s="46">
        <v>102.108</v>
      </c>
      <c r="AD8" s="27"/>
    </row>
    <row r="9" spans="1:30" ht="15.75" thickBot="1" x14ac:dyDescent="0.3">
      <c r="A9" t="s">
        <v>38</v>
      </c>
      <c r="B9" t="s">
        <v>1</v>
      </c>
      <c r="C9" s="15" t="s">
        <v>106</v>
      </c>
      <c r="D9" s="15" t="s">
        <v>106</v>
      </c>
      <c r="E9" s="15">
        <v>8.0799999999999983</v>
      </c>
      <c r="F9" s="15">
        <v>0.97820823244552035</v>
      </c>
      <c r="G9" s="15">
        <v>8.0799999999999983</v>
      </c>
      <c r="H9" s="3">
        <v>0.97820823244552035</v>
      </c>
      <c r="I9" s="15">
        <v>0</v>
      </c>
      <c r="J9" s="3">
        <v>0</v>
      </c>
      <c r="K9" s="15" t="s">
        <v>106</v>
      </c>
      <c r="L9" s="3" t="s">
        <v>106</v>
      </c>
      <c r="M9" s="15">
        <v>0</v>
      </c>
      <c r="N9" s="3">
        <v>0</v>
      </c>
      <c r="O9" s="15">
        <v>6</v>
      </c>
      <c r="P9" s="3">
        <v>0.99672991989393189</v>
      </c>
      <c r="S9" s="28">
        <v>40962</v>
      </c>
      <c r="T9" s="29">
        <v>0.85416666666666663</v>
      </c>
      <c r="U9" s="30">
        <v>40962</v>
      </c>
      <c r="V9" s="29">
        <v>0.85416666666666663</v>
      </c>
      <c r="W9" s="30">
        <v>40963</v>
      </c>
      <c r="X9" s="29">
        <v>0.26041666666666669</v>
      </c>
      <c r="Y9" s="31">
        <v>0</v>
      </c>
      <c r="Z9" s="43" t="s">
        <v>123</v>
      </c>
      <c r="AA9" s="43" t="s">
        <v>123</v>
      </c>
      <c r="AB9" s="38">
        <f>SUM(Z6:Z8)</f>
        <v>2493.9026760000002</v>
      </c>
      <c r="AC9" s="47">
        <v>17.78</v>
      </c>
      <c r="AD9" s="38">
        <f>SUM(AC6:AC8)</f>
        <v>142.74799999999999</v>
      </c>
    </row>
    <row r="10" spans="1:30" x14ac:dyDescent="0.25">
      <c r="A10" t="s">
        <v>39</v>
      </c>
      <c r="B10" t="s">
        <v>1</v>
      </c>
      <c r="C10" s="15" t="s">
        <v>106</v>
      </c>
      <c r="D10" s="15" t="s">
        <v>106</v>
      </c>
      <c r="E10" s="15" t="s">
        <v>106</v>
      </c>
      <c r="F10" s="15" t="s">
        <v>106</v>
      </c>
      <c r="G10" s="15" t="s">
        <v>106</v>
      </c>
      <c r="H10" s="3" t="s">
        <v>106</v>
      </c>
      <c r="I10" s="15">
        <v>0</v>
      </c>
      <c r="J10" s="3">
        <v>0</v>
      </c>
      <c r="K10" s="15">
        <v>0</v>
      </c>
      <c r="L10" s="3">
        <v>0</v>
      </c>
      <c r="M10" s="15">
        <v>0</v>
      </c>
      <c r="N10" s="3">
        <v>0</v>
      </c>
      <c r="O10" s="15" t="s">
        <v>106</v>
      </c>
      <c r="P10" s="3" t="s">
        <v>106</v>
      </c>
      <c r="S10" s="18">
        <v>40974</v>
      </c>
      <c r="T10" s="19">
        <v>0.78125</v>
      </c>
      <c r="U10" s="20">
        <v>40974</v>
      </c>
      <c r="V10" s="19">
        <v>0.78125</v>
      </c>
      <c r="W10" s="20">
        <v>40975</v>
      </c>
      <c r="X10" s="19">
        <v>4.1666666666666664E-2</v>
      </c>
      <c r="Y10" s="21">
        <v>26</v>
      </c>
      <c r="Z10" s="41">
        <v>843.51328100000001</v>
      </c>
      <c r="AA10" s="41">
        <v>115.168147</v>
      </c>
      <c r="AB10" s="22"/>
      <c r="AC10" s="45">
        <v>36.576000000000001</v>
      </c>
      <c r="AD10" s="22"/>
    </row>
    <row r="11" spans="1:30" x14ac:dyDescent="0.25">
      <c r="B11" t="s">
        <v>137</v>
      </c>
      <c r="C11" s="15">
        <f>AVERAGE(C2:C10)</f>
        <v>8.9591666666666665</v>
      </c>
      <c r="D11" s="15">
        <f t="shared" ref="D11:P11" si="0">AVERAGE(D2:D10)</f>
        <v>0.64174573748991126</v>
      </c>
      <c r="E11" s="15">
        <f t="shared" si="0"/>
        <v>9.7200000000000024</v>
      </c>
      <c r="F11" s="15">
        <f t="shared" si="0"/>
        <v>1.1767554479418891</v>
      </c>
      <c r="G11" s="15">
        <f t="shared" si="0"/>
        <v>15.235000000000001</v>
      </c>
      <c r="H11" s="15">
        <f t="shared" si="0"/>
        <v>0.73625652218395143</v>
      </c>
      <c r="I11" s="15">
        <f t="shared" si="0"/>
        <v>9.4375</v>
      </c>
      <c r="J11" s="15">
        <f t="shared" si="0"/>
        <v>1.1007768596700938</v>
      </c>
      <c r="K11" s="15">
        <f t="shared" si="0"/>
        <v>13.6</v>
      </c>
      <c r="L11" s="15">
        <f t="shared" si="0"/>
        <v>2.1928058237666503</v>
      </c>
      <c r="M11" s="15">
        <f t="shared" si="0"/>
        <v>2.2222222222222223</v>
      </c>
      <c r="N11" s="15">
        <f t="shared" si="0"/>
        <v>3.0455636441203477</v>
      </c>
      <c r="O11" s="15">
        <f t="shared" si="0"/>
        <v>9.25</v>
      </c>
      <c r="P11" s="15">
        <f t="shared" si="0"/>
        <v>1.5366252931698117</v>
      </c>
      <c r="S11" s="23">
        <v>40977</v>
      </c>
      <c r="T11" s="24">
        <v>0.25</v>
      </c>
      <c r="U11" s="25">
        <v>40977</v>
      </c>
      <c r="V11" s="24">
        <v>0.25</v>
      </c>
      <c r="W11" s="25">
        <v>40977</v>
      </c>
      <c r="X11" s="24">
        <v>0.5</v>
      </c>
      <c r="Y11" s="26">
        <v>25</v>
      </c>
      <c r="Z11" s="42">
        <v>331.72995900000001</v>
      </c>
      <c r="AA11" s="42">
        <v>68.475323000000003</v>
      </c>
      <c r="AB11" s="27"/>
      <c r="AC11" s="46">
        <v>18.033999999999999</v>
      </c>
      <c r="AD11" s="27"/>
    </row>
    <row r="12" spans="1:30" x14ac:dyDescent="0.25">
      <c r="C12" s="15" t="s">
        <v>124</v>
      </c>
      <c r="D12" s="15"/>
      <c r="E12" s="15" t="s">
        <v>125</v>
      </c>
      <c r="F12" s="15"/>
      <c r="G12" s="15" t="s">
        <v>126</v>
      </c>
      <c r="H12" s="15"/>
      <c r="I12" s="15" t="s">
        <v>127</v>
      </c>
      <c r="J12" s="15"/>
      <c r="K12" s="15" t="s">
        <v>128</v>
      </c>
      <c r="L12" s="15"/>
      <c r="M12" s="15" t="s">
        <v>129</v>
      </c>
      <c r="N12" s="15"/>
      <c r="O12" s="15" t="s">
        <v>130</v>
      </c>
      <c r="P12" s="15"/>
      <c r="S12" s="23">
        <v>40984</v>
      </c>
      <c r="T12" s="24">
        <v>0.52083333333333337</v>
      </c>
      <c r="U12" s="25">
        <v>40984</v>
      </c>
      <c r="V12" s="24">
        <v>0.52083333333333337</v>
      </c>
      <c r="W12" s="25">
        <v>40984</v>
      </c>
      <c r="X12" s="24">
        <v>0.6875</v>
      </c>
      <c r="Y12" s="26">
        <v>17</v>
      </c>
      <c r="Z12" s="42">
        <v>77.345157</v>
      </c>
      <c r="AA12" s="42">
        <v>7.1789889999999996</v>
      </c>
      <c r="AB12" s="27"/>
      <c r="AC12" s="46">
        <v>9.1440000000000001</v>
      </c>
      <c r="AD12" s="27"/>
    </row>
    <row r="13" spans="1:30" x14ac:dyDescent="0.25">
      <c r="B13" t="s">
        <v>138</v>
      </c>
      <c r="C13" s="15"/>
      <c r="D13" s="40">
        <f>AB9</f>
        <v>2493.9026760000002</v>
      </c>
      <c r="E13" s="40"/>
      <c r="F13" s="40">
        <f>AB16</f>
        <v>3125.3665489999998</v>
      </c>
      <c r="G13" s="40"/>
      <c r="H13" s="40">
        <v>0</v>
      </c>
      <c r="I13" s="40"/>
      <c r="J13" s="40">
        <f>AB49</f>
        <v>68883.088663000002</v>
      </c>
      <c r="K13" s="40"/>
      <c r="L13" s="40">
        <f>AB56</f>
        <v>435.33826399999998</v>
      </c>
      <c r="M13" s="40"/>
      <c r="N13" s="40">
        <f>AB57</f>
        <v>217.59595300000001</v>
      </c>
      <c r="O13" s="40"/>
      <c r="P13" s="40">
        <v>0</v>
      </c>
      <c r="S13" s="23">
        <v>40985</v>
      </c>
      <c r="T13" s="24">
        <v>0.48958333333333331</v>
      </c>
      <c r="U13" s="25">
        <v>40985</v>
      </c>
      <c r="V13" s="24">
        <v>0.48958333333333331</v>
      </c>
      <c r="W13" s="25">
        <v>40985</v>
      </c>
      <c r="X13" s="24">
        <v>0.73958333333333337</v>
      </c>
      <c r="Y13" s="26">
        <v>25</v>
      </c>
      <c r="Z13" s="42">
        <v>387.42845</v>
      </c>
      <c r="AA13" s="42">
        <v>65.255990999999995</v>
      </c>
      <c r="AB13" s="27"/>
      <c r="AC13" s="46">
        <v>30.988</v>
      </c>
      <c r="AD13" s="27"/>
    </row>
    <row r="14" spans="1:30" x14ac:dyDescent="0.25">
      <c r="B14" t="s">
        <v>139</v>
      </c>
      <c r="D14" s="40">
        <f>AD9</f>
        <v>142.74799999999999</v>
      </c>
      <c r="E14" s="40"/>
      <c r="F14" s="40">
        <f>AD16</f>
        <v>145.03399999999999</v>
      </c>
      <c r="G14" s="40"/>
      <c r="H14" s="40">
        <v>0</v>
      </c>
      <c r="I14" s="40"/>
      <c r="J14" s="40">
        <f>AD49</f>
        <v>408.54200000000003</v>
      </c>
      <c r="K14" s="40"/>
      <c r="L14" s="40">
        <f>AD56</f>
        <v>35.56</v>
      </c>
      <c r="M14" s="40"/>
      <c r="N14" s="40">
        <f>AD57</f>
        <v>177.03800000000001</v>
      </c>
      <c r="O14" s="40"/>
      <c r="P14" s="40">
        <v>0</v>
      </c>
      <c r="S14" s="23">
        <v>40989</v>
      </c>
      <c r="T14" s="24">
        <v>0.84375</v>
      </c>
      <c r="U14" s="25">
        <v>40989</v>
      </c>
      <c r="V14" s="24">
        <v>0.84375</v>
      </c>
      <c r="W14" s="25">
        <v>40990</v>
      </c>
      <c r="X14" s="24">
        <v>0.17708333333333334</v>
      </c>
      <c r="Y14" s="26">
        <v>33</v>
      </c>
      <c r="Z14" s="42">
        <v>207.77130099999999</v>
      </c>
      <c r="AA14" s="42">
        <v>28.447344000000001</v>
      </c>
      <c r="AB14" s="27"/>
      <c r="AC14" s="46">
        <v>14.986000000000001</v>
      </c>
      <c r="AD14" s="27"/>
    </row>
    <row r="15" spans="1:30" x14ac:dyDescent="0.25">
      <c r="S15" s="23">
        <v>40990</v>
      </c>
      <c r="T15" s="24">
        <v>0.21875</v>
      </c>
      <c r="U15" s="25">
        <v>40990</v>
      </c>
      <c r="V15" s="24">
        <v>0.21875</v>
      </c>
      <c r="W15" s="25">
        <v>40990</v>
      </c>
      <c r="X15" s="24">
        <v>0.30208333333333331</v>
      </c>
      <c r="Y15" s="26">
        <v>9</v>
      </c>
      <c r="Z15" s="42">
        <v>18.929704000000001</v>
      </c>
      <c r="AA15" s="42">
        <v>2.4202620000000001</v>
      </c>
      <c r="AB15" s="27"/>
      <c r="AC15" s="46">
        <v>0</v>
      </c>
      <c r="AD15" s="27"/>
    </row>
    <row r="16" spans="1:30" ht="15.75" thickBot="1" x14ac:dyDescent="0.3">
      <c r="S16" s="28">
        <v>40990</v>
      </c>
      <c r="T16" s="29">
        <v>0.90625</v>
      </c>
      <c r="U16" s="30">
        <v>40990</v>
      </c>
      <c r="V16" s="29">
        <v>0.90625</v>
      </c>
      <c r="W16" s="30">
        <v>40991</v>
      </c>
      <c r="X16" s="29">
        <v>0.33333333333333331</v>
      </c>
      <c r="Y16" s="31">
        <v>42</v>
      </c>
      <c r="Z16" s="43">
        <v>1258.6486970000001</v>
      </c>
      <c r="AA16" s="43">
        <v>245.85282100000001</v>
      </c>
      <c r="AB16" s="38">
        <f>SUM(Z10:Z16)</f>
        <v>3125.3665489999998</v>
      </c>
      <c r="AC16" s="47">
        <v>35.305999999999997</v>
      </c>
      <c r="AD16" s="32">
        <f>SUM(AC10:AC16)</f>
        <v>145.03399999999999</v>
      </c>
    </row>
    <row r="17" spans="19:29" x14ac:dyDescent="0.25">
      <c r="S17" s="16">
        <v>40993</v>
      </c>
      <c r="T17" s="17">
        <v>0.14583333333333334</v>
      </c>
      <c r="U17" s="16">
        <v>40993</v>
      </c>
      <c r="V17" s="17">
        <v>0.14583333333333334</v>
      </c>
      <c r="W17" s="16">
        <v>40993</v>
      </c>
      <c r="X17" s="17">
        <v>0.95833333333333337</v>
      </c>
      <c r="Y17">
        <v>79</v>
      </c>
      <c r="Z17" s="40">
        <v>1886.571598</v>
      </c>
      <c r="AA17" s="40">
        <v>322.69758100000001</v>
      </c>
      <c r="AC17">
        <v>49.53</v>
      </c>
    </row>
    <row r="18" spans="19:29" x14ac:dyDescent="0.25">
      <c r="S18" s="16">
        <v>41006</v>
      </c>
      <c r="T18" s="17">
        <v>0.51041666666666663</v>
      </c>
      <c r="U18" s="16">
        <v>41006</v>
      </c>
      <c r="V18" s="17">
        <v>0.51041666666666663</v>
      </c>
      <c r="W18" s="16">
        <v>41006</v>
      </c>
      <c r="X18" s="17">
        <v>0.80208333333333337</v>
      </c>
      <c r="Y18">
        <v>29</v>
      </c>
      <c r="Z18" s="40">
        <v>1246.2568289999999</v>
      </c>
      <c r="AA18" s="40">
        <v>193.71904799999999</v>
      </c>
      <c r="AC18">
        <v>25.4</v>
      </c>
    </row>
    <row r="19" spans="19:29" x14ac:dyDescent="0.25">
      <c r="S19" s="16">
        <v>41037</v>
      </c>
      <c r="T19" s="17">
        <v>0.19791666666666666</v>
      </c>
      <c r="U19" s="16">
        <v>41037</v>
      </c>
      <c r="V19" s="17">
        <v>0.19791666666666666</v>
      </c>
      <c r="W19" s="16">
        <v>41037</v>
      </c>
      <c r="X19" s="17">
        <v>0.32291666666666669</v>
      </c>
      <c r="Y19">
        <v>13</v>
      </c>
      <c r="Z19" s="40">
        <v>461.20823100000001</v>
      </c>
      <c r="AA19" s="40">
        <v>113.665442</v>
      </c>
      <c r="AC19">
        <v>25.654</v>
      </c>
    </row>
    <row r="20" spans="19:29" x14ac:dyDescent="0.25">
      <c r="S20" s="16">
        <v>41051</v>
      </c>
      <c r="T20" s="17">
        <v>0.78125</v>
      </c>
      <c r="U20" s="16">
        <v>41051</v>
      </c>
      <c r="V20" s="17">
        <v>0.78125</v>
      </c>
      <c r="W20" s="16">
        <v>41052</v>
      </c>
      <c r="X20" s="17">
        <v>0.14583333333333334</v>
      </c>
      <c r="Y20">
        <v>36</v>
      </c>
      <c r="Z20" s="40">
        <v>1662.0698</v>
      </c>
      <c r="AA20" s="40">
        <v>286.86425500000001</v>
      </c>
      <c r="AC20">
        <v>33.781999999999996</v>
      </c>
    </row>
    <row r="21" spans="19:29" x14ac:dyDescent="0.25">
      <c r="S21" s="16">
        <v>41052</v>
      </c>
      <c r="T21" s="17">
        <v>0.32291666666666669</v>
      </c>
      <c r="U21" s="16">
        <v>41052</v>
      </c>
      <c r="V21" s="17">
        <v>0.32291666666666669</v>
      </c>
      <c r="W21" s="16">
        <v>41053</v>
      </c>
      <c r="X21" s="17">
        <v>0.58333333333333337</v>
      </c>
      <c r="Y21">
        <v>35</v>
      </c>
      <c r="Z21" s="40">
        <v>1256.894417</v>
      </c>
      <c r="AA21" s="40">
        <v>124.031772</v>
      </c>
      <c r="AC21">
        <v>88.9</v>
      </c>
    </row>
    <row r="22" spans="19:29" x14ac:dyDescent="0.25">
      <c r="S22" s="16">
        <v>41053</v>
      </c>
      <c r="T22" s="17">
        <v>0.83333333333333337</v>
      </c>
      <c r="U22" s="16">
        <v>41053</v>
      </c>
      <c r="V22" s="17">
        <v>0.83333333333333337</v>
      </c>
      <c r="W22" s="16">
        <v>41054</v>
      </c>
      <c r="X22" s="17">
        <v>0.73958333333333337</v>
      </c>
      <c r="Y22">
        <v>0</v>
      </c>
      <c r="Z22" s="40" t="s">
        <v>123</v>
      </c>
      <c r="AA22" s="40" t="s">
        <v>123</v>
      </c>
      <c r="AC22">
        <v>34.543999999999997</v>
      </c>
    </row>
    <row r="23" spans="19:29" x14ac:dyDescent="0.25">
      <c r="S23" s="16">
        <v>41054</v>
      </c>
      <c r="T23" s="17">
        <v>0.79166666666666663</v>
      </c>
      <c r="U23" s="16">
        <v>41054</v>
      </c>
      <c r="V23" s="17">
        <v>0.79166666666666663</v>
      </c>
      <c r="W23" s="16">
        <v>41054</v>
      </c>
      <c r="X23" s="17">
        <v>0.86458333333333337</v>
      </c>
      <c r="Y23">
        <v>0</v>
      </c>
      <c r="Z23" s="40" t="s">
        <v>123</v>
      </c>
      <c r="AA23" s="40" t="s">
        <v>123</v>
      </c>
      <c r="AC23">
        <v>6.0960000000000001</v>
      </c>
    </row>
    <row r="24" spans="19:29" x14ac:dyDescent="0.25">
      <c r="S24" s="16">
        <v>41055</v>
      </c>
      <c r="T24" s="17">
        <v>6.25E-2</v>
      </c>
      <c r="U24" s="16">
        <v>41055</v>
      </c>
      <c r="V24" s="17">
        <v>6.25E-2</v>
      </c>
      <c r="W24" s="16">
        <v>41055</v>
      </c>
      <c r="X24" s="17">
        <v>0.73958333333333337</v>
      </c>
      <c r="Y24">
        <v>0</v>
      </c>
      <c r="Z24" s="40" t="s">
        <v>123</v>
      </c>
      <c r="AA24" s="40" t="s">
        <v>123</v>
      </c>
      <c r="AC24">
        <v>40.893999999999998</v>
      </c>
    </row>
    <row r="25" spans="19:29" x14ac:dyDescent="0.25">
      <c r="S25" s="16">
        <v>41063</v>
      </c>
      <c r="T25" s="17">
        <v>0.42708333333333331</v>
      </c>
      <c r="U25" s="16">
        <v>41063</v>
      </c>
      <c r="V25" s="17">
        <v>0.42708333333333331</v>
      </c>
      <c r="W25" s="16">
        <v>41063</v>
      </c>
      <c r="X25" s="17">
        <v>0.90625</v>
      </c>
      <c r="Y25">
        <v>0</v>
      </c>
      <c r="Z25" s="40" t="s">
        <v>123</v>
      </c>
      <c r="AA25" s="40" t="s">
        <v>123</v>
      </c>
      <c r="AC25">
        <v>20.065999999999999</v>
      </c>
    </row>
    <row r="26" spans="19:29" x14ac:dyDescent="0.25">
      <c r="S26" s="16">
        <v>41064</v>
      </c>
      <c r="T26" s="17">
        <v>1.0416666666666666E-2</v>
      </c>
      <c r="U26" s="16">
        <v>41064</v>
      </c>
      <c r="V26" s="17">
        <v>1.0416666666666666E-2</v>
      </c>
      <c r="W26" s="16">
        <v>41065</v>
      </c>
      <c r="X26" s="17">
        <v>0.96875</v>
      </c>
      <c r="Y26">
        <v>0</v>
      </c>
      <c r="Z26" s="40" t="s">
        <v>123</v>
      </c>
      <c r="AA26" s="40" t="s">
        <v>123</v>
      </c>
      <c r="AC26">
        <v>104.14</v>
      </c>
    </row>
    <row r="27" spans="19:29" x14ac:dyDescent="0.25">
      <c r="S27" s="16">
        <v>41066</v>
      </c>
      <c r="T27" s="17">
        <v>0.88541666666666663</v>
      </c>
      <c r="U27" s="16">
        <v>41066</v>
      </c>
      <c r="V27" s="17">
        <v>0.88541666666666663</v>
      </c>
      <c r="W27" s="16">
        <v>41067</v>
      </c>
      <c r="X27" s="17">
        <v>0.3125</v>
      </c>
      <c r="Y27">
        <v>0</v>
      </c>
      <c r="Z27" s="40" t="s">
        <v>123</v>
      </c>
      <c r="AA27" s="40" t="s">
        <v>123</v>
      </c>
      <c r="AC27">
        <v>14.731999999999999</v>
      </c>
    </row>
    <row r="28" spans="19:29" x14ac:dyDescent="0.25">
      <c r="S28" s="16">
        <v>41067</v>
      </c>
      <c r="T28" s="17">
        <v>0.3125</v>
      </c>
      <c r="U28" s="16">
        <v>41067</v>
      </c>
      <c r="V28" s="17">
        <v>0.3125</v>
      </c>
      <c r="W28" s="16">
        <v>41067</v>
      </c>
      <c r="X28" s="17">
        <v>0.76041666666666663</v>
      </c>
      <c r="Y28">
        <v>0</v>
      </c>
      <c r="Z28" s="40" t="s">
        <v>123</v>
      </c>
      <c r="AA28" s="40" t="s">
        <v>123</v>
      </c>
      <c r="AC28">
        <v>10.16</v>
      </c>
    </row>
    <row r="29" spans="19:29" x14ac:dyDescent="0.25">
      <c r="S29" s="16">
        <v>41098</v>
      </c>
      <c r="T29" s="17">
        <v>8.3333333333333329E-2</v>
      </c>
      <c r="U29" s="16">
        <v>41098</v>
      </c>
      <c r="V29" s="17">
        <v>8.3333333333333329E-2</v>
      </c>
      <c r="W29" s="16">
        <v>41098</v>
      </c>
      <c r="X29" s="17">
        <v>0.25</v>
      </c>
      <c r="Y29">
        <v>0</v>
      </c>
      <c r="Z29" s="40" t="s">
        <v>123</v>
      </c>
      <c r="AA29" s="40" t="s">
        <v>123</v>
      </c>
      <c r="AC29">
        <v>33.527999999999999</v>
      </c>
    </row>
    <row r="30" spans="19:29" x14ac:dyDescent="0.25">
      <c r="S30" s="16">
        <v>41130</v>
      </c>
      <c r="T30" s="17">
        <v>0.14583333333333334</v>
      </c>
      <c r="U30" s="16">
        <v>41130</v>
      </c>
      <c r="V30" s="17">
        <v>0.14583333333333334</v>
      </c>
      <c r="W30" s="16">
        <v>41130</v>
      </c>
      <c r="X30" s="17">
        <v>0.375</v>
      </c>
      <c r="Y30">
        <v>0</v>
      </c>
      <c r="Z30" s="40" t="s">
        <v>123</v>
      </c>
      <c r="AA30" s="40" t="s">
        <v>123</v>
      </c>
      <c r="AC30">
        <v>36.322000000000003</v>
      </c>
    </row>
    <row r="31" spans="19:29" x14ac:dyDescent="0.25">
      <c r="S31" s="16">
        <v>41153</v>
      </c>
      <c r="T31" s="17">
        <v>0.47916666666666669</v>
      </c>
      <c r="U31" s="16">
        <v>41153</v>
      </c>
      <c r="V31" s="17">
        <v>0.47916666666666669</v>
      </c>
      <c r="W31" s="16">
        <v>41154</v>
      </c>
      <c r="X31" s="17">
        <v>0.91666666666666663</v>
      </c>
      <c r="Y31">
        <v>0</v>
      </c>
      <c r="Z31" s="40" t="s">
        <v>123</v>
      </c>
      <c r="AA31" s="40" t="s">
        <v>123</v>
      </c>
      <c r="AC31">
        <v>144.78</v>
      </c>
    </row>
    <row r="32" spans="19:29" x14ac:dyDescent="0.25">
      <c r="S32" s="16">
        <v>41316</v>
      </c>
      <c r="T32" s="17">
        <v>0.875</v>
      </c>
      <c r="U32" s="16">
        <v>41316</v>
      </c>
      <c r="V32" s="17">
        <v>0.875</v>
      </c>
      <c r="W32" s="16">
        <v>41317</v>
      </c>
      <c r="X32" s="17">
        <v>0.59375</v>
      </c>
      <c r="Y32">
        <v>0</v>
      </c>
      <c r="Z32" s="40" t="s">
        <v>123</v>
      </c>
      <c r="AA32" s="40" t="s">
        <v>123</v>
      </c>
      <c r="AC32">
        <v>29.47</v>
      </c>
    </row>
    <row r="33" spans="2:30" x14ac:dyDescent="0.25">
      <c r="B33" s="49"/>
      <c r="C33" s="15"/>
      <c r="D33" s="15"/>
      <c r="E33" s="15"/>
      <c r="F33" s="15"/>
      <c r="G33" s="15"/>
      <c r="S33" s="16">
        <v>41338</v>
      </c>
      <c r="T33" s="17">
        <v>0.78125</v>
      </c>
      <c r="U33" s="16">
        <v>41338</v>
      </c>
      <c r="V33" s="17">
        <v>0.78125</v>
      </c>
      <c r="W33" s="16">
        <v>41339</v>
      </c>
      <c r="X33" s="17">
        <v>0.125</v>
      </c>
      <c r="Y33">
        <v>0</v>
      </c>
      <c r="Z33" s="40" t="s">
        <v>123</v>
      </c>
      <c r="AA33" s="40" t="s">
        <v>123</v>
      </c>
      <c r="AC33">
        <v>33</v>
      </c>
    </row>
    <row r="34" spans="2:30" x14ac:dyDescent="0.25">
      <c r="B34" s="49"/>
      <c r="C34" s="40"/>
      <c r="D34" s="40"/>
      <c r="E34" s="40"/>
      <c r="F34" s="40"/>
      <c r="G34" s="40"/>
      <c r="S34" s="16">
        <v>41339</v>
      </c>
      <c r="T34" s="17">
        <v>0.38541666666666669</v>
      </c>
      <c r="U34" s="16">
        <v>41339</v>
      </c>
      <c r="V34" s="17">
        <v>0.38541666666666669</v>
      </c>
      <c r="W34" s="16">
        <v>41340</v>
      </c>
      <c r="X34" s="17">
        <v>2.0833333333333332E-2</v>
      </c>
      <c r="Y34">
        <v>0</v>
      </c>
      <c r="Z34" s="40" t="s">
        <v>123</v>
      </c>
      <c r="AA34" s="40" t="s">
        <v>123</v>
      </c>
      <c r="AC34">
        <v>21.58</v>
      </c>
    </row>
    <row r="35" spans="2:30" x14ac:dyDescent="0.25">
      <c r="B35" s="49"/>
      <c r="C35" s="40"/>
      <c r="D35" s="40"/>
      <c r="E35" s="40"/>
      <c r="F35" s="40"/>
      <c r="G35" s="40"/>
      <c r="S35" s="16">
        <v>41340</v>
      </c>
      <c r="T35" s="17">
        <v>0.59375</v>
      </c>
      <c r="U35" s="16">
        <v>41340</v>
      </c>
      <c r="V35" s="17">
        <v>0.59375</v>
      </c>
      <c r="W35" s="16">
        <v>41341</v>
      </c>
      <c r="X35" s="17">
        <v>0.58333333333333337</v>
      </c>
      <c r="Y35">
        <v>27</v>
      </c>
      <c r="Z35" s="40">
        <v>957.531701</v>
      </c>
      <c r="AA35" s="40">
        <v>327.36800199999999</v>
      </c>
      <c r="AC35">
        <v>34.26</v>
      </c>
    </row>
    <row r="36" spans="2:30" x14ac:dyDescent="0.25">
      <c r="S36" s="16">
        <v>41341</v>
      </c>
      <c r="T36" s="17">
        <v>0.58333333333333337</v>
      </c>
      <c r="U36" s="16">
        <v>41341</v>
      </c>
      <c r="V36" s="17">
        <v>0.58333333333333337</v>
      </c>
      <c r="W36" s="16">
        <v>41341</v>
      </c>
      <c r="X36" s="17">
        <v>0.96875</v>
      </c>
      <c r="Y36">
        <v>37</v>
      </c>
      <c r="Z36" s="40">
        <v>64.979965000000007</v>
      </c>
      <c r="AA36" s="40">
        <v>3.0987200000000001</v>
      </c>
      <c r="AC36">
        <v>0</v>
      </c>
    </row>
    <row r="37" spans="2:30" ht="15.75" thickBot="1" x14ac:dyDescent="0.3">
      <c r="S37" s="25">
        <v>41344</v>
      </c>
      <c r="T37" s="24">
        <v>9.375E-2</v>
      </c>
      <c r="U37" s="25">
        <v>41344</v>
      </c>
      <c r="V37" s="24">
        <v>9.375E-2</v>
      </c>
      <c r="W37" s="25">
        <v>41344</v>
      </c>
      <c r="X37" s="24">
        <v>0.85416666666666663</v>
      </c>
      <c r="Y37" s="26">
        <v>74</v>
      </c>
      <c r="Z37" s="42">
        <v>7289.2379339999998</v>
      </c>
      <c r="AA37" s="42">
        <v>1910.201366</v>
      </c>
      <c r="AB37" s="26"/>
      <c r="AC37">
        <v>43.16</v>
      </c>
    </row>
    <row r="38" spans="2:30" x14ac:dyDescent="0.25">
      <c r="S38" s="18">
        <v>41354</v>
      </c>
      <c r="T38" s="19">
        <v>0.55208333333333337</v>
      </c>
      <c r="U38" s="20">
        <v>41354</v>
      </c>
      <c r="V38" s="19">
        <v>0.55208333333333337</v>
      </c>
      <c r="W38" s="20">
        <v>41354</v>
      </c>
      <c r="X38" s="19">
        <v>0.65625</v>
      </c>
      <c r="Y38" s="21">
        <v>11</v>
      </c>
      <c r="Z38" s="41">
        <v>252.272166</v>
      </c>
      <c r="AA38" s="41">
        <v>45.523145</v>
      </c>
      <c r="AB38" s="22"/>
      <c r="AC38" s="45">
        <v>16.256</v>
      </c>
      <c r="AD38" s="22"/>
    </row>
    <row r="39" spans="2:30" x14ac:dyDescent="0.25">
      <c r="B39" s="49"/>
      <c r="S39" s="23">
        <v>41356</v>
      </c>
      <c r="T39" s="24">
        <v>0.45833333333333331</v>
      </c>
      <c r="U39" s="25">
        <v>41356</v>
      </c>
      <c r="V39" s="24">
        <v>0.45833333333333331</v>
      </c>
      <c r="W39" s="25">
        <v>41356</v>
      </c>
      <c r="X39" s="24">
        <v>0.54166666666666663</v>
      </c>
      <c r="Y39" s="26">
        <v>9</v>
      </c>
      <c r="Z39" s="42">
        <v>542.03481699999998</v>
      </c>
      <c r="AA39" s="42">
        <v>165.16985099999999</v>
      </c>
      <c r="AB39" s="27"/>
      <c r="AC39" s="46">
        <v>4.3179999999999996</v>
      </c>
      <c r="AD39" s="27"/>
    </row>
    <row r="40" spans="2:30" x14ac:dyDescent="0.25">
      <c r="B40" s="49"/>
      <c r="S40" s="23">
        <v>41380</v>
      </c>
      <c r="T40" s="24">
        <v>0.45833333333333331</v>
      </c>
      <c r="U40" s="25">
        <v>41380</v>
      </c>
      <c r="V40" s="24">
        <v>0.45833333333333331</v>
      </c>
      <c r="W40" s="25">
        <v>41382</v>
      </c>
      <c r="X40" s="24">
        <v>0.40625</v>
      </c>
      <c r="Y40" s="26">
        <v>188</v>
      </c>
      <c r="Z40" s="42">
        <v>8014.4660350000004</v>
      </c>
      <c r="AA40" s="42">
        <v>871.93402900000001</v>
      </c>
      <c r="AB40" s="27"/>
      <c r="AC40" s="46">
        <v>99.25</v>
      </c>
      <c r="AD40" s="27"/>
    </row>
    <row r="41" spans="2:30" x14ac:dyDescent="0.25">
      <c r="B41" s="49"/>
      <c r="S41" s="23">
        <v>41382</v>
      </c>
      <c r="T41" s="24">
        <v>0.63541666666666663</v>
      </c>
      <c r="U41" s="25">
        <v>41382</v>
      </c>
      <c r="V41" s="24">
        <v>0.63541666666666663</v>
      </c>
      <c r="W41" s="25">
        <v>41382</v>
      </c>
      <c r="X41" s="24">
        <v>0.79166666666666663</v>
      </c>
      <c r="Y41" s="26">
        <v>16</v>
      </c>
      <c r="Z41" s="42">
        <v>43.017654</v>
      </c>
      <c r="AA41" s="42">
        <v>6.236866</v>
      </c>
      <c r="AB41" s="27"/>
      <c r="AC41" s="46">
        <v>2.54</v>
      </c>
      <c r="AD41" s="27"/>
    </row>
    <row r="42" spans="2:30" x14ac:dyDescent="0.25">
      <c r="S42" s="23">
        <v>41382</v>
      </c>
      <c r="T42" s="24">
        <v>0.79166666666666663</v>
      </c>
      <c r="U42" s="25">
        <v>41382</v>
      </c>
      <c r="V42" s="24">
        <v>0.79166666666666663</v>
      </c>
      <c r="W42" s="25">
        <v>41383</v>
      </c>
      <c r="X42" s="24">
        <v>0.25</v>
      </c>
      <c r="Y42" s="26">
        <v>45</v>
      </c>
      <c r="Z42" s="42">
        <v>115.182455</v>
      </c>
      <c r="AA42" s="42">
        <v>7.4035209999999996</v>
      </c>
      <c r="AB42" s="27"/>
      <c r="AC42" s="46">
        <v>10.15</v>
      </c>
      <c r="AD42" s="27"/>
    </row>
    <row r="43" spans="2:30" x14ac:dyDescent="0.25">
      <c r="S43" s="23">
        <v>41383</v>
      </c>
      <c r="T43" s="24">
        <v>0.26041666666666669</v>
      </c>
      <c r="U43" s="25">
        <v>41383</v>
      </c>
      <c r="V43" s="24">
        <v>0.26041666666666669</v>
      </c>
      <c r="W43" s="25">
        <v>41383</v>
      </c>
      <c r="X43" s="24">
        <v>0.34375</v>
      </c>
      <c r="Y43" s="26">
        <v>9</v>
      </c>
      <c r="Z43" s="42">
        <v>8.0619510000000005</v>
      </c>
      <c r="AA43" s="42">
        <v>0.911219</v>
      </c>
      <c r="AB43" s="27"/>
      <c r="AC43" s="46">
        <v>0</v>
      </c>
      <c r="AD43" s="27"/>
    </row>
    <row r="44" spans="2:30" x14ac:dyDescent="0.25">
      <c r="S44" s="23">
        <v>41384</v>
      </c>
      <c r="T44" s="24">
        <v>0.16666666666666666</v>
      </c>
      <c r="U44" s="25">
        <v>41384</v>
      </c>
      <c r="V44" s="24">
        <v>0.16666666666666666</v>
      </c>
      <c r="W44" s="25">
        <v>41385</v>
      </c>
      <c r="X44" s="24">
        <v>0.34375</v>
      </c>
      <c r="Y44" s="26">
        <v>114</v>
      </c>
      <c r="Z44" s="42">
        <v>1098.9691130000001</v>
      </c>
      <c r="AA44" s="42">
        <v>132.255437</v>
      </c>
      <c r="AB44" s="27"/>
      <c r="AC44" s="46">
        <v>29.97</v>
      </c>
      <c r="AD44" s="27"/>
    </row>
    <row r="45" spans="2:30" x14ac:dyDescent="0.25">
      <c r="S45" s="23">
        <v>41387</v>
      </c>
      <c r="T45" s="24">
        <v>0.55208333333333337</v>
      </c>
      <c r="U45" s="25">
        <v>41387</v>
      </c>
      <c r="V45" s="24">
        <v>0.55208333333333337</v>
      </c>
      <c r="W45" s="25">
        <v>41389</v>
      </c>
      <c r="X45" s="24">
        <v>0.67708333333333337</v>
      </c>
      <c r="Y45" s="26">
        <v>205</v>
      </c>
      <c r="Z45" s="42">
        <v>26493.486685</v>
      </c>
      <c r="AA45" s="42">
        <v>4902.1490610000001</v>
      </c>
      <c r="AB45" s="27"/>
      <c r="AC45" s="46">
        <v>86.61</v>
      </c>
      <c r="AD45" s="27"/>
    </row>
    <row r="46" spans="2:30" x14ac:dyDescent="0.25">
      <c r="S46" s="23">
        <v>41389</v>
      </c>
      <c r="T46" s="24">
        <v>0.75</v>
      </c>
      <c r="U46" s="25">
        <v>41389</v>
      </c>
      <c r="V46" s="24">
        <v>0.75</v>
      </c>
      <c r="W46" s="25">
        <v>41389</v>
      </c>
      <c r="X46" s="24">
        <v>0.94791666666666663</v>
      </c>
      <c r="Y46" s="26">
        <v>20</v>
      </c>
      <c r="Z46" s="42">
        <v>22.811246000000001</v>
      </c>
      <c r="AA46" s="42">
        <v>1.6673929999999999</v>
      </c>
      <c r="AB46" s="27"/>
      <c r="AC46" s="46">
        <v>0</v>
      </c>
      <c r="AD46" s="27"/>
    </row>
    <row r="47" spans="2:30" x14ac:dyDescent="0.25">
      <c r="S47" s="23">
        <v>41391</v>
      </c>
      <c r="T47" s="24">
        <v>0.15625</v>
      </c>
      <c r="U47" s="25">
        <v>41391</v>
      </c>
      <c r="V47" s="24">
        <v>0.15625</v>
      </c>
      <c r="W47" s="25">
        <v>41391</v>
      </c>
      <c r="X47" s="24">
        <v>0.39583333333333331</v>
      </c>
      <c r="Y47" s="26">
        <v>24</v>
      </c>
      <c r="Z47" s="42">
        <v>49.456909000000003</v>
      </c>
      <c r="AA47" s="42">
        <v>4.8598160000000004</v>
      </c>
      <c r="AB47" s="27"/>
      <c r="AC47" s="46">
        <v>6.6</v>
      </c>
      <c r="AD47" s="27"/>
    </row>
    <row r="48" spans="2:30" x14ac:dyDescent="0.25">
      <c r="S48" s="23">
        <v>41391</v>
      </c>
      <c r="T48" s="24">
        <v>0.39583333333333331</v>
      </c>
      <c r="U48" s="25">
        <v>41391</v>
      </c>
      <c r="V48" s="24">
        <v>0.39583333333333331</v>
      </c>
      <c r="W48" s="25">
        <v>41391</v>
      </c>
      <c r="X48" s="24">
        <v>0.47916666666666669</v>
      </c>
      <c r="Y48" s="26">
        <v>9</v>
      </c>
      <c r="Z48" s="42">
        <v>11.344137</v>
      </c>
      <c r="AA48" s="42">
        <v>1.5393760000000001</v>
      </c>
      <c r="AB48" s="27"/>
      <c r="AC48" s="46">
        <v>0</v>
      </c>
      <c r="AD48" s="27"/>
    </row>
    <row r="49" spans="19:30" ht="15.75" thickBot="1" x14ac:dyDescent="0.3">
      <c r="S49" s="28">
        <v>41392</v>
      </c>
      <c r="T49" s="29">
        <v>2.0833333333333332E-2</v>
      </c>
      <c r="U49" s="30">
        <v>41392</v>
      </c>
      <c r="V49" s="29">
        <v>2.0833333333333332E-2</v>
      </c>
      <c r="W49" s="30">
        <v>41397</v>
      </c>
      <c r="X49" s="29">
        <v>0.42708333333333331</v>
      </c>
      <c r="Y49" s="31">
        <v>520</v>
      </c>
      <c r="Z49" s="43">
        <v>32231.985495000001</v>
      </c>
      <c r="AA49" s="43">
        <v>2713.7777890000002</v>
      </c>
      <c r="AB49" s="38">
        <f>SUM(Z38:Z49)</f>
        <v>68883.088663000002</v>
      </c>
      <c r="AC49" s="47">
        <v>152.84800000000001</v>
      </c>
      <c r="AD49" s="32">
        <f>SUM(AC38:AC49)</f>
        <v>408.54200000000003</v>
      </c>
    </row>
    <row r="50" spans="19:30" x14ac:dyDescent="0.25">
      <c r="S50" s="18">
        <v>41397</v>
      </c>
      <c r="T50" s="19">
        <v>0.42708333333333331</v>
      </c>
      <c r="U50" s="20">
        <v>41397</v>
      </c>
      <c r="V50" s="19">
        <v>0.42708333333333331</v>
      </c>
      <c r="W50" s="20">
        <v>41397</v>
      </c>
      <c r="X50" s="19">
        <v>0.53125</v>
      </c>
      <c r="Y50" s="21">
        <v>11</v>
      </c>
      <c r="Z50" s="41">
        <v>10.702074</v>
      </c>
      <c r="AA50" s="41">
        <v>1.0026999999999999</v>
      </c>
      <c r="AB50" s="22"/>
      <c r="AC50" s="45">
        <v>0</v>
      </c>
      <c r="AD50" s="22"/>
    </row>
    <row r="51" spans="19:30" x14ac:dyDescent="0.25">
      <c r="S51" s="23">
        <v>41398</v>
      </c>
      <c r="T51" s="24">
        <v>0.40625</v>
      </c>
      <c r="U51" s="25">
        <v>41398</v>
      </c>
      <c r="V51" s="24">
        <v>0.40625</v>
      </c>
      <c r="W51" s="25">
        <v>41398</v>
      </c>
      <c r="X51" s="24">
        <v>0.76041666666666663</v>
      </c>
      <c r="Y51" s="26">
        <v>35</v>
      </c>
      <c r="Z51" s="42">
        <v>32.759695999999998</v>
      </c>
      <c r="AA51" s="42">
        <v>1.1579060000000001</v>
      </c>
      <c r="AB51" s="27"/>
      <c r="AC51" s="46">
        <v>0</v>
      </c>
      <c r="AD51" s="27"/>
    </row>
    <row r="52" spans="19:30" x14ac:dyDescent="0.25">
      <c r="S52" s="23">
        <v>41398</v>
      </c>
      <c r="T52" s="24">
        <v>0.90625</v>
      </c>
      <c r="U52" s="25">
        <v>41398</v>
      </c>
      <c r="V52" s="24">
        <v>0.90625</v>
      </c>
      <c r="W52" s="25">
        <v>41399</v>
      </c>
      <c r="X52" s="24">
        <v>0.14583333333333334</v>
      </c>
      <c r="Y52" s="26">
        <v>24</v>
      </c>
      <c r="Z52" s="42">
        <v>18.388528000000001</v>
      </c>
      <c r="AA52" s="42">
        <v>0.80419200000000002</v>
      </c>
      <c r="AB52" s="27"/>
      <c r="AC52" s="46">
        <v>0</v>
      </c>
      <c r="AD52" s="27"/>
    </row>
    <row r="53" spans="19:30" x14ac:dyDescent="0.25">
      <c r="S53" s="23">
        <v>41399</v>
      </c>
      <c r="T53" s="24">
        <v>0.39583333333333331</v>
      </c>
      <c r="U53" s="25">
        <v>41399</v>
      </c>
      <c r="V53" s="24">
        <v>0.39583333333333331</v>
      </c>
      <c r="W53" s="25">
        <v>41399</v>
      </c>
      <c r="X53" s="24">
        <v>0.59375</v>
      </c>
      <c r="Y53" s="26">
        <v>20</v>
      </c>
      <c r="Z53" s="42">
        <v>16.112012</v>
      </c>
      <c r="AA53" s="42">
        <v>0.89313699999999996</v>
      </c>
      <c r="AB53" s="27"/>
      <c r="AC53" s="46">
        <v>0</v>
      </c>
      <c r="AD53" s="27"/>
    </row>
    <row r="54" spans="19:30" x14ac:dyDescent="0.25">
      <c r="S54" s="23">
        <v>41405</v>
      </c>
      <c r="T54" s="24">
        <v>0.25</v>
      </c>
      <c r="U54" s="25">
        <v>41405</v>
      </c>
      <c r="V54" s="24">
        <v>0.25</v>
      </c>
      <c r="W54" s="25">
        <v>41405</v>
      </c>
      <c r="X54" s="24">
        <v>0.33333333333333331</v>
      </c>
      <c r="Y54" s="26">
        <v>9</v>
      </c>
      <c r="Z54" s="42">
        <v>15.422406000000001</v>
      </c>
      <c r="AA54" s="42">
        <v>2.415686</v>
      </c>
      <c r="AB54" s="27"/>
      <c r="AC54" s="46">
        <v>6.0960000000000001</v>
      </c>
      <c r="AD54" s="27"/>
    </row>
    <row r="55" spans="19:30" x14ac:dyDescent="0.25">
      <c r="S55" s="23">
        <v>41405</v>
      </c>
      <c r="T55" s="24">
        <v>0.40625</v>
      </c>
      <c r="U55" s="25">
        <v>41405</v>
      </c>
      <c r="V55" s="24">
        <v>0.40625</v>
      </c>
      <c r="W55" s="25">
        <v>41405</v>
      </c>
      <c r="X55" s="24">
        <v>0.47916666666666669</v>
      </c>
      <c r="Y55" s="26">
        <v>8</v>
      </c>
      <c r="Z55" s="42">
        <v>12.991460999999999</v>
      </c>
      <c r="AA55" s="42">
        <v>1.960086</v>
      </c>
      <c r="AB55" s="27"/>
      <c r="AC55" s="46">
        <v>0.254</v>
      </c>
      <c r="AD55" s="27"/>
    </row>
    <row r="56" spans="19:30" ht="15.75" thickBot="1" x14ac:dyDescent="0.3">
      <c r="S56" s="28">
        <v>41405</v>
      </c>
      <c r="T56" s="29">
        <v>0.59375</v>
      </c>
      <c r="U56" s="30">
        <v>41405</v>
      </c>
      <c r="V56" s="29">
        <v>0.59375</v>
      </c>
      <c r="W56" s="30">
        <v>41406</v>
      </c>
      <c r="X56" s="29">
        <v>0.65625</v>
      </c>
      <c r="Y56" s="31">
        <v>103</v>
      </c>
      <c r="Z56" s="43">
        <v>328.962087</v>
      </c>
      <c r="AA56" s="43">
        <v>28.946283000000001</v>
      </c>
      <c r="AB56" s="38">
        <f>SUM(Z50:Z56)</f>
        <v>435.33826399999998</v>
      </c>
      <c r="AC56" s="47">
        <v>29.21</v>
      </c>
      <c r="AD56" s="32">
        <f>SUM(AC50:AC56)</f>
        <v>35.56</v>
      </c>
    </row>
    <row r="57" spans="19:30" ht="15.75" thickBot="1" x14ac:dyDescent="0.3">
      <c r="S57" s="33">
        <v>41430</v>
      </c>
      <c r="T57" s="34">
        <v>5.2083333333333336E-2</v>
      </c>
      <c r="U57" s="35">
        <v>41430</v>
      </c>
      <c r="V57" s="34">
        <v>5.2083333333333336E-2</v>
      </c>
      <c r="W57" s="35">
        <v>41431</v>
      </c>
      <c r="X57" s="34">
        <v>0.34375</v>
      </c>
      <c r="Y57" s="36">
        <v>125</v>
      </c>
      <c r="Z57" s="44">
        <v>4132.2711490000002</v>
      </c>
      <c r="AA57" s="44">
        <v>217.59595300000001</v>
      </c>
      <c r="AB57" s="39">
        <f>AA57</f>
        <v>217.59595300000001</v>
      </c>
      <c r="AC57" s="48">
        <v>177.03800000000001</v>
      </c>
      <c r="AD57" s="37">
        <f>SUM(AC57)</f>
        <v>177.03800000000001</v>
      </c>
    </row>
    <row r="58" spans="19:30" x14ac:dyDescent="0.25">
      <c r="S58" s="16">
        <v>41441</v>
      </c>
      <c r="T58" s="17">
        <v>0.13541666666666666</v>
      </c>
      <c r="U58" s="16">
        <v>41441</v>
      </c>
      <c r="V58" s="17">
        <v>0.13541666666666666</v>
      </c>
      <c r="W58" s="16">
        <v>41441</v>
      </c>
      <c r="X58" s="17">
        <v>0.47916666666666669</v>
      </c>
      <c r="Y58">
        <v>34</v>
      </c>
      <c r="Z58" s="40">
        <v>272.994392</v>
      </c>
      <c r="AA58" s="40">
        <v>16.757981999999998</v>
      </c>
      <c r="AC58">
        <v>30.225999999999999</v>
      </c>
    </row>
  </sheetData>
  <sortState ref="A3:H28">
    <sortCondition ref="B3:B28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I21" sqref="I21"/>
    </sheetView>
  </sheetViews>
  <sheetFormatPr defaultRowHeight="15" x14ac:dyDescent="0.25"/>
  <cols>
    <col min="4" max="4" width="17.140625" customWidth="1"/>
    <col min="5" max="5" width="12" bestFit="1" customWidth="1"/>
    <col min="6" max="6" width="5.140625" customWidth="1"/>
    <col min="9" max="9" width="10.5703125" customWidth="1"/>
    <col min="10" max="10" width="10.7109375" customWidth="1"/>
    <col min="14" max="14" width="11.42578125" customWidth="1"/>
    <col min="18" max="18" width="10.42578125" customWidth="1"/>
  </cols>
  <sheetData>
    <row r="1" spans="1:18" x14ac:dyDescent="0.25">
      <c r="A1" t="s">
        <v>50</v>
      </c>
    </row>
    <row r="2" spans="1:18" x14ac:dyDescent="0.25">
      <c r="A2" t="s">
        <v>85</v>
      </c>
      <c r="C2" t="s">
        <v>89</v>
      </c>
      <c r="D2" t="s">
        <v>91</v>
      </c>
    </row>
    <row r="3" spans="1:18" x14ac:dyDescent="0.25">
      <c r="B3" t="s">
        <v>88</v>
      </c>
      <c r="C3">
        <v>7.62</v>
      </c>
      <c r="D3">
        <v>355</v>
      </c>
    </row>
    <row r="4" spans="1:18" x14ac:dyDescent="0.25">
      <c r="B4" t="s">
        <v>90</v>
      </c>
      <c r="C4">
        <v>413</v>
      </c>
      <c r="D4">
        <v>355</v>
      </c>
    </row>
    <row r="5" spans="1:18" x14ac:dyDescent="0.25">
      <c r="B5" t="s">
        <v>3</v>
      </c>
      <c r="C5">
        <v>413</v>
      </c>
      <c r="D5">
        <v>355</v>
      </c>
    </row>
    <row r="6" spans="1:18" x14ac:dyDescent="0.25">
      <c r="A6" t="s">
        <v>4</v>
      </c>
      <c r="B6" t="s">
        <v>5</v>
      </c>
      <c r="C6" t="s">
        <v>6</v>
      </c>
      <c r="D6" t="s">
        <v>100</v>
      </c>
      <c r="E6" t="s">
        <v>99</v>
      </c>
      <c r="G6" t="s">
        <v>0</v>
      </c>
      <c r="H6" t="s">
        <v>40</v>
      </c>
      <c r="I6" t="s">
        <v>58</v>
      </c>
      <c r="J6" t="s">
        <v>99</v>
      </c>
      <c r="K6" t="s">
        <v>0</v>
      </c>
      <c r="L6" t="s">
        <v>40</v>
      </c>
      <c r="M6" t="s">
        <v>41</v>
      </c>
      <c r="N6" t="s">
        <v>99</v>
      </c>
      <c r="O6" t="s">
        <v>0</v>
      </c>
      <c r="P6" t="s">
        <v>40</v>
      </c>
      <c r="Q6" t="s">
        <v>41</v>
      </c>
      <c r="R6" t="s">
        <v>99</v>
      </c>
    </row>
    <row r="7" spans="1:18" x14ac:dyDescent="0.25">
      <c r="A7" t="s">
        <v>51</v>
      </c>
      <c r="B7">
        <v>91.7</v>
      </c>
      <c r="C7">
        <v>289</v>
      </c>
      <c r="D7">
        <f>C7-B7</f>
        <v>197.3</v>
      </c>
      <c r="E7" s="3">
        <f>1000*D7/$C$5/$D$5</f>
        <v>1.3457013266036899</v>
      </c>
      <c r="G7" t="s">
        <v>37</v>
      </c>
      <c r="H7" t="s">
        <v>3</v>
      </c>
      <c r="I7" t="s">
        <v>59</v>
      </c>
      <c r="K7" t="s">
        <v>34</v>
      </c>
      <c r="L7" t="s">
        <v>3</v>
      </c>
      <c r="M7" t="s">
        <v>59</v>
      </c>
      <c r="O7" t="s">
        <v>31</v>
      </c>
      <c r="P7" t="s">
        <v>3</v>
      </c>
      <c r="Q7">
        <f>D7</f>
        <v>197.3</v>
      </c>
      <c r="R7" s="3">
        <f>1000*Q7/$C$5/$D$5</f>
        <v>1.3457013266036899</v>
      </c>
    </row>
    <row r="8" spans="1:18" x14ac:dyDescent="0.25">
      <c r="A8" t="s">
        <v>55</v>
      </c>
      <c r="B8">
        <v>42.5</v>
      </c>
      <c r="C8">
        <v>68.599999999999994</v>
      </c>
      <c r="D8">
        <f>C8-B8</f>
        <v>26.099999999999994</v>
      </c>
      <c r="E8" s="3">
        <f>1000*D8/$C$3/$D$3</f>
        <v>9.6484418320949281</v>
      </c>
      <c r="G8" t="s">
        <v>37</v>
      </c>
      <c r="H8" t="s">
        <v>1</v>
      </c>
      <c r="I8">
        <f>D15</f>
        <v>0</v>
      </c>
      <c r="J8" s="3">
        <f>1000*I8/$C$4/$D$4</f>
        <v>0</v>
      </c>
      <c r="K8" t="s">
        <v>34</v>
      </c>
      <c r="L8" t="s">
        <v>1</v>
      </c>
      <c r="M8">
        <f>D11</f>
        <v>28.700000000000003</v>
      </c>
      <c r="N8" s="3">
        <f>1000*M8/$C$4/$D$4</f>
        <v>0.19575077584148962</v>
      </c>
      <c r="O8" t="s">
        <v>31</v>
      </c>
      <c r="P8" t="s">
        <v>1</v>
      </c>
      <c r="Q8" t="s">
        <v>59</v>
      </c>
      <c r="R8" s="3"/>
    </row>
    <row r="9" spans="1:18" x14ac:dyDescent="0.25">
      <c r="A9" t="s">
        <v>52</v>
      </c>
      <c r="B9">
        <v>64.7</v>
      </c>
      <c r="C9">
        <v>74.8</v>
      </c>
      <c r="D9">
        <f>C9-B9</f>
        <v>10.099999999999994</v>
      </c>
      <c r="E9" s="3">
        <f>1000*D9/$C$4/$D$4</f>
        <v>6.8887903693346478E-2</v>
      </c>
      <c r="G9" t="s">
        <v>37</v>
      </c>
      <c r="H9" t="s">
        <v>2</v>
      </c>
      <c r="I9" t="s">
        <v>59</v>
      </c>
      <c r="K9" t="s">
        <v>34</v>
      </c>
      <c r="L9" t="s">
        <v>2</v>
      </c>
      <c r="M9">
        <f>D12</f>
        <v>172.2</v>
      </c>
      <c r="N9" s="3">
        <f>1000*M9/$C$3/$D$3</f>
        <v>63.657535765775755</v>
      </c>
      <c r="O9" t="s">
        <v>31</v>
      </c>
      <c r="P9" t="s">
        <v>2</v>
      </c>
      <c r="Q9">
        <f>D8</f>
        <v>26.099999999999994</v>
      </c>
      <c r="R9" s="3">
        <f>1000*Q9/$C$3/$D$3</f>
        <v>9.6484418320949281</v>
      </c>
    </row>
    <row r="10" spans="1:18" x14ac:dyDescent="0.25">
      <c r="A10" t="s">
        <v>57</v>
      </c>
      <c r="B10">
        <v>113.9</v>
      </c>
      <c r="C10">
        <v>251</v>
      </c>
      <c r="D10">
        <f>C10-B10</f>
        <v>137.1</v>
      </c>
      <c r="E10" s="3">
        <f>1000*D10/$C$3/$D$3</f>
        <v>50.682045026061886</v>
      </c>
      <c r="G10" t="s">
        <v>38</v>
      </c>
      <c r="H10" t="s">
        <v>3</v>
      </c>
      <c r="I10" t="s">
        <v>59</v>
      </c>
      <c r="K10" t="s">
        <v>35</v>
      </c>
      <c r="L10" t="s">
        <v>3</v>
      </c>
      <c r="M10" t="s">
        <v>59</v>
      </c>
      <c r="O10" t="s">
        <v>32</v>
      </c>
      <c r="P10" t="s">
        <v>3</v>
      </c>
      <c r="Q10" t="s">
        <v>59</v>
      </c>
      <c r="R10" s="3"/>
    </row>
    <row r="11" spans="1:18" x14ac:dyDescent="0.25">
      <c r="A11" t="s">
        <v>53</v>
      </c>
      <c r="B11">
        <v>79.2</v>
      </c>
      <c r="C11">
        <v>107.9</v>
      </c>
      <c r="D11">
        <f>C11-B11</f>
        <v>28.700000000000003</v>
      </c>
      <c r="E11" s="3">
        <f>1000*D11/$C$4/$D$4</f>
        <v>0.19575077584148962</v>
      </c>
      <c r="G11" t="s">
        <v>38</v>
      </c>
      <c r="H11" t="s">
        <v>1</v>
      </c>
      <c r="I11" t="s">
        <v>59</v>
      </c>
      <c r="K11" t="s">
        <v>35</v>
      </c>
      <c r="L11" t="s">
        <v>1</v>
      </c>
      <c r="M11" t="s">
        <v>59</v>
      </c>
      <c r="O11" t="s">
        <v>32</v>
      </c>
      <c r="P11" t="s">
        <v>1</v>
      </c>
      <c r="Q11" t="s">
        <v>59</v>
      </c>
      <c r="R11" s="3"/>
    </row>
    <row r="12" spans="1:18" x14ac:dyDescent="0.25">
      <c r="A12" t="s">
        <v>56</v>
      </c>
      <c r="D12">
        <f>SUM(D13:D14)</f>
        <v>172.2</v>
      </c>
      <c r="E12" s="3">
        <f>1000*D12/$C$3/$D$3</f>
        <v>63.657535765775755</v>
      </c>
      <c r="G12" t="s">
        <v>38</v>
      </c>
      <c r="H12" t="s">
        <v>2</v>
      </c>
      <c r="I12" t="s">
        <v>59</v>
      </c>
      <c r="K12" t="s">
        <v>35</v>
      </c>
      <c r="L12" t="s">
        <v>2</v>
      </c>
      <c r="M12" t="s">
        <v>59</v>
      </c>
      <c r="O12" t="s">
        <v>32</v>
      </c>
      <c r="P12" t="s">
        <v>2</v>
      </c>
      <c r="Q12" t="s">
        <v>59</v>
      </c>
      <c r="R12" s="3"/>
    </row>
    <row r="13" spans="1:18" x14ac:dyDescent="0.25">
      <c r="A13" t="s">
        <v>86</v>
      </c>
      <c r="B13">
        <v>79.8</v>
      </c>
      <c r="C13">
        <v>220</v>
      </c>
      <c r="D13">
        <f>C13-B13</f>
        <v>140.19999999999999</v>
      </c>
      <c r="E13" s="3"/>
      <c r="G13" t="s">
        <v>39</v>
      </c>
      <c r="H13" t="s">
        <v>3</v>
      </c>
      <c r="I13" t="s">
        <v>59</v>
      </c>
      <c r="K13" t="s">
        <v>36</v>
      </c>
      <c r="L13" t="s">
        <v>3</v>
      </c>
      <c r="M13" t="s">
        <v>59</v>
      </c>
      <c r="O13" t="s">
        <v>33</v>
      </c>
      <c r="P13" t="s">
        <v>3</v>
      </c>
      <c r="Q13" t="s">
        <v>59</v>
      </c>
      <c r="R13" s="3"/>
    </row>
    <row r="14" spans="1:18" x14ac:dyDescent="0.25">
      <c r="A14" t="s">
        <v>87</v>
      </c>
      <c r="B14">
        <v>114</v>
      </c>
      <c r="C14">
        <v>146</v>
      </c>
      <c r="D14">
        <f>C14-B14</f>
        <v>32</v>
      </c>
      <c r="E14" s="3"/>
      <c r="G14" t="s">
        <v>39</v>
      </c>
      <c r="H14" t="s">
        <v>1</v>
      </c>
      <c r="I14" t="s">
        <v>59</v>
      </c>
      <c r="K14" t="s">
        <v>36</v>
      </c>
      <c r="L14" t="s">
        <v>1</v>
      </c>
      <c r="M14" t="s">
        <v>59</v>
      </c>
      <c r="O14" t="s">
        <v>33</v>
      </c>
      <c r="P14" t="s">
        <v>1</v>
      </c>
      <c r="Q14">
        <f>D9</f>
        <v>10.099999999999994</v>
      </c>
      <c r="R14" s="3">
        <f>1000*Q14/$C$4/$D$4</f>
        <v>6.8887903693346478E-2</v>
      </c>
    </row>
    <row r="15" spans="1:18" x14ac:dyDescent="0.25">
      <c r="A15" t="s">
        <v>54</v>
      </c>
      <c r="B15">
        <v>0</v>
      </c>
      <c r="C15">
        <v>0</v>
      </c>
      <c r="D15">
        <v>0</v>
      </c>
      <c r="E15" s="3">
        <f>1000*D15/$C$4/$D$4</f>
        <v>0</v>
      </c>
      <c r="G15" t="s">
        <v>39</v>
      </c>
      <c r="H15" t="s">
        <v>2</v>
      </c>
      <c r="I15" t="s">
        <v>59</v>
      </c>
      <c r="K15" t="s">
        <v>36</v>
      </c>
      <c r="L15" t="s">
        <v>2</v>
      </c>
      <c r="M15" t="s">
        <v>59</v>
      </c>
      <c r="O15" t="s">
        <v>33</v>
      </c>
      <c r="P15" t="s">
        <v>2</v>
      </c>
      <c r="Q15">
        <f>D10</f>
        <v>137.1</v>
      </c>
      <c r="R15" s="3">
        <f>1000*Q15/$C$3/$D$3</f>
        <v>50.682045026061886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workbookViewId="0">
      <selection activeCell="E4" sqref="E4:F12"/>
    </sheetView>
  </sheetViews>
  <sheetFormatPr defaultRowHeight="15" x14ac:dyDescent="0.25"/>
  <cols>
    <col min="6" max="6" width="11.42578125" customWidth="1"/>
  </cols>
  <sheetData>
    <row r="1" spans="2:11" x14ac:dyDescent="0.25">
      <c r="B1" s="4" t="s">
        <v>62</v>
      </c>
      <c r="C1" s="4"/>
      <c r="D1" s="4"/>
      <c r="E1" s="4" t="s">
        <v>97</v>
      </c>
      <c r="F1" s="4" t="s">
        <v>96</v>
      </c>
      <c r="G1" s="4" t="s">
        <v>91</v>
      </c>
    </row>
    <row r="2" spans="2:11" x14ac:dyDescent="0.25">
      <c r="E2">
        <f>3*2.54</f>
        <v>7.62</v>
      </c>
      <c r="F2" s="3">
        <f>PI() * E2^2</f>
        <v>182.41469247509917</v>
      </c>
      <c r="G2">
        <v>47</v>
      </c>
    </row>
    <row r="3" spans="2:11" x14ac:dyDescent="0.25">
      <c r="B3" s="4" t="s">
        <v>60</v>
      </c>
      <c r="C3" s="4" t="s">
        <v>44</v>
      </c>
      <c r="D3" s="4" t="s">
        <v>61</v>
      </c>
      <c r="E3" s="4" t="s">
        <v>41</v>
      </c>
      <c r="F3" s="4" t="s">
        <v>99</v>
      </c>
      <c r="G3" s="4" t="s">
        <v>64</v>
      </c>
    </row>
    <row r="4" spans="2:11" x14ac:dyDescent="0.25">
      <c r="B4" s="4" t="s">
        <v>31</v>
      </c>
      <c r="C4">
        <v>64.7</v>
      </c>
      <c r="D4">
        <v>79</v>
      </c>
      <c r="E4">
        <f>D4-C4</f>
        <v>14.299999999999997</v>
      </c>
      <c r="F4" s="3">
        <f>1000*E4/$F$2/$G$2</f>
        <v>1.6679320893544196</v>
      </c>
    </row>
    <row r="5" spans="2:11" x14ac:dyDescent="0.25">
      <c r="B5" s="4" t="s">
        <v>32</v>
      </c>
      <c r="C5" t="s">
        <v>63</v>
      </c>
      <c r="D5" t="s">
        <v>63</v>
      </c>
      <c r="E5" t="s">
        <v>63</v>
      </c>
      <c r="F5" s="3"/>
      <c r="G5" t="s">
        <v>67</v>
      </c>
    </row>
    <row r="6" spans="2:11" x14ac:dyDescent="0.25">
      <c r="B6" s="4" t="s">
        <v>33</v>
      </c>
      <c r="C6">
        <v>79.8</v>
      </c>
      <c r="D6">
        <v>96</v>
      </c>
      <c r="E6">
        <f t="shared" ref="E6:E12" si="0">D6-C6</f>
        <v>16.200000000000003</v>
      </c>
      <c r="F6" s="3">
        <f t="shared" ref="F6:F11" si="1">1000*E6/$F$2/$G$2</f>
        <v>1.8895454438840287</v>
      </c>
    </row>
    <row r="7" spans="2:11" x14ac:dyDescent="0.25">
      <c r="B7" s="4" t="s">
        <v>34</v>
      </c>
      <c r="C7">
        <v>393</v>
      </c>
      <c r="D7">
        <v>413</v>
      </c>
      <c r="E7">
        <f t="shared" si="0"/>
        <v>20</v>
      </c>
      <c r="F7" s="3">
        <f t="shared" si="1"/>
        <v>2.332772152943245</v>
      </c>
    </row>
    <row r="8" spans="2:11" x14ac:dyDescent="0.25">
      <c r="B8" s="4" t="s">
        <v>35</v>
      </c>
      <c r="C8">
        <v>0</v>
      </c>
      <c r="D8">
        <v>0</v>
      </c>
      <c r="E8">
        <f t="shared" si="0"/>
        <v>0</v>
      </c>
      <c r="F8" s="3">
        <f t="shared" si="1"/>
        <v>0</v>
      </c>
      <c r="G8" t="s">
        <v>84</v>
      </c>
    </row>
    <row r="9" spans="2:11" x14ac:dyDescent="0.25">
      <c r="B9" s="4" t="s">
        <v>36</v>
      </c>
      <c r="C9">
        <v>388</v>
      </c>
      <c r="D9">
        <v>403</v>
      </c>
      <c r="E9">
        <f t="shared" si="0"/>
        <v>15</v>
      </c>
      <c r="F9" s="3">
        <f t="shared" si="1"/>
        <v>1.7495791147074335</v>
      </c>
    </row>
    <row r="10" spans="2:11" x14ac:dyDescent="0.25">
      <c r="B10" s="4" t="s">
        <v>37</v>
      </c>
      <c r="C10">
        <v>42</v>
      </c>
      <c r="D10">
        <v>52</v>
      </c>
      <c r="E10">
        <f t="shared" si="0"/>
        <v>10</v>
      </c>
      <c r="F10" s="3">
        <f t="shared" si="1"/>
        <v>1.1663860764716225</v>
      </c>
      <c r="G10" t="s">
        <v>65</v>
      </c>
    </row>
    <row r="11" spans="2:11" x14ac:dyDescent="0.25">
      <c r="B11" s="4" t="s">
        <v>38</v>
      </c>
      <c r="C11">
        <v>0</v>
      </c>
      <c r="D11">
        <v>0</v>
      </c>
      <c r="E11">
        <f t="shared" si="0"/>
        <v>0</v>
      </c>
      <c r="F11" s="3">
        <f t="shared" si="1"/>
        <v>0</v>
      </c>
      <c r="G11" t="s">
        <v>84</v>
      </c>
    </row>
    <row r="12" spans="2:11" x14ac:dyDescent="0.25">
      <c r="B12" s="4" t="s">
        <v>39</v>
      </c>
      <c r="C12">
        <v>0</v>
      </c>
      <c r="D12">
        <v>0</v>
      </c>
      <c r="E12">
        <f t="shared" si="0"/>
        <v>0</v>
      </c>
      <c r="F12" s="3">
        <f t="shared" ref="F12" si="2">E12/$F$2/$G$2</f>
        <v>0</v>
      </c>
      <c r="G12" t="s">
        <v>66</v>
      </c>
    </row>
    <row r="16" spans="2:11" x14ac:dyDescent="0.25">
      <c r="C16">
        <v>14.3</v>
      </c>
      <c r="D16" t="s">
        <v>63</v>
      </c>
      <c r="E16">
        <v>16.2</v>
      </c>
      <c r="K16" t="s">
        <v>68</v>
      </c>
    </row>
    <row r="18" spans="2:5" x14ac:dyDescent="0.25">
      <c r="B18">
        <v>20</v>
      </c>
      <c r="D18">
        <v>0</v>
      </c>
      <c r="E18">
        <v>15</v>
      </c>
    </row>
    <row r="20" spans="2:5" x14ac:dyDescent="0.25">
      <c r="C20">
        <v>10</v>
      </c>
      <c r="D20">
        <v>0</v>
      </c>
      <c r="E20"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workbookViewId="0">
      <selection activeCell="E4" sqref="E4:F12"/>
    </sheetView>
  </sheetViews>
  <sheetFormatPr defaultRowHeight="15" x14ac:dyDescent="0.25"/>
  <sheetData>
    <row r="1" spans="2:7" x14ac:dyDescent="0.25">
      <c r="B1" t="s">
        <v>69</v>
      </c>
      <c r="E1" t="s">
        <v>97</v>
      </c>
      <c r="F1" t="s">
        <v>96</v>
      </c>
      <c r="G1" t="s">
        <v>91</v>
      </c>
    </row>
    <row r="2" spans="2:7" x14ac:dyDescent="0.25">
      <c r="E2">
        <f>3*2.54</f>
        <v>7.62</v>
      </c>
      <c r="F2" s="3">
        <f>PI() * E2^2</f>
        <v>182.41469247509917</v>
      </c>
      <c r="G2">
        <v>34</v>
      </c>
    </row>
    <row r="3" spans="2:7" x14ac:dyDescent="0.25">
      <c r="B3" t="s">
        <v>60</v>
      </c>
      <c r="C3" t="s">
        <v>44</v>
      </c>
      <c r="D3" t="s">
        <v>61</v>
      </c>
      <c r="E3" t="s">
        <v>41</v>
      </c>
      <c r="F3" t="s">
        <v>99</v>
      </c>
      <c r="G3" t="s">
        <v>64</v>
      </c>
    </row>
    <row r="4" spans="2:7" x14ac:dyDescent="0.25">
      <c r="B4" t="s">
        <v>31</v>
      </c>
      <c r="C4">
        <v>129</v>
      </c>
      <c r="D4">
        <v>172</v>
      </c>
      <c r="E4">
        <f>D4-C4</f>
        <v>43</v>
      </c>
      <c r="F4" s="3">
        <f>1000*E4/$F$2/$G$2</f>
        <v>6.9331360604386738</v>
      </c>
    </row>
    <row r="5" spans="2:7" x14ac:dyDescent="0.25">
      <c r="B5" t="s">
        <v>32</v>
      </c>
      <c r="E5" t="s">
        <v>63</v>
      </c>
      <c r="F5" s="3" t="s">
        <v>63</v>
      </c>
      <c r="G5" t="s">
        <v>70</v>
      </c>
    </row>
    <row r="6" spans="2:7" x14ac:dyDescent="0.25">
      <c r="B6" t="s">
        <v>33</v>
      </c>
      <c r="E6" t="s">
        <v>63</v>
      </c>
      <c r="F6" s="3" t="s">
        <v>63</v>
      </c>
      <c r="G6" t="s">
        <v>73</v>
      </c>
    </row>
    <row r="7" spans="2:7" x14ac:dyDescent="0.25">
      <c r="B7" t="s">
        <v>34</v>
      </c>
      <c r="C7">
        <v>388</v>
      </c>
      <c r="D7">
        <v>400</v>
      </c>
      <c r="E7">
        <f t="shared" ref="E7:E12" si="0">D7-C7</f>
        <v>12</v>
      </c>
      <c r="F7" s="3">
        <f t="shared" ref="F7:F10" si="1">1000*E7/$F$2/$G$2</f>
        <v>1.9348286680293971</v>
      </c>
    </row>
    <row r="8" spans="2:7" x14ac:dyDescent="0.25">
      <c r="B8" t="s">
        <v>35</v>
      </c>
      <c r="D8">
        <v>0</v>
      </c>
      <c r="E8">
        <f t="shared" si="0"/>
        <v>0</v>
      </c>
      <c r="F8" s="3">
        <f t="shared" si="1"/>
        <v>0</v>
      </c>
      <c r="G8" t="s">
        <v>74</v>
      </c>
    </row>
    <row r="9" spans="2:7" x14ac:dyDescent="0.25">
      <c r="B9" t="s">
        <v>36</v>
      </c>
      <c r="E9" t="s">
        <v>63</v>
      </c>
      <c r="F9" s="3" t="s">
        <v>63</v>
      </c>
      <c r="G9" t="s">
        <v>72</v>
      </c>
    </row>
    <row r="10" spans="2:7" x14ac:dyDescent="0.25">
      <c r="B10" t="s">
        <v>37</v>
      </c>
      <c r="C10">
        <v>393</v>
      </c>
      <c r="D10">
        <v>406</v>
      </c>
      <c r="E10">
        <f t="shared" si="0"/>
        <v>13</v>
      </c>
      <c r="F10" s="3">
        <f t="shared" si="1"/>
        <v>2.0960643903651803</v>
      </c>
      <c r="G10" t="s">
        <v>75</v>
      </c>
    </row>
    <row r="11" spans="2:7" x14ac:dyDescent="0.25">
      <c r="B11" t="s">
        <v>38</v>
      </c>
      <c r="E11" t="s">
        <v>63</v>
      </c>
      <c r="F11" s="3" t="s">
        <v>63</v>
      </c>
      <c r="G11" t="s">
        <v>71</v>
      </c>
    </row>
    <row r="12" spans="2:7" x14ac:dyDescent="0.25">
      <c r="B12" t="s">
        <v>39</v>
      </c>
      <c r="D12">
        <v>0</v>
      </c>
      <c r="E12">
        <f t="shared" si="0"/>
        <v>0</v>
      </c>
      <c r="F12" s="3">
        <f t="shared" ref="F12" si="2">E12/$F$2/$G$2</f>
        <v>0</v>
      </c>
      <c r="G12" t="s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workbookViewId="0">
      <selection activeCell="E4" sqref="E4:F12"/>
    </sheetView>
  </sheetViews>
  <sheetFormatPr defaultRowHeight="15" x14ac:dyDescent="0.25"/>
  <sheetData>
    <row r="1" spans="2:7" x14ac:dyDescent="0.25">
      <c r="B1" s="1" t="s">
        <v>81</v>
      </c>
      <c r="C1" s="1"/>
      <c r="D1" s="1"/>
      <c r="E1" t="s">
        <v>97</v>
      </c>
      <c r="F1" t="s">
        <v>96</v>
      </c>
      <c r="G1" t="s">
        <v>91</v>
      </c>
    </row>
    <row r="2" spans="2:7" x14ac:dyDescent="0.25">
      <c r="B2" s="1"/>
      <c r="C2" s="1"/>
      <c r="D2" s="1"/>
      <c r="E2">
        <f>3*2.54</f>
        <v>7.62</v>
      </c>
      <c r="F2" s="3">
        <f>PI() * E2^2</f>
        <v>182.41469247509917</v>
      </c>
      <c r="G2">
        <v>4</v>
      </c>
    </row>
    <row r="3" spans="2:7" x14ac:dyDescent="0.25">
      <c r="B3" s="1" t="s">
        <v>60</v>
      </c>
      <c r="C3" s="1" t="s">
        <v>44</v>
      </c>
      <c r="D3" s="1" t="s">
        <v>61</v>
      </c>
      <c r="E3" s="1" t="s">
        <v>41</v>
      </c>
      <c r="F3" t="s">
        <v>99</v>
      </c>
      <c r="G3" s="1" t="s">
        <v>64</v>
      </c>
    </row>
    <row r="4" spans="2:7" x14ac:dyDescent="0.25">
      <c r="B4" s="1" t="s">
        <v>31</v>
      </c>
      <c r="C4" s="1">
        <v>388</v>
      </c>
      <c r="D4" s="1">
        <v>391</v>
      </c>
      <c r="E4" s="1">
        <f>D4-C4</f>
        <v>3</v>
      </c>
      <c r="F4" s="3">
        <f>1000*E4/$F$2/$G$2</f>
        <v>4.1115109195624688</v>
      </c>
      <c r="G4" s="1"/>
    </row>
    <row r="5" spans="2:7" x14ac:dyDescent="0.25">
      <c r="B5" s="1" t="s">
        <v>32</v>
      </c>
      <c r="C5" s="1"/>
      <c r="D5" s="1"/>
      <c r="E5" s="1">
        <v>0</v>
      </c>
      <c r="F5" s="3">
        <f t="shared" ref="F5:F11" si="0">1000*E5/$F$2/$G$2</f>
        <v>0</v>
      </c>
      <c r="G5" s="1"/>
    </row>
    <row r="6" spans="2:7" x14ac:dyDescent="0.25">
      <c r="B6" s="1" t="s">
        <v>33</v>
      </c>
      <c r="C6" s="1">
        <v>130</v>
      </c>
      <c r="D6" s="1">
        <v>136</v>
      </c>
      <c r="E6" s="1">
        <f>D6-C6</f>
        <v>6</v>
      </c>
      <c r="F6" s="3">
        <f t="shared" si="0"/>
        <v>8.2230218391249377</v>
      </c>
      <c r="G6" s="1" t="s">
        <v>82</v>
      </c>
    </row>
    <row r="7" spans="2:7" x14ac:dyDescent="0.25">
      <c r="B7" s="1" t="s">
        <v>34</v>
      </c>
      <c r="C7" s="1">
        <v>129</v>
      </c>
      <c r="D7" s="1">
        <v>133</v>
      </c>
      <c r="E7" s="1">
        <f>D7-C7</f>
        <v>4</v>
      </c>
      <c r="F7" s="3">
        <f t="shared" si="0"/>
        <v>5.4820145594166254</v>
      </c>
      <c r="G7" s="1"/>
    </row>
    <row r="8" spans="2:7" x14ac:dyDescent="0.25">
      <c r="B8" s="1" t="s">
        <v>35</v>
      </c>
      <c r="C8" s="1"/>
      <c r="D8" s="1"/>
      <c r="E8" s="1">
        <v>0</v>
      </c>
      <c r="F8" s="3">
        <f t="shared" si="0"/>
        <v>0</v>
      </c>
      <c r="G8" s="1" t="s">
        <v>79</v>
      </c>
    </row>
    <row r="9" spans="2:7" x14ac:dyDescent="0.25">
      <c r="B9" s="1" t="s">
        <v>36</v>
      </c>
      <c r="C9" s="1">
        <v>407</v>
      </c>
      <c r="D9" s="1">
        <v>411</v>
      </c>
      <c r="E9" s="1">
        <f>D9-C9</f>
        <v>4</v>
      </c>
      <c r="F9" s="3">
        <f t="shared" si="0"/>
        <v>5.4820145594166254</v>
      </c>
      <c r="G9" s="1" t="s">
        <v>80</v>
      </c>
    </row>
    <row r="10" spans="2:7" x14ac:dyDescent="0.25">
      <c r="B10" s="1" t="s">
        <v>37</v>
      </c>
      <c r="C10" s="1">
        <v>393</v>
      </c>
      <c r="D10" s="1">
        <v>396</v>
      </c>
      <c r="E10" s="1">
        <f>D10-C10</f>
        <v>3</v>
      </c>
      <c r="F10" s="3">
        <f t="shared" si="0"/>
        <v>4.1115109195624688</v>
      </c>
      <c r="G10" s="1"/>
    </row>
    <row r="11" spans="2:7" x14ac:dyDescent="0.25">
      <c r="B11" s="1" t="s">
        <v>38</v>
      </c>
      <c r="C11" s="1"/>
      <c r="D11" s="1"/>
      <c r="E11" s="1">
        <v>0</v>
      </c>
      <c r="F11" s="3">
        <f t="shared" si="0"/>
        <v>0</v>
      </c>
      <c r="G11" s="1" t="s">
        <v>77</v>
      </c>
    </row>
    <row r="12" spans="2:7" x14ac:dyDescent="0.25">
      <c r="B12" s="1" t="s">
        <v>39</v>
      </c>
      <c r="C12" s="1"/>
      <c r="D12" s="1"/>
      <c r="E12" s="1">
        <f>D12-C12</f>
        <v>0</v>
      </c>
      <c r="F12" s="3">
        <f t="shared" ref="F12" si="1">E12/$F$2/$G$2</f>
        <v>0</v>
      </c>
      <c r="G12" s="1" t="s">
        <v>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tabSelected="1" workbookViewId="0">
      <selection activeCell="E2" sqref="E2"/>
    </sheetView>
  </sheetViews>
  <sheetFormatPr defaultRowHeight="15" x14ac:dyDescent="0.25"/>
  <cols>
    <col min="6" max="6" width="13.28515625" customWidth="1"/>
  </cols>
  <sheetData>
    <row r="1" spans="2:7" x14ac:dyDescent="0.25">
      <c r="B1" t="s">
        <v>105</v>
      </c>
      <c r="E1" t="s">
        <v>97</v>
      </c>
      <c r="F1" t="s">
        <v>96</v>
      </c>
      <c r="G1" t="s">
        <v>91</v>
      </c>
    </row>
    <row r="2" spans="2:7" x14ac:dyDescent="0.25">
      <c r="E2">
        <f>3*2.54</f>
        <v>7.62</v>
      </c>
      <c r="F2" s="3">
        <f>PI() * E2^2</f>
        <v>182.41469247509917</v>
      </c>
      <c r="G2">
        <v>33</v>
      </c>
    </row>
    <row r="3" spans="2:7" x14ac:dyDescent="0.25">
      <c r="B3" t="s">
        <v>60</v>
      </c>
      <c r="C3" t="s">
        <v>44</v>
      </c>
      <c r="D3" t="s">
        <v>61</v>
      </c>
      <c r="E3" t="s">
        <v>98</v>
      </c>
      <c r="F3" t="s">
        <v>99</v>
      </c>
    </row>
    <row r="4" spans="2:7" x14ac:dyDescent="0.25">
      <c r="B4" t="s">
        <v>31</v>
      </c>
      <c r="C4">
        <v>129</v>
      </c>
      <c r="D4">
        <v>152</v>
      </c>
      <c r="E4">
        <f>D4-C4</f>
        <v>23</v>
      </c>
      <c r="F4" s="3">
        <f>1000*E4/$F$2/$G$2</f>
        <v>3.8207980262600718</v>
      </c>
    </row>
    <row r="5" spans="2:7" x14ac:dyDescent="0.25">
      <c r="B5" t="s">
        <v>32</v>
      </c>
      <c r="C5">
        <v>388</v>
      </c>
      <c r="D5">
        <v>395</v>
      </c>
      <c r="E5">
        <f t="shared" ref="E5:E11" si="0">D5-C5</f>
        <v>7</v>
      </c>
      <c r="F5" s="3">
        <f t="shared" ref="F5:F11" si="1">1000*E5/$F$2/$G$2</f>
        <v>1.1628515732095872</v>
      </c>
    </row>
    <row r="6" spans="2:7" x14ac:dyDescent="0.25">
      <c r="B6" t="s">
        <v>33</v>
      </c>
      <c r="C6">
        <v>393</v>
      </c>
      <c r="D6">
        <v>400</v>
      </c>
      <c r="E6">
        <f t="shared" si="0"/>
        <v>7</v>
      </c>
      <c r="F6" s="3">
        <f t="shared" si="1"/>
        <v>1.1628515732095872</v>
      </c>
    </row>
    <row r="7" spans="2:7" x14ac:dyDescent="0.25">
      <c r="B7" t="s">
        <v>34</v>
      </c>
      <c r="C7">
        <v>407</v>
      </c>
      <c r="D7">
        <v>430</v>
      </c>
      <c r="E7">
        <f t="shared" si="0"/>
        <v>23</v>
      </c>
      <c r="F7" s="3">
        <f t="shared" si="1"/>
        <v>3.8207980262600718</v>
      </c>
    </row>
    <row r="8" spans="2:7" x14ac:dyDescent="0.25">
      <c r="B8" t="s">
        <v>35</v>
      </c>
      <c r="D8">
        <v>0</v>
      </c>
      <c r="E8">
        <v>0</v>
      </c>
      <c r="F8" s="3">
        <f t="shared" si="1"/>
        <v>0</v>
      </c>
    </row>
    <row r="9" spans="2:7" x14ac:dyDescent="0.25">
      <c r="B9" t="s">
        <v>36</v>
      </c>
      <c r="C9">
        <v>393</v>
      </c>
      <c r="D9">
        <v>397</v>
      </c>
      <c r="E9">
        <f t="shared" si="0"/>
        <v>4</v>
      </c>
      <c r="F9" s="3">
        <f t="shared" si="1"/>
        <v>0.66448661326262126</v>
      </c>
    </row>
    <row r="10" spans="2:7" x14ac:dyDescent="0.25">
      <c r="B10" t="s">
        <v>37</v>
      </c>
      <c r="C10">
        <v>407</v>
      </c>
      <c r="D10">
        <v>411</v>
      </c>
      <c r="E10">
        <f t="shared" si="0"/>
        <v>4</v>
      </c>
      <c r="F10" s="3">
        <f t="shared" si="1"/>
        <v>0.66448661326262126</v>
      </c>
    </row>
    <row r="11" spans="2:7" x14ac:dyDescent="0.25">
      <c r="B11" t="s">
        <v>38</v>
      </c>
      <c r="C11">
        <v>130</v>
      </c>
      <c r="D11">
        <v>136</v>
      </c>
      <c r="E11">
        <f t="shared" si="0"/>
        <v>6</v>
      </c>
      <c r="F11" s="3">
        <f t="shared" si="1"/>
        <v>0.99672991989393189</v>
      </c>
    </row>
    <row r="12" spans="2:7" x14ac:dyDescent="0.25">
      <c r="B12" t="s">
        <v>39</v>
      </c>
      <c r="C12" t="s">
        <v>63</v>
      </c>
      <c r="D12" t="s">
        <v>63</v>
      </c>
      <c r="E12" t="s">
        <v>63</v>
      </c>
      <c r="F12" s="2" t="s">
        <v>63</v>
      </c>
      <c r="G12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february12</vt:lpstr>
      <vt:lpstr>march12</vt:lpstr>
      <vt:lpstr>summary</vt:lpstr>
      <vt:lpstr>SedPodARC</vt:lpstr>
      <vt:lpstr>Mar12-Mar13</vt:lpstr>
      <vt:lpstr>april13</vt:lpstr>
      <vt:lpstr>may13</vt:lpstr>
      <vt:lpstr>june_storm</vt:lpstr>
      <vt:lpstr>June13</vt:lpstr>
      <vt:lpstr>SedPod summar</vt:lpstr>
      <vt:lpstr>SedTrapsArc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2012-04-05T04:12:39Z</dcterms:created>
  <dcterms:modified xsi:type="dcterms:W3CDTF">2014-10-16T00:00:14Z</dcterms:modified>
</cp:coreProperties>
</file>