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ex\Documents\GitHub\Fagaalu-Sedimentation\Data\"/>
    </mc:Choice>
  </mc:AlternateContent>
  <bookViews>
    <workbookView xWindow="0" yWindow="0" windowWidth="20490" windowHeight="7755"/>
  </bookViews>
  <sheets>
    <sheet name="SedPod Collection" sheetId="1" r:id="rId1"/>
    <sheet name="CRCP Budget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0" i="1" l="1"/>
  <c r="K20" i="1"/>
  <c r="H20" i="1"/>
  <c r="E20" i="1"/>
  <c r="H3" i="1" l="1"/>
  <c r="E3" i="1"/>
  <c r="O1" i="1"/>
  <c r="H5" i="2" l="1"/>
  <c r="H7" i="2"/>
  <c r="M20" i="1" l="1"/>
  <c r="F7" i="2"/>
  <c r="O5" i="1"/>
  <c r="F4" i="2"/>
  <c r="F3" i="2"/>
  <c r="E5" i="2"/>
  <c r="E7" i="2"/>
  <c r="K3" i="1"/>
  <c r="E2" i="1"/>
  <c r="F6" i="2"/>
  <c r="G7" i="2"/>
  <c r="G5" i="2"/>
  <c r="M15" i="1"/>
  <c r="O15" i="1" s="1"/>
  <c r="N15" i="1"/>
  <c r="M16" i="1"/>
  <c r="N16" i="1"/>
  <c r="O2" i="1" s="1"/>
  <c r="M17" i="1"/>
  <c r="N17" i="1"/>
  <c r="O17" i="1" s="1"/>
  <c r="M18" i="1"/>
  <c r="N18" i="1"/>
  <c r="O18" i="1"/>
  <c r="M19" i="1"/>
  <c r="O19" i="1" s="1"/>
  <c r="N19" i="1"/>
  <c r="O14" i="1"/>
  <c r="O13" i="1"/>
  <c r="O12" i="1"/>
  <c r="N10" i="1"/>
  <c r="O10" i="1" s="1"/>
  <c r="N9" i="1"/>
  <c r="O9" i="1" s="1"/>
  <c r="N7" i="1"/>
  <c r="O7" i="1" s="1"/>
  <c r="N14" i="1"/>
  <c r="N13" i="1"/>
  <c r="N12" i="1"/>
  <c r="N11" i="1"/>
  <c r="O11" i="1" s="1"/>
  <c r="M14" i="1"/>
  <c r="M13" i="1"/>
  <c r="M12" i="1"/>
  <c r="M11" i="1"/>
  <c r="M10" i="1"/>
  <c r="M9" i="1"/>
  <c r="M5" i="1"/>
  <c r="M7" i="1"/>
  <c r="N5" i="1"/>
  <c r="O16" i="1" l="1"/>
  <c r="O3" i="1"/>
  <c r="O20" i="1"/>
  <c r="D6" i="2"/>
  <c r="G6" i="2" l="1"/>
  <c r="H6" i="2" s="1"/>
  <c r="E6" i="2"/>
  <c r="D4" i="2"/>
  <c r="E4" i="2" s="1"/>
  <c r="G4" i="2" l="1"/>
  <c r="H4" i="2" s="1"/>
  <c r="D3" i="2"/>
  <c r="G3" i="2" l="1"/>
  <c r="H3" i="2" s="1"/>
  <c r="E3" i="2"/>
  <c r="F8" i="2" l="1"/>
  <c r="D8" i="2"/>
  <c r="G8" i="2"/>
  <c r="C8" i="2"/>
  <c r="E8" i="2"/>
  <c r="H8" i="2"/>
</calcChain>
</file>

<file path=xl/sharedStrings.xml><?xml version="1.0" encoding="utf-8"?>
<sst xmlns="http://schemas.openxmlformats.org/spreadsheetml/2006/main" count="103" uniqueCount="67">
  <si>
    <t>Collection Date</t>
  </si>
  <si>
    <t>Divers</t>
  </si>
  <si>
    <t>Total Dive Hours</t>
  </si>
  <si>
    <t>Boat</t>
  </si>
  <si>
    <t>Lab Processing Date(s)</t>
  </si>
  <si>
    <t>Lab Technician(s)</t>
  </si>
  <si>
    <t>Lab Tech hours</t>
  </si>
  <si>
    <t>Meagan Curtis, Tim Clark</t>
  </si>
  <si>
    <t>Alex SUP</t>
  </si>
  <si>
    <t xml:space="preserve">Meagan Curtis </t>
  </si>
  <si>
    <t>Jameson Newtson</t>
  </si>
  <si>
    <t>Meagan Curtis</t>
  </si>
  <si>
    <t>5/13/2014-5/15/14</t>
  </si>
  <si>
    <t>6/16/2014-6/17/14</t>
  </si>
  <si>
    <t>N/A</t>
  </si>
  <si>
    <t>Meagan Curtis, Sean Felise</t>
  </si>
  <si>
    <t>Peter's Alia</t>
  </si>
  <si>
    <t>Total Boat cost</t>
  </si>
  <si>
    <t>Meagan Curtis (Mareike Sudek), Sean Felise</t>
  </si>
  <si>
    <t>7/30/2014-7/31/2014</t>
  </si>
  <si>
    <t>9/6/2014-9/7/2014,9/12/14</t>
  </si>
  <si>
    <t>Meagan Curtis, Jameson Newtson</t>
  </si>
  <si>
    <t>Hugh Kayak</t>
  </si>
  <si>
    <t>Meagan Curtis, Alex Messina</t>
  </si>
  <si>
    <t>Alex Messina</t>
  </si>
  <si>
    <t>Total Spent:</t>
  </si>
  <si>
    <t>Dive:</t>
  </si>
  <si>
    <t>Boat:</t>
  </si>
  <si>
    <t>Lab:</t>
  </si>
  <si>
    <t>Swim</t>
  </si>
  <si>
    <t>Boat driver hours</t>
  </si>
  <si>
    <t>Flat Rate</t>
  </si>
  <si>
    <t>Notes</t>
  </si>
  <si>
    <t>SedPod installation; Tim Clark volunteered, donation in-kind from NPS</t>
  </si>
  <si>
    <t>Kayak flipped and lost SedPods, no collection made</t>
  </si>
  <si>
    <t>Meagan snorkeled reef flat to finish</t>
  </si>
  <si>
    <t>Mareike filled in for Meagan</t>
  </si>
  <si>
    <t>Dive</t>
  </si>
  <si>
    <t>Budgeted</t>
  </si>
  <si>
    <t>Spent</t>
  </si>
  <si>
    <t>Remaining</t>
  </si>
  <si>
    <t>DMWR Indirect</t>
  </si>
  <si>
    <t>Boat (Fuel)</t>
  </si>
  <si>
    <t>Lab (ASCC)</t>
  </si>
  <si>
    <t>Total</t>
  </si>
  <si>
    <t>Category</t>
  </si>
  <si>
    <r>
      <rPr>
        <b/>
        <sz val="11"/>
        <color theme="1"/>
        <rFont val="Calibri"/>
        <family val="2"/>
        <scheme val="minor"/>
      </rPr>
      <t>&lt;-these hours are logged in the Google Doc</t>
    </r>
    <r>
      <rPr>
        <sz val="11"/>
        <color theme="1"/>
        <rFont val="Calibri"/>
        <family val="2"/>
        <scheme val="minor"/>
      </rPr>
      <t>: https://docs.google.com/spreadsheets/d/1QSObei0llhK4QShhPRag3dJntUOymP44uTE-Dsx4NMs/edit#gid=6</t>
    </r>
  </si>
  <si>
    <t>Cost per Dive Budgeted</t>
  </si>
  <si>
    <t>Cost per Dive Actual</t>
  </si>
  <si>
    <t>Per collection: Lab Budgeted</t>
  </si>
  <si>
    <t>Per collection: Boat Budgeted</t>
  </si>
  <si>
    <t>Per collection:Dive Budgeted</t>
  </si>
  <si>
    <t>Difference</t>
  </si>
  <si>
    <t>Total Budgeted:</t>
  </si>
  <si>
    <t>Total Spent</t>
  </si>
  <si>
    <t>Total Surplus</t>
  </si>
  <si>
    <t>x</t>
  </si>
  <si>
    <t>Meagan Curtis, Dive Buddy</t>
  </si>
  <si>
    <t>Projected to be Spent</t>
  </si>
  <si>
    <t>Spent + Projected</t>
  </si>
  <si>
    <t>Projected to Remain</t>
  </si>
  <si>
    <t>Projected Total</t>
  </si>
  <si>
    <t>Total:</t>
  </si>
  <si>
    <t>Composition Analysis (USD)</t>
  </si>
  <si>
    <t>Sample</t>
  </si>
  <si>
    <t>deployed</t>
  </si>
  <si>
    <t>Jeremy Raynal, Alex Messina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</si>
</sst>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58">
    <xf numFmtId="0" fontId="0" fillId="0" borderId="0" xfId="0"/>
    <xf numFmtId="14" fontId="0" fillId="0" borderId="1" xfId="0" applyNumberFormat="1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0" fontId="0" fillId="0" borderId="5" xfId="0" applyBorder="1"/>
    <xf numFmtId="14" fontId="0" fillId="0" borderId="5" xfId="0" applyNumberFormat="1" applyBorder="1"/>
    <xf numFmtId="0" fontId="0" fillId="0" borderId="6" xfId="0" applyBorder="1"/>
    <xf numFmtId="14" fontId="0" fillId="0" borderId="7" xfId="0" applyNumberFormat="1" applyBorder="1"/>
    <xf numFmtId="0" fontId="0" fillId="0" borderId="8" xfId="0" applyFill="1" applyBorder="1"/>
    <xf numFmtId="0" fontId="0" fillId="0" borderId="8" xfId="0" applyBorder="1"/>
    <xf numFmtId="14" fontId="0" fillId="0" borderId="8" xfId="0" applyNumberFormat="1" applyBorder="1"/>
    <xf numFmtId="0" fontId="0" fillId="0" borderId="9" xfId="0" applyBorder="1"/>
    <xf numFmtId="0" fontId="1" fillId="0" borderId="0" xfId="0" applyFont="1"/>
    <xf numFmtId="44" fontId="3" fillId="0" borderId="9" xfId="0" applyNumberFormat="1" applyFont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0" xfId="0" applyBorder="1"/>
    <xf numFmtId="44" fontId="0" fillId="0" borderId="12" xfId="1" applyFont="1" applyBorder="1"/>
    <xf numFmtId="44" fontId="0" fillId="0" borderId="13" xfId="1" applyFont="1" applyBorder="1"/>
    <xf numFmtId="0" fontId="1" fillId="0" borderId="10" xfId="0" applyFont="1" applyBorder="1"/>
    <xf numFmtId="44" fontId="3" fillId="0" borderId="7" xfId="0" applyNumberFormat="1" applyFont="1" applyBorder="1"/>
    <xf numFmtId="44" fontId="3" fillId="0" borderId="8" xfId="0" applyNumberFormat="1" applyFont="1" applyBorder="1"/>
    <xf numFmtId="0" fontId="1" fillId="0" borderId="10" xfId="0" applyFont="1" applyBorder="1" applyAlignment="1">
      <alignment horizontal="right"/>
    </xf>
    <xf numFmtId="0" fontId="1" fillId="0" borderId="10" xfId="0" applyFont="1" applyBorder="1" applyAlignment="1">
      <alignment horizontal="center"/>
    </xf>
    <xf numFmtId="44" fontId="0" fillId="0" borderId="8" xfId="1" applyFont="1" applyBorder="1"/>
    <xf numFmtId="44" fontId="0" fillId="0" borderId="2" xfId="1" applyFont="1" applyBorder="1"/>
    <xf numFmtId="44" fontId="0" fillId="0" borderId="5" xfId="1" applyFont="1" applyBorder="1"/>
    <xf numFmtId="44" fontId="0" fillId="0" borderId="8" xfId="1" applyFont="1" applyFill="1" applyBorder="1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2" borderId="0" xfId="0" applyFill="1"/>
    <xf numFmtId="0" fontId="0" fillId="2" borderId="10" xfId="0" applyFill="1" applyBorder="1"/>
    <xf numFmtId="14" fontId="0" fillId="2" borderId="0" xfId="0" applyNumberFormat="1" applyFill="1"/>
    <xf numFmtId="0" fontId="0" fillId="2" borderId="0" xfId="0" applyFill="1" applyBorder="1"/>
    <xf numFmtId="44" fontId="0" fillId="2" borderId="0" xfId="1" applyFont="1" applyFill="1" applyBorder="1"/>
    <xf numFmtId="0" fontId="0" fillId="0" borderId="5" xfId="0" applyFill="1" applyBorder="1"/>
    <xf numFmtId="0" fontId="1" fillId="0" borderId="10" xfId="0" applyFont="1" applyFill="1" applyBorder="1"/>
    <xf numFmtId="0" fontId="1" fillId="0" borderId="9" xfId="0" applyFont="1" applyFill="1" applyBorder="1"/>
    <xf numFmtId="44" fontId="0" fillId="0" borderId="0" xfId="1" applyFont="1"/>
    <xf numFmtId="0" fontId="0" fillId="0" borderId="7" xfId="0" applyFill="1" applyBorder="1"/>
    <xf numFmtId="44" fontId="0" fillId="0" borderId="8" xfId="0" applyNumberFormat="1" applyBorder="1"/>
    <xf numFmtId="44" fontId="0" fillId="0" borderId="9" xfId="1" applyFont="1" applyBorder="1"/>
    <xf numFmtId="0" fontId="0" fillId="0" borderId="9" xfId="0" applyFill="1" applyBorder="1"/>
    <xf numFmtId="0" fontId="3" fillId="0" borderId="1" xfId="0" applyFont="1" applyBorder="1"/>
    <xf numFmtId="44" fontId="3" fillId="0" borderId="2" xfId="0" applyNumberFormat="1" applyFont="1" applyBorder="1"/>
    <xf numFmtId="0" fontId="4" fillId="0" borderId="4" xfId="0" applyFont="1" applyFill="1" applyBorder="1"/>
    <xf numFmtId="44" fontId="4" fillId="0" borderId="5" xfId="1" applyFont="1" applyBorder="1"/>
    <xf numFmtId="0" fontId="4" fillId="0" borderId="5" xfId="0" applyFont="1" applyBorder="1"/>
    <xf numFmtId="44" fontId="4" fillId="0" borderId="5" xfId="0" applyNumberFormat="1" applyFont="1" applyBorder="1"/>
    <xf numFmtId="44" fontId="4" fillId="0" borderId="6" xfId="1" applyFont="1" applyBorder="1"/>
    <xf numFmtId="0" fontId="0" fillId="0" borderId="0" xfId="0" applyFill="1"/>
    <xf numFmtId="0" fontId="0" fillId="0" borderId="10" xfId="0" applyFill="1" applyBorder="1"/>
    <xf numFmtId="14" fontId="0" fillId="0" borderId="0" xfId="0" applyNumberFormat="1" applyFill="1"/>
    <xf numFmtId="0" fontId="0" fillId="0" borderId="0" xfId="0" applyFill="1" applyBorder="1"/>
    <xf numFmtId="44" fontId="0" fillId="0" borderId="0" xfId="1" applyFon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"/>
  <sheetViews>
    <sheetView tabSelected="1" workbookViewId="0">
      <pane xSplit="3" ySplit="4" topLeftCell="D5" activePane="bottomRight" state="frozen"/>
      <selection pane="topRight" activeCell="C1" sqref="C1"/>
      <selection pane="bottomLeft" activeCell="A5" sqref="A5"/>
      <selection pane="bottomRight" activeCell="F17" sqref="F17"/>
    </sheetView>
  </sheetViews>
  <sheetFormatPr defaultRowHeight="15" x14ac:dyDescent="0.25"/>
  <cols>
    <col min="1" max="1" width="5.140625" customWidth="1"/>
    <col min="2" max="2" width="9.5703125" customWidth="1"/>
    <col min="3" max="3" width="14.5703125" customWidth="1"/>
    <col min="4" max="4" width="28.85546875" customWidth="1"/>
    <col min="5" max="5" width="15.85546875" customWidth="1"/>
    <col min="6" max="6" width="11.7109375" customWidth="1"/>
    <col min="7" max="7" width="15.85546875" customWidth="1"/>
    <col min="8" max="8" width="13.5703125" customWidth="1"/>
    <col min="9" max="9" width="24.85546875" customWidth="1"/>
    <col min="10" max="10" width="16.140625" customWidth="1"/>
    <col min="11" max="11" width="13.85546875" customWidth="1"/>
    <col min="12" max="12" width="43.140625" customWidth="1"/>
    <col min="13" max="13" width="21.7109375" customWidth="1"/>
    <col min="14" max="14" width="19.140625" customWidth="1"/>
    <col min="15" max="15" width="11.7109375" customWidth="1"/>
  </cols>
  <sheetData>
    <row r="1" spans="1:15" ht="15.75" thickBot="1" x14ac:dyDescent="0.3">
      <c r="L1" s="31" t="s">
        <v>51</v>
      </c>
      <c r="M1" s="32">
        <v>400</v>
      </c>
      <c r="N1" t="s">
        <v>53</v>
      </c>
      <c r="O1">
        <f>SUM(M5:M19)</f>
        <v>11400</v>
      </c>
    </row>
    <row r="2" spans="1:15" x14ac:dyDescent="0.25">
      <c r="D2" s="46" t="s">
        <v>25</v>
      </c>
      <c r="E2" s="47">
        <f>SUM(E3,H3,K3)</f>
        <v>3920</v>
      </c>
      <c r="F2" s="2"/>
      <c r="G2" s="2"/>
      <c r="H2" s="2"/>
      <c r="I2" s="2"/>
      <c r="J2" s="2"/>
      <c r="K2" s="3"/>
      <c r="L2" s="31" t="s">
        <v>49</v>
      </c>
      <c r="M2" s="32">
        <v>300</v>
      </c>
      <c r="N2" t="s">
        <v>54</v>
      </c>
      <c r="O2">
        <f>SUM(N5:N19)</f>
        <v>7020</v>
      </c>
    </row>
    <row r="3" spans="1:15" ht="15.75" thickBot="1" x14ac:dyDescent="0.3">
      <c r="D3" s="48" t="s">
        <v>26</v>
      </c>
      <c r="E3" s="49">
        <f>SUM(E5:E15)*20</f>
        <v>2370</v>
      </c>
      <c r="F3" s="50"/>
      <c r="G3" s="50" t="s">
        <v>27</v>
      </c>
      <c r="H3" s="51">
        <f>SUM(H5:H15)</f>
        <v>600</v>
      </c>
      <c r="I3" s="50"/>
      <c r="J3" s="50" t="s">
        <v>28</v>
      </c>
      <c r="K3" s="52">
        <f>SUM(K5:K14)*20</f>
        <v>950</v>
      </c>
      <c r="L3" s="31" t="s">
        <v>50</v>
      </c>
      <c r="M3" s="32">
        <v>200</v>
      </c>
      <c r="N3" t="s">
        <v>55</v>
      </c>
      <c r="O3">
        <f>SUM(O5:O19)</f>
        <v>4380</v>
      </c>
    </row>
    <row r="4" spans="1:15" s="13" customFormat="1" ht="15.75" thickBot="1" x14ac:dyDescent="0.3">
      <c r="A4" s="13" t="s">
        <v>37</v>
      </c>
      <c r="B4" s="13" t="s">
        <v>64</v>
      </c>
      <c r="C4" s="13" t="s">
        <v>0</v>
      </c>
      <c r="D4" s="13" t="s">
        <v>1</v>
      </c>
      <c r="E4" s="13" t="s">
        <v>2</v>
      </c>
      <c r="F4" s="13" t="s">
        <v>3</v>
      </c>
      <c r="G4" s="13" t="s">
        <v>30</v>
      </c>
      <c r="H4" s="13" t="s">
        <v>17</v>
      </c>
      <c r="I4" s="13" t="s">
        <v>4</v>
      </c>
      <c r="J4" s="13" t="s">
        <v>5</v>
      </c>
      <c r="K4" s="13" t="s">
        <v>6</v>
      </c>
      <c r="L4" s="13" t="s">
        <v>32</v>
      </c>
      <c r="M4" s="13" t="s">
        <v>47</v>
      </c>
      <c r="N4" s="13" t="s">
        <v>48</v>
      </c>
      <c r="O4" s="13" t="s">
        <v>52</v>
      </c>
    </row>
    <row r="5" spans="1:15" ht="15.75" thickBot="1" x14ac:dyDescent="0.3">
      <c r="A5">
        <v>1</v>
      </c>
      <c r="B5" s="15" t="s">
        <v>65</v>
      </c>
      <c r="C5" s="8">
        <v>41703</v>
      </c>
      <c r="D5" s="10" t="s">
        <v>7</v>
      </c>
      <c r="E5" s="10">
        <v>5.5</v>
      </c>
      <c r="F5" s="10" t="s">
        <v>8</v>
      </c>
      <c r="G5" s="10">
        <v>0</v>
      </c>
      <c r="H5" s="26">
        <v>0</v>
      </c>
      <c r="I5" s="10" t="s">
        <v>14</v>
      </c>
      <c r="J5" s="10"/>
      <c r="K5" s="10">
        <v>0</v>
      </c>
      <c r="L5" s="12" t="s">
        <v>33</v>
      </c>
      <c r="M5">
        <f>SUM(M1,M3)</f>
        <v>600</v>
      </c>
      <c r="N5">
        <f>(E5*20)+H5+(K5*20)</f>
        <v>110</v>
      </c>
      <c r="O5">
        <f>M5-N5</f>
        <v>490</v>
      </c>
    </row>
    <row r="6" spans="1:15" x14ac:dyDescent="0.25">
      <c r="B6" s="15">
        <v>1</v>
      </c>
      <c r="C6" s="1">
        <v>41739</v>
      </c>
      <c r="D6" s="2" t="s">
        <v>15</v>
      </c>
      <c r="E6" s="2">
        <v>17</v>
      </c>
      <c r="F6" s="2" t="s">
        <v>16</v>
      </c>
      <c r="G6" s="2" t="s">
        <v>31</v>
      </c>
      <c r="H6" s="27">
        <v>100</v>
      </c>
      <c r="I6" s="2"/>
      <c r="J6" s="2"/>
      <c r="K6" s="2"/>
      <c r="L6" s="3"/>
    </row>
    <row r="7" spans="1:15" ht="15.75" thickBot="1" x14ac:dyDescent="0.3">
      <c r="A7">
        <v>2</v>
      </c>
      <c r="B7" s="17"/>
      <c r="C7" s="4">
        <v>41740</v>
      </c>
      <c r="D7" s="5" t="s">
        <v>9</v>
      </c>
      <c r="E7" s="5">
        <v>3</v>
      </c>
      <c r="F7" s="5" t="s">
        <v>29</v>
      </c>
      <c r="G7" s="5">
        <v>0</v>
      </c>
      <c r="H7" s="28">
        <v>0</v>
      </c>
      <c r="I7" s="6" t="s">
        <v>12</v>
      </c>
      <c r="J7" s="5" t="s">
        <v>10</v>
      </c>
      <c r="K7" s="5">
        <v>17.5</v>
      </c>
      <c r="L7" s="7" t="s">
        <v>35</v>
      </c>
      <c r="M7">
        <f>SUM($M$1,$M$2,$M$3)</f>
        <v>900</v>
      </c>
      <c r="N7">
        <f>(SUM(E6:E7)*20)+SUM(H6:H7)+(K7*20)</f>
        <v>850</v>
      </c>
      <c r="O7">
        <f>M7-N7</f>
        <v>50</v>
      </c>
    </row>
    <row r="8" spans="1:15" x14ac:dyDescent="0.25">
      <c r="B8" s="15">
        <v>2</v>
      </c>
      <c r="C8" s="1">
        <v>41776</v>
      </c>
      <c r="D8" s="2" t="s">
        <v>15</v>
      </c>
      <c r="E8" s="2">
        <v>17</v>
      </c>
      <c r="F8" s="2" t="s">
        <v>16</v>
      </c>
      <c r="G8" s="2" t="s">
        <v>31</v>
      </c>
      <c r="H8" s="27">
        <v>100</v>
      </c>
      <c r="I8" s="2"/>
      <c r="J8" s="2"/>
      <c r="K8" s="2"/>
      <c r="L8" s="3"/>
    </row>
    <row r="9" spans="1:15" ht="15.75" thickBot="1" x14ac:dyDescent="0.3">
      <c r="A9">
        <v>3</v>
      </c>
      <c r="B9" s="17"/>
      <c r="C9" s="4">
        <v>41777</v>
      </c>
      <c r="D9" s="5" t="s">
        <v>11</v>
      </c>
      <c r="E9" s="5">
        <v>2</v>
      </c>
      <c r="F9" s="5" t="s">
        <v>29</v>
      </c>
      <c r="G9" s="5">
        <v>0</v>
      </c>
      <c r="H9" s="28">
        <v>0</v>
      </c>
      <c r="I9" s="6" t="s">
        <v>13</v>
      </c>
      <c r="J9" s="5" t="s">
        <v>10</v>
      </c>
      <c r="K9" s="5">
        <v>10</v>
      </c>
      <c r="L9" s="7" t="s">
        <v>35</v>
      </c>
      <c r="M9">
        <f t="shared" ref="M9:M14" si="0">SUM($M$1,$M$2,$M$3)</f>
        <v>900</v>
      </c>
      <c r="N9">
        <f>(SUM(E8:E9)*20)+SUM(H8:H9)+(K9*20)</f>
        <v>680</v>
      </c>
      <c r="O9">
        <f t="shared" ref="O9:O14" si="1">M9-N9</f>
        <v>220</v>
      </c>
    </row>
    <row r="10" spans="1:15" ht="15.75" thickBot="1" x14ac:dyDescent="0.3">
      <c r="A10">
        <v>4</v>
      </c>
      <c r="B10" s="18">
        <v>3</v>
      </c>
      <c r="C10" s="8">
        <v>41816</v>
      </c>
      <c r="D10" s="9" t="s">
        <v>15</v>
      </c>
      <c r="E10" s="9">
        <v>20</v>
      </c>
      <c r="F10" s="9" t="s">
        <v>16</v>
      </c>
      <c r="G10" s="10" t="s">
        <v>31</v>
      </c>
      <c r="H10" s="26">
        <v>100</v>
      </c>
      <c r="I10" s="11" t="s">
        <v>19</v>
      </c>
      <c r="J10" s="10" t="s">
        <v>10</v>
      </c>
      <c r="K10" s="10">
        <v>10</v>
      </c>
      <c r="L10" s="12"/>
      <c r="M10">
        <f t="shared" si="0"/>
        <v>900</v>
      </c>
      <c r="N10">
        <f>(E10*20)+H10+(K10*20)</f>
        <v>700</v>
      </c>
      <c r="O10">
        <f t="shared" si="1"/>
        <v>200</v>
      </c>
    </row>
    <row r="11" spans="1:15" ht="15.75" thickBot="1" x14ac:dyDescent="0.3">
      <c r="A11">
        <v>5</v>
      </c>
      <c r="B11" s="18">
        <v>4</v>
      </c>
      <c r="C11" s="8">
        <v>41865</v>
      </c>
      <c r="D11" s="9" t="s">
        <v>18</v>
      </c>
      <c r="E11" s="9">
        <v>20</v>
      </c>
      <c r="F11" s="9" t="s">
        <v>16</v>
      </c>
      <c r="G11" s="10" t="s">
        <v>31</v>
      </c>
      <c r="H11" s="26">
        <v>100</v>
      </c>
      <c r="I11" s="11" t="s">
        <v>20</v>
      </c>
      <c r="J11" s="9" t="s">
        <v>10</v>
      </c>
      <c r="K11" s="10">
        <v>10</v>
      </c>
      <c r="L11" s="12" t="s">
        <v>36</v>
      </c>
      <c r="M11">
        <f t="shared" si="0"/>
        <v>900</v>
      </c>
      <c r="N11">
        <f t="shared" ref="N11:N14" si="2">(E11*20)+H11+(K11*20)</f>
        <v>700</v>
      </c>
      <c r="O11">
        <f t="shared" si="1"/>
        <v>200</v>
      </c>
    </row>
    <row r="12" spans="1:15" ht="15.75" thickBot="1" x14ac:dyDescent="0.3">
      <c r="A12">
        <v>6</v>
      </c>
      <c r="B12" s="16" t="s">
        <v>56</v>
      </c>
      <c r="C12" s="8">
        <v>41899</v>
      </c>
      <c r="D12" s="9" t="s">
        <v>21</v>
      </c>
      <c r="E12" s="9">
        <v>4</v>
      </c>
      <c r="F12" s="9" t="s">
        <v>22</v>
      </c>
      <c r="G12" s="10">
        <v>0</v>
      </c>
      <c r="H12" s="26">
        <v>0</v>
      </c>
      <c r="I12" s="11" t="s">
        <v>14</v>
      </c>
      <c r="J12" s="9" t="s">
        <v>14</v>
      </c>
      <c r="K12" s="10"/>
      <c r="L12" s="12" t="s">
        <v>34</v>
      </c>
      <c r="M12">
        <f t="shared" si="0"/>
        <v>900</v>
      </c>
      <c r="N12">
        <f t="shared" si="2"/>
        <v>80</v>
      </c>
      <c r="O12">
        <f t="shared" si="1"/>
        <v>820</v>
      </c>
    </row>
    <row r="13" spans="1:15" ht="15.75" thickBot="1" x14ac:dyDescent="0.3">
      <c r="A13">
        <v>7</v>
      </c>
      <c r="B13" s="18">
        <v>5</v>
      </c>
      <c r="C13" s="8">
        <v>41918</v>
      </c>
      <c r="D13" s="9" t="s">
        <v>23</v>
      </c>
      <c r="E13" s="9">
        <v>10</v>
      </c>
      <c r="F13" s="9" t="s">
        <v>29</v>
      </c>
      <c r="G13" s="10">
        <v>0</v>
      </c>
      <c r="H13" s="26">
        <v>0</v>
      </c>
      <c r="I13" s="11">
        <v>41920</v>
      </c>
      <c r="J13" s="9" t="s">
        <v>24</v>
      </c>
      <c r="K13" s="10">
        <v>0</v>
      </c>
      <c r="L13" s="12"/>
      <c r="M13">
        <f t="shared" si="0"/>
        <v>900</v>
      </c>
      <c r="N13">
        <f t="shared" si="2"/>
        <v>200</v>
      </c>
      <c r="O13">
        <f t="shared" si="1"/>
        <v>700</v>
      </c>
    </row>
    <row r="14" spans="1:15" ht="15.75" thickBot="1" x14ac:dyDescent="0.3">
      <c r="A14">
        <v>8</v>
      </c>
      <c r="B14" s="18">
        <v>6</v>
      </c>
      <c r="C14" s="8">
        <v>41953</v>
      </c>
      <c r="D14" s="9" t="s">
        <v>23</v>
      </c>
      <c r="E14" s="9">
        <v>10</v>
      </c>
      <c r="F14" s="38" t="s">
        <v>29</v>
      </c>
      <c r="G14" s="5">
        <v>0</v>
      </c>
      <c r="H14" s="29">
        <v>0</v>
      </c>
      <c r="I14" s="11">
        <v>41955</v>
      </c>
      <c r="J14" s="9" t="s">
        <v>24</v>
      </c>
      <c r="K14" s="10"/>
      <c r="L14" s="12"/>
      <c r="M14">
        <f t="shared" si="0"/>
        <v>900</v>
      </c>
      <c r="N14">
        <f t="shared" si="2"/>
        <v>200</v>
      </c>
      <c r="O14">
        <f t="shared" si="1"/>
        <v>700</v>
      </c>
    </row>
    <row r="15" spans="1:15" s="53" customFormat="1" ht="15.75" thickBot="1" x14ac:dyDescent="0.3">
      <c r="A15" s="53">
        <v>9</v>
      </c>
      <c r="B15" s="54">
        <v>7</v>
      </c>
      <c r="C15" s="55">
        <v>41977</v>
      </c>
      <c r="D15" s="56" t="s">
        <v>23</v>
      </c>
      <c r="E15" s="56">
        <v>10</v>
      </c>
      <c r="F15" s="56" t="s">
        <v>29</v>
      </c>
      <c r="G15" s="56"/>
      <c r="H15" s="57">
        <v>200</v>
      </c>
      <c r="J15" s="56" t="s">
        <v>24</v>
      </c>
      <c r="K15" s="53">
        <v>0</v>
      </c>
      <c r="M15" s="53">
        <f t="shared" ref="M15:M19" si="3">SUM($M$1,$M$2,$M$3)</f>
        <v>900</v>
      </c>
      <c r="N15" s="53">
        <f t="shared" ref="N15:N19" si="4">(E15*20)+H15+(K15*20)</f>
        <v>400</v>
      </c>
      <c r="O15" s="53">
        <f t="shared" ref="O15:O19" si="5">M15-N15</f>
        <v>500</v>
      </c>
    </row>
    <row r="16" spans="1:15" s="53" customFormat="1" ht="15.75" thickBot="1" x14ac:dyDescent="0.3">
      <c r="A16" s="53">
        <v>10</v>
      </c>
      <c r="B16" s="54">
        <v>8</v>
      </c>
      <c r="C16" s="55">
        <v>42009</v>
      </c>
      <c r="D16" s="56" t="s">
        <v>66</v>
      </c>
      <c r="E16" s="56">
        <v>20</v>
      </c>
      <c r="F16" s="56" t="s">
        <v>29</v>
      </c>
      <c r="G16" s="56"/>
      <c r="H16" s="57">
        <v>0</v>
      </c>
      <c r="J16" s="56" t="s">
        <v>24</v>
      </c>
      <c r="K16" s="53">
        <v>0</v>
      </c>
      <c r="M16" s="53">
        <f t="shared" si="3"/>
        <v>900</v>
      </c>
      <c r="N16" s="53">
        <f t="shared" si="4"/>
        <v>400</v>
      </c>
      <c r="O16" s="53">
        <f t="shared" si="5"/>
        <v>500</v>
      </c>
    </row>
    <row r="17" spans="1:15" ht="15.75" thickBot="1" x14ac:dyDescent="0.3">
      <c r="A17" s="33">
        <v>11</v>
      </c>
      <c r="B17" s="34">
        <v>9</v>
      </c>
      <c r="C17" s="35">
        <v>42036</v>
      </c>
      <c r="D17" s="36" t="s">
        <v>57</v>
      </c>
      <c r="E17" s="36">
        <v>20</v>
      </c>
      <c r="F17" s="36" t="s">
        <v>16</v>
      </c>
      <c r="G17" s="36" t="s">
        <v>31</v>
      </c>
      <c r="H17" s="37">
        <v>200</v>
      </c>
      <c r="I17" s="33"/>
      <c r="J17" s="36" t="s">
        <v>10</v>
      </c>
      <c r="K17" s="33">
        <v>15</v>
      </c>
      <c r="L17" s="33"/>
      <c r="M17" s="33">
        <f t="shared" si="3"/>
        <v>900</v>
      </c>
      <c r="N17" s="33">
        <f t="shared" si="4"/>
        <v>900</v>
      </c>
      <c r="O17" s="33">
        <f t="shared" si="5"/>
        <v>0</v>
      </c>
    </row>
    <row r="18" spans="1:15" ht="15.75" thickBot="1" x14ac:dyDescent="0.3">
      <c r="A18" s="33">
        <v>12</v>
      </c>
      <c r="B18" s="34">
        <v>10</v>
      </c>
      <c r="C18" s="35">
        <v>42064</v>
      </c>
      <c r="D18" s="36" t="s">
        <v>57</v>
      </c>
      <c r="E18" s="36">
        <v>20</v>
      </c>
      <c r="F18" s="36" t="s">
        <v>16</v>
      </c>
      <c r="G18" s="36" t="s">
        <v>31</v>
      </c>
      <c r="H18" s="37">
        <v>200</v>
      </c>
      <c r="I18" s="33"/>
      <c r="J18" s="36" t="s">
        <v>10</v>
      </c>
      <c r="K18" s="33">
        <v>15</v>
      </c>
      <c r="L18" s="33"/>
      <c r="M18" s="33">
        <f t="shared" si="3"/>
        <v>900</v>
      </c>
      <c r="N18" s="33">
        <f t="shared" si="4"/>
        <v>900</v>
      </c>
      <c r="O18" s="33">
        <f t="shared" si="5"/>
        <v>0</v>
      </c>
    </row>
    <row r="19" spans="1:15" ht="15.75" thickBot="1" x14ac:dyDescent="0.3">
      <c r="A19" s="33">
        <v>13</v>
      </c>
      <c r="B19" s="34">
        <v>11</v>
      </c>
      <c r="C19" s="35">
        <v>42095</v>
      </c>
      <c r="D19" s="36" t="s">
        <v>57</v>
      </c>
      <c r="E19" s="36">
        <v>20</v>
      </c>
      <c r="F19" s="36" t="s">
        <v>16</v>
      </c>
      <c r="G19" s="36" t="s">
        <v>31</v>
      </c>
      <c r="H19" s="37">
        <v>200</v>
      </c>
      <c r="I19" s="33"/>
      <c r="J19" s="36" t="s">
        <v>10</v>
      </c>
      <c r="K19" s="33">
        <v>15</v>
      </c>
      <c r="L19" s="33"/>
      <c r="M19" s="33">
        <f t="shared" si="3"/>
        <v>900</v>
      </c>
      <c r="N19" s="33">
        <f t="shared" si="4"/>
        <v>900</v>
      </c>
      <c r="O19" s="33">
        <f t="shared" si="5"/>
        <v>0</v>
      </c>
    </row>
    <row r="20" spans="1:15" ht="15.75" thickBot="1" x14ac:dyDescent="0.3">
      <c r="D20" s="42" t="s">
        <v>61</v>
      </c>
      <c r="E20" s="26">
        <f>SUM(E17:E19)*20</f>
        <v>1200</v>
      </c>
      <c r="F20" s="10"/>
      <c r="G20" s="10"/>
      <c r="H20" s="43">
        <f>SUM(H17:H19)</f>
        <v>600</v>
      </c>
      <c r="I20" s="10"/>
      <c r="J20" s="10"/>
      <c r="K20" s="44">
        <f>SUM(K17:K19)*20</f>
        <v>900</v>
      </c>
      <c r="L20" s="30" t="s">
        <v>62</v>
      </c>
      <c r="M20" s="42">
        <f>SUM(M5:M19)</f>
        <v>11400</v>
      </c>
      <c r="N20" s="9">
        <f>SUM(N5:N19)</f>
        <v>7020</v>
      </c>
      <c r="O20" s="45">
        <f>M20-N20</f>
        <v>4380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0"/>
  <sheetViews>
    <sheetView workbookViewId="0">
      <selection activeCell="B8" sqref="B8"/>
    </sheetView>
  </sheetViews>
  <sheetFormatPr defaultRowHeight="15" x14ac:dyDescent="0.25"/>
  <cols>
    <col min="2" max="2" width="26" customWidth="1"/>
    <col min="3" max="3" width="12" customWidth="1"/>
    <col min="4" max="4" width="11.140625" customWidth="1"/>
    <col min="5" max="5" width="12.28515625" customWidth="1"/>
    <col min="6" max="6" width="20.140625" customWidth="1"/>
    <col min="7" max="7" width="24.5703125" customWidth="1"/>
    <col min="8" max="8" width="25.5703125" customWidth="1"/>
  </cols>
  <sheetData>
    <row r="1" spans="2:8" ht="15.75" thickBot="1" x14ac:dyDescent="0.3"/>
    <row r="2" spans="2:8" ht="15.75" thickBot="1" x14ac:dyDescent="0.3">
      <c r="B2" s="25" t="s">
        <v>45</v>
      </c>
      <c r="C2" s="21" t="s">
        <v>38</v>
      </c>
      <c r="D2" s="21" t="s">
        <v>39</v>
      </c>
      <c r="E2" s="21" t="s">
        <v>40</v>
      </c>
      <c r="F2" s="39" t="s">
        <v>58</v>
      </c>
      <c r="G2" s="40" t="s">
        <v>59</v>
      </c>
      <c r="H2" s="39" t="s">
        <v>60</v>
      </c>
    </row>
    <row r="3" spans="2:8" x14ac:dyDescent="0.25">
      <c r="B3" s="15" t="s">
        <v>37</v>
      </c>
      <c r="C3" s="19">
        <v>5200</v>
      </c>
      <c r="D3" s="19">
        <f>'SedPod Collection'!E3</f>
        <v>2370</v>
      </c>
      <c r="E3" s="19">
        <f>C3-D3</f>
        <v>2830</v>
      </c>
      <c r="F3" s="41">
        <f>'SedPod Collection'!E20</f>
        <v>1200</v>
      </c>
      <c r="G3" s="41">
        <f>D3+F3</f>
        <v>3570</v>
      </c>
      <c r="H3" s="41">
        <f>C3-G3</f>
        <v>1630</v>
      </c>
    </row>
    <row r="4" spans="2:8" x14ac:dyDescent="0.25">
      <c r="B4" s="16" t="s">
        <v>43</v>
      </c>
      <c r="C4" s="19">
        <v>3600</v>
      </c>
      <c r="D4" s="19">
        <f>'SedPod Collection'!K3</f>
        <v>950</v>
      </c>
      <c r="E4" s="19">
        <f t="shared" ref="E4:E6" si="0">C4-D4</f>
        <v>2650</v>
      </c>
      <c r="F4" s="41">
        <f>'SedPod Collection'!K20</f>
        <v>900</v>
      </c>
      <c r="G4" s="41">
        <f>D4+F4</f>
        <v>1850</v>
      </c>
      <c r="H4" s="41">
        <f>C4-G4</f>
        <v>1750</v>
      </c>
    </row>
    <row r="5" spans="2:8" x14ac:dyDescent="0.25">
      <c r="B5" s="16" t="s">
        <v>41</v>
      </c>
      <c r="C5" s="19">
        <v>1892</v>
      </c>
      <c r="D5" s="19">
        <v>0</v>
      </c>
      <c r="E5" s="19">
        <f t="shared" si="0"/>
        <v>1892</v>
      </c>
      <c r="F5" s="41">
        <v>0</v>
      </c>
      <c r="G5" s="41">
        <f>D5+F5</f>
        <v>0</v>
      </c>
      <c r="H5" s="41">
        <f t="shared" ref="H5:H7" si="1">C5-G5</f>
        <v>1892</v>
      </c>
    </row>
    <row r="6" spans="2:8" x14ac:dyDescent="0.25">
      <c r="B6" s="16" t="s">
        <v>42</v>
      </c>
      <c r="C6" s="19">
        <v>2500</v>
      </c>
      <c r="D6" s="19">
        <f>'SedPod Collection'!H3</f>
        <v>600</v>
      </c>
      <c r="E6" s="19">
        <f t="shared" si="0"/>
        <v>1900</v>
      </c>
      <c r="F6" s="41">
        <f>SUM('SedPod Collection'!H15:H19)</f>
        <v>800</v>
      </c>
      <c r="G6" s="41">
        <f t="shared" ref="G6" si="2">D6+F6</f>
        <v>1400</v>
      </c>
      <c r="H6" s="41">
        <f t="shared" si="1"/>
        <v>1100</v>
      </c>
    </row>
    <row r="7" spans="2:8" ht="15.75" thickBot="1" x14ac:dyDescent="0.3">
      <c r="B7" s="16" t="s">
        <v>63</v>
      </c>
      <c r="C7" s="20">
        <v>1300</v>
      </c>
      <c r="D7" s="20">
        <v>127.5</v>
      </c>
      <c r="E7" s="19">
        <f>C7-D7</f>
        <v>1172.5</v>
      </c>
      <c r="F7" s="41">
        <f>1300-D7</f>
        <v>1172.5</v>
      </c>
      <c r="G7" s="41">
        <f>D7+F7</f>
        <v>1300</v>
      </c>
      <c r="H7" s="41">
        <f t="shared" si="1"/>
        <v>0</v>
      </c>
    </row>
    <row r="8" spans="2:8" ht="15.75" thickBot="1" x14ac:dyDescent="0.3">
      <c r="B8" s="24" t="s">
        <v>44</v>
      </c>
      <c r="C8" s="22">
        <f t="shared" ref="C8:H8" si="3">SUM(C3:C7)</f>
        <v>14492</v>
      </c>
      <c r="D8" s="23">
        <f t="shared" si="3"/>
        <v>4047.5</v>
      </c>
      <c r="E8" s="14">
        <f t="shared" si="3"/>
        <v>10444.5</v>
      </c>
      <c r="F8" s="14">
        <f t="shared" si="3"/>
        <v>4072.5</v>
      </c>
      <c r="G8" s="14">
        <f t="shared" si="3"/>
        <v>8120</v>
      </c>
      <c r="H8" s="14">
        <f t="shared" si="3"/>
        <v>6372</v>
      </c>
    </row>
    <row r="10" spans="2:8" x14ac:dyDescent="0.25">
      <c r="B10" t="s">
        <v>46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SedPod Collection</vt:lpstr>
      <vt:lpstr>CRCP Budget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Messina</dc:creator>
  <cp:lastModifiedBy>Alex Messina</cp:lastModifiedBy>
  <dcterms:created xsi:type="dcterms:W3CDTF">2014-12-02T04:16:25Z</dcterms:created>
  <dcterms:modified xsi:type="dcterms:W3CDTF">2015-01-24T00:23:45Z</dcterms:modified>
</cp:coreProperties>
</file>