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Nuuuli-Sediment-Flux\Data\Q\Cross_Section_Surveys\"/>
    </mc:Choice>
  </mc:AlternateContent>
  <bookViews>
    <workbookView xWindow="0" yWindow="0" windowWidth="19200" windowHeight="11595" activeTab="1"/>
  </bookViews>
  <sheets>
    <sheet name="N1-2" sheetId="1" r:id="rId1"/>
    <sheet name="N1-2_m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F6" i="2"/>
  <c r="J19" i="2"/>
  <c r="G19" i="2"/>
  <c r="H19" i="2" s="1"/>
  <c r="F19" i="2"/>
  <c r="H18" i="2"/>
  <c r="I18" i="2" s="1"/>
  <c r="M18" i="2" s="1"/>
  <c r="L19" i="2" s="1"/>
  <c r="G18" i="2"/>
  <c r="F18" i="2"/>
  <c r="J17" i="2"/>
  <c r="G17" i="2"/>
  <c r="H17" i="2" s="1"/>
  <c r="F17" i="2"/>
  <c r="J18" i="2" s="1"/>
  <c r="H16" i="2"/>
  <c r="I16" i="2" s="1"/>
  <c r="M16" i="2" s="1"/>
  <c r="L17" i="2" s="1"/>
  <c r="G16" i="2"/>
  <c r="F16" i="2"/>
  <c r="J15" i="2"/>
  <c r="G15" i="2"/>
  <c r="H15" i="2" s="1"/>
  <c r="F15" i="2"/>
  <c r="J16" i="2" s="1"/>
  <c r="H14" i="2"/>
  <c r="I14" i="2" s="1"/>
  <c r="M14" i="2" s="1"/>
  <c r="L15" i="2" s="1"/>
  <c r="G14" i="2"/>
  <c r="F14" i="2"/>
  <c r="J13" i="2"/>
  <c r="G13" i="2"/>
  <c r="H13" i="2" s="1"/>
  <c r="F13" i="2"/>
  <c r="J14" i="2" s="1"/>
  <c r="H12" i="2"/>
  <c r="I12" i="2" s="1"/>
  <c r="M12" i="2" s="1"/>
  <c r="L13" i="2" s="1"/>
  <c r="G12" i="2"/>
  <c r="F12" i="2"/>
  <c r="J11" i="2"/>
  <c r="G11" i="2"/>
  <c r="H11" i="2" s="1"/>
  <c r="F11" i="2"/>
  <c r="J12" i="2" s="1"/>
  <c r="H10" i="2"/>
  <c r="I10" i="2" s="1"/>
  <c r="M10" i="2" s="1"/>
  <c r="L11" i="2" s="1"/>
  <c r="G10" i="2"/>
  <c r="F10" i="2"/>
  <c r="J9" i="2"/>
  <c r="G9" i="2"/>
  <c r="H9" i="2" s="1"/>
  <c r="F9" i="2"/>
  <c r="J10" i="2" s="1"/>
  <c r="H8" i="2"/>
  <c r="I8" i="2" s="1"/>
  <c r="M8" i="2" s="1"/>
  <c r="L9" i="2" s="1"/>
  <c r="G8" i="2"/>
  <c r="F8" i="2"/>
  <c r="G7" i="2"/>
  <c r="H7" i="2" s="1"/>
  <c r="J8" i="2"/>
  <c r="J6" i="2"/>
  <c r="G6" i="2"/>
  <c r="H6" i="2" s="1"/>
  <c r="I6" i="2" s="1"/>
  <c r="M6" i="2" s="1"/>
  <c r="L7" i="2" s="1"/>
  <c r="K6" i="2"/>
  <c r="B8" i="2"/>
  <c r="F19" i="1"/>
  <c r="H18" i="1"/>
  <c r="G18" i="1"/>
  <c r="F18" i="1"/>
  <c r="G17" i="1"/>
  <c r="H17" i="1" s="1"/>
  <c r="F17" i="1"/>
  <c r="G16" i="1"/>
  <c r="H16" i="1" s="1"/>
  <c r="F16" i="1"/>
  <c r="H15" i="1"/>
  <c r="G15" i="1"/>
  <c r="F15" i="1"/>
  <c r="H14" i="1"/>
  <c r="G14" i="1"/>
  <c r="F14" i="1"/>
  <c r="G13" i="1"/>
  <c r="H13" i="1" s="1"/>
  <c r="F13" i="1"/>
  <c r="G12" i="1"/>
  <c r="H12" i="1" s="1"/>
  <c r="F12" i="1"/>
  <c r="H11" i="1"/>
  <c r="G11" i="1"/>
  <c r="F11" i="1"/>
  <c r="H10" i="1"/>
  <c r="G10" i="1"/>
  <c r="F10" i="1"/>
  <c r="G9" i="1"/>
  <c r="H9" i="1" s="1"/>
  <c r="G8" i="1"/>
  <c r="H8" i="1" s="1"/>
  <c r="F8" i="1"/>
  <c r="B8" i="1"/>
  <c r="B9" i="1" s="1"/>
  <c r="F9" i="1" s="1"/>
  <c r="G7" i="1"/>
  <c r="H7" i="1" s="1"/>
  <c r="F7" i="1"/>
  <c r="N6" i="2" l="1"/>
  <c r="I7" i="2"/>
  <c r="I13" i="2"/>
  <c r="M13" i="2" s="1"/>
  <c r="L14" i="2" s="1"/>
  <c r="I15" i="2"/>
  <c r="M15" i="2" s="1"/>
  <c r="L16" i="2" s="1"/>
  <c r="J7" i="2"/>
  <c r="K10" i="2"/>
  <c r="K12" i="2"/>
  <c r="K14" i="2"/>
  <c r="K16" i="2"/>
  <c r="K18" i="2"/>
  <c r="I9" i="2"/>
  <c r="M9" i="2" s="1"/>
  <c r="L10" i="2" s="1"/>
  <c r="I11" i="2"/>
  <c r="M11" i="2" s="1"/>
  <c r="L12" i="2" s="1"/>
  <c r="I17" i="2"/>
  <c r="M17" i="2" s="1"/>
  <c r="L18" i="2" s="1"/>
  <c r="I19" i="2"/>
  <c r="M19" i="2" s="1"/>
  <c r="K8" i="2"/>
  <c r="K7" i="2"/>
  <c r="K9" i="2"/>
  <c r="K11" i="2"/>
  <c r="K13" i="2"/>
  <c r="K15" i="2"/>
  <c r="K17" i="2"/>
  <c r="K19" i="2"/>
  <c r="B9" i="2"/>
  <c r="Q17" i="2" l="1"/>
  <c r="N17" i="2"/>
  <c r="N9" i="2"/>
  <c r="Q9" i="2"/>
  <c r="Q18" i="2"/>
  <c r="N18" i="2"/>
  <c r="Q10" i="2"/>
  <c r="N10" i="2"/>
  <c r="Q19" i="2"/>
  <c r="N19" i="2"/>
  <c r="Q11" i="2"/>
  <c r="N11" i="2"/>
  <c r="Q15" i="2"/>
  <c r="N15" i="2"/>
  <c r="Q16" i="2"/>
  <c r="N16" i="2"/>
  <c r="Q12" i="2"/>
  <c r="N12" i="2"/>
  <c r="Q13" i="2"/>
  <c r="N13" i="2"/>
  <c r="Q8" i="2"/>
  <c r="Q14" i="2"/>
  <c r="N14" i="2"/>
  <c r="M7" i="2"/>
  <c r="L8" i="2" s="1"/>
  <c r="N8" i="2" s="1"/>
  <c r="P5" i="2"/>
  <c r="N7" i="2" l="1"/>
  <c r="Q7" i="2"/>
  <c r="R5" i="2" s="1"/>
  <c r="O5" i="2"/>
</calcChain>
</file>

<file path=xl/sharedStrings.xml><?xml version="1.0" encoding="utf-8"?>
<sst xmlns="http://schemas.openxmlformats.org/spreadsheetml/2006/main" count="38" uniqueCount="20">
  <si>
    <t>N1 Bridge Cross Section 2</t>
  </si>
  <si>
    <t>22' downstream from bridge</t>
  </si>
  <si>
    <t>Dist</t>
  </si>
  <si>
    <t>Rod Reading</t>
  </si>
  <si>
    <t>Depth</t>
  </si>
  <si>
    <t>ft</t>
  </si>
  <si>
    <t>in</t>
  </si>
  <si>
    <t>cm</t>
  </si>
  <si>
    <t>veg starts</t>
  </si>
  <si>
    <t>stage</t>
  </si>
  <si>
    <t>m</t>
  </si>
  <si>
    <t>Area</t>
  </si>
  <si>
    <t>Avg Area</t>
  </si>
  <si>
    <t>depth</t>
  </si>
  <si>
    <t>y</t>
  </si>
  <si>
    <t>dist_prev</t>
  </si>
  <si>
    <t>width</t>
  </si>
  <si>
    <t>a</t>
  </si>
  <si>
    <t>b</t>
  </si>
  <si>
    <t>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</si>
</sst>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;@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1" fillId="2" borderId="1" xfId="0" applyFont="1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165" fontId="0" fillId="0" borderId="1" xfId="0" applyNumberFormat="1" applyBorder="1"/>
    <xf numFmtId="0" fontId="0" fillId="0" borderId="2" xfId="0" applyFill="1" applyBorder="1"/>
    <xf numFmtId="165" fontId="0" fillId="0" borderId="2" xfId="0" applyNumberFormat="1" applyFill="1" applyBorder="1"/>
    <xf numFmtId="0" fontId="1" fillId="2" borderId="2" xfId="0" applyFont="1" applyFill="1" applyBorder="1"/>
    <xf numFmtId="0" fontId="1" fillId="2" borderId="0" xfId="0" applyFont="1" applyFill="1" applyBorder="1"/>
    <xf numFmtId="166" fontId="0" fillId="0" borderId="1" xfId="0" applyNumberFormat="1" applyBorder="1"/>
    <xf numFmtId="2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 N1</a:t>
            </a:r>
            <a:r>
              <a:rPr lang="en-US" baseline="0"/>
              <a:t> Stream Cross Section</a:t>
            </a:r>
            <a:endParaRPr lang="en-US"/>
          </a:p>
        </c:rich>
      </c:tx>
      <c:layout>
        <c:manualLayout>
          <c:xMode val="edge"/>
          <c:yMode val="edge"/>
          <c:x val="0.29944348657510422"/>
          <c:y val="5.843293492695882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1.7153820797750737E-2"/>
          <c:y val="0.24303268909568121"/>
          <c:w val="0.77199970736525314"/>
          <c:h val="0.61932678733883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'N1-2'!$H$4:$H$5</c:f>
              <c:strCache>
                <c:ptCount val="2"/>
                <c:pt idx="0">
                  <c:v>Depth</c:v>
                </c:pt>
                <c:pt idx="1">
                  <c:v>cm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'N1-2'!$B$6:$B$19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18</c:v>
                </c:pt>
              </c:numCache>
            </c:numRef>
          </c:xVal>
          <c:yVal>
            <c:numRef>
              <c:f>'N1-2'!$H$6:$H$19</c:f>
              <c:numCache>
                <c:formatCode>0.0</c:formatCode>
                <c:ptCount val="14"/>
                <c:pt idx="0" formatCode="General">
                  <c:v>0</c:v>
                </c:pt>
                <c:pt idx="1">
                  <c:v>-78.739999999999995</c:v>
                </c:pt>
                <c:pt idx="2">
                  <c:v>-142.875</c:v>
                </c:pt>
                <c:pt idx="3">
                  <c:v>-144.78</c:v>
                </c:pt>
                <c:pt idx="4">
                  <c:v>-147.32</c:v>
                </c:pt>
                <c:pt idx="5">
                  <c:v>-149.86000000000001</c:v>
                </c:pt>
                <c:pt idx="6">
                  <c:v>-146.685</c:v>
                </c:pt>
                <c:pt idx="7">
                  <c:v>-144.78</c:v>
                </c:pt>
                <c:pt idx="8">
                  <c:v>-142.24</c:v>
                </c:pt>
                <c:pt idx="9">
                  <c:v>-129.54</c:v>
                </c:pt>
                <c:pt idx="10">
                  <c:v>-127</c:v>
                </c:pt>
                <c:pt idx="11">
                  <c:v>-83.185000000000002</c:v>
                </c:pt>
                <c:pt idx="12">
                  <c:v>-37.465000000000003</c:v>
                </c:pt>
                <c:pt idx="13" formatCode="General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713712"/>
        <c:axId val="503717240"/>
      </c:scatterChart>
      <c:valAx>
        <c:axId val="503713712"/>
        <c:scaling>
          <c:orientation val="maxMin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feet</a:t>
                </a:r>
              </a:p>
            </c:rich>
          </c:tx>
          <c:layout>
            <c:manualLayout>
              <c:xMode val="edge"/>
              <c:yMode val="edge"/>
              <c:x val="0.40567266737033086"/>
              <c:y val="0.878631824408403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03717240"/>
        <c:crosses val="autoZero"/>
        <c:crossBetween val="midCat"/>
      </c:valAx>
      <c:valAx>
        <c:axId val="503717240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cm depth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3713712"/>
        <c:crossesAt val="2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 N1</a:t>
            </a:r>
            <a:r>
              <a:rPr lang="en-US" baseline="0"/>
              <a:t> Stream Cross Section</a:t>
            </a:r>
            <a:endParaRPr lang="en-US"/>
          </a:p>
        </c:rich>
      </c:tx>
      <c:layout>
        <c:manualLayout>
          <c:xMode val="edge"/>
          <c:yMode val="edge"/>
          <c:x val="0.29944348657510422"/>
          <c:y val="5.843293492695882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1.7153820797750737E-2"/>
          <c:y val="0.24303268909568121"/>
          <c:w val="0.77199970736525314"/>
          <c:h val="0.61932678733883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'N1-2_m'!$H$4:$H$5</c:f>
              <c:strCache>
                <c:ptCount val="2"/>
                <c:pt idx="0">
                  <c:v>m</c:v>
                </c:pt>
                <c:pt idx="1">
                  <c:v>depth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'N1-2_m'!$B$6:$B$19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18</c:v>
                </c:pt>
              </c:numCache>
            </c:numRef>
          </c:xVal>
          <c:yVal>
            <c:numRef>
              <c:f>'N1-2_m'!$H$6:$H$19</c:f>
              <c:numCache>
                <c:formatCode>0.00</c:formatCode>
                <c:ptCount val="14"/>
                <c:pt idx="0">
                  <c:v>0</c:v>
                </c:pt>
                <c:pt idx="1">
                  <c:v>-0.78739999999999999</c:v>
                </c:pt>
                <c:pt idx="2">
                  <c:v>-1.42875</c:v>
                </c:pt>
                <c:pt idx="3">
                  <c:v>-1.4478</c:v>
                </c:pt>
                <c:pt idx="4">
                  <c:v>-1.4731999999999998</c:v>
                </c:pt>
                <c:pt idx="5">
                  <c:v>-1.4985999999999999</c:v>
                </c:pt>
                <c:pt idx="6">
                  <c:v>-1.46685</c:v>
                </c:pt>
                <c:pt idx="7">
                  <c:v>-1.4478</c:v>
                </c:pt>
                <c:pt idx="8">
                  <c:v>-1.4223999999999999</c:v>
                </c:pt>
                <c:pt idx="9">
                  <c:v>-1.2953999999999999</c:v>
                </c:pt>
                <c:pt idx="10">
                  <c:v>-1.27</c:v>
                </c:pt>
                <c:pt idx="11">
                  <c:v>-0.83184999999999998</c:v>
                </c:pt>
                <c:pt idx="12">
                  <c:v>-0.37464999999999998</c:v>
                </c:pt>
                <c:pt idx="1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503064"/>
        <c:axId val="506503456"/>
      </c:scatterChart>
      <c:valAx>
        <c:axId val="506503064"/>
        <c:scaling>
          <c:orientation val="maxMin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feet</a:t>
                </a:r>
              </a:p>
            </c:rich>
          </c:tx>
          <c:layout>
            <c:manualLayout>
              <c:xMode val="edge"/>
              <c:yMode val="edge"/>
              <c:x val="0.40567266737033086"/>
              <c:y val="0.878631824408403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06503456"/>
        <c:crosses val="autoZero"/>
        <c:crossBetween val="midCat"/>
      </c:valAx>
      <c:valAx>
        <c:axId val="506503456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cm depth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506503064"/>
        <c:crossesAt val="2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19</xdr:row>
      <xdr:rowOff>66674</xdr:rowOff>
    </xdr:from>
    <xdr:to>
      <xdr:col>17</xdr:col>
      <xdr:colOff>314325</xdr:colOff>
      <xdr:row>31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342899</xdr:colOff>
      <xdr:row>27</xdr:row>
      <xdr:rowOff>133349</xdr:rowOff>
    </xdr:from>
    <xdr:to>
      <xdr:col>17</xdr:col>
      <xdr:colOff>600075</xdr:colOff>
      <xdr:row>40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/Documents/GitHub/Nuuuli-Sediment-Flux/Data/Q/Nuuuli_CrossSe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1-1"/>
      <sheetName val="N1-2"/>
      <sheetName val="N1-3"/>
      <sheetName val="N2-1"/>
      <sheetName val="N2-2"/>
    </sheetNames>
    <sheetDataSet>
      <sheetData sheetId="0" refreshError="1"/>
      <sheetData sheetId="1">
        <row r="4">
          <cell r="H4" t="str">
            <v>Depth</v>
          </cell>
        </row>
        <row r="5">
          <cell r="H5" t="str">
            <v>cm</v>
          </cell>
        </row>
        <row r="6">
          <cell r="B6">
            <v>0</v>
          </cell>
          <cell r="H6">
            <v>0</v>
          </cell>
        </row>
        <row r="7">
          <cell r="B7">
            <v>0</v>
          </cell>
          <cell r="H7">
            <v>-78.739999999999995</v>
          </cell>
        </row>
        <row r="8">
          <cell r="B8">
            <v>1</v>
          </cell>
          <cell r="H8">
            <v>-142.875</v>
          </cell>
        </row>
        <row r="9">
          <cell r="B9">
            <v>2</v>
          </cell>
          <cell r="H9">
            <v>-144.78</v>
          </cell>
        </row>
        <row r="10">
          <cell r="B10">
            <v>5</v>
          </cell>
          <cell r="H10">
            <v>-147.32</v>
          </cell>
        </row>
        <row r="11">
          <cell r="B11">
            <v>7</v>
          </cell>
          <cell r="H11">
            <v>-149.86000000000001</v>
          </cell>
        </row>
        <row r="12">
          <cell r="B12">
            <v>9</v>
          </cell>
          <cell r="H12">
            <v>-146.685</v>
          </cell>
        </row>
        <row r="13">
          <cell r="B13">
            <v>10</v>
          </cell>
          <cell r="H13">
            <v>-144.78</v>
          </cell>
        </row>
        <row r="14">
          <cell r="B14">
            <v>12</v>
          </cell>
          <cell r="H14">
            <v>-142.24</v>
          </cell>
        </row>
        <row r="15">
          <cell r="B15">
            <v>14</v>
          </cell>
          <cell r="H15">
            <v>-129.54</v>
          </cell>
        </row>
        <row r="16">
          <cell r="B16">
            <v>16</v>
          </cell>
          <cell r="H16">
            <v>-127</v>
          </cell>
        </row>
        <row r="17">
          <cell r="B17">
            <v>17</v>
          </cell>
          <cell r="H17">
            <v>-83.185000000000002</v>
          </cell>
        </row>
        <row r="18">
          <cell r="B18">
            <v>18</v>
          </cell>
          <cell r="H18">
            <v>-37.465000000000003</v>
          </cell>
        </row>
        <row r="19">
          <cell r="B19">
            <v>18</v>
          </cell>
          <cell r="H19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workbookViewId="0">
      <selection activeCell="H7" sqref="H7"/>
    </sheetView>
  </sheetViews>
  <sheetFormatPr defaultRowHeight="15" x14ac:dyDescent="0.25"/>
  <cols>
    <col min="2" max="2" width="9.85546875" bestFit="1" customWidth="1"/>
    <col min="3" max="3" width="9.28515625" bestFit="1" customWidth="1"/>
    <col min="7" max="7" width="11.5703125" customWidth="1"/>
  </cols>
  <sheetData>
    <row r="2" spans="1:8" ht="15.75" x14ac:dyDescent="0.25">
      <c r="B2" s="1" t="s">
        <v>0</v>
      </c>
      <c r="C2" s="1"/>
    </row>
    <row r="3" spans="1:8" ht="15.75" x14ac:dyDescent="0.25">
      <c r="B3" s="2">
        <v>41452</v>
      </c>
      <c r="C3" s="1">
        <v>930</v>
      </c>
      <c r="E3" t="s">
        <v>1</v>
      </c>
    </row>
    <row r="4" spans="1:8" x14ac:dyDescent="0.25">
      <c r="B4" s="3" t="s">
        <v>2</v>
      </c>
      <c r="C4" s="3" t="s">
        <v>3</v>
      </c>
      <c r="D4" s="3"/>
      <c r="E4" s="4"/>
      <c r="F4" s="3" t="s">
        <v>2</v>
      </c>
      <c r="G4" s="3" t="s">
        <v>3</v>
      </c>
      <c r="H4" s="3" t="s">
        <v>4</v>
      </c>
    </row>
    <row r="5" spans="1:8" x14ac:dyDescent="0.25">
      <c r="B5" s="5" t="s">
        <v>5</v>
      </c>
      <c r="C5" s="5" t="s">
        <v>5</v>
      </c>
      <c r="D5" s="5" t="s">
        <v>6</v>
      </c>
      <c r="E5" s="4"/>
      <c r="F5" s="5" t="s">
        <v>7</v>
      </c>
      <c r="G5" s="5" t="s">
        <v>7</v>
      </c>
      <c r="H5" s="5" t="s">
        <v>7</v>
      </c>
    </row>
    <row r="6" spans="1:8" x14ac:dyDescent="0.25">
      <c r="B6" s="5">
        <v>0</v>
      </c>
      <c r="C6" s="5"/>
      <c r="D6" s="5"/>
      <c r="E6" s="4"/>
      <c r="F6" s="5"/>
      <c r="G6" s="5"/>
      <c r="H6" s="5">
        <v>0</v>
      </c>
    </row>
    <row r="7" spans="1:8" x14ac:dyDescent="0.25">
      <c r="B7" s="6">
        <v>0</v>
      </c>
      <c r="C7" s="6">
        <v>2</v>
      </c>
      <c r="D7" s="6">
        <v>7</v>
      </c>
      <c r="E7" s="7"/>
      <c r="F7" s="8">
        <f>B7*12*2.54</f>
        <v>0</v>
      </c>
      <c r="G7" s="8">
        <f>((C7*12)+D7)*2.54</f>
        <v>78.739999999999995</v>
      </c>
      <c r="H7" s="8">
        <f>-G7</f>
        <v>-78.739999999999995</v>
      </c>
    </row>
    <row r="8" spans="1:8" x14ac:dyDescent="0.25">
      <c r="B8" s="7">
        <f>B7+1</f>
        <v>1</v>
      </c>
      <c r="C8" s="7">
        <v>4</v>
      </c>
      <c r="D8" s="7">
        <v>8.25</v>
      </c>
      <c r="E8" s="7"/>
      <c r="F8" s="8">
        <f t="shared" ref="F8:F19" si="0">B8*12*2.54</f>
        <v>30.48</v>
      </c>
      <c r="G8" s="8">
        <f t="shared" ref="G8:G18" si="1">((C8*12)+D8)*2.54</f>
        <v>142.875</v>
      </c>
      <c r="H8" s="8">
        <f t="shared" ref="H8:H18" si="2">-G8</f>
        <v>-142.875</v>
      </c>
    </row>
    <row r="9" spans="1:8" x14ac:dyDescent="0.25">
      <c r="B9" s="7">
        <f t="shared" ref="B9" si="3">B8+1</f>
        <v>2</v>
      </c>
      <c r="C9" s="7">
        <v>4</v>
      </c>
      <c r="D9" s="7">
        <v>9</v>
      </c>
      <c r="E9" s="7"/>
      <c r="F9" s="8">
        <f t="shared" si="0"/>
        <v>60.96</v>
      </c>
      <c r="G9" s="8">
        <f t="shared" si="1"/>
        <v>144.78</v>
      </c>
      <c r="H9" s="8">
        <f t="shared" si="2"/>
        <v>-144.78</v>
      </c>
    </row>
    <row r="10" spans="1:8" x14ac:dyDescent="0.25">
      <c r="B10" s="7">
        <v>5</v>
      </c>
      <c r="C10" s="7">
        <v>4</v>
      </c>
      <c r="D10" s="7">
        <v>10</v>
      </c>
      <c r="E10" s="7"/>
      <c r="F10" s="8">
        <f t="shared" si="0"/>
        <v>152.4</v>
      </c>
      <c r="G10" s="8">
        <f t="shared" si="1"/>
        <v>147.32</v>
      </c>
      <c r="H10" s="8">
        <f t="shared" si="2"/>
        <v>-147.32</v>
      </c>
    </row>
    <row r="11" spans="1:8" x14ac:dyDescent="0.25">
      <c r="B11" s="7">
        <v>7</v>
      </c>
      <c r="C11" s="7">
        <v>4</v>
      </c>
      <c r="D11" s="7">
        <v>11</v>
      </c>
      <c r="E11" s="7"/>
      <c r="F11" s="8">
        <f t="shared" si="0"/>
        <v>213.36</v>
      </c>
      <c r="G11" s="8">
        <f t="shared" si="1"/>
        <v>149.86000000000001</v>
      </c>
      <c r="H11" s="8">
        <f t="shared" si="2"/>
        <v>-149.86000000000001</v>
      </c>
    </row>
    <row r="12" spans="1:8" x14ac:dyDescent="0.25">
      <c r="B12" s="7">
        <v>9</v>
      </c>
      <c r="C12" s="7">
        <v>4</v>
      </c>
      <c r="D12" s="7">
        <v>9.75</v>
      </c>
      <c r="E12" s="7"/>
      <c r="F12" s="8">
        <f t="shared" si="0"/>
        <v>274.32</v>
      </c>
      <c r="G12" s="8">
        <f t="shared" si="1"/>
        <v>146.685</v>
      </c>
      <c r="H12" s="8">
        <f t="shared" si="2"/>
        <v>-146.685</v>
      </c>
    </row>
    <row r="13" spans="1:8" x14ac:dyDescent="0.25">
      <c r="A13" t="s">
        <v>8</v>
      </c>
      <c r="B13" s="7">
        <v>10</v>
      </c>
      <c r="C13" s="7">
        <v>4</v>
      </c>
      <c r="D13" s="7">
        <v>9</v>
      </c>
      <c r="E13" s="7"/>
      <c r="F13" s="8">
        <f t="shared" si="0"/>
        <v>304.8</v>
      </c>
      <c r="G13" s="8">
        <f t="shared" si="1"/>
        <v>144.78</v>
      </c>
      <c r="H13" s="8">
        <f t="shared" si="2"/>
        <v>-144.78</v>
      </c>
    </row>
    <row r="14" spans="1:8" x14ac:dyDescent="0.25">
      <c r="B14" s="7">
        <v>12</v>
      </c>
      <c r="C14" s="7">
        <v>4</v>
      </c>
      <c r="D14" s="7">
        <v>8</v>
      </c>
      <c r="E14" s="7"/>
      <c r="F14" s="8">
        <f t="shared" si="0"/>
        <v>365.76</v>
      </c>
      <c r="G14" s="8">
        <f t="shared" si="1"/>
        <v>142.24</v>
      </c>
      <c r="H14" s="8">
        <f t="shared" si="2"/>
        <v>-142.24</v>
      </c>
    </row>
    <row r="15" spans="1:8" x14ac:dyDescent="0.25">
      <c r="B15" s="7">
        <v>14</v>
      </c>
      <c r="C15" s="7">
        <v>4</v>
      </c>
      <c r="D15" s="7">
        <v>3</v>
      </c>
      <c r="E15" s="7"/>
      <c r="F15" s="8">
        <f t="shared" si="0"/>
        <v>426.72</v>
      </c>
      <c r="G15" s="8">
        <f t="shared" si="1"/>
        <v>129.54</v>
      </c>
      <c r="H15" s="8">
        <f t="shared" si="2"/>
        <v>-129.54</v>
      </c>
    </row>
    <row r="16" spans="1:8" x14ac:dyDescent="0.25">
      <c r="B16" s="7">
        <v>16</v>
      </c>
      <c r="C16" s="7">
        <v>4</v>
      </c>
      <c r="D16" s="7">
        <v>2</v>
      </c>
      <c r="E16" s="7"/>
      <c r="F16" s="8">
        <f t="shared" si="0"/>
        <v>487.68</v>
      </c>
      <c r="G16" s="8">
        <f t="shared" si="1"/>
        <v>127</v>
      </c>
      <c r="H16" s="8">
        <f t="shared" si="2"/>
        <v>-127</v>
      </c>
    </row>
    <row r="17" spans="2:8" x14ac:dyDescent="0.25">
      <c r="B17" s="7">
        <v>17</v>
      </c>
      <c r="C17" s="7">
        <v>2</v>
      </c>
      <c r="D17" s="7">
        <v>8.75</v>
      </c>
      <c r="E17" s="7"/>
      <c r="F17" s="8">
        <f t="shared" si="0"/>
        <v>518.16</v>
      </c>
      <c r="G17" s="8">
        <f t="shared" si="1"/>
        <v>83.185000000000002</v>
      </c>
      <c r="H17" s="8">
        <f t="shared" si="2"/>
        <v>-83.185000000000002</v>
      </c>
    </row>
    <row r="18" spans="2:8" x14ac:dyDescent="0.25">
      <c r="B18" s="7">
        <v>18</v>
      </c>
      <c r="C18" s="7">
        <v>1</v>
      </c>
      <c r="D18" s="7">
        <v>2.75</v>
      </c>
      <c r="E18" s="7"/>
      <c r="F18" s="8">
        <f t="shared" si="0"/>
        <v>548.64</v>
      </c>
      <c r="G18" s="8">
        <f t="shared" si="1"/>
        <v>37.465000000000003</v>
      </c>
      <c r="H18" s="8">
        <f t="shared" si="2"/>
        <v>-37.465000000000003</v>
      </c>
    </row>
    <row r="19" spans="2:8" x14ac:dyDescent="0.25">
      <c r="B19" s="9">
        <v>18</v>
      </c>
      <c r="F19" s="10">
        <f t="shared" si="0"/>
        <v>548.64</v>
      </c>
      <c r="H19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6"/>
  <sheetViews>
    <sheetView tabSelected="1" topLeftCell="A25" workbookViewId="0">
      <selection activeCell="F8" sqref="F8"/>
    </sheetView>
  </sheetViews>
  <sheetFormatPr defaultRowHeight="15" x14ac:dyDescent="0.25"/>
  <cols>
    <col min="2" max="2" width="9.85546875" bestFit="1" customWidth="1"/>
    <col min="3" max="3" width="9.28515625" bestFit="1" customWidth="1"/>
    <col min="7" max="7" width="11.5703125" customWidth="1"/>
  </cols>
  <sheetData>
    <row r="2" spans="1:18" ht="15.75" x14ac:dyDescent="0.25">
      <c r="B2" s="1" t="s">
        <v>0</v>
      </c>
      <c r="C2" s="1"/>
    </row>
    <row r="3" spans="1:18" ht="15.75" x14ac:dyDescent="0.25">
      <c r="B3" s="2">
        <v>41452</v>
      </c>
      <c r="C3" s="1">
        <v>930</v>
      </c>
      <c r="E3" t="s">
        <v>1</v>
      </c>
      <c r="L3" t="s">
        <v>9</v>
      </c>
    </row>
    <row r="4" spans="1:18" x14ac:dyDescent="0.25">
      <c r="B4" s="3" t="s">
        <v>2</v>
      </c>
      <c r="C4" s="3" t="s">
        <v>3</v>
      </c>
      <c r="D4" s="3"/>
      <c r="E4" s="4"/>
      <c r="F4" s="5" t="s">
        <v>10</v>
      </c>
      <c r="G4" s="5" t="s">
        <v>10</v>
      </c>
      <c r="H4" s="5" t="s">
        <v>10</v>
      </c>
      <c r="L4">
        <v>0.02</v>
      </c>
      <c r="O4" t="s">
        <v>11</v>
      </c>
      <c r="P4" t="s">
        <v>12</v>
      </c>
    </row>
    <row r="5" spans="1:18" x14ac:dyDescent="0.25">
      <c r="B5" s="5" t="s">
        <v>5</v>
      </c>
      <c r="C5" s="5" t="s">
        <v>5</v>
      </c>
      <c r="D5" s="5" t="s">
        <v>6</v>
      </c>
      <c r="E5" s="4"/>
      <c r="F5" s="3" t="s">
        <v>2</v>
      </c>
      <c r="G5" s="3" t="s">
        <v>3</v>
      </c>
      <c r="H5" s="3" t="s">
        <v>13</v>
      </c>
      <c r="I5" s="11" t="s">
        <v>14</v>
      </c>
      <c r="J5" s="11" t="s">
        <v>15</v>
      </c>
      <c r="K5" s="11" t="s">
        <v>16</v>
      </c>
      <c r="L5" s="11" t="s">
        <v>17</v>
      </c>
      <c r="M5" s="11" t="s">
        <v>18</v>
      </c>
      <c r="N5" s="11" t="s">
        <v>11</v>
      </c>
      <c r="O5">
        <f>SUM(N9:N13)</f>
        <v>-2.8361640000000011E-2</v>
      </c>
      <c r="P5">
        <f>F26*AVERAGE(I7:I25)</f>
        <v>0</v>
      </c>
      <c r="Q5" s="12" t="s">
        <v>19</v>
      </c>
      <c r="R5">
        <f>SUM(Q6:Q26)</f>
        <v>8.9786615942332624</v>
      </c>
    </row>
    <row r="6" spans="1:18" x14ac:dyDescent="0.25">
      <c r="B6" s="5">
        <v>0</v>
      </c>
      <c r="C6" s="5"/>
      <c r="D6" s="5"/>
      <c r="E6" s="4"/>
      <c r="F6" s="13">
        <f>B6*12*0.0254</f>
        <v>0</v>
      </c>
      <c r="G6" s="14">
        <f>((C6*12)+D6)*0.0254</f>
        <v>0</v>
      </c>
      <c r="H6" s="14">
        <f>-G6</f>
        <v>0</v>
      </c>
      <c r="I6" s="15">
        <f>H6+MAX($G$6:$G$26)</f>
        <v>1.4985999999999999</v>
      </c>
      <c r="J6">
        <f>0</f>
        <v>0</v>
      </c>
      <c r="K6" s="15">
        <f>F6-J6</f>
        <v>0</v>
      </c>
      <c r="L6" s="15"/>
      <c r="M6" s="15">
        <f>$L$4-I6</f>
        <v>-1.4785999999999999</v>
      </c>
      <c r="N6">
        <f>K6*(L6+M6)*0.5</f>
        <v>0</v>
      </c>
    </row>
    <row r="7" spans="1:18" x14ac:dyDescent="0.25">
      <c r="B7" s="6">
        <v>0</v>
      </c>
      <c r="C7" s="6">
        <v>2</v>
      </c>
      <c r="D7" s="6">
        <v>7</v>
      </c>
      <c r="E7" s="7"/>
      <c r="F7" s="13">
        <f>B7*12*0.0254</f>
        <v>0</v>
      </c>
      <c r="G7" s="14">
        <f t="shared" ref="G7:G24" si="0">((C7*12)+D7)*0.0254</f>
        <v>0.78739999999999999</v>
      </c>
      <c r="H7" s="14">
        <f t="shared" ref="H7:H24" si="1">-G7</f>
        <v>-0.78739999999999999</v>
      </c>
      <c r="I7" s="15">
        <f t="shared" ref="I7:I26" si="2">H7+MAX($G$6:$G$26)</f>
        <v>0.71119999999999994</v>
      </c>
      <c r="J7" s="15">
        <f>F6</f>
        <v>0</v>
      </c>
      <c r="K7" s="15">
        <f>F7-J7</f>
        <v>0</v>
      </c>
      <c r="L7" s="15">
        <f>M6</f>
        <v>-1.4785999999999999</v>
      </c>
      <c r="M7" s="15">
        <f>$L$4-I7</f>
        <v>-0.69119999999999993</v>
      </c>
      <c r="N7">
        <f>K7*(L7+M7)*0.5</f>
        <v>0</v>
      </c>
      <c r="P7" s="15"/>
      <c r="Q7" s="15">
        <f>SQRT(K7^2+M7^2)</f>
        <v>0.69119999999999993</v>
      </c>
    </row>
    <row r="8" spans="1:18" x14ac:dyDescent="0.25">
      <c r="B8" s="7">
        <f>B7+1</f>
        <v>1</v>
      </c>
      <c r="C8" s="7">
        <v>4</v>
      </c>
      <c r="D8" s="7">
        <v>8.25</v>
      </c>
      <c r="E8" s="7"/>
      <c r="F8" s="14">
        <f t="shared" ref="F7:F24" si="3">B8*12*0.0254</f>
        <v>0.30479999999999996</v>
      </c>
      <c r="G8" s="14">
        <f t="shared" si="0"/>
        <v>1.42875</v>
      </c>
      <c r="H8" s="14">
        <f t="shared" si="1"/>
        <v>-1.42875</v>
      </c>
      <c r="I8" s="15">
        <f t="shared" si="2"/>
        <v>6.9849999999999968E-2</v>
      </c>
      <c r="J8" s="15">
        <f>F7</f>
        <v>0</v>
      </c>
      <c r="K8" s="15">
        <f t="shared" ref="K8:K26" si="4">F8-J8</f>
        <v>0.30479999999999996</v>
      </c>
      <c r="L8" s="15">
        <f t="shared" ref="L8:L26" si="5">M7</f>
        <v>-0.69119999999999993</v>
      </c>
      <c r="M8" s="15">
        <f t="shared" ref="M8:M26" si="6">$L$4-I8</f>
        <v>-4.9849999999999964E-2</v>
      </c>
      <c r="N8">
        <f t="shared" ref="N8:N25" si="7">K8*(L8+M8)*0.5</f>
        <v>-0.11293601999999997</v>
      </c>
      <c r="Q8" s="15">
        <f t="shared" ref="Q8:Q25" si="8">SQRT(K8^2+M8^2)</f>
        <v>0.30884957908341071</v>
      </c>
    </row>
    <row r="9" spans="1:18" x14ac:dyDescent="0.25">
      <c r="B9" s="7">
        <f t="shared" ref="B9" si="9">B8+1</f>
        <v>2</v>
      </c>
      <c r="C9" s="7">
        <v>4</v>
      </c>
      <c r="D9" s="7">
        <v>9</v>
      </c>
      <c r="E9" s="7"/>
      <c r="F9" s="14">
        <f t="shared" si="3"/>
        <v>0.60959999999999992</v>
      </c>
      <c r="G9" s="14">
        <f t="shared" si="0"/>
        <v>1.4478</v>
      </c>
      <c r="H9" s="14">
        <f t="shared" si="1"/>
        <v>-1.4478</v>
      </c>
      <c r="I9" s="15">
        <f t="shared" si="2"/>
        <v>5.0799999999999956E-2</v>
      </c>
      <c r="J9" s="15">
        <f t="shared" ref="J9:J26" si="10">F8</f>
        <v>0.30479999999999996</v>
      </c>
      <c r="K9" s="15">
        <f t="shared" si="4"/>
        <v>0.30479999999999996</v>
      </c>
      <c r="L9" s="15">
        <f t="shared" si="5"/>
        <v>-4.9849999999999964E-2</v>
      </c>
      <c r="M9" s="15">
        <f t="shared" si="6"/>
        <v>-3.0799999999999956E-2</v>
      </c>
      <c r="N9">
        <f t="shared" si="7"/>
        <v>-1.2291059999999986E-2</v>
      </c>
      <c r="Q9" s="15">
        <f t="shared" si="8"/>
        <v>0.30635221559505649</v>
      </c>
    </row>
    <row r="10" spans="1:18" x14ac:dyDescent="0.25">
      <c r="B10" s="7">
        <v>5</v>
      </c>
      <c r="C10" s="7">
        <v>4</v>
      </c>
      <c r="D10" s="7">
        <v>10</v>
      </c>
      <c r="E10" s="7"/>
      <c r="F10" s="14">
        <f t="shared" si="3"/>
        <v>1.524</v>
      </c>
      <c r="G10" s="14">
        <f t="shared" si="0"/>
        <v>1.4731999999999998</v>
      </c>
      <c r="H10" s="14">
        <f t="shared" si="1"/>
        <v>-1.4731999999999998</v>
      </c>
      <c r="I10" s="15">
        <f t="shared" si="2"/>
        <v>2.5400000000000089E-2</v>
      </c>
      <c r="J10" s="15">
        <f t="shared" si="10"/>
        <v>0.60959999999999992</v>
      </c>
      <c r="K10" s="15">
        <f t="shared" si="4"/>
        <v>0.9144000000000001</v>
      </c>
      <c r="L10" s="15">
        <f t="shared" si="5"/>
        <v>-3.0799999999999956E-2</v>
      </c>
      <c r="M10" s="15">
        <f t="shared" si="6"/>
        <v>-5.4000000000000888E-3</v>
      </c>
      <c r="N10">
        <f t="shared" si="7"/>
        <v>-1.6550640000000023E-2</v>
      </c>
      <c r="Q10" s="15">
        <f t="shared" si="8"/>
        <v>0.91441594474287258</v>
      </c>
    </row>
    <row r="11" spans="1:18" x14ac:dyDescent="0.25">
      <c r="B11" s="7">
        <v>7</v>
      </c>
      <c r="C11" s="7">
        <v>4</v>
      </c>
      <c r="D11" s="7">
        <v>11</v>
      </c>
      <c r="E11" s="7"/>
      <c r="F11" s="14">
        <f t="shared" si="3"/>
        <v>2.1335999999999999</v>
      </c>
      <c r="G11" s="14">
        <f t="shared" si="0"/>
        <v>1.4985999999999999</v>
      </c>
      <c r="H11" s="14">
        <f t="shared" si="1"/>
        <v>-1.4985999999999999</v>
      </c>
      <c r="I11" s="15">
        <f t="shared" si="2"/>
        <v>0</v>
      </c>
      <c r="J11" s="15">
        <f t="shared" si="10"/>
        <v>1.524</v>
      </c>
      <c r="K11" s="15">
        <f t="shared" si="4"/>
        <v>0.60959999999999992</v>
      </c>
      <c r="L11" s="15">
        <f t="shared" si="5"/>
        <v>-5.4000000000000888E-3</v>
      </c>
      <c r="M11" s="15">
        <f t="shared" si="6"/>
        <v>0.02</v>
      </c>
      <c r="N11">
        <f t="shared" si="7"/>
        <v>4.4500799999999726E-3</v>
      </c>
      <c r="Q11" s="15">
        <f t="shared" si="8"/>
        <v>0.60992799575031797</v>
      </c>
    </row>
    <row r="12" spans="1:18" x14ac:dyDescent="0.25">
      <c r="B12" s="7">
        <v>9</v>
      </c>
      <c r="C12" s="7">
        <v>4</v>
      </c>
      <c r="D12" s="7">
        <v>9.75</v>
      </c>
      <c r="E12" s="7"/>
      <c r="F12" s="14">
        <f t="shared" si="3"/>
        <v>2.7431999999999999</v>
      </c>
      <c r="G12" s="14">
        <f t="shared" si="0"/>
        <v>1.46685</v>
      </c>
      <c r="H12" s="14">
        <f t="shared" si="1"/>
        <v>-1.46685</v>
      </c>
      <c r="I12" s="15">
        <f t="shared" si="2"/>
        <v>3.1749999999999945E-2</v>
      </c>
      <c r="J12" s="15">
        <f t="shared" si="10"/>
        <v>2.1335999999999999</v>
      </c>
      <c r="K12" s="15">
        <f t="shared" si="4"/>
        <v>0.60959999999999992</v>
      </c>
      <c r="L12" s="15">
        <f t="shared" si="5"/>
        <v>0.02</v>
      </c>
      <c r="M12" s="15">
        <f t="shared" si="6"/>
        <v>-1.1749999999999945E-2</v>
      </c>
      <c r="N12">
        <f t="shared" si="7"/>
        <v>2.5146000000000166E-3</v>
      </c>
      <c r="Q12" s="15">
        <f t="shared" si="8"/>
        <v>0.60971322972361353</v>
      </c>
    </row>
    <row r="13" spans="1:18" x14ac:dyDescent="0.25">
      <c r="A13" t="s">
        <v>8</v>
      </c>
      <c r="B13" s="7">
        <v>10</v>
      </c>
      <c r="C13" s="7">
        <v>4</v>
      </c>
      <c r="D13" s="7">
        <v>9</v>
      </c>
      <c r="E13" s="7"/>
      <c r="F13" s="14">
        <f t="shared" si="3"/>
        <v>3.048</v>
      </c>
      <c r="G13" s="14">
        <f t="shared" si="0"/>
        <v>1.4478</v>
      </c>
      <c r="H13" s="14">
        <f t="shared" si="1"/>
        <v>-1.4478</v>
      </c>
      <c r="I13" s="15">
        <f t="shared" si="2"/>
        <v>5.0799999999999956E-2</v>
      </c>
      <c r="J13" s="15">
        <f t="shared" si="10"/>
        <v>2.7431999999999999</v>
      </c>
      <c r="K13" s="15">
        <f t="shared" si="4"/>
        <v>0.30480000000000018</v>
      </c>
      <c r="L13" s="15">
        <f t="shared" si="5"/>
        <v>-1.1749999999999945E-2</v>
      </c>
      <c r="M13" s="15">
        <f t="shared" si="6"/>
        <v>-3.0799999999999956E-2</v>
      </c>
      <c r="N13">
        <f t="shared" si="7"/>
        <v>-6.4846199999999887E-3</v>
      </c>
      <c r="Q13" s="15">
        <f t="shared" si="8"/>
        <v>0.30635221559505671</v>
      </c>
    </row>
    <row r="14" spans="1:18" x14ac:dyDescent="0.25">
      <c r="B14" s="7">
        <v>12</v>
      </c>
      <c r="C14" s="7">
        <v>4</v>
      </c>
      <c r="D14" s="7">
        <v>8</v>
      </c>
      <c r="E14" s="7"/>
      <c r="F14" s="14">
        <f t="shared" si="3"/>
        <v>3.6576</v>
      </c>
      <c r="G14" s="14">
        <f t="shared" si="0"/>
        <v>1.4223999999999999</v>
      </c>
      <c r="H14" s="14">
        <f t="shared" si="1"/>
        <v>-1.4223999999999999</v>
      </c>
      <c r="I14" s="15">
        <f t="shared" si="2"/>
        <v>7.6200000000000045E-2</v>
      </c>
      <c r="J14" s="15">
        <f t="shared" si="10"/>
        <v>3.048</v>
      </c>
      <c r="K14" s="15">
        <f t="shared" si="4"/>
        <v>0.60959999999999992</v>
      </c>
      <c r="L14" s="15">
        <f t="shared" si="5"/>
        <v>-3.0799999999999956E-2</v>
      </c>
      <c r="M14" s="15">
        <f t="shared" si="6"/>
        <v>-5.6200000000000042E-2</v>
      </c>
      <c r="N14">
        <f t="shared" si="7"/>
        <v>-2.6517599999999995E-2</v>
      </c>
      <c r="Q14" s="15">
        <f t="shared" si="8"/>
        <v>0.61218510272629134</v>
      </c>
    </row>
    <row r="15" spans="1:18" x14ac:dyDescent="0.25">
      <c r="B15" s="7">
        <v>14</v>
      </c>
      <c r="C15" s="7">
        <v>4</v>
      </c>
      <c r="D15" s="7">
        <v>3</v>
      </c>
      <c r="E15" s="7"/>
      <c r="F15" s="14">
        <f t="shared" si="3"/>
        <v>4.2671999999999999</v>
      </c>
      <c r="G15" s="14">
        <f t="shared" si="0"/>
        <v>1.2953999999999999</v>
      </c>
      <c r="H15" s="14">
        <f t="shared" si="1"/>
        <v>-1.2953999999999999</v>
      </c>
      <c r="I15" s="15">
        <f t="shared" si="2"/>
        <v>0.20320000000000005</v>
      </c>
      <c r="J15" s="15">
        <f t="shared" si="10"/>
        <v>3.6576</v>
      </c>
      <c r="K15" s="15">
        <f t="shared" si="4"/>
        <v>0.60959999999999992</v>
      </c>
      <c r="L15" s="15">
        <f t="shared" si="5"/>
        <v>-5.6200000000000042E-2</v>
      </c>
      <c r="M15" s="15">
        <f t="shared" si="6"/>
        <v>-0.18320000000000006</v>
      </c>
      <c r="N15">
        <f t="shared" si="7"/>
        <v>-7.2969120000000026E-2</v>
      </c>
      <c r="Q15" s="15">
        <f t="shared" si="8"/>
        <v>0.63653310990081258</v>
      </c>
    </row>
    <row r="16" spans="1:18" x14ac:dyDescent="0.25">
      <c r="B16" s="7">
        <v>16</v>
      </c>
      <c r="C16" s="7">
        <v>4</v>
      </c>
      <c r="D16" s="7">
        <v>2</v>
      </c>
      <c r="E16" s="7"/>
      <c r="F16" s="14">
        <f t="shared" si="3"/>
        <v>4.8767999999999994</v>
      </c>
      <c r="G16" s="14">
        <f t="shared" si="0"/>
        <v>1.27</v>
      </c>
      <c r="H16" s="14">
        <f t="shared" si="1"/>
        <v>-1.27</v>
      </c>
      <c r="I16" s="15">
        <f t="shared" si="2"/>
        <v>0.22859999999999991</v>
      </c>
      <c r="J16" s="15">
        <f t="shared" si="10"/>
        <v>4.2671999999999999</v>
      </c>
      <c r="K16" s="15">
        <f t="shared" si="4"/>
        <v>0.60959999999999948</v>
      </c>
      <c r="L16" s="15">
        <f t="shared" si="5"/>
        <v>-0.18320000000000006</v>
      </c>
      <c r="M16" s="15">
        <f t="shared" si="6"/>
        <v>-0.20859999999999992</v>
      </c>
      <c r="N16">
        <f t="shared" si="7"/>
        <v>-0.1194206399999999</v>
      </c>
      <c r="Q16" s="15">
        <f t="shared" si="8"/>
        <v>0.6443028170045505</v>
      </c>
    </row>
    <row r="17" spans="2:17" x14ac:dyDescent="0.25">
      <c r="B17" s="7">
        <v>17</v>
      </c>
      <c r="C17" s="7">
        <v>2</v>
      </c>
      <c r="D17" s="7">
        <v>8.75</v>
      </c>
      <c r="E17" s="7"/>
      <c r="F17" s="14">
        <f t="shared" si="3"/>
        <v>5.1815999999999995</v>
      </c>
      <c r="G17" s="14">
        <f t="shared" si="0"/>
        <v>0.83184999999999998</v>
      </c>
      <c r="H17" s="14">
        <f t="shared" si="1"/>
        <v>-0.83184999999999998</v>
      </c>
      <c r="I17" s="15">
        <f t="shared" si="2"/>
        <v>0.66674999999999995</v>
      </c>
      <c r="J17" s="15">
        <f t="shared" si="10"/>
        <v>4.8767999999999994</v>
      </c>
      <c r="K17" s="15">
        <f t="shared" si="4"/>
        <v>0.30480000000000018</v>
      </c>
      <c r="L17" s="15">
        <f t="shared" si="5"/>
        <v>-0.20859999999999992</v>
      </c>
      <c r="M17" s="15">
        <f t="shared" si="6"/>
        <v>-0.64674999999999994</v>
      </c>
      <c r="N17">
        <f t="shared" si="7"/>
        <v>-0.13035534000000004</v>
      </c>
      <c r="Q17" s="15">
        <f t="shared" si="8"/>
        <v>0.7149745467497427</v>
      </c>
    </row>
    <row r="18" spans="2:17" x14ac:dyDescent="0.25">
      <c r="B18" s="7">
        <v>18</v>
      </c>
      <c r="C18" s="7">
        <v>1</v>
      </c>
      <c r="D18" s="7">
        <v>2.75</v>
      </c>
      <c r="E18" s="7"/>
      <c r="F18" s="14">
        <f t="shared" si="3"/>
        <v>5.4863999999999997</v>
      </c>
      <c r="G18" s="14">
        <f t="shared" si="0"/>
        <v>0.37464999999999998</v>
      </c>
      <c r="H18" s="14">
        <f t="shared" si="1"/>
        <v>-0.37464999999999998</v>
      </c>
      <c r="I18" s="15">
        <f t="shared" si="2"/>
        <v>1.12395</v>
      </c>
      <c r="J18" s="15">
        <f t="shared" si="10"/>
        <v>5.1815999999999995</v>
      </c>
      <c r="K18" s="15">
        <f t="shared" si="4"/>
        <v>0.30480000000000018</v>
      </c>
      <c r="L18" s="15">
        <f t="shared" si="5"/>
        <v>-0.64674999999999994</v>
      </c>
      <c r="M18" s="15">
        <f t="shared" si="6"/>
        <v>-1.10395</v>
      </c>
      <c r="N18">
        <f t="shared" si="7"/>
        <v>-0.26680668000000013</v>
      </c>
      <c r="Q18" s="15">
        <f t="shared" si="8"/>
        <v>1.1452548373615368</v>
      </c>
    </row>
    <row r="19" spans="2:17" x14ac:dyDescent="0.25">
      <c r="B19" s="9">
        <v>18</v>
      </c>
      <c r="F19" s="14">
        <f t="shared" si="3"/>
        <v>5.4863999999999997</v>
      </c>
      <c r="G19" s="14">
        <f t="shared" si="0"/>
        <v>0</v>
      </c>
      <c r="H19" s="14">
        <f t="shared" si="1"/>
        <v>0</v>
      </c>
      <c r="I19" s="15">
        <f t="shared" si="2"/>
        <v>1.4985999999999999</v>
      </c>
      <c r="J19" s="15">
        <f t="shared" si="10"/>
        <v>5.4863999999999997</v>
      </c>
      <c r="K19" s="15">
        <f t="shared" si="4"/>
        <v>0</v>
      </c>
      <c r="L19" s="15">
        <f t="shared" si="5"/>
        <v>-1.10395</v>
      </c>
      <c r="M19" s="15">
        <f t="shared" si="6"/>
        <v>-1.4785999999999999</v>
      </c>
      <c r="N19">
        <f t="shared" si="7"/>
        <v>0</v>
      </c>
      <c r="Q19" s="15">
        <f t="shared" si="8"/>
        <v>1.4785999999999999</v>
      </c>
    </row>
    <row r="20" spans="2:17" x14ac:dyDescent="0.25">
      <c r="F20" s="14"/>
      <c r="G20" s="14"/>
      <c r="H20" s="14"/>
      <c r="I20" s="15"/>
      <c r="J20" s="15"/>
      <c r="K20" s="15"/>
      <c r="L20" s="15"/>
      <c r="M20" s="15"/>
      <c r="Q20" s="15"/>
    </row>
    <row r="21" spans="2:17" x14ac:dyDescent="0.25">
      <c r="F21" s="14"/>
      <c r="G21" s="14"/>
      <c r="H21" s="14"/>
      <c r="I21" s="15"/>
      <c r="J21" s="15"/>
      <c r="K21" s="15"/>
      <c r="L21" s="15"/>
      <c r="M21" s="15"/>
      <c r="Q21" s="15"/>
    </row>
    <row r="22" spans="2:17" x14ac:dyDescent="0.25">
      <c r="F22" s="14"/>
      <c r="G22" s="14"/>
      <c r="H22" s="14"/>
      <c r="I22" s="15"/>
      <c r="J22" s="15"/>
      <c r="K22" s="15"/>
      <c r="L22" s="15"/>
      <c r="M22" s="15"/>
      <c r="Q22" s="15"/>
    </row>
    <row r="23" spans="2:17" x14ac:dyDescent="0.25">
      <c r="F23" s="14"/>
      <c r="G23" s="14"/>
      <c r="H23" s="14"/>
      <c r="I23" s="15"/>
      <c r="J23" s="15"/>
      <c r="K23" s="15"/>
      <c r="L23" s="15"/>
      <c r="M23" s="15"/>
      <c r="Q23" s="15"/>
    </row>
    <row r="24" spans="2:17" x14ac:dyDescent="0.25">
      <c r="F24" s="14"/>
      <c r="G24" s="14"/>
      <c r="H24" s="14"/>
      <c r="I24" s="15"/>
      <c r="J24" s="15"/>
      <c r="K24" s="15"/>
      <c r="L24" s="15"/>
      <c r="M24" s="15"/>
      <c r="Q24" s="15"/>
    </row>
    <row r="25" spans="2:17" x14ac:dyDescent="0.25">
      <c r="F25" s="14"/>
      <c r="G25" s="14"/>
      <c r="H25" s="14"/>
      <c r="I25" s="15"/>
      <c r="J25" s="15"/>
      <c r="K25" s="15"/>
      <c r="L25" s="15"/>
      <c r="M25" s="15"/>
      <c r="Q25" s="15"/>
    </row>
    <row r="26" spans="2:17" x14ac:dyDescent="0.25">
      <c r="F26" s="14"/>
      <c r="G26" s="14"/>
      <c r="H26" s="14"/>
      <c r="I26" s="15"/>
      <c r="J26" s="15"/>
      <c r="K26" s="15"/>
      <c r="L26" s="15"/>
      <c r="M26" s="15"/>
      <c r="Q26" s="15"/>
    </row>
  </sheetData>
  <conditionalFormatting sqref="L6:M2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N1-2</vt:lpstr>
      <vt:lpstr>N1-2_m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2015-11-20T22:16:26Z</dcterms:created>
  <dcterms:modified xsi:type="dcterms:W3CDTF">2015-11-20T23:47:52Z</dcterms:modified>
</cp:coreProperties>
</file>