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Nuuuli-Sediment-Flux\Data\Q\"/>
    </mc:Choice>
  </mc:AlternateContent>
  <bookViews>
    <workbookView xWindow="480" yWindow="300" windowWidth="19815" windowHeight="7890" activeTab="1"/>
  </bookViews>
  <sheets>
    <sheet name="N1" sheetId="10" r:id="rId1"/>
    <sheet name="N2" sheetId="11" r:id="rId2"/>
  </sheets>
  <calcPr calcId="152511"/>
</workbook>
</file>

<file path=xl/calcChain.xml><?xml version="1.0" encoding="utf-8"?>
<calcChain xmlns="http://schemas.openxmlformats.org/spreadsheetml/2006/main">
  <c r="G3" i="10" l="1"/>
  <c r="G3" i="11"/>
  <c r="H3" i="11" s="1"/>
  <c r="G4" i="11"/>
  <c r="G4" i="10"/>
  <c r="G19" i="11"/>
  <c r="H19" i="11"/>
  <c r="I19" i="11" s="1"/>
  <c r="J19" i="11"/>
  <c r="K19" i="11" s="1"/>
  <c r="G20" i="11"/>
  <c r="H20" i="11"/>
  <c r="I20" i="11"/>
  <c r="J20" i="11"/>
  <c r="K20" i="11" s="1"/>
  <c r="G21" i="11"/>
  <c r="H21" i="11"/>
  <c r="I21" i="11" s="1"/>
  <c r="J21" i="11"/>
  <c r="K21" i="11" s="1"/>
  <c r="B21" i="11"/>
  <c r="B20" i="11"/>
  <c r="B19" i="11"/>
  <c r="B18" i="11"/>
  <c r="B17" i="11"/>
  <c r="J18" i="11"/>
  <c r="K18" i="11" s="1"/>
  <c r="H18" i="11"/>
  <c r="I18" i="11" s="1"/>
  <c r="G18" i="11"/>
  <c r="J17" i="11"/>
  <c r="K17" i="11" s="1"/>
  <c r="H17" i="11"/>
  <c r="I17" i="11" s="1"/>
  <c r="G17" i="11"/>
  <c r="K16" i="11"/>
  <c r="J16" i="11"/>
  <c r="H16" i="11"/>
  <c r="I16" i="11" s="1"/>
  <c r="G16" i="11"/>
  <c r="K15" i="11"/>
  <c r="J15" i="11"/>
  <c r="H15" i="11"/>
  <c r="I15" i="11" s="1"/>
  <c r="G15" i="11"/>
  <c r="J14" i="11"/>
  <c r="K14" i="11" s="1"/>
  <c r="H14" i="11"/>
  <c r="I14" i="11" s="1"/>
  <c r="G14" i="11"/>
  <c r="J13" i="11"/>
  <c r="K13" i="11" s="1"/>
  <c r="H13" i="11"/>
  <c r="I13" i="11" s="1"/>
  <c r="G13" i="11"/>
  <c r="J12" i="11"/>
  <c r="K12" i="11" s="1"/>
  <c r="H12" i="11"/>
  <c r="I12" i="11" s="1"/>
  <c r="G12" i="11"/>
  <c r="J11" i="11"/>
  <c r="K11" i="11" s="1"/>
  <c r="H11" i="11"/>
  <c r="I11" i="11" s="1"/>
  <c r="G11" i="11"/>
  <c r="J10" i="11"/>
  <c r="K10" i="11" s="1"/>
  <c r="H10" i="11"/>
  <c r="I10" i="11" s="1"/>
  <c r="G10" i="11"/>
  <c r="J9" i="11"/>
  <c r="K9" i="11" s="1"/>
  <c r="H9" i="11"/>
  <c r="I9" i="11" s="1"/>
  <c r="G9" i="11"/>
  <c r="J8" i="11"/>
  <c r="K8" i="11" s="1"/>
  <c r="H8" i="11"/>
  <c r="I8" i="11" s="1"/>
  <c r="G8" i="11"/>
  <c r="G16" i="10"/>
  <c r="J15" i="10"/>
  <c r="K15" i="10" s="1"/>
  <c r="H15" i="10"/>
  <c r="I15" i="10"/>
  <c r="G15" i="10"/>
  <c r="G10" i="10"/>
  <c r="H10" i="10"/>
  <c r="I10" i="10" s="1"/>
  <c r="J10" i="10"/>
  <c r="K10" i="10" s="1"/>
  <c r="G11" i="10"/>
  <c r="H11" i="10"/>
  <c r="I11" i="10" s="1"/>
  <c r="J11" i="10"/>
  <c r="K11" i="10" s="1"/>
  <c r="G12" i="10"/>
  <c r="H12" i="10"/>
  <c r="I12" i="10" s="1"/>
  <c r="J12" i="10"/>
  <c r="K12" i="10" s="1"/>
  <c r="G13" i="10"/>
  <c r="H13" i="10"/>
  <c r="I13" i="10" s="1"/>
  <c r="J13" i="10"/>
  <c r="K13" i="10" s="1"/>
  <c r="J19" i="10"/>
  <c r="K19" i="10" s="1"/>
  <c r="H19" i="10"/>
  <c r="I19" i="10" s="1"/>
  <c r="G19" i="10"/>
  <c r="J18" i="10"/>
  <c r="K18" i="10" s="1"/>
  <c r="H18" i="10"/>
  <c r="I18" i="10" s="1"/>
  <c r="G18" i="10"/>
  <c r="J17" i="10"/>
  <c r="K17" i="10" s="1"/>
  <c r="H17" i="10"/>
  <c r="I17" i="10" s="1"/>
  <c r="G17" i="10"/>
  <c r="J16" i="10"/>
  <c r="K16" i="10" s="1"/>
  <c r="H16" i="10"/>
  <c r="I16" i="10" s="1"/>
  <c r="J14" i="10"/>
  <c r="K14" i="10" s="1"/>
  <c r="H14" i="10"/>
  <c r="I14" i="10" s="1"/>
  <c r="G14" i="10"/>
  <c r="J9" i="10"/>
  <c r="K9" i="10" s="1"/>
  <c r="I9" i="10"/>
  <c r="H9" i="10"/>
  <c r="G9" i="10"/>
  <c r="J8" i="10"/>
  <c r="K8" i="10" s="1"/>
  <c r="H8" i="10"/>
  <c r="I8" i="10" s="1"/>
  <c r="G8" i="10"/>
  <c r="H4" i="10"/>
  <c r="H3" i="10"/>
  <c r="J3" i="11" l="1"/>
  <c r="H4" i="11"/>
  <c r="K3" i="11" s="1"/>
  <c r="K3" i="10"/>
  <c r="J3" i="10"/>
</calcChain>
</file>

<file path=xl/sharedStrings.xml><?xml version="1.0" encoding="utf-8"?>
<sst xmlns="http://schemas.openxmlformats.org/spreadsheetml/2006/main" count="60" uniqueCount="18">
  <si>
    <t>Dist</t>
  </si>
  <si>
    <t>Rod Reading</t>
  </si>
  <si>
    <t>ft</t>
  </si>
  <si>
    <t>in</t>
  </si>
  <si>
    <t>cm</t>
  </si>
  <si>
    <t>Depth</t>
  </si>
  <si>
    <t>Channel</t>
  </si>
  <si>
    <t>CHANNEL</t>
  </si>
  <si>
    <t>Total Dist:</t>
  </si>
  <si>
    <t>Total elev.:</t>
  </si>
  <si>
    <t>m</t>
  </si>
  <si>
    <t>slope:</t>
  </si>
  <si>
    <t>%</t>
  </si>
  <si>
    <t>m/m</t>
  </si>
  <si>
    <t>SLOPE</t>
  </si>
  <si>
    <t>N1 Bridge Stream Elevation Profile</t>
  </si>
  <si>
    <t>RWE</t>
  </si>
  <si>
    <t>N2 Bridge Stream Elevation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</si>
</sst>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0.0"/>
    <numFmt numFmtId="166" formatCode="0000"/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/>
    <xf numFmtId="166" fontId="2" fillId="0" borderId="0" xfId="0" applyNumberFormat="1" applyFont="1"/>
    <xf numFmtId="0" fontId="1" fillId="0" borderId="0" xfId="0" applyFont="1"/>
    <xf numFmtId="165" fontId="0" fillId="0" borderId="1" xfId="0" applyNumberFormat="1" applyFont="1" applyBorder="1"/>
    <xf numFmtId="0" fontId="2" fillId="0" borderId="1" xfId="0" applyFont="1" applyBorder="1"/>
    <xf numFmtId="165" fontId="0" fillId="0" borderId="8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1" fillId="2" borderId="2" xfId="0" applyFont="1" applyFill="1" applyBorder="1"/>
    <xf numFmtId="167" fontId="0" fillId="0" borderId="1" xfId="0" applyNumberFormat="1" applyFont="1" applyBorder="1"/>
    <xf numFmtId="167" fontId="0" fillId="0" borderId="6" xfId="0" applyNumberFormat="1" applyFont="1" applyBorder="1"/>
    <xf numFmtId="0" fontId="0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N1 Stream Elevation Profile</a:t>
            </a:r>
          </a:p>
        </c:rich>
      </c:tx>
      <c:layout>
        <c:manualLayout>
          <c:xMode val="edge"/>
          <c:yMode val="edge"/>
          <c:x val="0.29944347196724347"/>
          <c:y val="2.622693237299950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48E-2"/>
          <c:y val="0.13997308380613344"/>
          <c:w val="0.77199970736525358"/>
          <c:h val="0.79968103270543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'N1'!$H$5</c:f>
              <c:strCache>
                <c:ptCount val="1"/>
                <c:pt idx="0">
                  <c:v>CHANNEL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numRef>
              <c:f>'N1'!$B$8:$B$19</c:f>
              <c:numCache>
                <c:formatCode>General</c:formatCode>
                <c:ptCount val="12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-13</c:v>
                </c:pt>
                <c:pt idx="6">
                  <c:v>0</c:v>
                </c:pt>
                <c:pt idx="7">
                  <c:v>52</c:v>
                </c:pt>
                <c:pt idx="8">
                  <c:v>90</c:v>
                </c:pt>
                <c:pt idx="9">
                  <c:v>148</c:v>
                </c:pt>
                <c:pt idx="10">
                  <c:v>149</c:v>
                </c:pt>
                <c:pt idx="11">
                  <c:v>162</c:v>
                </c:pt>
              </c:numCache>
            </c:numRef>
          </c:xVal>
          <c:yVal>
            <c:numRef>
              <c:f>'N1'!$I$8:$I$19</c:f>
              <c:numCache>
                <c:formatCode>0.0</c:formatCode>
                <c:ptCount val="12"/>
                <c:pt idx="0">
                  <c:v>-156.845</c:v>
                </c:pt>
                <c:pt idx="1">
                  <c:v>-152.4</c:v>
                </c:pt>
                <c:pt idx="2">
                  <c:v>-149.22499999999999</c:v>
                </c:pt>
                <c:pt idx="3">
                  <c:v>-154.30500000000001</c:v>
                </c:pt>
                <c:pt idx="4">
                  <c:v>-163.19499999999999</c:v>
                </c:pt>
                <c:pt idx="5">
                  <c:v>-147.32</c:v>
                </c:pt>
                <c:pt idx="6">
                  <c:v>-146.685</c:v>
                </c:pt>
                <c:pt idx="7">
                  <c:v>-93.98</c:v>
                </c:pt>
                <c:pt idx="8">
                  <c:v>-89.534999999999997</c:v>
                </c:pt>
                <c:pt idx="9">
                  <c:v>-97.79</c:v>
                </c:pt>
                <c:pt idx="10">
                  <c:v>-63.5</c:v>
                </c:pt>
                <c:pt idx="11">
                  <c:v>-59.055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'N1'!$J$5</c:f>
              <c:strCache>
                <c:ptCount val="1"/>
                <c:pt idx="0">
                  <c:v>RWE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trendline>
            <c:spPr>
              <a:ln>
                <a:solidFill>
                  <a:srgbClr val="00B0F0"/>
                </a:solidFill>
                <a:prstDash val="lg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'N1'!$B$8:$B$19</c:f>
              <c:numCache>
                <c:formatCode>General</c:formatCode>
                <c:ptCount val="12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-13</c:v>
                </c:pt>
                <c:pt idx="6">
                  <c:v>0</c:v>
                </c:pt>
                <c:pt idx="7">
                  <c:v>52</c:v>
                </c:pt>
                <c:pt idx="8">
                  <c:v>90</c:v>
                </c:pt>
                <c:pt idx="9">
                  <c:v>148</c:v>
                </c:pt>
                <c:pt idx="10">
                  <c:v>149</c:v>
                </c:pt>
                <c:pt idx="11">
                  <c:v>162</c:v>
                </c:pt>
              </c:numCache>
            </c:numRef>
          </c:xVal>
          <c:yVal>
            <c:numRef>
              <c:f>'N1'!$K$8:$K$19</c:f>
              <c:numCache>
                <c:formatCode>0.0</c:formatCode>
                <c:ptCount val="12"/>
                <c:pt idx="0">
                  <c:v>-154.30500000000001</c:v>
                </c:pt>
                <c:pt idx="1">
                  <c:v>-143.51</c:v>
                </c:pt>
                <c:pt idx="2">
                  <c:v>-141.60499999999999</c:v>
                </c:pt>
                <c:pt idx="3">
                  <c:v>-139.065</c:v>
                </c:pt>
                <c:pt idx="4">
                  <c:v>-139.065</c:v>
                </c:pt>
                <c:pt idx="5">
                  <c:v>-139.065</c:v>
                </c:pt>
                <c:pt idx="6">
                  <c:v>-131.44499999999999</c:v>
                </c:pt>
                <c:pt idx="7">
                  <c:v>-82.55</c:v>
                </c:pt>
                <c:pt idx="8">
                  <c:v>-76.2</c:v>
                </c:pt>
                <c:pt idx="9">
                  <c:v>-77.47</c:v>
                </c:pt>
                <c:pt idx="10">
                  <c:v>-60.96</c:v>
                </c:pt>
                <c:pt idx="11">
                  <c:v>-53.34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25760"/>
        <c:axId val="503224192"/>
      </c:scatterChart>
      <c:valAx>
        <c:axId val="503225760"/>
        <c:scaling>
          <c:orientation val="maxMin"/>
          <c:max val="170"/>
          <c:min val="-1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103"/>
              <c:y val="0.878631824408403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3224192"/>
        <c:crosses val="autoZero"/>
        <c:crossBetween val="midCat"/>
      </c:valAx>
      <c:valAx>
        <c:axId val="50322419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0322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N2B Stream Elevation Profile</a:t>
            </a:r>
          </a:p>
        </c:rich>
      </c:tx>
      <c:layout>
        <c:manualLayout>
          <c:xMode val="edge"/>
          <c:yMode val="edge"/>
          <c:x val="0.29944347196724347"/>
          <c:y val="2.622693237299950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48E-2"/>
          <c:y val="0.13997308380613344"/>
          <c:w val="0.77199970736525358"/>
          <c:h val="0.79968103270543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'N2'!$H$5</c:f>
              <c:strCache>
                <c:ptCount val="1"/>
                <c:pt idx="0">
                  <c:v>CHANNEL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numRef>
              <c:f>'N2'!$B$8:$B$21</c:f>
              <c:numCache>
                <c:formatCode>General</c:formatCode>
                <c:ptCount val="14"/>
                <c:pt idx="0">
                  <c:v>-131</c:v>
                </c:pt>
                <c:pt idx="1">
                  <c:v>-81</c:v>
                </c:pt>
                <c:pt idx="2">
                  <c:v>-64</c:v>
                </c:pt>
                <c:pt idx="3">
                  <c:v>-62</c:v>
                </c:pt>
                <c:pt idx="4">
                  <c:v>-40</c:v>
                </c:pt>
                <c:pt idx="5">
                  <c:v>-19</c:v>
                </c:pt>
                <c:pt idx="6">
                  <c:v>0</c:v>
                </c:pt>
                <c:pt idx="7">
                  <c:v>11</c:v>
                </c:pt>
                <c:pt idx="8">
                  <c:v>24</c:v>
                </c:pt>
                <c:pt idx="9">
                  <c:v>30</c:v>
                </c:pt>
                <c:pt idx="10">
                  <c:v>93</c:v>
                </c:pt>
                <c:pt idx="11">
                  <c:v>120</c:v>
                </c:pt>
                <c:pt idx="12">
                  <c:v>138</c:v>
                </c:pt>
                <c:pt idx="13">
                  <c:v>164</c:v>
                </c:pt>
              </c:numCache>
            </c:numRef>
          </c:xVal>
          <c:yVal>
            <c:numRef>
              <c:f>'N2'!$I$8:$I$21</c:f>
              <c:numCache>
                <c:formatCode>0.0</c:formatCode>
                <c:ptCount val="14"/>
                <c:pt idx="0">
                  <c:v>-234.95000000000002</c:v>
                </c:pt>
                <c:pt idx="1">
                  <c:v>-212.09</c:v>
                </c:pt>
                <c:pt idx="2">
                  <c:v>-223.52</c:v>
                </c:pt>
                <c:pt idx="3">
                  <c:v>-188.595</c:v>
                </c:pt>
                <c:pt idx="4">
                  <c:v>-161.92500000000001</c:v>
                </c:pt>
                <c:pt idx="5">
                  <c:v>-149.86000000000001</c:v>
                </c:pt>
                <c:pt idx="6">
                  <c:v>-179.70500000000001</c:v>
                </c:pt>
                <c:pt idx="7">
                  <c:v>-174.625</c:v>
                </c:pt>
                <c:pt idx="8">
                  <c:v>-165.73500000000001</c:v>
                </c:pt>
                <c:pt idx="9">
                  <c:v>-161.92500000000001</c:v>
                </c:pt>
                <c:pt idx="10">
                  <c:v>-102.235</c:v>
                </c:pt>
                <c:pt idx="11">
                  <c:v>-104.14</c:v>
                </c:pt>
                <c:pt idx="12">
                  <c:v>-55.244999999999997</c:v>
                </c:pt>
                <c:pt idx="13">
                  <c:v>-20.32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'N2'!$J$5</c:f>
              <c:strCache>
                <c:ptCount val="1"/>
                <c:pt idx="0">
                  <c:v>RWE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trendline>
            <c:spPr>
              <a:ln>
                <a:solidFill>
                  <a:srgbClr val="00B0F0"/>
                </a:solidFill>
                <a:prstDash val="lg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'N2'!$B$8:$B$21</c:f>
              <c:numCache>
                <c:formatCode>General</c:formatCode>
                <c:ptCount val="14"/>
                <c:pt idx="0">
                  <c:v>-131</c:v>
                </c:pt>
                <c:pt idx="1">
                  <c:v>-81</c:v>
                </c:pt>
                <c:pt idx="2">
                  <c:v>-64</c:v>
                </c:pt>
                <c:pt idx="3">
                  <c:v>-62</c:v>
                </c:pt>
                <c:pt idx="4">
                  <c:v>-40</c:v>
                </c:pt>
                <c:pt idx="5">
                  <c:v>-19</c:v>
                </c:pt>
                <c:pt idx="6">
                  <c:v>0</c:v>
                </c:pt>
                <c:pt idx="7">
                  <c:v>11</c:v>
                </c:pt>
                <c:pt idx="8">
                  <c:v>24</c:v>
                </c:pt>
                <c:pt idx="9">
                  <c:v>30</c:v>
                </c:pt>
                <c:pt idx="10">
                  <c:v>93</c:v>
                </c:pt>
                <c:pt idx="11">
                  <c:v>120</c:v>
                </c:pt>
                <c:pt idx="12">
                  <c:v>138</c:v>
                </c:pt>
                <c:pt idx="13">
                  <c:v>164</c:v>
                </c:pt>
              </c:numCache>
            </c:numRef>
          </c:xVal>
          <c:yVal>
            <c:numRef>
              <c:f>'N2'!$K$8:$K$21</c:f>
              <c:numCache>
                <c:formatCode>0.0</c:formatCode>
                <c:ptCount val="14"/>
                <c:pt idx="0">
                  <c:v>-212.09</c:v>
                </c:pt>
                <c:pt idx="1">
                  <c:v>-194.94499999999999</c:v>
                </c:pt>
                <c:pt idx="2">
                  <c:v>-196.215</c:v>
                </c:pt>
                <c:pt idx="3">
                  <c:v>-180.34</c:v>
                </c:pt>
                <c:pt idx="4">
                  <c:v>-154.30500000000001</c:v>
                </c:pt>
                <c:pt idx="5">
                  <c:v>-136.52500000000001</c:v>
                </c:pt>
                <c:pt idx="6">
                  <c:v>-135.255</c:v>
                </c:pt>
                <c:pt idx="7">
                  <c:v>-135.89000000000001</c:v>
                </c:pt>
                <c:pt idx="8">
                  <c:v>-138.43</c:v>
                </c:pt>
                <c:pt idx="9">
                  <c:v>-136.52500000000001</c:v>
                </c:pt>
                <c:pt idx="10">
                  <c:v>-85.09</c:v>
                </c:pt>
                <c:pt idx="11">
                  <c:v>-85.09</c:v>
                </c:pt>
                <c:pt idx="12">
                  <c:v>-34.29</c:v>
                </c:pt>
                <c:pt idx="13">
                  <c:v>-9.5250000000000004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26936"/>
        <c:axId val="503221448"/>
      </c:scatterChart>
      <c:valAx>
        <c:axId val="503226936"/>
        <c:scaling>
          <c:orientation val="maxMin"/>
          <c:max val="170"/>
          <c:min val="-1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103"/>
              <c:y val="0.878631824408403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3221448"/>
        <c:crosses val="autoZero"/>
        <c:crossBetween val="midCat"/>
      </c:valAx>
      <c:valAx>
        <c:axId val="50322144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03226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21</xdr:row>
      <xdr:rowOff>133349</xdr:rowOff>
    </xdr:from>
    <xdr:to>
      <xdr:col>19</xdr:col>
      <xdr:colOff>285751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23</xdr:row>
      <xdr:rowOff>133349</xdr:rowOff>
    </xdr:from>
    <xdr:to>
      <xdr:col>19</xdr:col>
      <xdr:colOff>285751</xdr:colOff>
      <xdr:row>44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workbookViewId="0">
      <selection activeCell="G4" sqref="G4"/>
    </sheetView>
  </sheetViews>
  <sheetFormatPr defaultRowHeight="15" x14ac:dyDescent="0.25"/>
  <cols>
    <col min="2" max="2" width="9.85546875" bestFit="1" customWidth="1"/>
    <col min="3" max="3" width="9.28515625" bestFit="1" customWidth="1"/>
    <col min="6" max="6" width="11" customWidth="1"/>
    <col min="7" max="11" width="9.85546875" customWidth="1"/>
    <col min="14" max="14" width="11.5703125" customWidth="1"/>
  </cols>
  <sheetData>
    <row r="1" spans="2:11" ht="15.75" thickBot="1" x14ac:dyDescent="0.3"/>
    <row r="2" spans="2:11" x14ac:dyDescent="0.25">
      <c r="F2" s="19" t="s">
        <v>14</v>
      </c>
      <c r="G2" s="15" t="s">
        <v>2</v>
      </c>
      <c r="H2" s="15" t="s">
        <v>10</v>
      </c>
      <c r="I2" s="15" t="s">
        <v>11</v>
      </c>
      <c r="J2" s="15" t="s">
        <v>12</v>
      </c>
      <c r="K2" s="16" t="s">
        <v>13</v>
      </c>
    </row>
    <row r="3" spans="2:11" ht="15.75" x14ac:dyDescent="0.25">
      <c r="B3" s="1" t="s">
        <v>15</v>
      </c>
      <c r="C3" s="1"/>
      <c r="F3" s="17" t="s">
        <v>8</v>
      </c>
      <c r="G3" s="7">
        <f>ABS(B8)+ABS(B19)</f>
        <v>262</v>
      </c>
      <c r="H3" s="10">
        <f>G3*12*0.0254</f>
        <v>79.857599999999991</v>
      </c>
      <c r="I3" s="11"/>
      <c r="J3" s="20">
        <f>(G4/G3)*100</f>
        <v>1.2643129770992367</v>
      </c>
      <c r="K3" s="21">
        <f>H4/H3</f>
        <v>1.2643129770992367E-2</v>
      </c>
    </row>
    <row r="4" spans="2:11" ht="16.5" thickBot="1" x14ac:dyDescent="0.3">
      <c r="B4" s="2">
        <v>41452</v>
      </c>
      <c r="C4" s="8"/>
      <c r="F4" s="18" t="s">
        <v>9</v>
      </c>
      <c r="G4" s="12">
        <f>(-((E19*12)+F19)+((E8*12)+F8))/12</f>
        <v>3.3125</v>
      </c>
      <c r="H4" s="12">
        <f>G4*12*0.0254</f>
        <v>1.0096499999999999</v>
      </c>
      <c r="I4" s="13"/>
      <c r="J4" s="13"/>
      <c r="K4" s="14"/>
    </row>
    <row r="5" spans="2:11" ht="15.75" x14ac:dyDescent="0.25">
      <c r="B5" s="2"/>
      <c r="C5" s="8" t="s">
        <v>6</v>
      </c>
      <c r="E5" s="9" t="s">
        <v>16</v>
      </c>
      <c r="G5" s="2"/>
      <c r="H5" s="9" t="s">
        <v>7</v>
      </c>
      <c r="J5" s="9" t="s">
        <v>16</v>
      </c>
      <c r="K5" s="2"/>
    </row>
    <row r="6" spans="2:11" x14ac:dyDescent="0.25">
      <c r="B6" s="4" t="s">
        <v>0</v>
      </c>
      <c r="C6" s="4" t="s">
        <v>1</v>
      </c>
      <c r="D6" s="4"/>
      <c r="E6" s="4"/>
      <c r="F6" s="4"/>
      <c r="G6" s="4" t="s">
        <v>0</v>
      </c>
      <c r="H6" s="4" t="s">
        <v>1</v>
      </c>
      <c r="I6" s="4" t="s">
        <v>5</v>
      </c>
      <c r="J6" s="4" t="s">
        <v>1</v>
      </c>
      <c r="K6" s="4" t="s">
        <v>5</v>
      </c>
    </row>
    <row r="7" spans="2:11" x14ac:dyDescent="0.25">
      <c r="B7" s="5" t="s">
        <v>2</v>
      </c>
      <c r="C7" s="5" t="s">
        <v>2</v>
      </c>
      <c r="D7" s="5" t="s">
        <v>3</v>
      </c>
      <c r="E7" s="5" t="s">
        <v>2</v>
      </c>
      <c r="F7" s="5" t="s">
        <v>3</v>
      </c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</row>
    <row r="8" spans="2:11" x14ac:dyDescent="0.25">
      <c r="B8" s="22">
        <v>-100</v>
      </c>
      <c r="C8" s="22">
        <v>5</v>
      </c>
      <c r="D8" s="22">
        <v>1.75</v>
      </c>
      <c r="E8" s="22">
        <v>5</v>
      </c>
      <c r="F8" s="22">
        <v>0.75</v>
      </c>
      <c r="G8" s="7">
        <f t="shared" ref="G8:G9" si="0">B8*12*2.54</f>
        <v>-3048</v>
      </c>
      <c r="H8" s="7">
        <f t="shared" ref="H8:H19" si="1">((C8*12)+D8)*2.54</f>
        <v>156.845</v>
      </c>
      <c r="I8" s="7">
        <f>-H8</f>
        <v>-156.845</v>
      </c>
      <c r="J8" s="7">
        <f t="shared" ref="J8:J19" si="2">((E8*12)+F8)*2.54</f>
        <v>154.30500000000001</v>
      </c>
      <c r="K8" s="7">
        <f>-J8</f>
        <v>-154.30500000000001</v>
      </c>
    </row>
    <row r="9" spans="2:11" x14ac:dyDescent="0.25">
      <c r="B9" s="22">
        <v>-80</v>
      </c>
      <c r="C9" s="22">
        <v>5</v>
      </c>
      <c r="D9" s="22">
        <v>0</v>
      </c>
      <c r="E9" s="22">
        <v>4</v>
      </c>
      <c r="F9" s="22">
        <v>8.5</v>
      </c>
      <c r="G9" s="7">
        <f t="shared" si="0"/>
        <v>-2438.4</v>
      </c>
      <c r="H9" s="7">
        <f t="shared" si="1"/>
        <v>152.4</v>
      </c>
      <c r="I9" s="7">
        <f>-H9</f>
        <v>-152.4</v>
      </c>
      <c r="J9" s="7">
        <f t="shared" si="2"/>
        <v>143.51</v>
      </c>
      <c r="K9" s="7">
        <f>-J9</f>
        <v>-143.51</v>
      </c>
    </row>
    <row r="10" spans="2:11" x14ac:dyDescent="0.25">
      <c r="B10" s="22">
        <v>-60</v>
      </c>
      <c r="C10" s="22">
        <v>4</v>
      </c>
      <c r="D10" s="22">
        <v>10.75</v>
      </c>
      <c r="E10" s="22">
        <v>4</v>
      </c>
      <c r="F10" s="22">
        <v>7.75</v>
      </c>
      <c r="G10" s="7">
        <f t="shared" ref="G10:G13" si="3">B10*12*2.54</f>
        <v>-1828.8</v>
      </c>
      <c r="H10" s="7">
        <f t="shared" ref="H10:H13" si="4">((C10*12)+D10)*2.54</f>
        <v>149.22499999999999</v>
      </c>
      <c r="I10" s="7">
        <f t="shared" ref="I10:I13" si="5">-H10</f>
        <v>-149.22499999999999</v>
      </c>
      <c r="J10" s="7">
        <f t="shared" ref="J10:J13" si="6">((E10*12)+F10)*2.54</f>
        <v>141.60499999999999</v>
      </c>
      <c r="K10" s="7">
        <f t="shared" ref="K10:K13" si="7">-J10</f>
        <v>-141.60499999999999</v>
      </c>
    </row>
    <row r="11" spans="2:11" x14ac:dyDescent="0.25">
      <c r="B11" s="22">
        <v>-40</v>
      </c>
      <c r="C11" s="22">
        <v>5</v>
      </c>
      <c r="D11" s="22">
        <v>0.75</v>
      </c>
      <c r="E11" s="22">
        <v>4</v>
      </c>
      <c r="F11" s="22">
        <v>6.75</v>
      </c>
      <c r="G11" s="7">
        <f t="shared" si="3"/>
        <v>-1219.2</v>
      </c>
      <c r="H11" s="7">
        <f t="shared" si="4"/>
        <v>154.30500000000001</v>
      </c>
      <c r="I11" s="7">
        <f t="shared" si="5"/>
        <v>-154.30500000000001</v>
      </c>
      <c r="J11" s="7">
        <f t="shared" si="6"/>
        <v>139.065</v>
      </c>
      <c r="K11" s="7">
        <f t="shared" si="7"/>
        <v>-139.065</v>
      </c>
    </row>
    <row r="12" spans="2:11" x14ac:dyDescent="0.25">
      <c r="B12" s="22">
        <v>-20</v>
      </c>
      <c r="C12" s="22">
        <v>5</v>
      </c>
      <c r="D12" s="22">
        <v>4.25</v>
      </c>
      <c r="E12" s="22">
        <v>4</v>
      </c>
      <c r="F12" s="22">
        <v>6.75</v>
      </c>
      <c r="G12" s="7">
        <f t="shared" si="3"/>
        <v>-609.6</v>
      </c>
      <c r="H12" s="7">
        <f t="shared" si="4"/>
        <v>163.19499999999999</v>
      </c>
      <c r="I12" s="7">
        <f t="shared" si="5"/>
        <v>-163.19499999999999</v>
      </c>
      <c r="J12" s="7">
        <f t="shared" si="6"/>
        <v>139.065</v>
      </c>
      <c r="K12" s="7">
        <f t="shared" si="7"/>
        <v>-139.065</v>
      </c>
    </row>
    <row r="13" spans="2:11" x14ac:dyDescent="0.25">
      <c r="B13" s="22">
        <v>-13</v>
      </c>
      <c r="C13" s="22">
        <v>4</v>
      </c>
      <c r="D13" s="22">
        <v>10</v>
      </c>
      <c r="E13" s="22">
        <v>4</v>
      </c>
      <c r="F13" s="22">
        <v>6.75</v>
      </c>
      <c r="G13" s="7">
        <f t="shared" si="3"/>
        <v>-396.24</v>
      </c>
      <c r="H13" s="7">
        <f t="shared" si="4"/>
        <v>147.32</v>
      </c>
      <c r="I13" s="7">
        <f t="shared" si="5"/>
        <v>-147.32</v>
      </c>
      <c r="J13" s="7">
        <f t="shared" si="6"/>
        <v>139.065</v>
      </c>
      <c r="K13" s="7">
        <f t="shared" si="7"/>
        <v>-139.065</v>
      </c>
    </row>
    <row r="14" spans="2:11" x14ac:dyDescent="0.25">
      <c r="B14" s="6">
        <v>0</v>
      </c>
      <c r="C14" s="6">
        <v>4</v>
      </c>
      <c r="D14" s="6">
        <v>9.75</v>
      </c>
      <c r="E14" s="6">
        <v>4</v>
      </c>
      <c r="F14" s="6">
        <v>3.75</v>
      </c>
      <c r="G14" s="7">
        <f t="shared" ref="G14:G19" si="8">B14*12*2.54</f>
        <v>0</v>
      </c>
      <c r="H14" s="7">
        <f t="shared" si="1"/>
        <v>146.685</v>
      </c>
      <c r="I14" s="7">
        <f>-H14</f>
        <v>-146.685</v>
      </c>
      <c r="J14" s="7">
        <f t="shared" si="2"/>
        <v>131.44499999999999</v>
      </c>
      <c r="K14" s="7">
        <f>-J14</f>
        <v>-131.44499999999999</v>
      </c>
    </row>
    <row r="15" spans="2:11" x14ac:dyDescent="0.25">
      <c r="B15" s="6">
        <v>52</v>
      </c>
      <c r="C15" s="6">
        <v>3</v>
      </c>
      <c r="D15" s="6">
        <v>1</v>
      </c>
      <c r="E15" s="6">
        <v>2</v>
      </c>
      <c r="F15" s="6">
        <v>8.5</v>
      </c>
      <c r="G15" s="7">
        <f t="shared" si="8"/>
        <v>1584.96</v>
      </c>
      <c r="H15" s="7">
        <f t="shared" si="1"/>
        <v>93.98</v>
      </c>
      <c r="I15" s="7">
        <f>-H15</f>
        <v>-93.98</v>
      </c>
      <c r="J15" s="7">
        <f t="shared" si="2"/>
        <v>82.55</v>
      </c>
      <c r="K15" s="7">
        <f>-J15</f>
        <v>-82.55</v>
      </c>
    </row>
    <row r="16" spans="2:11" x14ac:dyDescent="0.25">
      <c r="B16" s="3">
        <v>90</v>
      </c>
      <c r="C16" s="3">
        <v>2</v>
      </c>
      <c r="D16" s="3">
        <v>11.25</v>
      </c>
      <c r="E16" s="3">
        <v>2</v>
      </c>
      <c r="F16" s="3">
        <v>6</v>
      </c>
      <c r="G16" s="7">
        <f t="shared" si="8"/>
        <v>2743.2</v>
      </c>
      <c r="H16" s="7">
        <f t="shared" si="1"/>
        <v>89.534999999999997</v>
      </c>
      <c r="I16" s="7">
        <f>0-H16</f>
        <v>-89.534999999999997</v>
      </c>
      <c r="J16" s="7">
        <f t="shared" si="2"/>
        <v>76.2</v>
      </c>
      <c r="K16" s="7">
        <f t="shared" ref="K16:K19" si="9">-J16</f>
        <v>-76.2</v>
      </c>
    </row>
    <row r="17" spans="2:11" x14ac:dyDescent="0.25">
      <c r="B17" s="3">
        <v>148</v>
      </c>
      <c r="C17" s="3">
        <v>3</v>
      </c>
      <c r="D17" s="3">
        <v>2.5</v>
      </c>
      <c r="E17" s="3">
        <v>2</v>
      </c>
      <c r="F17" s="3">
        <v>6.5</v>
      </c>
      <c r="G17" s="7">
        <f t="shared" si="8"/>
        <v>4511.04</v>
      </c>
      <c r="H17" s="7">
        <f t="shared" si="1"/>
        <v>97.79</v>
      </c>
      <c r="I17" s="7">
        <f t="shared" ref="I17:I19" si="10">-H17</f>
        <v>-97.79</v>
      </c>
      <c r="J17" s="7">
        <f t="shared" si="2"/>
        <v>77.47</v>
      </c>
      <c r="K17" s="7">
        <f t="shared" si="9"/>
        <v>-77.47</v>
      </c>
    </row>
    <row r="18" spans="2:11" x14ac:dyDescent="0.25">
      <c r="B18" s="3">
        <v>149</v>
      </c>
      <c r="C18" s="3">
        <v>2</v>
      </c>
      <c r="D18" s="3">
        <v>1</v>
      </c>
      <c r="E18" s="3">
        <v>2</v>
      </c>
      <c r="F18" s="3">
        <v>0</v>
      </c>
      <c r="G18" s="7">
        <f t="shared" si="8"/>
        <v>4541.5200000000004</v>
      </c>
      <c r="H18" s="7">
        <f t="shared" si="1"/>
        <v>63.5</v>
      </c>
      <c r="I18" s="7">
        <f t="shared" si="10"/>
        <v>-63.5</v>
      </c>
      <c r="J18" s="7">
        <f t="shared" si="2"/>
        <v>60.96</v>
      </c>
      <c r="K18" s="7">
        <f t="shared" si="9"/>
        <v>-60.96</v>
      </c>
    </row>
    <row r="19" spans="2:11" x14ac:dyDescent="0.25">
      <c r="B19" s="3">
        <v>162</v>
      </c>
      <c r="C19" s="3">
        <v>1</v>
      </c>
      <c r="D19" s="3">
        <v>11.25</v>
      </c>
      <c r="E19" s="3">
        <v>1</v>
      </c>
      <c r="F19" s="3">
        <v>9</v>
      </c>
      <c r="G19" s="7">
        <f t="shared" si="8"/>
        <v>4937.76</v>
      </c>
      <c r="H19" s="7">
        <f t="shared" si="1"/>
        <v>59.055</v>
      </c>
      <c r="I19" s="7">
        <f t="shared" si="10"/>
        <v>-59.055</v>
      </c>
      <c r="J19" s="7">
        <f t="shared" si="2"/>
        <v>53.34</v>
      </c>
      <c r="K19" s="7">
        <f t="shared" si="9"/>
        <v>-53.34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tabSelected="1" workbookViewId="0">
      <selection activeCell="M15" sqref="M15"/>
    </sheetView>
  </sheetViews>
  <sheetFormatPr defaultRowHeight="15" x14ac:dyDescent="0.25"/>
  <cols>
    <col min="2" max="2" width="9.85546875" bestFit="1" customWidth="1"/>
    <col min="3" max="3" width="9.28515625" bestFit="1" customWidth="1"/>
    <col min="6" max="6" width="11" customWidth="1"/>
    <col min="7" max="11" width="9.85546875" customWidth="1"/>
    <col min="14" max="14" width="11.5703125" customWidth="1"/>
  </cols>
  <sheetData>
    <row r="1" spans="2:11" ht="15.75" thickBot="1" x14ac:dyDescent="0.3"/>
    <row r="2" spans="2:11" x14ac:dyDescent="0.25">
      <c r="F2" s="19" t="s">
        <v>14</v>
      </c>
      <c r="G2" s="15" t="s">
        <v>2</v>
      </c>
      <c r="H2" s="15" t="s">
        <v>10</v>
      </c>
      <c r="I2" s="15" t="s">
        <v>11</v>
      </c>
      <c r="J2" s="15" t="s">
        <v>12</v>
      </c>
      <c r="K2" s="16" t="s">
        <v>13</v>
      </c>
    </row>
    <row r="3" spans="2:11" ht="15.75" x14ac:dyDescent="0.25">
      <c r="B3" s="1" t="s">
        <v>17</v>
      </c>
      <c r="C3" s="1"/>
      <c r="F3" s="17" t="s">
        <v>8</v>
      </c>
      <c r="G3" s="7">
        <f>ABS(B8)+ABS(B21)</f>
        <v>295</v>
      </c>
      <c r="H3" s="10">
        <f>G3*12*0.0254</f>
        <v>89.915999999999997</v>
      </c>
      <c r="I3" s="11"/>
      <c r="J3" s="20">
        <f>(G4/G3)*100</f>
        <v>2.2528248587570623</v>
      </c>
      <c r="K3" s="21">
        <f>H4/H3</f>
        <v>2.2528248587570618E-2</v>
      </c>
    </row>
    <row r="4" spans="2:11" ht="16.5" thickBot="1" x14ac:dyDescent="0.3">
      <c r="B4" s="2">
        <v>41452</v>
      </c>
      <c r="C4" s="8"/>
      <c r="F4" s="18" t="s">
        <v>9</v>
      </c>
      <c r="G4" s="12">
        <f>(-((E21*12)+F21)+((E8*12)+F8))/12</f>
        <v>6.645833333333333</v>
      </c>
      <c r="H4" s="12">
        <f>G4*12*0.0254</f>
        <v>2.0256499999999997</v>
      </c>
      <c r="I4" s="13"/>
      <c r="J4" s="13"/>
      <c r="K4" s="14"/>
    </row>
    <row r="5" spans="2:11" ht="15.75" x14ac:dyDescent="0.25">
      <c r="B5" s="2"/>
      <c r="C5" s="8" t="s">
        <v>6</v>
      </c>
      <c r="E5" s="9" t="s">
        <v>16</v>
      </c>
      <c r="G5" s="2"/>
      <c r="H5" s="9" t="s">
        <v>7</v>
      </c>
      <c r="J5" s="9" t="s">
        <v>16</v>
      </c>
      <c r="K5" s="2"/>
    </row>
    <row r="6" spans="2:11" x14ac:dyDescent="0.25">
      <c r="B6" s="4" t="s">
        <v>0</v>
      </c>
      <c r="C6" s="4" t="s">
        <v>1</v>
      </c>
      <c r="D6" s="4"/>
      <c r="E6" s="4"/>
      <c r="F6" s="4"/>
      <c r="G6" s="4" t="s">
        <v>0</v>
      </c>
      <c r="H6" s="4" t="s">
        <v>1</v>
      </c>
      <c r="I6" s="4" t="s">
        <v>5</v>
      </c>
      <c r="J6" s="4" t="s">
        <v>1</v>
      </c>
      <c r="K6" s="4" t="s">
        <v>5</v>
      </c>
    </row>
    <row r="7" spans="2:11" x14ac:dyDescent="0.25">
      <c r="B7" s="5" t="s">
        <v>2</v>
      </c>
      <c r="C7" s="5" t="s">
        <v>2</v>
      </c>
      <c r="D7" s="5" t="s">
        <v>3</v>
      </c>
      <c r="E7" s="5" t="s">
        <v>2</v>
      </c>
      <c r="F7" s="5" t="s">
        <v>3</v>
      </c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</row>
    <row r="8" spans="2:11" x14ac:dyDescent="0.25">
      <c r="B8" s="22">
        <v>-131</v>
      </c>
      <c r="C8" s="22">
        <v>7</v>
      </c>
      <c r="D8" s="22">
        <v>8.5</v>
      </c>
      <c r="E8" s="22">
        <v>6</v>
      </c>
      <c r="F8" s="22">
        <v>11.5</v>
      </c>
      <c r="G8" s="7">
        <f t="shared" ref="G8:G13" si="0">B8*12*2.54</f>
        <v>-3992.88</v>
      </c>
      <c r="H8" s="7">
        <f t="shared" ref="H8:H18" si="1">((C8*12)+D8)*2.54</f>
        <v>234.95000000000002</v>
      </c>
      <c r="I8" s="7">
        <f>-H8</f>
        <v>-234.95000000000002</v>
      </c>
      <c r="J8" s="7">
        <f t="shared" ref="J8:J18" si="2">((E8*12)+F8)*2.54</f>
        <v>212.09</v>
      </c>
      <c r="K8" s="7">
        <f>-J8</f>
        <v>-212.09</v>
      </c>
    </row>
    <row r="9" spans="2:11" x14ac:dyDescent="0.25">
      <c r="B9" s="22">
        <v>-81</v>
      </c>
      <c r="C9" s="22">
        <v>6</v>
      </c>
      <c r="D9" s="22">
        <v>11.5</v>
      </c>
      <c r="E9" s="22">
        <v>6</v>
      </c>
      <c r="F9" s="22">
        <v>4.75</v>
      </c>
      <c r="G9" s="7">
        <f t="shared" si="0"/>
        <v>-2468.88</v>
      </c>
      <c r="H9" s="7">
        <f t="shared" si="1"/>
        <v>212.09</v>
      </c>
      <c r="I9" s="7">
        <f>-H9</f>
        <v>-212.09</v>
      </c>
      <c r="J9" s="7">
        <f t="shared" si="2"/>
        <v>194.94499999999999</v>
      </c>
      <c r="K9" s="7">
        <f>-J9</f>
        <v>-194.94499999999999</v>
      </c>
    </row>
    <row r="10" spans="2:11" x14ac:dyDescent="0.25">
      <c r="B10" s="22">
        <v>-64</v>
      </c>
      <c r="C10" s="22">
        <v>7</v>
      </c>
      <c r="D10" s="22">
        <v>4</v>
      </c>
      <c r="E10" s="22">
        <v>6</v>
      </c>
      <c r="F10" s="22">
        <v>5.25</v>
      </c>
      <c r="G10" s="7">
        <f t="shared" si="0"/>
        <v>-1950.72</v>
      </c>
      <c r="H10" s="7">
        <f t="shared" si="1"/>
        <v>223.52</v>
      </c>
      <c r="I10" s="7">
        <f t="shared" ref="I10:I13" si="3">-H10</f>
        <v>-223.52</v>
      </c>
      <c r="J10" s="7">
        <f t="shared" si="2"/>
        <v>196.215</v>
      </c>
      <c r="K10" s="7">
        <f t="shared" ref="K10:K13" si="4">-J10</f>
        <v>-196.215</v>
      </c>
    </row>
    <row r="11" spans="2:11" x14ac:dyDescent="0.25">
      <c r="B11" s="22">
        <v>-62</v>
      </c>
      <c r="C11" s="22">
        <v>6</v>
      </c>
      <c r="D11" s="22">
        <v>2.25</v>
      </c>
      <c r="E11" s="22">
        <v>5</v>
      </c>
      <c r="F11" s="22">
        <v>11</v>
      </c>
      <c r="G11" s="7">
        <f t="shared" si="0"/>
        <v>-1889.76</v>
      </c>
      <c r="H11" s="7">
        <f t="shared" si="1"/>
        <v>188.595</v>
      </c>
      <c r="I11" s="7">
        <f t="shared" si="3"/>
        <v>-188.595</v>
      </c>
      <c r="J11" s="7">
        <f t="shared" si="2"/>
        <v>180.34</v>
      </c>
      <c r="K11" s="7">
        <f t="shared" si="4"/>
        <v>-180.34</v>
      </c>
    </row>
    <row r="12" spans="2:11" x14ac:dyDescent="0.25">
      <c r="B12" s="22">
        <v>-40</v>
      </c>
      <c r="C12" s="22">
        <v>5</v>
      </c>
      <c r="D12" s="22">
        <v>3.75</v>
      </c>
      <c r="E12" s="22">
        <v>5</v>
      </c>
      <c r="F12" s="22">
        <v>0.75</v>
      </c>
      <c r="G12" s="7">
        <f t="shared" si="0"/>
        <v>-1219.2</v>
      </c>
      <c r="H12" s="7">
        <f t="shared" si="1"/>
        <v>161.92500000000001</v>
      </c>
      <c r="I12" s="7">
        <f t="shared" si="3"/>
        <v>-161.92500000000001</v>
      </c>
      <c r="J12" s="7">
        <f t="shared" si="2"/>
        <v>154.30500000000001</v>
      </c>
      <c r="K12" s="7">
        <f t="shared" si="4"/>
        <v>-154.30500000000001</v>
      </c>
    </row>
    <row r="13" spans="2:11" x14ac:dyDescent="0.25">
      <c r="B13" s="22">
        <v>-19</v>
      </c>
      <c r="C13" s="22">
        <v>4</v>
      </c>
      <c r="D13" s="22">
        <v>11</v>
      </c>
      <c r="E13" s="22">
        <v>4</v>
      </c>
      <c r="F13" s="22">
        <v>5.75</v>
      </c>
      <c r="G13" s="7">
        <f t="shared" si="0"/>
        <v>-579.12</v>
      </c>
      <c r="H13" s="7">
        <f t="shared" si="1"/>
        <v>149.86000000000001</v>
      </c>
      <c r="I13" s="7">
        <f t="shared" si="3"/>
        <v>-149.86000000000001</v>
      </c>
      <c r="J13" s="7">
        <f t="shared" si="2"/>
        <v>136.52500000000001</v>
      </c>
      <c r="K13" s="7">
        <f t="shared" si="4"/>
        <v>-136.52500000000001</v>
      </c>
    </row>
    <row r="14" spans="2:11" x14ac:dyDescent="0.25">
      <c r="B14" s="6">
        <v>0</v>
      </c>
      <c r="C14" s="6">
        <v>5</v>
      </c>
      <c r="D14" s="6">
        <v>10.75</v>
      </c>
      <c r="E14" s="6">
        <v>4</v>
      </c>
      <c r="F14" s="6">
        <v>5.25</v>
      </c>
      <c r="G14" s="7">
        <f>B14*12*2.54</f>
        <v>0</v>
      </c>
      <c r="H14" s="7">
        <f t="shared" si="1"/>
        <v>179.70500000000001</v>
      </c>
      <c r="I14" s="7">
        <f>-H14</f>
        <v>-179.70500000000001</v>
      </c>
      <c r="J14" s="7">
        <f t="shared" si="2"/>
        <v>135.255</v>
      </c>
      <c r="K14" s="7">
        <f>-J14</f>
        <v>-135.255</v>
      </c>
    </row>
    <row r="15" spans="2:11" x14ac:dyDescent="0.25">
      <c r="B15" s="6">
        <v>11</v>
      </c>
      <c r="C15" s="6">
        <v>5</v>
      </c>
      <c r="D15" s="6">
        <v>8.75</v>
      </c>
      <c r="E15" s="6">
        <v>4</v>
      </c>
      <c r="F15" s="6">
        <v>5.5</v>
      </c>
      <c r="G15" s="7">
        <f>B15*12*2.54</f>
        <v>335.28000000000003</v>
      </c>
      <c r="H15" s="7">
        <f t="shared" si="1"/>
        <v>174.625</v>
      </c>
      <c r="I15" s="7">
        <f>-H15</f>
        <v>-174.625</v>
      </c>
      <c r="J15" s="7">
        <f t="shared" si="2"/>
        <v>135.89000000000001</v>
      </c>
      <c r="K15" s="7">
        <f>-J15</f>
        <v>-135.89000000000001</v>
      </c>
    </row>
    <row r="16" spans="2:11" x14ac:dyDescent="0.25">
      <c r="B16" s="3">
        <v>24</v>
      </c>
      <c r="C16" s="3">
        <v>5</v>
      </c>
      <c r="D16" s="3">
        <v>5.25</v>
      </c>
      <c r="E16" s="3">
        <v>4</v>
      </c>
      <c r="F16" s="3">
        <v>6.5</v>
      </c>
      <c r="G16" s="7">
        <f>B16*12*2.54</f>
        <v>731.52</v>
      </c>
      <c r="H16" s="7">
        <f t="shared" si="1"/>
        <v>165.73500000000001</v>
      </c>
      <c r="I16" s="7">
        <f>0-H16</f>
        <v>-165.73500000000001</v>
      </c>
      <c r="J16" s="7">
        <f t="shared" si="2"/>
        <v>138.43</v>
      </c>
      <c r="K16" s="7">
        <f t="shared" ref="K16:K18" si="5">-J16</f>
        <v>-138.43</v>
      </c>
    </row>
    <row r="17" spans="2:11" x14ac:dyDescent="0.25">
      <c r="B17" s="3">
        <f>24+6</f>
        <v>30</v>
      </c>
      <c r="C17" s="3">
        <v>5</v>
      </c>
      <c r="D17" s="3">
        <v>3.75</v>
      </c>
      <c r="E17" s="3">
        <v>4</v>
      </c>
      <c r="F17" s="3">
        <v>5.75</v>
      </c>
      <c r="G17" s="7">
        <f>B17*12*2.54</f>
        <v>914.4</v>
      </c>
      <c r="H17" s="7">
        <f t="shared" si="1"/>
        <v>161.92500000000001</v>
      </c>
      <c r="I17" s="7">
        <f t="shared" ref="I17:I18" si="6">-H17</f>
        <v>-161.92500000000001</v>
      </c>
      <c r="J17" s="7">
        <f t="shared" si="2"/>
        <v>136.52500000000001</v>
      </c>
      <c r="K17" s="7">
        <f t="shared" si="5"/>
        <v>-136.52500000000001</v>
      </c>
    </row>
    <row r="18" spans="2:11" x14ac:dyDescent="0.25">
      <c r="B18" s="3">
        <f>24+69</f>
        <v>93</v>
      </c>
      <c r="C18" s="3">
        <v>3</v>
      </c>
      <c r="D18" s="3">
        <v>4.25</v>
      </c>
      <c r="E18" s="3">
        <v>2</v>
      </c>
      <c r="F18" s="3">
        <v>9.5</v>
      </c>
      <c r="G18" s="7">
        <f>B18*12*2.54</f>
        <v>2834.64</v>
      </c>
      <c r="H18" s="7">
        <f t="shared" si="1"/>
        <v>102.235</v>
      </c>
      <c r="I18" s="7">
        <f t="shared" si="6"/>
        <v>-102.235</v>
      </c>
      <c r="J18" s="7">
        <f t="shared" si="2"/>
        <v>85.09</v>
      </c>
      <c r="K18" s="7">
        <f t="shared" si="5"/>
        <v>-85.09</v>
      </c>
    </row>
    <row r="19" spans="2:11" x14ac:dyDescent="0.25">
      <c r="B19" s="3">
        <f>24+96</f>
        <v>120</v>
      </c>
      <c r="C19" s="3">
        <v>3</v>
      </c>
      <c r="D19" s="3">
        <v>5</v>
      </c>
      <c r="E19" s="3">
        <v>2</v>
      </c>
      <c r="F19" s="3">
        <v>9.5</v>
      </c>
      <c r="G19" s="7">
        <f t="shared" ref="G19:G21" si="7">B19*12*2.54</f>
        <v>3657.6</v>
      </c>
      <c r="H19" s="7">
        <f t="shared" ref="H19:H21" si="8">((C19*12)+D19)*2.54</f>
        <v>104.14</v>
      </c>
      <c r="I19" s="7">
        <f t="shared" ref="I19:I21" si="9">-H19</f>
        <v>-104.14</v>
      </c>
      <c r="J19" s="7">
        <f t="shared" ref="J19:J21" si="10">((E19*12)+F19)*2.54</f>
        <v>85.09</v>
      </c>
      <c r="K19" s="7">
        <f t="shared" ref="K19:K21" si="11">-J19</f>
        <v>-85.09</v>
      </c>
    </row>
    <row r="20" spans="2:11" x14ac:dyDescent="0.25">
      <c r="B20" s="3">
        <f>24+114</f>
        <v>138</v>
      </c>
      <c r="C20" s="3">
        <v>1</v>
      </c>
      <c r="D20" s="3">
        <v>9.75</v>
      </c>
      <c r="E20" s="3">
        <v>1</v>
      </c>
      <c r="F20" s="3">
        <v>1.5</v>
      </c>
      <c r="G20" s="7">
        <f t="shared" si="7"/>
        <v>4206.24</v>
      </c>
      <c r="H20" s="7">
        <f t="shared" si="8"/>
        <v>55.244999999999997</v>
      </c>
      <c r="I20" s="7">
        <f t="shared" si="9"/>
        <v>-55.244999999999997</v>
      </c>
      <c r="J20" s="7">
        <f t="shared" si="10"/>
        <v>34.29</v>
      </c>
      <c r="K20" s="7">
        <f t="shared" si="11"/>
        <v>-34.29</v>
      </c>
    </row>
    <row r="21" spans="2:11" x14ac:dyDescent="0.25">
      <c r="B21" s="3">
        <f>24+140</f>
        <v>164</v>
      </c>
      <c r="C21" s="3">
        <v>0</v>
      </c>
      <c r="D21" s="3">
        <v>8</v>
      </c>
      <c r="E21" s="3">
        <v>0</v>
      </c>
      <c r="F21" s="3">
        <v>3.75</v>
      </c>
      <c r="G21" s="7">
        <f t="shared" si="7"/>
        <v>4998.72</v>
      </c>
      <c r="H21" s="7">
        <f t="shared" si="8"/>
        <v>20.32</v>
      </c>
      <c r="I21" s="7">
        <f t="shared" si="9"/>
        <v>-20.32</v>
      </c>
      <c r="J21" s="7">
        <f t="shared" si="10"/>
        <v>9.5250000000000004</v>
      </c>
      <c r="K21" s="7">
        <f t="shared" si="11"/>
        <v>-9.5250000000000004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N1</vt:lpstr>
      <vt:lpstr>N2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2012-02-24T02:19:29Z</dcterms:created>
  <dcterms:modified xsi:type="dcterms:W3CDTF">2015-11-20T22:21:14Z</dcterms:modified>
</cp:coreProperties>
</file>