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49C47753-D7F6-43A8-A0B5-A6333C157455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48" i="1" l="1"/>
  <c r="B48" i="1"/>
  <c r="B47" i="1"/>
  <c r="B46" i="1"/>
  <c r="B45" i="1"/>
  <c r="B44" i="1"/>
  <c r="B36" i="1"/>
  <c r="B43" i="1"/>
  <c r="B42" i="1"/>
  <c r="B40" i="1"/>
  <c r="B39" i="1"/>
  <c r="E3" i="1"/>
  <c r="E11" i="1" l="1"/>
  <c r="E10" i="1"/>
  <c r="E8" i="1"/>
  <c r="E7" i="1"/>
  <c r="E6" i="1"/>
  <c r="E5" i="1"/>
  <c r="B34" i="1"/>
  <c r="E13" i="1" l="1"/>
  <c r="E9" i="1"/>
  <c r="G3" i="1"/>
  <c r="B33" i="1"/>
  <c r="B38" i="1" l="1"/>
  <c r="H7" i="1"/>
  <c r="H10" i="1"/>
  <c r="H13" i="1"/>
  <c r="H9" i="1"/>
  <c r="B37" i="1" s="1"/>
  <c r="H6" i="1"/>
  <c r="H8" i="1"/>
  <c r="H12" i="1"/>
  <c r="H11" i="1"/>
  <c r="B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tc={BD7CD57E-B34C-4E01-8B4E-08E00BF57193}</author>
  </authors>
  <commentList>
    <comment ref="B45" authorId="0" shapeId="0" xr:uid="{BD7CD57E-B34C-4E01-8B4E-08E00BF5719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так как RG=1 получается большое число</t>
      </text>
    </comment>
  </commentList>
</comments>
</file>

<file path=xl/sharedStrings.xml><?xml version="1.0" encoding="utf-8"?>
<sst xmlns="http://schemas.openxmlformats.org/spreadsheetml/2006/main" count="58" uniqueCount="58">
  <si>
    <r>
      <t>Результаты расчета</t>
    </r>
    <r>
      <rPr>
        <sz val="14"/>
        <color theme="1"/>
        <rFont val="Times New Roman"/>
        <family val="1"/>
        <charset val="204"/>
      </rPr>
      <t>:</t>
    </r>
  </si>
  <si>
    <t>Выбор циклона</t>
  </si>
  <si>
    <t>Введите коэффициенты:</t>
  </si>
  <si>
    <t>Поправочный коэффициент BETA</t>
  </si>
  <si>
    <r>
      <t xml:space="preserve">Плотность сухого газа при нормальных условиях, </t>
    </r>
    <r>
      <rPr>
        <i/>
        <sz val="14"/>
        <color theme="1"/>
        <rFont val="Times New Roman"/>
        <family val="1"/>
        <charset val="204"/>
      </rPr>
      <t>кг/м</t>
    </r>
    <r>
      <rPr>
        <i/>
        <vertAlign val="superscript"/>
        <sz val="14"/>
        <color theme="1"/>
        <rFont val="Times New Roman"/>
        <family val="1"/>
        <charset val="204"/>
      </rPr>
      <t>3</t>
    </r>
    <r>
      <rPr>
        <i/>
        <vertAlign val="subscript"/>
        <sz val="14"/>
        <color theme="1"/>
        <rFont val="Times New Roman"/>
        <family val="1"/>
        <charset val="204"/>
      </rPr>
      <t>,</t>
    </r>
    <r>
      <rPr>
        <sz val="14"/>
        <color theme="1"/>
        <rFont val="Times New Roman"/>
        <family val="1"/>
        <charset val="204"/>
      </rPr>
      <t xml:space="preserve"> R0 = 1,2061</t>
    </r>
  </si>
  <si>
    <t>Динамическая вязкость газа при рабочих условиях,MG  ,</t>
  </si>
  <si>
    <t>Расход влажного газа при рабочих условиях, м3/с,VG 12,61</t>
  </si>
  <si>
    <t xml:space="preserve">Плотность влажного газа при рабочих условиях, кг/м3,RG = 0,9306 </t>
  </si>
  <si>
    <t xml:space="preserve">Плотность сухого газа при рабочих условиях, кг/м3, RGC = 0,9353 </t>
  </si>
  <si>
    <t>К</t>
  </si>
  <si>
    <r>
      <t>X</t>
    </r>
    <r>
      <rPr>
        <vertAlign val="superscript"/>
        <sz val="14"/>
        <color theme="1"/>
        <rFont val="Times New Roman"/>
        <family val="1"/>
        <charset val="204"/>
      </rPr>
      <t>b</t>
    </r>
    <r>
      <rPr>
        <sz val="14"/>
        <color theme="1"/>
        <rFont val="Times New Roman"/>
        <family val="1"/>
        <charset val="204"/>
      </rPr>
      <t>(CO)</t>
    </r>
  </si>
  <si>
    <r>
      <t>X</t>
    </r>
    <r>
      <rPr>
        <vertAlign val="superscript"/>
        <sz val="14"/>
        <color theme="1"/>
        <rFont val="Times New Roman"/>
        <family val="1"/>
        <charset val="204"/>
      </rPr>
      <t>b</t>
    </r>
    <r>
      <rPr>
        <sz val="14"/>
        <color theme="1"/>
        <rFont val="Times New Roman"/>
        <family val="1"/>
        <charset val="204"/>
      </rPr>
      <t>(CO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)</t>
    </r>
  </si>
  <si>
    <r>
      <t>X</t>
    </r>
    <r>
      <rPr>
        <vertAlign val="superscript"/>
        <sz val="14"/>
        <color theme="1"/>
        <rFont val="Times New Roman"/>
        <family val="1"/>
        <charset val="204"/>
      </rPr>
      <t>b</t>
    </r>
    <r>
      <rPr>
        <sz val="14"/>
        <color theme="1"/>
        <rFont val="Times New Roman"/>
        <family val="1"/>
        <charset val="204"/>
      </rPr>
      <t>(O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)</t>
    </r>
  </si>
  <si>
    <r>
      <t>X</t>
    </r>
    <r>
      <rPr>
        <vertAlign val="superscript"/>
        <sz val="14"/>
        <color theme="1"/>
        <rFont val="Times New Roman"/>
        <family val="1"/>
        <charset val="204"/>
      </rPr>
      <t>b</t>
    </r>
    <r>
      <rPr>
        <sz val="14"/>
        <color theme="1"/>
        <rFont val="Times New Roman"/>
        <family val="1"/>
        <charset val="204"/>
      </rPr>
      <t>(N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)</t>
    </r>
  </si>
  <si>
    <r>
      <t>X</t>
    </r>
    <r>
      <rPr>
        <vertAlign val="superscript"/>
        <sz val="14"/>
        <color theme="1"/>
        <rFont val="Times New Roman"/>
        <family val="1"/>
        <charset val="204"/>
      </rPr>
      <t xml:space="preserve">b </t>
    </r>
    <r>
      <rPr>
        <sz val="14"/>
        <color theme="1"/>
        <rFont val="Times New Roman"/>
        <family val="1"/>
        <charset val="204"/>
      </rPr>
      <t>(NO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)</t>
    </r>
  </si>
  <si>
    <r>
      <t>X</t>
    </r>
    <r>
      <rPr>
        <vertAlign val="superscript"/>
        <sz val="14"/>
        <color theme="1"/>
        <rFont val="Times New Roman"/>
        <family val="1"/>
        <charset val="204"/>
      </rPr>
      <t>b</t>
    </r>
    <r>
      <rPr>
        <sz val="14"/>
        <color theme="1"/>
        <rFont val="Times New Roman"/>
        <family val="1"/>
        <charset val="204"/>
      </rPr>
      <t>(SO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)</t>
    </r>
  </si>
  <si>
    <r>
      <t>X</t>
    </r>
    <r>
      <rPr>
        <vertAlign val="superscript"/>
        <sz val="14"/>
        <color theme="1"/>
        <rFont val="Times New Roman"/>
        <family val="1"/>
        <charset val="204"/>
      </rPr>
      <t>b</t>
    </r>
    <r>
      <rPr>
        <sz val="14"/>
        <color theme="1"/>
        <rFont val="Times New Roman"/>
        <family val="1"/>
        <charset val="204"/>
      </rPr>
      <t>(H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S)</t>
    </r>
  </si>
  <si>
    <r>
      <t>X</t>
    </r>
    <r>
      <rPr>
        <vertAlign val="superscript"/>
        <sz val="14"/>
        <color theme="1"/>
        <rFont val="Times New Roman"/>
        <family val="1"/>
        <charset val="204"/>
      </rPr>
      <t>b</t>
    </r>
    <r>
      <rPr>
        <sz val="14"/>
        <color theme="1"/>
        <rFont val="Times New Roman"/>
        <family val="1"/>
        <charset val="204"/>
      </rPr>
      <t>(H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O)</t>
    </r>
  </si>
  <si>
    <t>A1</t>
  </si>
  <si>
    <t>A2</t>
  </si>
  <si>
    <r>
      <t xml:space="preserve">Общая площадь проходного сечения циклонов, </t>
    </r>
    <r>
      <rPr>
        <i/>
        <sz val="14"/>
        <color theme="1"/>
        <rFont val="Times New Roman"/>
        <family val="1"/>
        <charset val="204"/>
      </rPr>
      <t>м</t>
    </r>
    <r>
      <rPr>
        <i/>
        <vertAlign val="superscript"/>
        <sz val="14"/>
        <color theme="1"/>
        <rFont val="Times New Roman"/>
        <family val="1"/>
        <charset val="204"/>
      </rPr>
      <t>2</t>
    </r>
    <r>
      <rPr>
        <i/>
        <sz val="14"/>
        <color theme="1"/>
        <rFont val="Times New Roman"/>
        <family val="1"/>
        <charset val="204"/>
      </rPr>
      <t>,</t>
    </r>
    <r>
      <rPr>
        <sz val="14"/>
        <color theme="1"/>
        <rFont val="Times New Roman"/>
        <family val="1"/>
        <charset val="204"/>
      </rPr>
      <t xml:space="preserve">F = 7,42 </t>
    </r>
  </si>
  <si>
    <r>
      <t xml:space="preserve">Расчетный диаметр одиночного циклона, </t>
    </r>
    <r>
      <rPr>
        <i/>
        <sz val="14"/>
        <color theme="1"/>
        <rFont val="Times New Roman"/>
        <family val="1"/>
        <charset val="204"/>
      </rPr>
      <t>мм,</t>
    </r>
    <r>
      <rPr>
        <sz val="14"/>
        <color theme="1"/>
        <rFont val="Times New Roman"/>
        <family val="1"/>
        <charset val="204"/>
      </rPr>
      <t xml:space="preserve">DC = I255 </t>
    </r>
  </si>
  <si>
    <r>
      <t xml:space="preserve">Диаметр циклона из стандартного ряда, </t>
    </r>
    <r>
      <rPr>
        <i/>
        <sz val="14"/>
        <color theme="1"/>
        <rFont val="Times New Roman"/>
        <family val="1"/>
        <charset val="204"/>
      </rPr>
      <t>мм,</t>
    </r>
    <r>
      <rPr>
        <sz val="14"/>
        <color theme="1"/>
        <rFont val="Times New Roman"/>
        <family val="1"/>
        <charset val="204"/>
      </rPr>
      <t xml:space="preserve">DS = 1200 </t>
    </r>
  </si>
  <si>
    <r>
      <t xml:space="preserve">Расчетная скорость газа в циклоне, </t>
    </r>
    <r>
      <rPr>
        <i/>
        <sz val="14"/>
        <color theme="1"/>
        <rFont val="Times New Roman"/>
        <family val="1"/>
        <charset val="204"/>
      </rPr>
      <t>м/с,</t>
    </r>
    <r>
      <rPr>
        <sz val="14"/>
        <color theme="1"/>
        <rFont val="Times New Roman"/>
        <family val="1"/>
        <charset val="204"/>
      </rPr>
      <t>WG = 1,859</t>
    </r>
  </si>
  <si>
    <r>
      <t xml:space="preserve">Отличие расчетной скорости от оптимальной, </t>
    </r>
    <r>
      <rPr>
        <i/>
        <sz val="14"/>
        <color theme="1"/>
        <rFont val="Times New Roman"/>
        <family val="1"/>
        <charset val="204"/>
      </rPr>
      <t>%,</t>
    </r>
    <r>
      <rPr>
        <sz val="14"/>
        <color theme="1"/>
        <rFont val="Times New Roman"/>
        <family val="1"/>
        <charset val="204"/>
      </rPr>
      <t>DW = 9,39</t>
    </r>
  </si>
  <si>
    <t>Коэффициент гидравлического сопротивления циклона,KSIC = 1026</t>
  </si>
  <si>
    <r>
      <t xml:space="preserve">Гидравлическое сопротивление циклона, </t>
    </r>
    <r>
      <rPr>
        <i/>
        <sz val="14"/>
        <color theme="1"/>
        <rFont val="Times New Roman"/>
        <family val="1"/>
        <charset val="204"/>
      </rPr>
      <t>Па,</t>
    </r>
    <r>
      <rPr>
        <sz val="14"/>
        <color theme="1"/>
        <rFont val="Times New Roman"/>
        <family val="1"/>
        <charset val="204"/>
      </rPr>
      <t>DP = 1650</t>
    </r>
  </si>
  <si>
    <t>Коэффициент КР ,КР = 1773</t>
  </si>
  <si>
    <t>Минимальный размер частиц, мкм, DMIN = 8,07</t>
  </si>
  <si>
    <r>
      <t xml:space="preserve">Общая степень очистки газа, </t>
    </r>
    <r>
      <rPr>
        <i/>
        <sz val="14"/>
        <color theme="1"/>
        <rFont val="Times New Roman"/>
        <family val="1"/>
        <charset val="204"/>
      </rPr>
      <t>%,</t>
    </r>
    <r>
      <rPr>
        <sz val="14"/>
        <color theme="1"/>
        <rFont val="Times New Roman"/>
        <family val="1"/>
        <charset val="204"/>
      </rPr>
      <t>FO = 86,54</t>
    </r>
  </si>
  <si>
    <t>Остаточная запыленность газа, г/м3,Z1 = 5,38</t>
  </si>
  <si>
    <r>
      <t xml:space="preserve">Барометрическое давление </t>
    </r>
    <r>
      <rPr>
        <i/>
        <sz val="14"/>
        <color rgb="FF000000"/>
        <rFont val="Times New Roman"/>
        <family val="1"/>
        <charset val="204"/>
      </rPr>
      <t>Р</t>
    </r>
    <r>
      <rPr>
        <i/>
        <vertAlign val="subscript"/>
        <sz val="14"/>
        <color rgb="FF000000"/>
        <rFont val="Times New Roman"/>
        <family val="1"/>
        <charset val="204"/>
      </rPr>
      <t>бар</t>
    </r>
  </si>
  <si>
    <r>
      <t xml:space="preserve">Объемный расход сухого газа при нормальных условиях </t>
    </r>
    <r>
      <rPr>
        <i/>
        <sz val="14"/>
        <color rgb="FF000000"/>
        <rFont val="Times New Roman"/>
        <family val="1"/>
        <charset val="204"/>
      </rPr>
      <t>V</t>
    </r>
    <r>
      <rPr>
        <i/>
        <vertAlign val="subscript"/>
        <sz val="14"/>
        <color rgb="FF000000"/>
        <rFont val="Times New Roman"/>
        <family val="1"/>
        <charset val="204"/>
      </rPr>
      <t>o,г</t>
    </r>
    <r>
      <rPr>
        <i/>
        <sz val="14"/>
        <color rgb="FF000000"/>
        <rFont val="Times New Roman"/>
        <family val="1"/>
        <charset val="204"/>
      </rPr>
      <t>, м</t>
    </r>
    <r>
      <rPr>
        <i/>
        <vertAlign val="superscript"/>
        <sz val="14"/>
        <color rgb="FF000000"/>
        <rFont val="Times New Roman"/>
        <family val="1"/>
        <charset val="204"/>
      </rPr>
      <t>3</t>
    </r>
    <r>
      <rPr>
        <i/>
        <sz val="14"/>
        <color rgb="FF000000"/>
        <rFont val="Times New Roman"/>
        <family val="1"/>
        <charset val="204"/>
      </rPr>
      <t>/с</t>
    </r>
  </si>
  <si>
    <r>
      <t xml:space="preserve">Влажность очищаемого газа </t>
    </r>
    <r>
      <rPr>
        <i/>
        <sz val="14"/>
        <color rgb="FF000000"/>
        <rFont val="Times New Roman"/>
        <family val="1"/>
        <charset val="204"/>
      </rPr>
      <t>Х</t>
    </r>
    <r>
      <rPr>
        <i/>
        <vertAlign val="subscript"/>
        <sz val="14"/>
        <color rgb="FF000000"/>
        <rFont val="Times New Roman"/>
        <family val="1"/>
        <charset val="204"/>
      </rPr>
      <t>г</t>
    </r>
  </si>
  <si>
    <r>
      <t xml:space="preserve">Избыточное давление (+) или разрежение (-) очищаемого газа </t>
    </r>
    <r>
      <rPr>
        <i/>
        <sz val="14"/>
        <color rgb="FF000000"/>
        <rFont val="Times New Roman"/>
        <family val="1"/>
        <charset val="204"/>
      </rPr>
      <t>±Р</t>
    </r>
    <r>
      <rPr>
        <i/>
        <vertAlign val="subscript"/>
        <sz val="14"/>
        <color rgb="FF000000"/>
        <rFont val="Times New Roman"/>
        <family val="1"/>
        <charset val="204"/>
      </rPr>
      <t>г</t>
    </r>
    <r>
      <rPr>
        <i/>
        <sz val="14"/>
        <color rgb="FF000000"/>
        <rFont val="Times New Roman"/>
        <family val="1"/>
        <charset val="204"/>
      </rPr>
      <t>, кПа</t>
    </r>
  </si>
  <si>
    <r>
      <t xml:space="preserve">Состав газа по компонентам </t>
    </r>
    <r>
      <rPr>
        <i/>
        <sz val="14"/>
        <color rgb="FF000000"/>
        <rFont val="Times New Roman"/>
        <family val="1"/>
        <charset val="204"/>
      </rPr>
      <t>Х(CO)</t>
    </r>
  </si>
  <si>
    <t>Состав газа по компонентам Х(CO2)</t>
  </si>
  <si>
    <t>Состав газа по компонентам  Х(О2)</t>
  </si>
  <si>
    <t>Состав газа по компонентам Х(N2)</t>
  </si>
  <si>
    <t>Состав газа по компонентам Х(SO2)</t>
  </si>
  <si>
    <t>Состав газа по компонентам Х(NO2)</t>
  </si>
  <si>
    <t>Состав газа по компонентам Х(H2S)</t>
  </si>
  <si>
    <t>Состав газа по компонентам Х(H2O)</t>
  </si>
  <si>
    <r>
      <t xml:space="preserve">Температура очищаемого газа </t>
    </r>
    <r>
      <rPr>
        <i/>
        <sz val="14"/>
        <color theme="1"/>
        <rFont val="Times New Roman"/>
        <family val="1"/>
        <charset val="204"/>
      </rPr>
      <t>t</t>
    </r>
    <r>
      <rPr>
        <i/>
        <vertAlign val="subscript"/>
        <sz val="14"/>
        <color theme="1"/>
        <rFont val="Times New Roman"/>
        <family val="1"/>
        <charset val="204"/>
      </rPr>
      <t>г</t>
    </r>
    <r>
      <rPr>
        <i/>
        <sz val="14"/>
        <color theme="1"/>
        <rFont val="Times New Roman"/>
        <family val="1"/>
        <charset val="204"/>
      </rPr>
      <t xml:space="preserve"> ,°С</t>
    </r>
    <r>
      <rPr>
        <sz val="14"/>
        <color theme="1"/>
        <rFont val="Times New Roman"/>
        <family val="1"/>
        <charset val="204"/>
      </rPr>
      <t xml:space="preserve"> </t>
    </r>
  </si>
  <si>
    <r>
      <t xml:space="preserve">Концентрация пыли в очищаемом газе </t>
    </r>
    <r>
      <rPr>
        <i/>
        <sz val="14"/>
        <color theme="1"/>
        <rFont val="Times New Roman"/>
        <family val="1"/>
        <charset val="204"/>
      </rPr>
      <t>Z, г/м</t>
    </r>
    <r>
      <rPr>
        <i/>
        <vertAlign val="superscript"/>
        <sz val="14"/>
        <color theme="1"/>
        <rFont val="Times New Roman"/>
        <family val="1"/>
        <charset val="204"/>
      </rPr>
      <t>3</t>
    </r>
  </si>
  <si>
    <r>
      <t xml:space="preserve">Число фракций пыли </t>
    </r>
    <r>
      <rPr>
        <i/>
        <sz val="14"/>
        <color theme="1"/>
        <rFont val="Times New Roman"/>
        <family val="1"/>
        <charset val="204"/>
      </rPr>
      <t>N</t>
    </r>
    <r>
      <rPr>
        <sz val="14"/>
        <color theme="1"/>
        <rFont val="Times New Roman"/>
        <family val="1"/>
        <charset val="204"/>
      </rPr>
      <t xml:space="preserve"> </t>
    </r>
  </si>
  <si>
    <r>
      <t xml:space="preserve">Дисперсный состав пыли </t>
    </r>
    <r>
      <rPr>
        <i/>
        <sz val="14"/>
        <rFont val="Times New Roman"/>
        <family val="1"/>
        <charset val="204"/>
      </rPr>
      <t>d</t>
    </r>
    <r>
      <rPr>
        <i/>
        <vertAlign val="subscript"/>
        <sz val="14"/>
        <rFont val="Times New Roman"/>
        <family val="1"/>
        <charset val="204"/>
      </rPr>
      <t>i</t>
    </r>
    <r>
      <rPr>
        <i/>
        <sz val="14"/>
        <rFont val="Times New Roman"/>
        <family val="1"/>
        <charset val="204"/>
      </rPr>
      <t>, мкм</t>
    </r>
    <r>
      <rPr>
        <sz val="14"/>
        <rFont val="Times New Roman"/>
        <family val="1"/>
        <charset val="204"/>
      </rPr>
      <t xml:space="preserve"> </t>
    </r>
  </si>
  <si>
    <r>
      <t xml:space="preserve">Плотность пылевых частиц </t>
    </r>
    <r>
      <rPr>
        <i/>
        <sz val="14"/>
        <color theme="1"/>
        <rFont val="Times New Roman"/>
        <family val="1"/>
        <charset val="204"/>
      </rPr>
      <t>ρ</t>
    </r>
    <r>
      <rPr>
        <i/>
        <vertAlign val="subscript"/>
        <sz val="14"/>
        <color theme="1"/>
        <rFont val="Times New Roman"/>
        <family val="1"/>
        <charset val="204"/>
      </rPr>
      <t>п</t>
    </r>
    <r>
      <rPr>
        <i/>
        <sz val="14"/>
        <color theme="1"/>
        <rFont val="Times New Roman"/>
        <family val="1"/>
        <charset val="204"/>
      </rPr>
      <t xml:space="preserve"> , кг/м</t>
    </r>
    <r>
      <rPr>
        <i/>
        <vertAlign val="super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 xml:space="preserve"> </t>
    </r>
  </si>
  <si>
    <r>
      <t xml:space="preserve">Требуемая степень очистки газа от пыли </t>
    </r>
    <r>
      <rPr>
        <i/>
        <sz val="14"/>
        <color theme="1"/>
        <rFont val="Times New Roman"/>
        <family val="1"/>
        <charset val="204"/>
      </rPr>
      <t>η</t>
    </r>
    <r>
      <rPr>
        <i/>
        <vertAlign val="subscript"/>
        <sz val="14"/>
        <color theme="1"/>
        <rFont val="Times New Roman"/>
        <family val="1"/>
        <charset val="204"/>
      </rPr>
      <t>т</t>
    </r>
    <r>
      <rPr>
        <i/>
        <sz val="14"/>
        <color theme="1"/>
        <rFont val="Times New Roman"/>
        <family val="1"/>
        <charset val="204"/>
      </rPr>
      <t>,</t>
    </r>
  </si>
  <si>
    <r>
      <t xml:space="preserve">Признак типа циклона </t>
    </r>
    <r>
      <rPr>
        <i/>
        <sz val="14"/>
        <color theme="1"/>
        <rFont val="Times New Roman"/>
        <family val="1"/>
        <charset val="204"/>
      </rPr>
      <t>РТ</t>
    </r>
    <r>
      <rPr>
        <sz val="14"/>
        <color theme="1"/>
        <rFont val="Times New Roman"/>
        <family val="1"/>
        <charset val="204"/>
      </rPr>
      <t xml:space="preserve"> </t>
    </r>
  </si>
  <si>
    <r>
      <t xml:space="preserve">Дисперсия размеров пылевых частиц от стандартного распределения </t>
    </r>
    <r>
      <rPr>
        <i/>
        <sz val="14"/>
        <color theme="1"/>
        <rFont val="Times New Roman"/>
        <family val="1"/>
        <charset val="204"/>
      </rPr>
      <t>lgσ</t>
    </r>
    <r>
      <rPr>
        <i/>
        <vertAlign val="subscript"/>
        <sz val="14"/>
        <color theme="1"/>
        <rFont val="Times New Roman"/>
        <family val="1"/>
        <charset val="204"/>
      </rPr>
      <t>η</t>
    </r>
    <r>
      <rPr>
        <i/>
        <vertAlign val="superscript"/>
        <sz val="14"/>
        <color theme="1"/>
        <rFont val="Times New Roman"/>
        <family val="1"/>
        <charset val="204"/>
      </rPr>
      <t>т</t>
    </r>
    <r>
      <rPr>
        <sz val="14"/>
        <color theme="1"/>
        <rFont val="Times New Roman"/>
        <family val="1"/>
        <charset val="204"/>
      </rPr>
      <t xml:space="preserve"> </t>
    </r>
  </si>
  <si>
    <r>
      <t xml:space="preserve">Оптимальная скорость газа в циклоне </t>
    </r>
    <r>
      <rPr>
        <i/>
        <sz val="14"/>
        <color theme="1"/>
        <rFont val="Times New Roman"/>
        <family val="1"/>
        <charset val="204"/>
      </rPr>
      <t>ω</t>
    </r>
    <r>
      <rPr>
        <i/>
        <vertAlign val="subscript"/>
        <sz val="14"/>
        <color theme="1"/>
        <rFont val="Times New Roman"/>
        <family val="1"/>
        <charset val="204"/>
      </rPr>
      <t>опт</t>
    </r>
    <r>
      <rPr>
        <i/>
        <sz val="14"/>
        <color theme="1"/>
        <rFont val="Times New Roman"/>
        <family val="1"/>
        <charset val="204"/>
      </rPr>
      <t>, м/c</t>
    </r>
    <r>
      <rPr>
        <sz val="14"/>
        <color theme="1"/>
        <rFont val="Times New Roman"/>
        <family val="1"/>
        <charset val="204"/>
      </rPr>
      <t xml:space="preserve"> </t>
    </r>
  </si>
  <si>
    <r>
      <t xml:space="preserve">Средний медианный размер частиц пыли, теоретически улавливаемых на </t>
    </r>
    <r>
      <rPr>
        <i/>
        <sz val="14"/>
        <color theme="1"/>
        <rFont val="Times New Roman"/>
        <family val="1"/>
        <charset val="204"/>
      </rPr>
      <t>50%, d</t>
    </r>
    <r>
      <rPr>
        <i/>
        <vertAlign val="superscript"/>
        <sz val="14"/>
        <color theme="1"/>
        <rFont val="Times New Roman"/>
        <family val="1"/>
        <charset val="204"/>
      </rPr>
      <t>т</t>
    </r>
    <r>
      <rPr>
        <i/>
        <vertAlign val="subscript"/>
        <sz val="14"/>
        <color theme="1"/>
        <rFont val="Times New Roman"/>
        <family val="1"/>
        <charset val="204"/>
      </rPr>
      <t>50</t>
    </r>
    <r>
      <rPr>
        <i/>
        <sz val="14"/>
        <color theme="1"/>
        <rFont val="Times New Roman"/>
        <family val="1"/>
        <charset val="204"/>
      </rPr>
      <t>, мкм</t>
    </r>
    <r>
      <rPr>
        <sz val="14"/>
        <color theme="1"/>
        <rFont val="Times New Roman"/>
        <family val="1"/>
        <charset val="204"/>
      </rPr>
      <t xml:space="preserve"> </t>
    </r>
  </si>
  <si>
    <r>
      <t xml:space="preserve">Количество единичных циклонов в группе </t>
    </r>
    <r>
      <rPr>
        <i/>
        <sz val="14"/>
        <color theme="1"/>
        <rFont val="Times New Roman"/>
        <family val="1"/>
        <charset val="204"/>
      </rPr>
      <t>N</t>
    </r>
    <r>
      <rPr>
        <i/>
        <vertAlign val="subscript"/>
        <sz val="14"/>
        <color theme="1"/>
        <rFont val="Times New Roman"/>
        <family val="1"/>
        <charset val="204"/>
      </rPr>
      <t>ц</t>
    </r>
    <r>
      <rPr>
        <i/>
        <sz val="14"/>
        <color theme="1"/>
        <rFont val="Times New Roman"/>
        <family val="1"/>
        <charset val="204"/>
      </rPr>
      <t>, шт</t>
    </r>
    <r>
      <rPr>
        <sz val="14"/>
        <color theme="1"/>
        <rFont val="Times New Roman"/>
        <family val="1"/>
        <charset val="204"/>
      </rPr>
      <t xml:space="preserve"> </t>
    </r>
  </si>
  <si>
    <t xml:space="preserve">Коэффициент гидравлического сопротивления циклона </t>
  </si>
  <si>
    <r>
      <t xml:space="preserve">Коэффициент, учитывающий отличие диаметра циклона от 500 мм, </t>
    </r>
    <r>
      <rPr>
        <i/>
        <sz val="14"/>
        <color theme="1"/>
        <rFont val="Times New Roman"/>
        <family val="1"/>
        <charset val="204"/>
      </rPr>
      <t>K</t>
    </r>
    <r>
      <rPr>
        <i/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 xml:space="preserve"> </t>
    </r>
  </si>
  <si>
    <r>
      <t xml:space="preserve">Поправка на влияние запыленности газа </t>
    </r>
    <r>
      <rPr>
        <i/>
        <sz val="14"/>
        <color theme="1"/>
        <rFont val="Times New Roman"/>
        <family val="1"/>
        <charset val="204"/>
      </rPr>
      <t>К</t>
    </r>
    <r>
      <rPr>
        <i/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 xml:space="preserve"> </t>
    </r>
  </si>
  <si>
    <r>
      <t xml:space="preserve">Поправка на влияние групповой компоновки циклонов </t>
    </r>
    <r>
      <rPr>
        <i/>
        <sz val="14"/>
        <color theme="1"/>
        <rFont val="Times New Roman"/>
        <family val="1"/>
        <charset val="204"/>
      </rPr>
      <t>К</t>
    </r>
    <r>
      <rPr>
        <i/>
        <vertAlign val="subscript"/>
        <sz val="14"/>
        <color theme="1"/>
        <rFont val="Times New Roman"/>
        <family val="1"/>
        <charset val="204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</si>
</sst>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0.0E+00"/>
    <numFmt numFmtId="166" formatCode="0.0"/>
  </numFmts>
  <fonts count="18" x14ac:knownFonts="1">
    <font>
      <sz val="11"/>
      <color theme="1"/>
      <name val="Calibri"/>
      <family val="2"/>
      <scheme val="minor"/>
    </font>
    <font>
      <u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vertAlign val="superscript"/>
      <sz val="14"/>
      <color theme="1"/>
      <name val="Times New Roman"/>
      <family val="1"/>
      <charset val="204"/>
    </font>
    <font>
      <i/>
      <vertAlign val="subscript"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i/>
      <vertAlign val="subscript"/>
      <sz val="14"/>
      <color rgb="FF000000"/>
      <name val="Times New Roman"/>
      <family val="1"/>
      <charset val="204"/>
    </font>
    <font>
      <i/>
      <vertAlign val="superscript"/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Times New Roman"/>
      <family val="1"/>
      <charset val="204"/>
    </font>
    <font>
      <i/>
      <sz val="14"/>
      <name val="Times New Roman"/>
      <family val="1"/>
      <charset val="204"/>
    </font>
    <font>
      <i/>
      <vertAlign val="subscript"/>
      <sz val="14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2" fillId="0" borderId="0" xfId="0" applyFont="1"/>
    <xf numFmtId="0" fontId="6" fillId="0" borderId="0" xfId="0" applyFont="1"/>
    <xf numFmtId="0" fontId="10" fillId="0" borderId="0" xfId="0" applyFont="1" applyAlignment="1">
      <alignment horizontal="center" vertical="center"/>
    </xf>
    <xf numFmtId="0" fontId="0" fillId="3" borderId="0" xfId="0" applyFill="1"/>
    <xf numFmtId="0" fontId="6" fillId="0" borderId="0" xfId="0" applyFont="1" applyAlignment="1">
      <alignment vertical="center"/>
    </xf>
    <xf numFmtId="0" fontId="0" fillId="5" borderId="0" xfId="0" applyFill="1"/>
    <xf numFmtId="0" fontId="2" fillId="5" borderId="0" xfId="0" applyFont="1" applyFill="1"/>
    <xf numFmtId="0" fontId="0" fillId="4" borderId="0" xfId="0" applyFill="1"/>
    <xf numFmtId="1" fontId="0" fillId="6" borderId="0" xfId="0" applyNumberFormat="1" applyFill="1"/>
    <xf numFmtId="1" fontId="0" fillId="7" borderId="0" xfId="0" applyNumberFormat="1" applyFill="1"/>
    <xf numFmtId="165" fontId="0" fillId="2" borderId="0" xfId="0" applyNumberFormat="1" applyFill="1"/>
    <xf numFmtId="0" fontId="15" fillId="8" borderId="0" xfId="0" applyFont="1" applyFill="1"/>
    <xf numFmtId="0" fontId="0" fillId="9" borderId="0" xfId="0" applyFill="1"/>
    <xf numFmtId="1" fontId="0" fillId="9" borderId="0" xfId="0" applyNumberFormat="1" applyFill="1"/>
    <xf numFmtId="165" fontId="0" fillId="9" borderId="0" xfId="1" applyNumberFormat="1" applyFont="1" applyFill="1"/>
    <xf numFmtId="2" fontId="0" fillId="9" borderId="0" xfId="0" applyNumberFormat="1" applyFill="1"/>
    <xf numFmtId="2" fontId="14" fillId="9" borderId="0" xfId="0" applyNumberFormat="1" applyFont="1" applyFill="1"/>
    <xf numFmtId="166" fontId="0" fillId="9" borderId="0" xfId="0" applyNumberFormat="1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6</xdr:col>
          <xdr:colOff>327660</xdr:colOff>
          <xdr:row>5</xdr:row>
          <xdr:rowOff>236220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6</xdr:col>
          <xdr:colOff>373380</xdr:colOff>
          <xdr:row>6</xdr:row>
          <xdr:rowOff>259080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6</xdr:col>
          <xdr:colOff>304800</xdr:colOff>
          <xdr:row>7</xdr:row>
          <xdr:rowOff>274320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6</xdr:col>
          <xdr:colOff>327660</xdr:colOff>
          <xdr:row>8</xdr:row>
          <xdr:rowOff>259080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6</xdr:col>
          <xdr:colOff>365760</xdr:colOff>
          <xdr:row>9</xdr:row>
          <xdr:rowOff>274320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6</xdr:col>
          <xdr:colOff>373380</xdr:colOff>
          <xdr:row>10</xdr:row>
          <xdr:rowOff>274320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6</xdr:col>
          <xdr:colOff>373380</xdr:colOff>
          <xdr:row>11</xdr:row>
          <xdr:rowOff>274320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6</xdr:col>
          <xdr:colOff>388620</xdr:colOff>
          <xdr:row>12</xdr:row>
          <xdr:rowOff>274320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0</xdr:rowOff>
        </xdr:from>
        <xdr:to>
          <xdr:col>3</xdr:col>
          <xdr:colOff>190500</xdr:colOff>
          <xdr:row>48</xdr:row>
          <xdr:rowOff>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5" dT="2019-09-25T15:01:22.35" personId="{00000000-0000-0000-0000-000000000000}" id="{BD7CD57E-B34C-4E01-8B4E-08E00BF57193}">
    <text>так как RG=1 получается большое число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microsoft.com/office/2017/10/relationships/threadedComment" Target="../threadedComments/threadedComment1.xml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54"/>
  <sheetViews>
    <sheetView tabSelected="1" zoomScale="80" zoomScaleNormal="80" workbookViewId="0">
      <selection activeCell="A30" sqref="A30"/>
    </sheetView>
  </sheetViews>
  <sheetFormatPr defaultRowHeight="14.4" x14ac:dyDescent="0.3"/>
  <cols>
    <col min="1" max="1" width="84.44140625" customWidth="1"/>
    <col min="2" max="2" width="14.109375" bestFit="1" customWidth="1"/>
    <col min="4" max="4" width="9.6640625" customWidth="1"/>
    <col min="8" max="8" width="12" bestFit="1" customWidth="1"/>
  </cols>
  <sheetData>
    <row r="2" spans="1:8" ht="20.399999999999999" x14ac:dyDescent="0.45">
      <c r="A2" s="5" t="s">
        <v>31</v>
      </c>
      <c r="B2">
        <v>101</v>
      </c>
    </row>
    <row r="3" spans="1:8" ht="21.6" x14ac:dyDescent="0.45">
      <c r="A3" s="5" t="s">
        <v>32</v>
      </c>
      <c r="B3" s="4">
        <v>16</v>
      </c>
      <c r="D3" t="s">
        <v>18</v>
      </c>
      <c r="E3" s="7">
        <f>B14+273</f>
        <v>403</v>
      </c>
      <c r="F3" t="s">
        <v>19</v>
      </c>
      <c r="G3" s="7">
        <f>(E3/273)^(1.5)</f>
        <v>1.7935504557250128</v>
      </c>
    </row>
    <row r="4" spans="1:8" ht="20.399999999999999" x14ac:dyDescent="0.45">
      <c r="A4" s="5" t="s">
        <v>33</v>
      </c>
      <c r="B4">
        <v>1.2999999999999999E-2</v>
      </c>
    </row>
    <row r="5" spans="1:8" ht="20.399999999999999" x14ac:dyDescent="0.45">
      <c r="A5" s="5" t="s">
        <v>34</v>
      </c>
      <c r="B5">
        <v>15</v>
      </c>
      <c r="D5" t="s">
        <v>9</v>
      </c>
      <c r="E5" s="7">
        <f>100/(100+(124.4*B4))</f>
        <v>0.98408537137413743</v>
      </c>
    </row>
    <row r="6" spans="1:8" ht="20.399999999999999" x14ac:dyDescent="0.35">
      <c r="A6" s="5" t="s">
        <v>35</v>
      </c>
      <c r="B6">
        <v>0</v>
      </c>
      <c r="D6" s="4" t="s">
        <v>10</v>
      </c>
      <c r="E6" s="7">
        <f>B6*E5</f>
        <v>0</v>
      </c>
      <c r="H6" s="7">
        <f>(16.6*(10^(-6)))*(373/(E3+100))*G3</f>
        <v>2.2078142568107623E-5</v>
      </c>
    </row>
    <row r="7" spans="1:8" ht="21.6" x14ac:dyDescent="0.45">
      <c r="A7" s="5" t="s">
        <v>36</v>
      </c>
      <c r="B7">
        <v>0.13</v>
      </c>
      <c r="D7" s="4" t="s">
        <v>11</v>
      </c>
      <c r="E7" s="7">
        <f>B7*E5</f>
        <v>0.12793109827863788</v>
      </c>
      <c r="H7" s="7">
        <f>(14.96*(10^(-6)))*(528/(E3+255))*G3</f>
        <v>2.1530455659144665E-5</v>
      </c>
    </row>
    <row r="8" spans="1:8" ht="21.6" x14ac:dyDescent="0.45">
      <c r="A8" s="5" t="s">
        <v>37</v>
      </c>
      <c r="B8">
        <v>0</v>
      </c>
      <c r="D8" s="4" t="s">
        <v>12</v>
      </c>
      <c r="E8" s="7">
        <f>B8*E5</f>
        <v>0</v>
      </c>
      <c r="H8" s="7">
        <f>(20.396*(10^(-6)))*(404/(E3+131))*G3</f>
        <v>2.7675706101810514E-5</v>
      </c>
    </row>
    <row r="9" spans="1:8" ht="21.6" x14ac:dyDescent="0.45">
      <c r="A9" s="5" t="s">
        <v>38</v>
      </c>
      <c r="B9">
        <v>0.79</v>
      </c>
      <c r="D9" s="4" t="s">
        <v>13</v>
      </c>
      <c r="E9" s="7">
        <f>B9*E5</f>
        <v>0.77742744338556857</v>
      </c>
      <c r="H9" s="7">
        <f>(17*(10^(-6)))*(387/(E3+114))*G3</f>
        <v>2.2823536650318877E-5</v>
      </c>
    </row>
    <row r="10" spans="1:8" ht="21.6" x14ac:dyDescent="0.45">
      <c r="A10" s="5" t="s">
        <v>39</v>
      </c>
      <c r="B10">
        <v>0</v>
      </c>
      <c r="D10" s="4" t="s">
        <v>14</v>
      </c>
      <c r="E10" s="7">
        <f>B11*E5</f>
        <v>0</v>
      </c>
      <c r="H10" s="7">
        <f>(11.7*(10^(-6)))*(669/(E3+396))*G3</f>
        <v>1.7570284708506123E-5</v>
      </c>
    </row>
    <row r="11" spans="1:8" ht="21.6" x14ac:dyDescent="0.45">
      <c r="A11" s="5" t="s">
        <v>40</v>
      </c>
      <c r="B11">
        <v>0</v>
      </c>
      <c r="D11" s="4" t="s">
        <v>15</v>
      </c>
      <c r="E11" s="7">
        <f>B10*E5</f>
        <v>0</v>
      </c>
      <c r="H11" s="7">
        <f>(28.8*(10^(-6)))*(464/(E3+191))*G3</f>
        <v>4.0349450252431804E-5</v>
      </c>
    </row>
    <row r="12" spans="1:8" ht="21.6" x14ac:dyDescent="0.45">
      <c r="A12" s="5" t="s">
        <v>41</v>
      </c>
      <c r="B12">
        <v>0.11</v>
      </c>
      <c r="D12" s="4" t="s">
        <v>16</v>
      </c>
      <c r="E12" s="7">
        <f>B12*E5</f>
        <v>0.10824939085115512</v>
      </c>
      <c r="H12" s="7">
        <f>(11.6*(10^(-6)))*(773/(E3+191))*G3</f>
        <v>2.7074761323897376E-5</v>
      </c>
    </row>
    <row r="13" spans="1:8" ht="21.6" x14ac:dyDescent="0.45">
      <c r="A13" s="5" t="s">
        <v>42</v>
      </c>
      <c r="B13">
        <v>15</v>
      </c>
      <c r="C13" s="9"/>
      <c r="D13" s="10" t="s">
        <v>17</v>
      </c>
      <c r="E13" s="7">
        <f>B13*E5</f>
        <v>14.761280570612062</v>
      </c>
      <c r="H13" s="7">
        <f>(10^(-6))*(1234/(E3+961))*G3</f>
        <v>1.6226108961617783E-6</v>
      </c>
    </row>
    <row r="14" spans="1:8" ht="20.399999999999999" x14ac:dyDescent="0.45">
      <c r="A14" s="4" t="s">
        <v>43</v>
      </c>
      <c r="B14">
        <v>130</v>
      </c>
    </row>
    <row r="15" spans="1:8" ht="20.399999999999999" x14ac:dyDescent="0.35">
      <c r="A15" s="4" t="s">
        <v>44</v>
      </c>
      <c r="B15">
        <v>40</v>
      </c>
    </row>
    <row r="16" spans="1:8" ht="18" x14ac:dyDescent="0.35">
      <c r="A16" s="4" t="s">
        <v>45</v>
      </c>
      <c r="B16">
        <v>7</v>
      </c>
    </row>
    <row r="17" spans="1:6" ht="20.399999999999999" x14ac:dyDescent="0.45">
      <c r="A17" s="15" t="s">
        <v>46</v>
      </c>
    </row>
    <row r="18" spans="1:6" ht="21.6" x14ac:dyDescent="0.45">
      <c r="A18" s="4" t="s">
        <v>47</v>
      </c>
      <c r="B18">
        <v>2150</v>
      </c>
    </row>
    <row r="19" spans="1:6" ht="20.399999999999999" x14ac:dyDescent="0.45">
      <c r="A19" s="4" t="s">
        <v>48</v>
      </c>
      <c r="B19">
        <v>86</v>
      </c>
    </row>
    <row r="20" spans="1:6" ht="17.399999999999999" x14ac:dyDescent="0.3">
      <c r="A20" s="6" t="s">
        <v>1</v>
      </c>
    </row>
    <row r="21" spans="1:6" ht="18" x14ac:dyDescent="0.3">
      <c r="A21" s="2" t="s">
        <v>49</v>
      </c>
      <c r="B21">
        <v>8</v>
      </c>
    </row>
    <row r="22" spans="1:6" ht="39.6" x14ac:dyDescent="0.3">
      <c r="A22" s="2" t="s">
        <v>50</v>
      </c>
      <c r="B22">
        <v>0.308</v>
      </c>
    </row>
    <row r="23" spans="1:6" ht="20.399999999999999" x14ac:dyDescent="0.3">
      <c r="A23" s="2" t="s">
        <v>51</v>
      </c>
      <c r="B23">
        <v>1.7</v>
      </c>
    </row>
    <row r="24" spans="1:6" ht="39.6" x14ac:dyDescent="0.3">
      <c r="A24" s="2" t="s">
        <v>52</v>
      </c>
      <c r="B24">
        <v>1.94</v>
      </c>
    </row>
    <row r="25" spans="1:6" ht="20.399999999999999" x14ac:dyDescent="0.3">
      <c r="A25" s="2" t="s">
        <v>53</v>
      </c>
      <c r="B25">
        <v>6</v>
      </c>
    </row>
    <row r="26" spans="1:6" ht="17.399999999999999" x14ac:dyDescent="0.3">
      <c r="A26" s="6" t="s">
        <v>2</v>
      </c>
    </row>
    <row r="27" spans="1:6" ht="18" x14ac:dyDescent="0.3">
      <c r="A27" s="2" t="s">
        <v>54</v>
      </c>
      <c r="B27">
        <v>1050</v>
      </c>
    </row>
    <row r="28" spans="1:6" ht="20.399999999999999" x14ac:dyDescent="0.3">
      <c r="A28" s="2" t="s">
        <v>55</v>
      </c>
      <c r="B28">
        <v>1</v>
      </c>
    </row>
    <row r="29" spans="1:6" ht="20.399999999999999" x14ac:dyDescent="0.3">
      <c r="A29" s="2" t="s">
        <v>56</v>
      </c>
      <c r="B29">
        <v>0.93</v>
      </c>
    </row>
    <row r="30" spans="1:6" ht="20.399999999999999" x14ac:dyDescent="0.45">
      <c r="A30" s="4" t="s">
        <v>57</v>
      </c>
      <c r="B30">
        <v>60</v>
      </c>
    </row>
    <row r="31" spans="1:6" ht="18" x14ac:dyDescent="0.3">
      <c r="F31" s="8"/>
    </row>
    <row r="32" spans="1:6" ht="18" x14ac:dyDescent="0.35">
      <c r="A32" s="1" t="s">
        <v>0</v>
      </c>
      <c r="F32" s="5"/>
    </row>
    <row r="33" spans="1:5" ht="18" x14ac:dyDescent="0.3">
      <c r="A33" s="2" t="s">
        <v>3</v>
      </c>
      <c r="B33" s="16">
        <f>((273*(B2+B5)))/((101.1*(B14+273)))</f>
        <v>0.77725662869723378</v>
      </c>
      <c r="D33" s="8"/>
    </row>
    <row r="34" spans="1:5" ht="21.6" x14ac:dyDescent="0.35">
      <c r="A34" s="2" t="s">
        <v>4</v>
      </c>
      <c r="B34" s="16">
        <f>(1.97*B7)+(1.25*B9)+1.539*B12+1.25*B6+1.429*B8+2.927*B10+2.051*B11</f>
        <v>1.41289</v>
      </c>
      <c r="D34" s="5"/>
    </row>
    <row r="35" spans="1:5" ht="18" x14ac:dyDescent="0.3">
      <c r="A35" s="2" t="s">
        <v>8</v>
      </c>
      <c r="B35" s="16">
        <f>B34*B33</f>
        <v>1.0981781181200345</v>
      </c>
    </row>
    <row r="36" spans="1:5" ht="18" x14ac:dyDescent="0.3">
      <c r="A36" s="3" t="s">
        <v>7</v>
      </c>
      <c r="B36" s="17">
        <f>((B34+B4)*B33)/(1+(B4/0.804))</f>
        <v>1.0906476049591816</v>
      </c>
    </row>
    <row r="37" spans="1:5" ht="18" x14ac:dyDescent="0.3">
      <c r="A37" s="2" t="s">
        <v>5</v>
      </c>
      <c r="B37" s="18">
        <f>(H6*E6)+(H7*E7)+(H8*E8)+(H9*E9)+(H10*E10)+(H11*E11)+(H12*E12)+(H13*E13)</f>
        <v>4.7380699701916711E-5</v>
      </c>
    </row>
    <row r="38" spans="1:5" ht="18" x14ac:dyDescent="0.3">
      <c r="A38" s="3" t="s">
        <v>6</v>
      </c>
      <c r="B38" s="19">
        <f>B3*B33*(1+(B4/0.804))</f>
        <v>12.637187376032637</v>
      </c>
    </row>
    <row r="39" spans="1:5" ht="20.399999999999999" x14ac:dyDescent="0.3">
      <c r="A39" s="2" t="s">
        <v>20</v>
      </c>
      <c r="B39" s="20">
        <f>B38/B23</f>
        <v>7.4336396329603751</v>
      </c>
    </row>
    <row r="40" spans="1:5" ht="18" x14ac:dyDescent="0.3">
      <c r="A40" s="2" t="s">
        <v>21</v>
      </c>
      <c r="B40" s="17">
        <f>10^(3)*(SQRT(B39/(0.758*B25)))</f>
        <v>1278.4699477981974</v>
      </c>
    </row>
    <row r="41" spans="1:5" ht="18" x14ac:dyDescent="0.3">
      <c r="A41" s="2" t="s">
        <v>22</v>
      </c>
      <c r="B41" s="11">
        <v>1200</v>
      </c>
    </row>
    <row r="42" spans="1:5" ht="18" x14ac:dyDescent="0.3">
      <c r="A42" s="2" t="s">
        <v>23</v>
      </c>
      <c r="B42" s="19">
        <f>B38/(0.785*B25*10^(-6)*B41*B41)</f>
        <v>1.8632323920784142</v>
      </c>
    </row>
    <row r="43" spans="1:5" ht="18" x14ac:dyDescent="0.3">
      <c r="A43" s="2" t="s">
        <v>24</v>
      </c>
      <c r="B43" s="21">
        <f>((B42-B23)*100)/B23</f>
        <v>9.6019054163773063</v>
      </c>
    </row>
    <row r="44" spans="1:5" ht="18" x14ac:dyDescent="0.3">
      <c r="A44" s="2" t="s">
        <v>25</v>
      </c>
      <c r="B44" s="16">
        <f>B27*B28*B29+B30</f>
        <v>1036.5</v>
      </c>
    </row>
    <row r="45" spans="1:5" ht="18" x14ac:dyDescent="0.3">
      <c r="A45" s="2" t="s">
        <v>26</v>
      </c>
      <c r="B45" s="12">
        <f>((B44*B36)*(B42*B42))/2</f>
        <v>1962.2656987663845</v>
      </c>
    </row>
    <row r="46" spans="1:5" ht="18" x14ac:dyDescent="0.3">
      <c r="A46" s="3" t="s">
        <v>27</v>
      </c>
      <c r="B46" s="13">
        <f>B45/B35</f>
        <v>1786.8373685368792</v>
      </c>
    </row>
    <row r="47" spans="1:5" ht="18" x14ac:dyDescent="0.3">
      <c r="A47" s="2" t="s">
        <v>28</v>
      </c>
      <c r="B47" s="14">
        <f>B24*34.97*(10^(3))*(SQRT((10^(-3)*(B41*B37))/(B36*B42)))</f>
        <v>358.85002627008464</v>
      </c>
    </row>
    <row r="48" spans="1:5" ht="18" x14ac:dyDescent="0.3">
      <c r="A48" s="2" t="s">
        <v>29</v>
      </c>
      <c r="B48">
        <f>0.01</f>
        <v>0.01</v>
      </c>
      <c r="E48">
        <f>50*(1+B46)</f>
        <v>89391.868426843968</v>
      </c>
    </row>
    <row r="49" spans="1:1" ht="18" x14ac:dyDescent="0.3">
      <c r="A49" s="3" t="s">
        <v>30</v>
      </c>
    </row>
    <row r="50" spans="1:1" ht="18" x14ac:dyDescent="0.3">
      <c r="A50" s="2"/>
    </row>
    <row r="51" spans="1:1" ht="18" x14ac:dyDescent="0.3">
      <c r="A51" s="3"/>
    </row>
    <row r="53" spans="1:1" ht="18" x14ac:dyDescent="0.3">
      <c r="A53" s="2"/>
    </row>
    <row r="54" spans="1:1" ht="18" x14ac:dyDescent="0.3">
      <c r="A54" s="3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r:id="rId5">
            <anchor moveWithCells="1">
              <from>
                <xdr:col>6</xdr:col>
                <xdr:colOff>0</xdr:colOff>
                <xdr:row>5</xdr:row>
                <xdr:rowOff>0</xdr:rowOff>
              </from>
              <to>
                <xdr:col>6</xdr:col>
                <xdr:colOff>327660</xdr:colOff>
                <xdr:row>5</xdr:row>
                <xdr:rowOff>236220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r:id="rId7">
            <anchor moveWithCells="1">
              <from>
                <xdr:col>6</xdr:col>
                <xdr:colOff>0</xdr:colOff>
                <xdr:row>6</xdr:row>
                <xdr:rowOff>0</xdr:rowOff>
              </from>
              <to>
                <xdr:col>6</xdr:col>
                <xdr:colOff>373380</xdr:colOff>
                <xdr:row>6</xdr:row>
                <xdr:rowOff>259080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r:id="rId9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6</xdr:col>
                <xdr:colOff>304800</xdr:colOff>
                <xdr:row>7</xdr:row>
                <xdr:rowOff>274320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r:id="rId11">
            <anchor moveWithCells="1">
              <from>
                <xdr:col>6</xdr:col>
                <xdr:colOff>0</xdr:colOff>
                <xdr:row>8</xdr:row>
                <xdr:rowOff>0</xdr:rowOff>
              </from>
              <to>
                <xdr:col>6</xdr:col>
                <xdr:colOff>327660</xdr:colOff>
                <xdr:row>8</xdr:row>
                <xdr:rowOff>259080</xdr:rowOff>
              </to>
            </anchor>
          </objectPr>
        </oleObject>
      </mc:Choice>
      <mc:Fallback>
        <oleObject progId="Equation.3" shapeId="1028" r:id="rId10"/>
      </mc:Fallback>
    </mc:AlternateContent>
    <mc:AlternateContent xmlns:mc="http://schemas.openxmlformats.org/markup-compatibility/2006">
      <mc:Choice Requires="x14">
        <oleObject progId="Equation.3" shapeId="1029" r:id="rId12">
          <objectPr defaultSize="0" r:id="rId13">
            <anchor moveWithCells="1">
              <from>
                <xdr:col>6</xdr:col>
                <xdr:colOff>0</xdr:colOff>
                <xdr:row>9</xdr:row>
                <xdr:rowOff>0</xdr:rowOff>
              </from>
              <to>
                <xdr:col>6</xdr:col>
                <xdr:colOff>365760</xdr:colOff>
                <xdr:row>9</xdr:row>
                <xdr:rowOff>274320</xdr:rowOff>
              </to>
            </anchor>
          </objectPr>
        </oleObject>
      </mc:Choice>
      <mc:Fallback>
        <oleObject progId="Equation.3" shapeId="1029" r:id="rId12"/>
      </mc:Fallback>
    </mc:AlternateContent>
    <mc:AlternateContent xmlns:mc="http://schemas.openxmlformats.org/markup-compatibility/2006">
      <mc:Choice Requires="x14">
        <oleObject progId="Equation.3" shapeId="1030" r:id="rId14">
          <objectPr defaultSize="0" r:id="rId15">
            <anchor moveWithCells="1">
              <from>
                <xdr:col>6</xdr:col>
                <xdr:colOff>0</xdr:colOff>
                <xdr:row>10</xdr:row>
                <xdr:rowOff>0</xdr:rowOff>
              </from>
              <to>
                <xdr:col>6</xdr:col>
                <xdr:colOff>373380</xdr:colOff>
                <xdr:row>10</xdr:row>
                <xdr:rowOff>274320</xdr:rowOff>
              </to>
            </anchor>
          </objectPr>
        </oleObject>
      </mc:Choice>
      <mc:Fallback>
        <oleObject progId="Equation.3" shapeId="1030" r:id="rId14"/>
      </mc:Fallback>
    </mc:AlternateContent>
    <mc:AlternateContent xmlns:mc="http://schemas.openxmlformats.org/markup-compatibility/2006">
      <mc:Choice Requires="x14">
        <oleObject progId="Equation.3" shapeId="1031" r:id="rId16">
          <objectPr defaultSize="0" r:id="rId17">
            <anchor moveWithCells="1">
              <from>
                <xdr:col>6</xdr:col>
                <xdr:colOff>0</xdr:colOff>
                <xdr:row>11</xdr:row>
                <xdr:rowOff>0</xdr:rowOff>
              </from>
              <to>
                <xdr:col>6</xdr:col>
                <xdr:colOff>373380</xdr:colOff>
                <xdr:row>11</xdr:row>
                <xdr:rowOff>274320</xdr:rowOff>
              </to>
            </anchor>
          </objectPr>
        </oleObject>
      </mc:Choice>
      <mc:Fallback>
        <oleObject progId="Equation.3" shapeId="1031" r:id="rId16"/>
      </mc:Fallback>
    </mc:AlternateContent>
    <mc:AlternateContent xmlns:mc="http://schemas.openxmlformats.org/markup-compatibility/2006">
      <mc:Choice Requires="x14">
        <oleObject progId="Equation.3" shapeId="1032" r:id="rId18">
          <objectPr defaultSize="0" r:id="rId19">
            <anchor moveWithCells="1">
              <from>
                <xdr:col>6</xdr:col>
                <xdr:colOff>0</xdr:colOff>
                <xdr:row>12</xdr:row>
                <xdr:rowOff>0</xdr:rowOff>
              </from>
              <to>
                <xdr:col>6</xdr:col>
                <xdr:colOff>388620</xdr:colOff>
                <xdr:row>12</xdr:row>
                <xdr:rowOff>274320</xdr:rowOff>
              </to>
            </anchor>
          </objectPr>
        </oleObject>
      </mc:Choice>
      <mc:Fallback>
        <oleObject progId="Equation.3" shapeId="1032" r:id="rId18"/>
      </mc:Fallback>
    </mc:AlternateContent>
    <mc:AlternateContent xmlns:mc="http://schemas.openxmlformats.org/markup-compatibility/2006">
      <mc:Choice Requires="x14">
        <oleObject progId="Equation.3" shapeId="1034" r:id="rId20">
          <objectPr defaultSize="0" r:id="rId21">
            <anchor moveWithCells="1">
              <from>
                <xdr:col>3</xdr:col>
                <xdr:colOff>0</xdr:colOff>
                <xdr:row>47</xdr:row>
                <xdr:rowOff>0</xdr:rowOff>
              </from>
              <to>
                <xdr:col>3</xdr:col>
                <xdr:colOff>190500</xdr:colOff>
                <xdr:row>48</xdr:row>
                <xdr:rowOff>0</xdr:rowOff>
              </to>
            </anchor>
          </objectPr>
        </oleObject>
      </mc:Choice>
      <mc:Fallback>
        <oleObject progId="Equation.3" shapeId="1034" r:id="rId2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2020-05-23T07:52:03Z</dcterms:modified>
</cp:coreProperties>
</file>