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a\Dropbox\PC\Documents\PostdocBioMoveRepos\MetabolicVariation\EBIVRProject\Data\Parameterization\Growth\"/>
    </mc:Choice>
  </mc:AlternateContent>
  <xr:revisionPtr revIDLastSave="0" documentId="13_ncr:1_{F3321CCD-21E8-423C-8BC5-07F76657762B}" xr6:coauthVersionLast="46" xr6:coauthVersionMax="46" xr10:uidLastSave="{00000000-0000-0000-0000-000000000000}"/>
  <bookViews>
    <workbookView xWindow="2370" yWindow="65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20" i="1"/>
  <c r="J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58" i="1"/>
  <c r="A57" i="1"/>
  <c r="A56" i="1"/>
  <c r="A55" i="1"/>
  <c r="A54" i="1"/>
  <c r="A36" i="1"/>
  <c r="A35" i="1"/>
</calcChain>
</file>

<file path=xl/sharedStrings.xml><?xml version="1.0" encoding="utf-8"?>
<sst xmlns="http://schemas.openxmlformats.org/spreadsheetml/2006/main" count="590" uniqueCount="42">
  <si>
    <t>Age_days</t>
  </si>
  <si>
    <t>Mass_kg</t>
  </si>
  <si>
    <t>Source</t>
  </si>
  <si>
    <t>Notes</t>
  </si>
  <si>
    <t>Fedyk, A., 1974. Gross body composition in postnatal development of the bank vole. I. Growth under laboratory conditions. Acta Theriologica, 19(26), pp.381-401.</t>
  </si>
  <si>
    <t>From small litters (1 to 3 individuals)</t>
  </si>
  <si>
    <t>From large litters (4 to 6 individuals)</t>
  </si>
  <si>
    <t>Males from Revinge</t>
  </si>
  <si>
    <t>Males from Uppsala</t>
  </si>
  <si>
    <t>Males from Stromsund</t>
  </si>
  <si>
    <t>Females from Revinge</t>
  </si>
  <si>
    <t>Females from Uppsala</t>
  </si>
  <si>
    <t>Femals from Stromsund</t>
  </si>
  <si>
    <t>Hansson, L., 1991. Regional and individual variation in body growth in winter of bank voles Clethrionomys glareolus. Acta Theriologica, 36(3-4), pp.357-362.</t>
  </si>
  <si>
    <t>Control lines, taken as average age</t>
  </si>
  <si>
    <t>SD</t>
  </si>
  <si>
    <t>SD_SE</t>
  </si>
  <si>
    <t>SD_or_SE</t>
  </si>
  <si>
    <t>SE</t>
  </si>
  <si>
    <t>Rudolf, A.M., Dańko, M.J., Sadowska, E.T., Dheyongera, G. and Koteja, P., 2017. Age-related changes of physiological performance and survivorship of bank voles selected for high aerobic capacity. Experimental gerontology, 98, pp.70-79.</t>
  </si>
  <si>
    <r>
      <t xml:space="preserve">Rudolf, A.M., Dańko, M.J., Sadowska, E.T., Dheyongera, G. and Koteja, P., 2017. Age-related changes of physiological performance and survivorship of bank voles selected for high aerobic capacity. </t>
    </r>
    <r>
      <rPr>
        <i/>
        <sz val="11"/>
        <color theme="1"/>
        <rFont val="Calibri"/>
        <family val="2"/>
        <scheme val="minor"/>
      </rPr>
      <t>Experimental gerontology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pp.70-79.</t>
    </r>
  </si>
  <si>
    <t>Voles reared in pen</t>
  </si>
  <si>
    <t>Voles reared in pen, taken as halfway between 50 and 70</t>
  </si>
  <si>
    <t>Voles reared in laboratory</t>
  </si>
  <si>
    <t>Voles reared in laboratory, taken as halfway between 50 and 70</t>
  </si>
  <si>
    <t>Sawicka-Kapusta, K., 1974. Changes in the gross body composition and energy value of the bank voles during their postnatal development. Acta Theriologica, 19(3), pp.27-54.</t>
  </si>
  <si>
    <t>Voles from the wild</t>
  </si>
  <si>
    <t>Voles from the wild, taken as halfway between 6 and 7 mo</t>
  </si>
  <si>
    <t>Voles from the wild, taken as halfway between 8 and 9 mo</t>
  </si>
  <si>
    <t>Voles from the wild, taken as halfway between 11 and 15 mo</t>
  </si>
  <si>
    <r>
      <t xml:space="preserve">Balčiauskienė, L., 2007. Cranial growth of captive bred bank voles (Clethrionomys glareolus). </t>
    </r>
    <r>
      <rPr>
        <i/>
        <sz val="11"/>
        <color theme="1"/>
        <rFont val="Calibri"/>
        <family val="2"/>
        <scheme val="minor"/>
      </rPr>
      <t>Acta Zoologica Lituanica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(1), pp.33-40.</t>
    </r>
  </si>
  <si>
    <t>Extracted using apps.automeris.io/wpd/, dates as mid range</t>
  </si>
  <si>
    <t>N</t>
  </si>
  <si>
    <t>Y</t>
  </si>
  <si>
    <t>Extracted using apps.automeris.io/wpd/ - Extreme value above mean</t>
  </si>
  <si>
    <t>Only_max</t>
  </si>
  <si>
    <r>
      <t xml:space="preserve">Gębczyński, M., 1975. Heat economy and the energy cost of growth in the bank vole during the first month of postnatal life. </t>
    </r>
    <r>
      <rPr>
        <i/>
        <sz val="11"/>
        <color theme="1"/>
        <rFont val="Calibri"/>
        <family val="2"/>
        <scheme val="minor"/>
      </rPr>
      <t>Acta Theriologica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(29), pp.379-434.</t>
    </r>
  </si>
  <si>
    <t>Environment</t>
  </si>
  <si>
    <t>Lab</t>
  </si>
  <si>
    <t>Perc_fat</t>
  </si>
  <si>
    <t>Out</t>
  </si>
  <si>
    <t>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</si>
</sst>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A45" workbookViewId="0">
      <selection activeCell="J59" sqref="J59"/>
    </sheetView>
  </sheetViews>
  <sheetFormatPr defaultRowHeight="15" x14ac:dyDescent="0.25"/>
  <cols>
    <col min="7" max="7" width="20.8554687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16</v>
      </c>
      <c r="D1" t="s">
        <v>17</v>
      </c>
      <c r="E1" t="s">
        <v>32</v>
      </c>
      <c r="F1" t="s">
        <v>35</v>
      </c>
      <c r="G1" t="s">
        <v>2</v>
      </c>
      <c r="H1" t="s">
        <v>3</v>
      </c>
      <c r="I1" t="s">
        <v>37</v>
      </c>
      <c r="J1" t="s">
        <v>39</v>
      </c>
    </row>
    <row r="2" spans="1:10" x14ac:dyDescent="0.25">
      <c r="A2">
        <v>1</v>
      </c>
      <c r="B2">
        <v>1.81E-3</v>
      </c>
      <c r="C2">
        <v>2.8699999999999998E-4</v>
      </c>
      <c r="D2" t="s">
        <v>15</v>
      </c>
      <c r="E2">
        <v>7</v>
      </c>
      <c r="F2" t="s">
        <v>32</v>
      </c>
      <c r="G2" t="s">
        <v>4</v>
      </c>
      <c r="H2" t="s">
        <v>5</v>
      </c>
      <c r="I2" t="s">
        <v>38</v>
      </c>
      <c r="J2">
        <f>(0.053/1000)/B2</f>
        <v>2.9281767955801105E-2</v>
      </c>
    </row>
    <row r="3" spans="1:10" x14ac:dyDescent="0.25">
      <c r="A3">
        <v>9</v>
      </c>
      <c r="B3">
        <v>4.5100000000000001E-3</v>
      </c>
      <c r="C3">
        <v>7.0500000000000001E-4</v>
      </c>
      <c r="D3" t="s">
        <v>15</v>
      </c>
      <c r="E3">
        <v>6</v>
      </c>
      <c r="F3" t="s">
        <v>32</v>
      </c>
      <c r="G3" t="s">
        <v>4</v>
      </c>
      <c r="H3" t="s">
        <v>5</v>
      </c>
      <c r="I3" t="s">
        <v>38</v>
      </c>
      <c r="J3">
        <f>(0.394/1000)/B3</f>
        <v>8.7361419068736151E-2</v>
      </c>
    </row>
    <row r="4" spans="1:10" x14ac:dyDescent="0.25">
      <c r="A4">
        <v>22</v>
      </c>
      <c r="B4">
        <v>4.7660000000000003E-3</v>
      </c>
      <c r="C4">
        <v>6.8900000000000005E-4</v>
      </c>
      <c r="D4" t="s">
        <v>15</v>
      </c>
      <c r="E4">
        <v>7</v>
      </c>
      <c r="F4" t="s">
        <v>32</v>
      </c>
      <c r="G4" t="s">
        <v>4</v>
      </c>
      <c r="H4" t="s">
        <v>5</v>
      </c>
      <c r="I4" t="s">
        <v>38</v>
      </c>
      <c r="J4">
        <f>(0.264/1000)/B4</f>
        <v>5.5392362568191356E-2</v>
      </c>
    </row>
    <row r="5" spans="1:10" x14ac:dyDescent="0.25">
      <c r="A5">
        <v>30</v>
      </c>
      <c r="B5">
        <v>1.2668E-2</v>
      </c>
      <c r="C5">
        <v>1.6230000000000001E-3</v>
      </c>
      <c r="D5" t="s">
        <v>15</v>
      </c>
      <c r="E5">
        <v>6</v>
      </c>
      <c r="F5" t="s">
        <v>32</v>
      </c>
      <c r="G5" t="s">
        <v>4</v>
      </c>
      <c r="H5" t="s">
        <v>5</v>
      </c>
      <c r="I5" t="s">
        <v>38</v>
      </c>
      <c r="J5">
        <f>(1.203/1000)/B5</f>
        <v>9.4963688032838653E-2</v>
      </c>
    </row>
    <row r="6" spans="1:10" x14ac:dyDescent="0.25">
      <c r="A6">
        <v>40</v>
      </c>
      <c r="B6">
        <v>1.5032999999999999E-2</v>
      </c>
      <c r="C6">
        <v>7.3800000000000005E-4</v>
      </c>
      <c r="D6" t="s">
        <v>15</v>
      </c>
      <c r="E6">
        <v>6</v>
      </c>
      <c r="F6" t="s">
        <v>32</v>
      </c>
      <c r="G6" t="s">
        <v>4</v>
      </c>
      <c r="H6" t="s">
        <v>5</v>
      </c>
      <c r="I6" t="s">
        <v>38</v>
      </c>
      <c r="J6">
        <f>(3.17/1000)/B6</f>
        <v>0.21086942060799577</v>
      </c>
    </row>
    <row r="7" spans="1:10" x14ac:dyDescent="0.25">
      <c r="A7">
        <v>60</v>
      </c>
      <c r="B7">
        <v>1.3781E-2</v>
      </c>
      <c r="C7">
        <v>2.4510000000000001E-3</v>
      </c>
      <c r="D7" t="s">
        <v>15</v>
      </c>
      <c r="E7">
        <v>8</v>
      </c>
      <c r="F7" t="s">
        <v>32</v>
      </c>
      <c r="G7" t="s">
        <v>4</v>
      </c>
      <c r="H7" t="s">
        <v>5</v>
      </c>
      <c r="I7" t="s">
        <v>38</v>
      </c>
      <c r="J7">
        <f>(3.259/1000)/B7</f>
        <v>0.23648501560119004</v>
      </c>
    </row>
    <row r="8" spans="1:10" x14ac:dyDescent="0.25">
      <c r="A8">
        <v>90</v>
      </c>
      <c r="B8">
        <v>1.3868E-2</v>
      </c>
      <c r="C8">
        <v>2.2959999999999999E-3</v>
      </c>
      <c r="D8" t="s">
        <v>15</v>
      </c>
      <c r="E8">
        <v>14</v>
      </c>
      <c r="F8" t="s">
        <v>32</v>
      </c>
      <c r="G8" t="s">
        <v>4</v>
      </c>
      <c r="H8" t="s">
        <v>5</v>
      </c>
      <c r="I8" t="s">
        <v>38</v>
      </c>
      <c r="J8">
        <f>(2.143/1000)/B8</f>
        <v>0.15452841072973753</v>
      </c>
    </row>
    <row r="9" spans="1:10" x14ac:dyDescent="0.25">
      <c r="A9">
        <v>120</v>
      </c>
      <c r="B9">
        <v>1.7233999999999999E-2</v>
      </c>
      <c r="C9">
        <v>3.0699999999999998E-3</v>
      </c>
      <c r="D9" t="s">
        <v>15</v>
      </c>
      <c r="E9">
        <v>18</v>
      </c>
      <c r="F9" t="s">
        <v>32</v>
      </c>
      <c r="G9" t="s">
        <v>4</v>
      </c>
      <c r="H9" t="s">
        <v>5</v>
      </c>
      <c r="I9" t="s">
        <v>38</v>
      </c>
      <c r="J9">
        <f>(3.234/1000)/B9</f>
        <v>0.1876523151909017</v>
      </c>
    </row>
    <row r="10" spans="1:10" x14ac:dyDescent="0.25">
      <c r="A10">
        <v>150</v>
      </c>
      <c r="B10">
        <v>1.3505E-2</v>
      </c>
      <c r="C10">
        <v>7.6199999999999998E-4</v>
      </c>
      <c r="D10" t="s">
        <v>15</v>
      </c>
      <c r="E10">
        <v>9</v>
      </c>
      <c r="F10" t="s">
        <v>32</v>
      </c>
      <c r="G10" t="s">
        <v>4</v>
      </c>
      <c r="H10" t="s">
        <v>5</v>
      </c>
      <c r="I10" t="s">
        <v>38</v>
      </c>
      <c r="J10">
        <f>(2.113/1000)/B10</f>
        <v>0.15646057015920029</v>
      </c>
    </row>
    <row r="11" spans="1:10" x14ac:dyDescent="0.25">
      <c r="A11">
        <v>180</v>
      </c>
      <c r="B11">
        <v>1.7593000000000001E-2</v>
      </c>
      <c r="C11">
        <v>3.375E-3</v>
      </c>
      <c r="D11" t="s">
        <v>15</v>
      </c>
      <c r="E11">
        <v>13</v>
      </c>
      <c r="F11" t="s">
        <v>32</v>
      </c>
      <c r="G11" t="s">
        <v>4</v>
      </c>
      <c r="H11" t="s">
        <v>5</v>
      </c>
      <c r="I11" t="s">
        <v>38</v>
      </c>
      <c r="J11">
        <f>(3.484/1000)/B11</f>
        <v>0.19803330870232477</v>
      </c>
    </row>
    <row r="12" spans="1:10" x14ac:dyDescent="0.25">
      <c r="A12">
        <v>1</v>
      </c>
      <c r="B12">
        <v>1.967E-3</v>
      </c>
      <c r="C12">
        <v>2.1499999999999999E-4</v>
      </c>
      <c r="D12" t="s">
        <v>15</v>
      </c>
      <c r="E12">
        <v>15</v>
      </c>
      <c r="F12" t="s">
        <v>32</v>
      </c>
      <c r="G12" t="s">
        <v>4</v>
      </c>
      <c r="H12" t="s">
        <v>6</v>
      </c>
      <c r="I12" t="s">
        <v>38</v>
      </c>
      <c r="J12">
        <f>(0.07/1000)/B12</f>
        <v>3.5587188612099648E-2</v>
      </c>
    </row>
    <row r="13" spans="1:10" x14ac:dyDescent="0.25">
      <c r="A13">
        <v>9</v>
      </c>
      <c r="B13">
        <v>3.875E-3</v>
      </c>
      <c r="C13">
        <v>1.93E-4</v>
      </c>
      <c r="D13" t="s">
        <v>15</v>
      </c>
      <c r="E13">
        <v>10</v>
      </c>
      <c r="F13" t="s">
        <v>32</v>
      </c>
      <c r="G13" t="s">
        <v>4</v>
      </c>
      <c r="H13" t="s">
        <v>6</v>
      </c>
      <c r="I13" t="s">
        <v>38</v>
      </c>
      <c r="J13">
        <f>(0.253/1000)/B13</f>
        <v>6.5290322580645169E-2</v>
      </c>
    </row>
    <row r="14" spans="1:10" x14ac:dyDescent="0.25">
      <c r="A14">
        <v>22</v>
      </c>
      <c r="B14">
        <v>5.1720000000000004E-3</v>
      </c>
      <c r="C14">
        <v>4.8799999999999999E-4</v>
      </c>
      <c r="D14" t="s">
        <v>15</v>
      </c>
      <c r="E14">
        <v>6</v>
      </c>
      <c r="F14" t="s">
        <v>32</v>
      </c>
      <c r="G14" t="s">
        <v>4</v>
      </c>
      <c r="H14" t="s">
        <v>6</v>
      </c>
      <c r="I14" t="s">
        <v>38</v>
      </c>
      <c r="J14">
        <f>(0.177/1000)/B14</f>
        <v>3.4222737819025517E-2</v>
      </c>
    </row>
    <row r="15" spans="1:10" x14ac:dyDescent="0.25">
      <c r="A15">
        <v>30</v>
      </c>
      <c r="B15">
        <v>1.1545E-2</v>
      </c>
      <c r="C15">
        <v>5.3399999999999997E-4</v>
      </c>
      <c r="D15" t="s">
        <v>15</v>
      </c>
      <c r="E15">
        <v>9</v>
      </c>
      <c r="F15" t="s">
        <v>32</v>
      </c>
      <c r="G15" t="s">
        <v>4</v>
      </c>
      <c r="H15" t="s">
        <v>6</v>
      </c>
      <c r="I15" t="s">
        <v>38</v>
      </c>
      <c r="J15">
        <f>(1.375/1000)/B15</f>
        <v>0.11909917713295799</v>
      </c>
    </row>
    <row r="16" spans="1:10" x14ac:dyDescent="0.25">
      <c r="A16">
        <v>40</v>
      </c>
      <c r="B16">
        <v>1.2382000000000001E-2</v>
      </c>
      <c r="C16">
        <v>2.6220000000000002E-3</v>
      </c>
      <c r="D16" t="s">
        <v>15</v>
      </c>
      <c r="E16">
        <v>18</v>
      </c>
      <c r="F16" t="s">
        <v>32</v>
      </c>
      <c r="G16" t="s">
        <v>4</v>
      </c>
      <c r="H16" t="s">
        <v>6</v>
      </c>
      <c r="I16" t="s">
        <v>38</v>
      </c>
      <c r="J16">
        <f>(1.966/1000)/B16</f>
        <v>0.15877887255693748</v>
      </c>
    </row>
    <row r="17" spans="1:10" x14ac:dyDescent="0.25">
      <c r="A17">
        <v>60</v>
      </c>
      <c r="B17">
        <v>1.4154E-2</v>
      </c>
      <c r="C17">
        <v>1.6980000000000001E-3</v>
      </c>
      <c r="D17" t="s">
        <v>15</v>
      </c>
      <c r="E17">
        <v>11</v>
      </c>
      <c r="F17" t="s">
        <v>32</v>
      </c>
      <c r="G17" t="s">
        <v>4</v>
      </c>
      <c r="H17" t="s">
        <v>6</v>
      </c>
      <c r="I17" t="s">
        <v>38</v>
      </c>
      <c r="J17">
        <f>(3.592/1000)/B17</f>
        <v>0.25377985021901939</v>
      </c>
    </row>
    <row r="18" spans="1:10" x14ac:dyDescent="0.25">
      <c r="A18">
        <v>90</v>
      </c>
      <c r="B18">
        <v>1.2930000000000001E-2</v>
      </c>
      <c r="C18">
        <v>1.2769999999999999E-3</v>
      </c>
      <c r="D18" t="s">
        <v>15</v>
      </c>
      <c r="E18">
        <v>12</v>
      </c>
      <c r="F18" t="s">
        <v>32</v>
      </c>
      <c r="G18" t="s">
        <v>4</v>
      </c>
      <c r="H18" t="s">
        <v>6</v>
      </c>
      <c r="I18" t="s">
        <v>38</v>
      </c>
      <c r="J18">
        <f>(1.126/1000)/B18</f>
        <v>8.7084300077339499E-2</v>
      </c>
    </row>
    <row r="19" spans="1:10" x14ac:dyDescent="0.25">
      <c r="A19">
        <v>120</v>
      </c>
      <c r="B19">
        <v>1.4768E-2</v>
      </c>
      <c r="C19">
        <v>1.7210000000000001E-3</v>
      </c>
      <c r="D19" t="s">
        <v>15</v>
      </c>
      <c r="E19">
        <v>10</v>
      </c>
      <c r="F19" t="s">
        <v>32</v>
      </c>
      <c r="G19" t="s">
        <v>4</v>
      </c>
      <c r="H19" t="s">
        <v>6</v>
      </c>
      <c r="I19" t="s">
        <v>38</v>
      </c>
      <c r="J19">
        <f>(2.461/1000)/B19</f>
        <v>0.16664409534127841</v>
      </c>
    </row>
    <row r="20" spans="1:10" x14ac:dyDescent="0.25">
      <c r="A20">
        <v>150</v>
      </c>
      <c r="B20">
        <v>1.3769999999999999E-2</v>
      </c>
      <c r="C20">
        <v>3.8189999999999999E-3</v>
      </c>
      <c r="D20" t="s">
        <v>15</v>
      </c>
      <c r="E20">
        <v>10</v>
      </c>
      <c r="F20" t="s">
        <v>32</v>
      </c>
      <c r="G20" t="s">
        <v>4</v>
      </c>
      <c r="H20" t="s">
        <v>6</v>
      </c>
      <c r="I20" t="s">
        <v>38</v>
      </c>
      <c r="J20">
        <f>(2.08/1000)/B20</f>
        <v>0.15105301379811187</v>
      </c>
    </row>
    <row r="21" spans="1:10" x14ac:dyDescent="0.25">
      <c r="A21">
        <v>180</v>
      </c>
      <c r="B21">
        <v>1.2671E-2</v>
      </c>
      <c r="C21">
        <v>1.6819999999999999E-3</v>
      </c>
      <c r="D21" t="s">
        <v>15</v>
      </c>
      <c r="E21">
        <v>19</v>
      </c>
      <c r="F21" t="s">
        <v>32</v>
      </c>
      <c r="G21" t="s">
        <v>4</v>
      </c>
      <c r="H21" t="s">
        <v>6</v>
      </c>
      <c r="I21" t="s">
        <v>38</v>
      </c>
      <c r="J21">
        <f>(1.581/1000)/B21</f>
        <v>0.12477310393812642</v>
      </c>
    </row>
    <row r="22" spans="1:10" x14ac:dyDescent="0.25">
      <c r="A22">
        <v>20</v>
      </c>
      <c r="B22">
        <v>1.01E-2</v>
      </c>
      <c r="C22">
        <v>2.0000000000000001E-4</v>
      </c>
      <c r="D22" t="s">
        <v>18</v>
      </c>
      <c r="E22">
        <v>95</v>
      </c>
      <c r="F22" t="s">
        <v>32</v>
      </c>
      <c r="G22" t="s">
        <v>13</v>
      </c>
      <c r="H22" t="s">
        <v>7</v>
      </c>
      <c r="I22" t="s">
        <v>38</v>
      </c>
    </row>
    <row r="23" spans="1:10" x14ac:dyDescent="0.25">
      <c r="A23">
        <v>20</v>
      </c>
      <c r="B23">
        <v>1.14E-2</v>
      </c>
      <c r="C23">
        <v>2.9999999999999997E-4</v>
      </c>
      <c r="D23" t="s">
        <v>18</v>
      </c>
      <c r="E23">
        <v>16</v>
      </c>
      <c r="F23" t="s">
        <v>32</v>
      </c>
      <c r="G23" t="s">
        <v>13</v>
      </c>
      <c r="H23" t="s">
        <v>8</v>
      </c>
      <c r="I23" t="s">
        <v>38</v>
      </c>
    </row>
    <row r="24" spans="1:10" x14ac:dyDescent="0.25">
      <c r="A24">
        <v>20</v>
      </c>
      <c r="B24">
        <v>1.1900000000000001E-2</v>
      </c>
      <c r="C24">
        <v>2.9999999999999997E-4</v>
      </c>
      <c r="D24" t="s">
        <v>18</v>
      </c>
      <c r="E24">
        <v>32</v>
      </c>
      <c r="F24" t="s">
        <v>32</v>
      </c>
      <c r="G24" t="s">
        <v>13</v>
      </c>
      <c r="H24" t="s">
        <v>9</v>
      </c>
      <c r="I24" t="s">
        <v>38</v>
      </c>
    </row>
    <row r="25" spans="1:10" x14ac:dyDescent="0.25">
      <c r="A25">
        <v>20</v>
      </c>
      <c r="B25">
        <v>9.9000000000000008E-3</v>
      </c>
      <c r="C25">
        <v>2.0000000000000001E-4</v>
      </c>
      <c r="D25" t="s">
        <v>18</v>
      </c>
      <c r="E25">
        <v>73</v>
      </c>
      <c r="F25" t="s">
        <v>32</v>
      </c>
      <c r="G25" t="s">
        <v>13</v>
      </c>
      <c r="H25" t="s">
        <v>10</v>
      </c>
      <c r="I25" t="s">
        <v>38</v>
      </c>
    </row>
    <row r="26" spans="1:10" x14ac:dyDescent="0.25">
      <c r="A26">
        <v>20</v>
      </c>
      <c r="B26">
        <v>1.06E-2</v>
      </c>
      <c r="C26">
        <v>4.0000000000000002E-4</v>
      </c>
      <c r="D26" t="s">
        <v>18</v>
      </c>
      <c r="E26">
        <v>19</v>
      </c>
      <c r="F26" t="s">
        <v>32</v>
      </c>
      <c r="G26" t="s">
        <v>13</v>
      </c>
      <c r="H26" t="s">
        <v>11</v>
      </c>
      <c r="I26" t="s">
        <v>38</v>
      </c>
    </row>
    <row r="27" spans="1:10" x14ac:dyDescent="0.25">
      <c r="A27">
        <v>20</v>
      </c>
      <c r="B27">
        <v>1.0800000000000001E-2</v>
      </c>
      <c r="C27">
        <v>5.0000000000000001E-4</v>
      </c>
      <c r="D27" t="s">
        <v>18</v>
      </c>
      <c r="E27">
        <v>24</v>
      </c>
      <c r="F27" t="s">
        <v>32</v>
      </c>
      <c r="G27" t="s">
        <v>13</v>
      </c>
      <c r="H27" t="s">
        <v>12</v>
      </c>
      <c r="I27" t="s">
        <v>38</v>
      </c>
    </row>
    <row r="28" spans="1:10" x14ac:dyDescent="0.25">
      <c r="A28">
        <v>120</v>
      </c>
      <c r="B28">
        <v>1.49E-2</v>
      </c>
      <c r="C28">
        <v>2.0000000000000001E-4</v>
      </c>
      <c r="D28" t="s">
        <v>18</v>
      </c>
      <c r="E28">
        <v>95</v>
      </c>
      <c r="F28" t="s">
        <v>32</v>
      </c>
      <c r="G28" t="s">
        <v>13</v>
      </c>
      <c r="H28" t="s">
        <v>7</v>
      </c>
      <c r="I28" t="s">
        <v>38</v>
      </c>
    </row>
    <row r="29" spans="1:10" x14ac:dyDescent="0.25">
      <c r="A29">
        <v>120</v>
      </c>
      <c r="B29">
        <v>1.95E-2</v>
      </c>
      <c r="C29">
        <v>6.9999999999999999E-4</v>
      </c>
      <c r="D29" t="s">
        <v>18</v>
      </c>
      <c r="E29">
        <v>16</v>
      </c>
      <c r="F29" t="s">
        <v>32</v>
      </c>
      <c r="G29" t="s">
        <v>13</v>
      </c>
      <c r="H29" t="s">
        <v>8</v>
      </c>
      <c r="I29" t="s">
        <v>38</v>
      </c>
    </row>
    <row r="30" spans="1:10" x14ac:dyDescent="0.25">
      <c r="A30">
        <v>120</v>
      </c>
      <c r="B30">
        <v>2.1100000000000001E-2</v>
      </c>
      <c r="C30">
        <v>6.9999999999999999E-4</v>
      </c>
      <c r="D30" t="s">
        <v>18</v>
      </c>
      <c r="E30">
        <v>32</v>
      </c>
      <c r="F30" t="s">
        <v>32</v>
      </c>
      <c r="G30" t="s">
        <v>13</v>
      </c>
      <c r="H30" t="s">
        <v>9</v>
      </c>
      <c r="I30" t="s">
        <v>38</v>
      </c>
    </row>
    <row r="31" spans="1:10" x14ac:dyDescent="0.25">
      <c r="A31">
        <v>120</v>
      </c>
      <c r="B31">
        <v>1.35E-2</v>
      </c>
      <c r="C31">
        <v>2.0000000000000001E-4</v>
      </c>
      <c r="D31" t="s">
        <v>18</v>
      </c>
      <c r="E31">
        <v>73</v>
      </c>
      <c r="F31" t="s">
        <v>32</v>
      </c>
      <c r="G31" t="s">
        <v>13</v>
      </c>
      <c r="H31" t="s">
        <v>10</v>
      </c>
      <c r="I31" t="s">
        <v>38</v>
      </c>
    </row>
    <row r="32" spans="1:10" x14ac:dyDescent="0.25">
      <c r="A32">
        <v>120</v>
      </c>
      <c r="B32">
        <v>1.6199999999999999E-2</v>
      </c>
      <c r="C32">
        <v>5.0000000000000001E-4</v>
      </c>
      <c r="D32" t="s">
        <v>18</v>
      </c>
      <c r="E32">
        <v>19</v>
      </c>
      <c r="F32" t="s">
        <v>32</v>
      </c>
      <c r="G32" t="s">
        <v>13</v>
      </c>
      <c r="H32" t="s">
        <v>11</v>
      </c>
      <c r="I32" t="s">
        <v>38</v>
      </c>
    </row>
    <row r="33" spans="1:10" x14ac:dyDescent="0.25">
      <c r="A33">
        <v>120</v>
      </c>
      <c r="B33">
        <v>1.6799999999999999E-2</v>
      </c>
      <c r="C33">
        <v>8.0000000000000004E-4</v>
      </c>
      <c r="D33" t="s">
        <v>18</v>
      </c>
      <c r="E33">
        <v>24</v>
      </c>
      <c r="F33" t="s">
        <v>32</v>
      </c>
      <c r="G33" t="s">
        <v>13</v>
      </c>
      <c r="H33" t="s">
        <v>12</v>
      </c>
      <c r="I33" t="s">
        <v>38</v>
      </c>
    </row>
    <row r="34" spans="1:10" x14ac:dyDescent="0.25">
      <c r="A34">
        <v>120</v>
      </c>
      <c r="B34">
        <v>2.1899999999999999E-2</v>
      </c>
      <c r="C34">
        <v>4.3E-3</v>
      </c>
      <c r="D34" t="s">
        <v>15</v>
      </c>
      <c r="E34">
        <v>95</v>
      </c>
      <c r="F34" t="s">
        <v>32</v>
      </c>
      <c r="G34" t="s">
        <v>19</v>
      </c>
      <c r="H34" t="s">
        <v>14</v>
      </c>
      <c r="I34" t="s">
        <v>38</v>
      </c>
    </row>
    <row r="35" spans="1:10" x14ac:dyDescent="0.25">
      <c r="A35">
        <f>13 * 30</f>
        <v>390</v>
      </c>
      <c r="B35">
        <v>2.7699999999999999E-2</v>
      </c>
      <c r="C35">
        <v>5.1999999999999998E-3</v>
      </c>
      <c r="D35" t="s">
        <v>15</v>
      </c>
      <c r="E35">
        <v>77</v>
      </c>
      <c r="F35" t="s">
        <v>32</v>
      </c>
      <c r="G35" t="s">
        <v>20</v>
      </c>
      <c r="H35" t="s">
        <v>14</v>
      </c>
      <c r="I35" t="s">
        <v>38</v>
      </c>
    </row>
    <row r="36" spans="1:10" x14ac:dyDescent="0.25">
      <c r="A36">
        <f>18 * 30</f>
        <v>540</v>
      </c>
      <c r="B36">
        <v>2.7900000000000001E-2</v>
      </c>
      <c r="C36">
        <v>4.8999999999999998E-3</v>
      </c>
      <c r="D36" t="s">
        <v>15</v>
      </c>
      <c r="E36">
        <v>69</v>
      </c>
      <c r="F36" t="s">
        <v>32</v>
      </c>
      <c r="G36" t="s">
        <v>20</v>
      </c>
      <c r="H36" t="s">
        <v>14</v>
      </c>
      <c r="I36" t="s">
        <v>38</v>
      </c>
    </row>
    <row r="37" spans="1:10" x14ac:dyDescent="0.25">
      <c r="A37">
        <v>1</v>
      </c>
      <c r="B37">
        <v>2.1299999999999999E-3</v>
      </c>
      <c r="C37">
        <v>6.9999999999999994E-5</v>
      </c>
      <c r="D37" t="s">
        <v>18</v>
      </c>
      <c r="E37">
        <v>11</v>
      </c>
      <c r="F37" t="s">
        <v>32</v>
      </c>
      <c r="G37" t="s">
        <v>25</v>
      </c>
      <c r="H37" t="s">
        <v>23</v>
      </c>
      <c r="I37" t="s">
        <v>38</v>
      </c>
      <c r="J37">
        <f>((B37*(1-0.845))*0.248)/B37</f>
        <v>3.8440000000000002E-2</v>
      </c>
    </row>
    <row r="38" spans="1:10" x14ac:dyDescent="0.25">
      <c r="A38">
        <v>3</v>
      </c>
      <c r="B38">
        <v>2.5400000000000002E-3</v>
      </c>
      <c r="C38">
        <v>1.4999999999999999E-4</v>
      </c>
      <c r="D38" t="s">
        <v>18</v>
      </c>
      <c r="E38">
        <v>11</v>
      </c>
      <c r="F38" t="s">
        <v>32</v>
      </c>
      <c r="G38" t="s">
        <v>25</v>
      </c>
      <c r="H38" t="s">
        <v>23</v>
      </c>
      <c r="I38" t="s">
        <v>38</v>
      </c>
      <c r="J38">
        <f>((B38*(1-0.816))*0.299)/B38</f>
        <v>5.5016000000000009E-2</v>
      </c>
    </row>
    <row r="39" spans="1:10" x14ac:dyDescent="0.25">
      <c r="A39">
        <v>6</v>
      </c>
      <c r="B39">
        <v>4.1999999999999997E-3</v>
      </c>
      <c r="C39">
        <v>2.7999999999999998E-4</v>
      </c>
      <c r="D39" t="s">
        <v>18</v>
      </c>
      <c r="E39">
        <v>13</v>
      </c>
      <c r="F39" t="s">
        <v>32</v>
      </c>
      <c r="G39" t="s">
        <v>25</v>
      </c>
      <c r="H39" t="s">
        <v>23</v>
      </c>
      <c r="I39" t="s">
        <v>38</v>
      </c>
      <c r="J39">
        <f>((B39*(1-0.782))*0.315)/B39</f>
        <v>6.8669999999999995E-2</v>
      </c>
    </row>
    <row r="40" spans="1:10" x14ac:dyDescent="0.25">
      <c r="A40">
        <v>10</v>
      </c>
      <c r="B40">
        <v>5.7999999999999996E-3</v>
      </c>
      <c r="C40">
        <v>1.9000000000000001E-4</v>
      </c>
      <c r="D40" t="s">
        <v>18</v>
      </c>
      <c r="E40">
        <v>18</v>
      </c>
      <c r="F40" t="s">
        <v>32</v>
      </c>
      <c r="G40" t="s">
        <v>25</v>
      </c>
      <c r="H40" t="s">
        <v>23</v>
      </c>
      <c r="I40" t="s">
        <v>38</v>
      </c>
      <c r="J40">
        <f>((B40*(1-0.746))*0.349)/B40</f>
        <v>8.8645999999999989E-2</v>
      </c>
    </row>
    <row r="41" spans="1:10" x14ac:dyDescent="0.25">
      <c r="A41">
        <v>20</v>
      </c>
      <c r="B41">
        <v>8.5800000000000008E-3</v>
      </c>
      <c r="C41">
        <v>3.8999999999999999E-4</v>
      </c>
      <c r="D41" t="s">
        <v>18</v>
      </c>
      <c r="E41">
        <v>20</v>
      </c>
      <c r="F41" t="s">
        <v>32</v>
      </c>
      <c r="G41" t="s">
        <v>25</v>
      </c>
      <c r="H41" t="s">
        <v>23</v>
      </c>
      <c r="I41" t="s">
        <v>38</v>
      </c>
      <c r="J41">
        <f>((B41*(1-0.73))*0.316)/B41</f>
        <v>8.5319999999999993E-2</v>
      </c>
    </row>
    <row r="42" spans="1:10" x14ac:dyDescent="0.25">
      <c r="A42">
        <v>30</v>
      </c>
      <c r="B42">
        <v>1.5610000000000001E-2</v>
      </c>
      <c r="C42">
        <v>4.2000000000000002E-4</v>
      </c>
      <c r="D42" t="s">
        <v>18</v>
      </c>
      <c r="E42">
        <v>9</v>
      </c>
      <c r="F42" t="s">
        <v>32</v>
      </c>
      <c r="G42" t="s">
        <v>25</v>
      </c>
      <c r="H42" t="s">
        <v>23</v>
      </c>
      <c r="I42" t="s">
        <v>38</v>
      </c>
      <c r="J42">
        <f>((B42*(1-0.661))*0.445)/B42</f>
        <v>0.15085499999999999</v>
      </c>
    </row>
    <row r="43" spans="1:10" x14ac:dyDescent="0.25">
      <c r="A43">
        <v>60</v>
      </c>
      <c r="B43">
        <v>1.7430000000000001E-2</v>
      </c>
      <c r="C43">
        <v>7.2999999999999996E-4</v>
      </c>
      <c r="D43" t="s">
        <v>18</v>
      </c>
      <c r="E43">
        <v>14</v>
      </c>
      <c r="F43" t="s">
        <v>32</v>
      </c>
      <c r="G43" t="s">
        <v>25</v>
      </c>
      <c r="H43" t="s">
        <v>24</v>
      </c>
      <c r="I43" t="s">
        <v>38</v>
      </c>
      <c r="J43">
        <f>((B43*(1-0.609))*0.489)/B43</f>
        <v>0.19119900000000001</v>
      </c>
    </row>
    <row r="44" spans="1:10" x14ac:dyDescent="0.25">
      <c r="A44">
        <v>1</v>
      </c>
      <c r="B44">
        <v>2.2000000000000001E-3</v>
      </c>
      <c r="C44">
        <v>1.1E-4</v>
      </c>
      <c r="D44" t="s">
        <v>18</v>
      </c>
      <c r="E44">
        <v>9</v>
      </c>
      <c r="F44" t="s">
        <v>32</v>
      </c>
      <c r="G44" t="s">
        <v>25</v>
      </c>
      <c r="H44" t="s">
        <v>21</v>
      </c>
      <c r="I44" t="s">
        <v>40</v>
      </c>
      <c r="J44">
        <f>((B44*(1-0.832))*0.285)/B44</f>
        <v>4.7880000000000006E-2</v>
      </c>
    </row>
    <row r="45" spans="1:10" x14ac:dyDescent="0.25">
      <c r="A45">
        <v>3</v>
      </c>
      <c r="B45">
        <v>2.3E-3</v>
      </c>
      <c r="C45">
        <v>8.0000000000000007E-5</v>
      </c>
      <c r="D45" t="s">
        <v>18</v>
      </c>
      <c r="E45">
        <v>9</v>
      </c>
      <c r="F45" t="s">
        <v>32</v>
      </c>
      <c r="G45" t="s">
        <v>25</v>
      </c>
      <c r="H45" t="s">
        <v>21</v>
      </c>
      <c r="I45" t="s">
        <v>40</v>
      </c>
      <c r="J45">
        <f>((B45*(1-0.825))*0.276)/B45</f>
        <v>4.8300000000000017E-2</v>
      </c>
    </row>
    <row r="46" spans="1:10" x14ac:dyDescent="0.25">
      <c r="A46">
        <v>6</v>
      </c>
      <c r="B46">
        <v>4.9300000000000004E-3</v>
      </c>
      <c r="C46">
        <v>3.6000000000000002E-4</v>
      </c>
      <c r="D46" t="s">
        <v>18</v>
      </c>
      <c r="E46">
        <v>10</v>
      </c>
      <c r="F46" t="s">
        <v>32</v>
      </c>
      <c r="G46" t="s">
        <v>25</v>
      </c>
      <c r="H46" t="s">
        <v>21</v>
      </c>
      <c r="I46" t="s">
        <v>40</v>
      </c>
      <c r="J46">
        <f>((B46*(1-0.752))*0.411)/B46</f>
        <v>0.101928</v>
      </c>
    </row>
    <row r="47" spans="1:10" x14ac:dyDescent="0.25">
      <c r="A47">
        <v>10</v>
      </c>
      <c r="B47">
        <v>5.3299999999999997E-3</v>
      </c>
      <c r="C47">
        <v>1.7000000000000001E-4</v>
      </c>
      <c r="D47" t="s">
        <v>18</v>
      </c>
      <c r="E47">
        <v>9</v>
      </c>
      <c r="F47" t="s">
        <v>32</v>
      </c>
      <c r="G47" t="s">
        <v>25</v>
      </c>
      <c r="H47" t="s">
        <v>21</v>
      </c>
      <c r="I47" t="s">
        <v>40</v>
      </c>
      <c r="J47">
        <f>((B47*(1-0.725))*0.423)/B47</f>
        <v>0.116325</v>
      </c>
    </row>
    <row r="48" spans="1:10" x14ac:dyDescent="0.25">
      <c r="A48">
        <v>20</v>
      </c>
      <c r="B48">
        <v>7.8600000000000007E-3</v>
      </c>
      <c r="C48">
        <v>1.2999999999999999E-4</v>
      </c>
      <c r="D48" t="s">
        <v>18</v>
      </c>
      <c r="E48">
        <v>9</v>
      </c>
      <c r="F48" t="s">
        <v>32</v>
      </c>
      <c r="G48" t="s">
        <v>25</v>
      </c>
      <c r="H48" t="s">
        <v>21</v>
      </c>
      <c r="I48" t="s">
        <v>40</v>
      </c>
      <c r="J48">
        <f>((B48*(1-0.709))*0.397)/B48</f>
        <v>0.11552700000000002</v>
      </c>
    </row>
    <row r="49" spans="1:10" x14ac:dyDescent="0.25">
      <c r="A49">
        <v>60</v>
      </c>
      <c r="B49">
        <v>1.84E-2</v>
      </c>
      <c r="C49">
        <v>8.4999999999999995E-4</v>
      </c>
      <c r="D49" t="s">
        <v>18</v>
      </c>
      <c r="E49">
        <v>9</v>
      </c>
      <c r="F49" t="s">
        <v>32</v>
      </c>
      <c r="G49" t="s">
        <v>25</v>
      </c>
      <c r="H49" t="s">
        <v>22</v>
      </c>
      <c r="I49" t="s">
        <v>40</v>
      </c>
      <c r="J49">
        <f>((B49*(1-0.637))*0.435)/B49</f>
        <v>0.15790499999999999</v>
      </c>
    </row>
    <row r="50" spans="1:10" x14ac:dyDescent="0.25">
      <c r="A50">
        <v>30</v>
      </c>
      <c r="B50">
        <v>1.4E-2</v>
      </c>
      <c r="C50">
        <v>1.2199999999999999E-3</v>
      </c>
      <c r="D50" t="s">
        <v>18</v>
      </c>
      <c r="E50">
        <v>10</v>
      </c>
      <c r="F50" t="s">
        <v>32</v>
      </c>
      <c r="G50" t="s">
        <v>25</v>
      </c>
      <c r="H50" t="s">
        <v>26</v>
      </c>
      <c r="I50" t="s">
        <v>41</v>
      </c>
      <c r="J50">
        <f>((B50*(1-0.751))*0.127)/B50</f>
        <v>3.1622999999999998E-2</v>
      </c>
    </row>
    <row r="51" spans="1:10" x14ac:dyDescent="0.25">
      <c r="A51">
        <v>60</v>
      </c>
      <c r="B51">
        <v>1.7899999999999999E-2</v>
      </c>
      <c r="C51">
        <v>7.3999999999999999E-4</v>
      </c>
      <c r="D51" t="s">
        <v>18</v>
      </c>
      <c r="E51">
        <v>16</v>
      </c>
      <c r="F51" t="s">
        <v>32</v>
      </c>
      <c r="G51" t="s">
        <v>25</v>
      </c>
      <c r="H51" t="s">
        <v>26</v>
      </c>
      <c r="I51" t="s">
        <v>41</v>
      </c>
      <c r="J51">
        <f>((B51*(1-0.742))*0.111)/B51</f>
        <v>2.8638000000000004E-2</v>
      </c>
    </row>
    <row r="52" spans="1:10" x14ac:dyDescent="0.25">
      <c r="A52">
        <v>90</v>
      </c>
      <c r="B52">
        <v>1.9099999999999999E-2</v>
      </c>
      <c r="C52">
        <v>1.07E-3</v>
      </c>
      <c r="D52" t="s">
        <v>18</v>
      </c>
      <c r="E52">
        <v>11</v>
      </c>
      <c r="F52" t="s">
        <v>32</v>
      </c>
      <c r="G52" t="s">
        <v>25</v>
      </c>
      <c r="H52" t="s">
        <v>26</v>
      </c>
      <c r="I52" t="s">
        <v>41</v>
      </c>
      <c r="J52">
        <f>((B52*(1-0.739))*0.125)/B52</f>
        <v>3.2625000000000001E-2</v>
      </c>
    </row>
    <row r="53" spans="1:10" x14ac:dyDescent="0.25">
      <c r="A53">
        <v>120</v>
      </c>
      <c r="B53">
        <v>1.9300000000000001E-2</v>
      </c>
      <c r="C53">
        <v>1.2800000000000001E-3</v>
      </c>
      <c r="D53" t="s">
        <v>18</v>
      </c>
      <c r="E53">
        <v>14</v>
      </c>
      <c r="F53" t="s">
        <v>32</v>
      </c>
      <c r="G53" t="s">
        <v>25</v>
      </c>
      <c r="H53" t="s">
        <v>26</v>
      </c>
      <c r="I53" t="s">
        <v>41</v>
      </c>
      <c r="J53">
        <f>((B53*(1-0.728))*0.14)/B53</f>
        <v>3.808000000000001E-2</v>
      </c>
    </row>
    <row r="54" spans="1:10" x14ac:dyDescent="0.25">
      <c r="A54">
        <f>5*30</f>
        <v>150</v>
      </c>
      <c r="B54">
        <v>1.5800000000000002E-2</v>
      </c>
      <c r="C54">
        <v>4.8000000000000001E-4</v>
      </c>
      <c r="D54" t="s">
        <v>18</v>
      </c>
      <c r="E54">
        <v>28</v>
      </c>
      <c r="F54" t="s">
        <v>32</v>
      </c>
      <c r="G54" t="s">
        <v>25</v>
      </c>
      <c r="H54" t="s">
        <v>26</v>
      </c>
      <c r="I54" t="s">
        <v>41</v>
      </c>
      <c r="J54">
        <f>((B54*(1-0.705))*0.121)/B54</f>
        <v>3.5695000000000005E-2</v>
      </c>
    </row>
    <row r="55" spans="1:10" x14ac:dyDescent="0.25">
      <c r="A55">
        <f>6.5*30</f>
        <v>195</v>
      </c>
      <c r="B55">
        <v>1.55E-2</v>
      </c>
      <c r="C55">
        <v>5.2999999999999998E-4</v>
      </c>
      <c r="D55" t="s">
        <v>18</v>
      </c>
      <c r="E55">
        <v>17</v>
      </c>
      <c r="F55" t="s">
        <v>32</v>
      </c>
      <c r="G55" t="s">
        <v>25</v>
      </c>
      <c r="H55" t="s">
        <v>27</v>
      </c>
      <c r="I55" t="s">
        <v>41</v>
      </c>
      <c r="J55">
        <f>((B55*(1-0.709))*0.104)/B55</f>
        <v>3.0264000000000003E-2</v>
      </c>
    </row>
    <row r="56" spans="1:10" x14ac:dyDescent="0.25">
      <c r="A56">
        <f>8.5*30</f>
        <v>255</v>
      </c>
      <c r="B56">
        <v>1.7299999999999999E-2</v>
      </c>
      <c r="C56">
        <v>8.1999999999999998E-4</v>
      </c>
      <c r="D56" t="s">
        <v>18</v>
      </c>
      <c r="E56">
        <v>14</v>
      </c>
      <c r="F56" t="s">
        <v>32</v>
      </c>
      <c r="G56" t="s">
        <v>25</v>
      </c>
      <c r="H56" t="s">
        <v>28</v>
      </c>
      <c r="I56" t="s">
        <v>41</v>
      </c>
      <c r="J56">
        <f>((B56*(1-0.706))*0.12)/B56</f>
        <v>3.5280000000000006E-2</v>
      </c>
    </row>
    <row r="57" spans="1:10" x14ac:dyDescent="0.25">
      <c r="A57">
        <f>10*30</f>
        <v>300</v>
      </c>
      <c r="B57">
        <v>2.0799999999999999E-2</v>
      </c>
      <c r="C57">
        <v>1.08E-3</v>
      </c>
      <c r="D57" t="s">
        <v>18</v>
      </c>
      <c r="E57">
        <v>10</v>
      </c>
      <c r="F57" t="s">
        <v>32</v>
      </c>
      <c r="G57" t="s">
        <v>25</v>
      </c>
      <c r="H57" t="s">
        <v>26</v>
      </c>
      <c r="I57" t="s">
        <v>41</v>
      </c>
      <c r="J57">
        <f>((B57*(1-0.713))*0.133)/B57</f>
        <v>3.817100000000001E-2</v>
      </c>
    </row>
    <row r="58" spans="1:10" x14ac:dyDescent="0.25">
      <c r="A58">
        <f>13*30</f>
        <v>390</v>
      </c>
      <c r="B58">
        <v>2.1299999999999999E-2</v>
      </c>
      <c r="C58">
        <v>5.9000000000000003E-4</v>
      </c>
      <c r="D58" t="s">
        <v>18</v>
      </c>
      <c r="E58">
        <v>16</v>
      </c>
      <c r="F58" t="s">
        <v>32</v>
      </c>
      <c r="G58" t="s">
        <v>25</v>
      </c>
      <c r="H58" t="s">
        <v>29</v>
      </c>
      <c r="I58" t="s">
        <v>41</v>
      </c>
      <c r="J58">
        <f>((B58*(1-0.712))*0.14)/B58</f>
        <v>4.0320000000000009E-2</v>
      </c>
    </row>
    <row r="59" spans="1:10" x14ac:dyDescent="0.25">
      <c r="A59">
        <v>4</v>
      </c>
      <c r="B59" s="1">
        <v>6.3157894736842104E-3</v>
      </c>
      <c r="F59" t="s">
        <v>32</v>
      </c>
      <c r="G59" t="s">
        <v>30</v>
      </c>
      <c r="H59" t="s">
        <v>31</v>
      </c>
      <c r="I59" t="s">
        <v>38</v>
      </c>
    </row>
    <row r="60" spans="1:10" x14ac:dyDescent="0.25">
      <c r="A60">
        <v>14</v>
      </c>
      <c r="B60" s="1">
        <v>9.5488721804511296E-3</v>
      </c>
      <c r="F60" t="s">
        <v>32</v>
      </c>
      <c r="G60" t="s">
        <v>30</v>
      </c>
      <c r="H60" t="s">
        <v>31</v>
      </c>
      <c r="I60" t="s">
        <v>38</v>
      </c>
    </row>
    <row r="61" spans="1:10" x14ac:dyDescent="0.25">
      <c r="A61">
        <v>24</v>
      </c>
      <c r="B61" s="1">
        <v>1.21804511278195E-2</v>
      </c>
      <c r="F61" t="s">
        <v>32</v>
      </c>
      <c r="G61" t="s">
        <v>30</v>
      </c>
      <c r="H61" t="s">
        <v>31</v>
      </c>
      <c r="I61" t="s">
        <v>38</v>
      </c>
    </row>
    <row r="62" spans="1:10" x14ac:dyDescent="0.25">
      <c r="A62">
        <v>34</v>
      </c>
      <c r="B62" s="1">
        <v>1.6390977443609001E-2</v>
      </c>
      <c r="F62" t="s">
        <v>32</v>
      </c>
      <c r="G62" t="s">
        <v>30</v>
      </c>
      <c r="H62" t="s">
        <v>31</v>
      </c>
      <c r="I62" t="s">
        <v>38</v>
      </c>
    </row>
    <row r="63" spans="1:10" x14ac:dyDescent="0.25">
      <c r="A63">
        <v>44</v>
      </c>
      <c r="B63" s="1">
        <v>1.6917293233082699E-2</v>
      </c>
      <c r="F63" t="s">
        <v>32</v>
      </c>
      <c r="G63" t="s">
        <v>30</v>
      </c>
      <c r="H63" t="s">
        <v>31</v>
      </c>
      <c r="I63" t="s">
        <v>38</v>
      </c>
    </row>
    <row r="64" spans="1:10" x14ac:dyDescent="0.25">
      <c r="A64">
        <v>54</v>
      </c>
      <c r="B64" s="1">
        <v>1.8496240601503702E-2</v>
      </c>
      <c r="F64" t="s">
        <v>32</v>
      </c>
      <c r="G64" t="s">
        <v>30</v>
      </c>
      <c r="H64" t="s">
        <v>31</v>
      </c>
      <c r="I64" t="s">
        <v>38</v>
      </c>
    </row>
    <row r="65" spans="1:9" x14ac:dyDescent="0.25">
      <c r="A65">
        <v>64</v>
      </c>
      <c r="B65" s="1">
        <v>1.81203007518797E-2</v>
      </c>
      <c r="F65" t="s">
        <v>32</v>
      </c>
      <c r="G65" t="s">
        <v>30</v>
      </c>
      <c r="H65" t="s">
        <v>31</v>
      </c>
      <c r="I65" t="s">
        <v>38</v>
      </c>
    </row>
    <row r="66" spans="1:9" x14ac:dyDescent="0.25">
      <c r="A66">
        <v>74</v>
      </c>
      <c r="B66" s="1">
        <v>1.7067669172932301E-2</v>
      </c>
      <c r="F66" t="s">
        <v>32</v>
      </c>
      <c r="G66" t="s">
        <v>30</v>
      </c>
      <c r="H66" t="s">
        <v>31</v>
      </c>
      <c r="I66" t="s">
        <v>38</v>
      </c>
    </row>
    <row r="67" spans="1:9" x14ac:dyDescent="0.25">
      <c r="A67">
        <v>84</v>
      </c>
      <c r="B67" s="1">
        <v>1.6766917293233E-2</v>
      </c>
      <c r="F67" t="s">
        <v>32</v>
      </c>
      <c r="G67" t="s">
        <v>30</v>
      </c>
      <c r="H67" t="s">
        <v>31</v>
      </c>
      <c r="I67" t="s">
        <v>38</v>
      </c>
    </row>
    <row r="68" spans="1:9" x14ac:dyDescent="0.25">
      <c r="A68">
        <v>94</v>
      </c>
      <c r="B68" s="1">
        <v>1.7293233082706701E-2</v>
      </c>
      <c r="F68" t="s">
        <v>32</v>
      </c>
      <c r="G68" t="s">
        <v>30</v>
      </c>
      <c r="H68" t="s">
        <v>31</v>
      </c>
      <c r="I68" t="s">
        <v>38</v>
      </c>
    </row>
    <row r="69" spans="1:9" x14ac:dyDescent="0.25">
      <c r="A69">
        <v>104</v>
      </c>
      <c r="B69" s="1">
        <v>1.63157894736842E-2</v>
      </c>
      <c r="F69" t="s">
        <v>32</v>
      </c>
      <c r="G69" t="s">
        <v>30</v>
      </c>
      <c r="H69" t="s">
        <v>31</v>
      </c>
      <c r="I69" t="s">
        <v>38</v>
      </c>
    </row>
    <row r="70" spans="1:9" x14ac:dyDescent="0.25">
      <c r="A70">
        <v>114</v>
      </c>
      <c r="B70" s="1">
        <v>2.09022556390977E-2</v>
      </c>
      <c r="F70" t="s">
        <v>32</v>
      </c>
      <c r="G70" t="s">
        <v>30</v>
      </c>
      <c r="H70" t="s">
        <v>31</v>
      </c>
      <c r="I70" t="s">
        <v>38</v>
      </c>
    </row>
    <row r="71" spans="1:9" x14ac:dyDescent="0.25">
      <c r="A71">
        <v>124</v>
      </c>
      <c r="B71" s="1">
        <v>2.02255639097744E-2</v>
      </c>
      <c r="F71" t="s">
        <v>32</v>
      </c>
      <c r="G71" t="s">
        <v>30</v>
      </c>
      <c r="H71" t="s">
        <v>31</v>
      </c>
      <c r="I71" t="s">
        <v>38</v>
      </c>
    </row>
    <row r="72" spans="1:9" x14ac:dyDescent="0.25">
      <c r="A72">
        <v>134</v>
      </c>
      <c r="B72" s="1">
        <v>2.2105263157894701E-2</v>
      </c>
      <c r="F72" t="s">
        <v>32</v>
      </c>
      <c r="G72" t="s">
        <v>30</v>
      </c>
      <c r="H72" t="s">
        <v>31</v>
      </c>
      <c r="I72" t="s">
        <v>38</v>
      </c>
    </row>
    <row r="73" spans="1:9" x14ac:dyDescent="0.25">
      <c r="A73">
        <v>144</v>
      </c>
      <c r="B73" s="1">
        <v>2.0526315789473601E-2</v>
      </c>
      <c r="F73" t="s">
        <v>32</v>
      </c>
      <c r="G73" t="s">
        <v>30</v>
      </c>
      <c r="H73" t="s">
        <v>31</v>
      </c>
      <c r="I73" t="s">
        <v>38</v>
      </c>
    </row>
    <row r="74" spans="1:9" x14ac:dyDescent="0.25">
      <c r="A74">
        <v>154</v>
      </c>
      <c r="B74" s="1">
        <v>2.2105263157894701E-2</v>
      </c>
      <c r="F74" t="s">
        <v>32</v>
      </c>
      <c r="G74" t="s">
        <v>30</v>
      </c>
      <c r="H74" t="s">
        <v>31</v>
      </c>
      <c r="I74" t="s">
        <v>38</v>
      </c>
    </row>
    <row r="75" spans="1:9" x14ac:dyDescent="0.25">
      <c r="A75">
        <v>164</v>
      </c>
      <c r="B75" s="1">
        <v>2.3609022556390899E-2</v>
      </c>
      <c r="F75" t="s">
        <v>32</v>
      </c>
      <c r="G75" t="s">
        <v>30</v>
      </c>
      <c r="H75" t="s">
        <v>31</v>
      </c>
      <c r="I75" t="s">
        <v>38</v>
      </c>
    </row>
    <row r="76" spans="1:9" x14ac:dyDescent="0.25">
      <c r="A76">
        <v>174</v>
      </c>
      <c r="B76" s="1">
        <v>1.6165413533834501E-2</v>
      </c>
      <c r="F76" t="s">
        <v>32</v>
      </c>
      <c r="G76" t="s">
        <v>30</v>
      </c>
      <c r="H76" t="s">
        <v>31</v>
      </c>
      <c r="I76" t="s">
        <v>38</v>
      </c>
    </row>
    <row r="77" spans="1:9" x14ac:dyDescent="0.25">
      <c r="A77">
        <v>184</v>
      </c>
      <c r="B77" s="1">
        <v>2.2857142857142802E-2</v>
      </c>
      <c r="F77" t="s">
        <v>32</v>
      </c>
      <c r="G77" t="s">
        <v>30</v>
      </c>
      <c r="H77" t="s">
        <v>31</v>
      </c>
      <c r="I77" t="s">
        <v>38</v>
      </c>
    </row>
    <row r="78" spans="1:9" x14ac:dyDescent="0.25">
      <c r="A78">
        <v>194</v>
      </c>
      <c r="B78" s="1">
        <v>2.75187969924812E-2</v>
      </c>
      <c r="F78" t="s">
        <v>32</v>
      </c>
      <c r="G78" t="s">
        <v>30</v>
      </c>
      <c r="H78" t="s">
        <v>31</v>
      </c>
      <c r="I78" t="s">
        <v>38</v>
      </c>
    </row>
    <row r="79" spans="1:9" x14ac:dyDescent="0.25">
      <c r="A79">
        <v>204</v>
      </c>
      <c r="B79" s="1">
        <v>2.7894736842105201E-2</v>
      </c>
      <c r="F79" t="s">
        <v>32</v>
      </c>
      <c r="G79" t="s">
        <v>30</v>
      </c>
      <c r="H79" t="s">
        <v>31</v>
      </c>
      <c r="I79" t="s">
        <v>38</v>
      </c>
    </row>
    <row r="80" spans="1:9" x14ac:dyDescent="0.25">
      <c r="A80">
        <v>214</v>
      </c>
      <c r="B80" s="1">
        <v>2.6015037593984901E-2</v>
      </c>
      <c r="F80" t="s">
        <v>32</v>
      </c>
      <c r="G80" t="s">
        <v>30</v>
      </c>
      <c r="H80" t="s">
        <v>31</v>
      </c>
      <c r="I80" t="s">
        <v>38</v>
      </c>
    </row>
    <row r="81" spans="1:9" x14ac:dyDescent="0.25">
      <c r="A81">
        <v>224</v>
      </c>
      <c r="B81" s="1">
        <v>2.5563909774436001E-2</v>
      </c>
      <c r="F81" t="s">
        <v>32</v>
      </c>
      <c r="G81" t="s">
        <v>30</v>
      </c>
      <c r="H81" t="s">
        <v>31</v>
      </c>
      <c r="I81" t="s">
        <v>38</v>
      </c>
    </row>
    <row r="82" spans="1:9" x14ac:dyDescent="0.25">
      <c r="A82">
        <v>244</v>
      </c>
      <c r="B82" s="1">
        <v>2.5413533834586399E-2</v>
      </c>
      <c r="F82" t="s">
        <v>32</v>
      </c>
      <c r="G82" t="s">
        <v>30</v>
      </c>
      <c r="H82" t="s">
        <v>31</v>
      </c>
      <c r="I82" t="s">
        <v>38</v>
      </c>
    </row>
    <row r="83" spans="1:9" x14ac:dyDescent="0.25">
      <c r="A83">
        <v>254</v>
      </c>
      <c r="B83" s="1">
        <v>2.5338345864661601E-2</v>
      </c>
      <c r="F83" t="s">
        <v>32</v>
      </c>
      <c r="G83" t="s">
        <v>30</v>
      </c>
      <c r="H83" t="s">
        <v>31</v>
      </c>
      <c r="I83" t="s">
        <v>38</v>
      </c>
    </row>
    <row r="84" spans="1:9" x14ac:dyDescent="0.25">
      <c r="A84">
        <v>264</v>
      </c>
      <c r="B84" s="1">
        <v>2.6390977443609E-2</v>
      </c>
      <c r="F84" t="s">
        <v>32</v>
      </c>
      <c r="G84" t="s">
        <v>30</v>
      </c>
      <c r="H84" t="s">
        <v>31</v>
      </c>
      <c r="I84" t="s">
        <v>38</v>
      </c>
    </row>
    <row r="85" spans="1:9" x14ac:dyDescent="0.25">
      <c r="A85">
        <v>274</v>
      </c>
      <c r="B85" s="1">
        <v>2.8646616541353299E-2</v>
      </c>
      <c r="F85" t="s">
        <v>32</v>
      </c>
      <c r="G85" t="s">
        <v>30</v>
      </c>
      <c r="H85" t="s">
        <v>31</v>
      </c>
      <c r="I85" t="s">
        <v>38</v>
      </c>
    </row>
    <row r="86" spans="1:9" x14ac:dyDescent="0.25">
      <c r="A86">
        <v>284</v>
      </c>
      <c r="B86" s="1">
        <v>2.7293233082706699E-2</v>
      </c>
      <c r="F86" t="s">
        <v>32</v>
      </c>
      <c r="G86" t="s">
        <v>30</v>
      </c>
      <c r="H86" t="s">
        <v>31</v>
      </c>
      <c r="I86" t="s">
        <v>38</v>
      </c>
    </row>
    <row r="87" spans="1:9" x14ac:dyDescent="0.25">
      <c r="A87">
        <v>294</v>
      </c>
      <c r="B87" s="1">
        <v>2.2857142857142802E-2</v>
      </c>
      <c r="F87" t="s">
        <v>32</v>
      </c>
      <c r="G87" t="s">
        <v>30</v>
      </c>
      <c r="H87" t="s">
        <v>31</v>
      </c>
      <c r="I87" t="s">
        <v>38</v>
      </c>
    </row>
    <row r="88" spans="1:9" x14ac:dyDescent="0.25">
      <c r="A88">
        <v>304</v>
      </c>
      <c r="B88" s="1">
        <v>2.50375939849624E-2</v>
      </c>
      <c r="F88" t="s">
        <v>32</v>
      </c>
      <c r="G88" t="s">
        <v>30</v>
      </c>
      <c r="H88" t="s">
        <v>31</v>
      </c>
      <c r="I88" t="s">
        <v>38</v>
      </c>
    </row>
    <row r="89" spans="1:9" x14ac:dyDescent="0.25">
      <c r="A89">
        <v>314</v>
      </c>
      <c r="B89" s="1">
        <v>2.6165413533834499E-2</v>
      </c>
      <c r="F89" t="s">
        <v>32</v>
      </c>
      <c r="G89" t="s">
        <v>30</v>
      </c>
      <c r="H89" t="s">
        <v>31</v>
      </c>
      <c r="I89" t="s">
        <v>38</v>
      </c>
    </row>
    <row r="90" spans="1:9" x14ac:dyDescent="0.25">
      <c r="A90">
        <v>324</v>
      </c>
      <c r="B90" s="1">
        <v>2.6992481203007498E-2</v>
      </c>
      <c r="F90" t="s">
        <v>32</v>
      </c>
      <c r="G90" t="s">
        <v>30</v>
      </c>
      <c r="H90" t="s">
        <v>31</v>
      </c>
      <c r="I90" t="s">
        <v>38</v>
      </c>
    </row>
    <row r="91" spans="1:9" x14ac:dyDescent="0.25">
      <c r="A91">
        <v>334</v>
      </c>
      <c r="B91" s="1">
        <v>2.7142857142857101E-2</v>
      </c>
      <c r="F91" t="s">
        <v>32</v>
      </c>
      <c r="G91" t="s">
        <v>30</v>
      </c>
      <c r="H91" t="s">
        <v>31</v>
      </c>
      <c r="I91" t="s">
        <v>38</v>
      </c>
    </row>
    <row r="92" spans="1:9" x14ac:dyDescent="0.25">
      <c r="A92">
        <v>344</v>
      </c>
      <c r="B92" s="1">
        <v>2.89473684210526E-2</v>
      </c>
      <c r="F92" t="s">
        <v>32</v>
      </c>
      <c r="G92" t="s">
        <v>30</v>
      </c>
      <c r="H92" t="s">
        <v>31</v>
      </c>
      <c r="I92" t="s">
        <v>38</v>
      </c>
    </row>
    <row r="93" spans="1:9" x14ac:dyDescent="0.25">
      <c r="A93">
        <v>354</v>
      </c>
      <c r="B93" s="1">
        <v>2.6015037593984901E-2</v>
      </c>
      <c r="F93" t="s">
        <v>32</v>
      </c>
      <c r="G93" t="s">
        <v>30</v>
      </c>
      <c r="H93" t="s">
        <v>31</v>
      </c>
      <c r="I93" t="s">
        <v>38</v>
      </c>
    </row>
    <row r="94" spans="1:9" x14ac:dyDescent="0.25">
      <c r="A94">
        <v>374</v>
      </c>
      <c r="B94" s="1">
        <v>2.2105263157894701E-2</v>
      </c>
      <c r="F94" t="s">
        <v>32</v>
      </c>
      <c r="G94" t="s">
        <v>30</v>
      </c>
      <c r="H94" t="s">
        <v>31</v>
      </c>
      <c r="I94" t="s">
        <v>38</v>
      </c>
    </row>
    <row r="95" spans="1:9" x14ac:dyDescent="0.25">
      <c r="A95">
        <v>394</v>
      </c>
      <c r="B95" s="1">
        <v>2.45864661654135E-2</v>
      </c>
      <c r="F95" t="s">
        <v>32</v>
      </c>
      <c r="G95" t="s">
        <v>30</v>
      </c>
      <c r="H95" t="s">
        <v>31</v>
      </c>
      <c r="I95" t="s">
        <v>38</v>
      </c>
    </row>
    <row r="96" spans="1:9" x14ac:dyDescent="0.25">
      <c r="A96">
        <v>424</v>
      </c>
      <c r="B96" s="1">
        <v>2.34586466165413E-2</v>
      </c>
      <c r="F96" t="s">
        <v>32</v>
      </c>
      <c r="G96" t="s">
        <v>30</v>
      </c>
      <c r="H96" t="s">
        <v>31</v>
      </c>
      <c r="I96" t="s">
        <v>38</v>
      </c>
    </row>
    <row r="97" spans="1:9" x14ac:dyDescent="0.25">
      <c r="A97">
        <v>434</v>
      </c>
      <c r="B97" s="1">
        <v>3.6015037593984903E-2</v>
      </c>
      <c r="F97" t="s">
        <v>32</v>
      </c>
      <c r="G97" t="s">
        <v>30</v>
      </c>
      <c r="H97" t="s">
        <v>31</v>
      </c>
      <c r="I97" t="s">
        <v>38</v>
      </c>
    </row>
    <row r="98" spans="1:9" x14ac:dyDescent="0.25">
      <c r="A98">
        <v>454</v>
      </c>
      <c r="B98" s="1">
        <v>2.3984962406015001E-2</v>
      </c>
      <c r="F98" t="s">
        <v>32</v>
      </c>
      <c r="G98" t="s">
        <v>30</v>
      </c>
      <c r="H98" t="s">
        <v>31</v>
      </c>
      <c r="I98" t="s">
        <v>38</v>
      </c>
    </row>
    <row r="99" spans="1:9" x14ac:dyDescent="0.25">
      <c r="A99">
        <v>474</v>
      </c>
      <c r="B99" s="1">
        <v>2.57142857142857E-2</v>
      </c>
      <c r="F99" t="s">
        <v>32</v>
      </c>
      <c r="G99" t="s">
        <v>30</v>
      </c>
      <c r="H99" t="s">
        <v>31</v>
      </c>
      <c r="I99" t="s">
        <v>38</v>
      </c>
    </row>
    <row r="100" spans="1:9" x14ac:dyDescent="0.25">
      <c r="A100">
        <v>494</v>
      </c>
      <c r="B100" s="1">
        <v>2.13533834586466E-2</v>
      </c>
      <c r="F100" t="s">
        <v>32</v>
      </c>
      <c r="G100" t="s">
        <v>30</v>
      </c>
      <c r="H100" t="s">
        <v>31</v>
      </c>
      <c r="I100" t="s">
        <v>38</v>
      </c>
    </row>
    <row r="101" spans="1:9" x14ac:dyDescent="0.25">
      <c r="A101">
        <v>534</v>
      </c>
      <c r="B101" s="1">
        <v>1.7744360902255601E-2</v>
      </c>
      <c r="F101" t="s">
        <v>32</v>
      </c>
      <c r="G101" t="s">
        <v>30</v>
      </c>
      <c r="H101" t="s">
        <v>31</v>
      </c>
      <c r="I101" t="s">
        <v>38</v>
      </c>
    </row>
    <row r="102" spans="1:9" x14ac:dyDescent="0.25">
      <c r="A102">
        <v>544</v>
      </c>
      <c r="B102" s="1">
        <v>1.8421052631578901E-2</v>
      </c>
      <c r="F102" t="s">
        <v>32</v>
      </c>
      <c r="G102" t="s">
        <v>30</v>
      </c>
      <c r="H102" t="s">
        <v>31</v>
      </c>
      <c r="I102" t="s">
        <v>38</v>
      </c>
    </row>
    <row r="103" spans="1:9" x14ac:dyDescent="0.25">
      <c r="A103">
        <v>604</v>
      </c>
      <c r="B103" s="1">
        <v>2.89473684210526E-2</v>
      </c>
      <c r="F103" t="s">
        <v>32</v>
      </c>
      <c r="G103" t="s">
        <v>30</v>
      </c>
      <c r="H103" t="s">
        <v>31</v>
      </c>
      <c r="I103" t="s">
        <v>38</v>
      </c>
    </row>
    <row r="104" spans="1:9" x14ac:dyDescent="0.25">
      <c r="A104">
        <v>614</v>
      </c>
      <c r="B104" s="1">
        <v>2.8872180451127799E-2</v>
      </c>
      <c r="F104" t="s">
        <v>32</v>
      </c>
      <c r="G104" t="s">
        <v>30</v>
      </c>
      <c r="H104" t="s">
        <v>31</v>
      </c>
      <c r="I104" t="s">
        <v>38</v>
      </c>
    </row>
    <row r="105" spans="1:9" x14ac:dyDescent="0.25">
      <c r="A105">
        <v>14.5</v>
      </c>
      <c r="B105" s="1">
        <v>1.48120300751879E-2</v>
      </c>
      <c r="F105" t="s">
        <v>33</v>
      </c>
      <c r="G105" t="s">
        <v>30</v>
      </c>
      <c r="H105" t="s">
        <v>34</v>
      </c>
      <c r="I105" t="s">
        <v>38</v>
      </c>
    </row>
    <row r="106" spans="1:9" x14ac:dyDescent="0.25">
      <c r="A106">
        <v>24.5</v>
      </c>
      <c r="B106" s="1">
        <v>1.60902255639097E-2</v>
      </c>
      <c r="F106" t="s">
        <v>33</v>
      </c>
      <c r="G106" t="s">
        <v>30</v>
      </c>
      <c r="H106" t="s">
        <v>34</v>
      </c>
      <c r="I106" t="s">
        <v>38</v>
      </c>
    </row>
    <row r="107" spans="1:9" x14ac:dyDescent="0.25">
      <c r="A107">
        <v>24.5</v>
      </c>
      <c r="B107" s="1">
        <v>1.58646616541353E-2</v>
      </c>
      <c r="F107" t="s">
        <v>33</v>
      </c>
      <c r="G107" t="s">
        <v>30</v>
      </c>
      <c r="H107" t="s">
        <v>34</v>
      </c>
      <c r="I107" t="s">
        <v>38</v>
      </c>
    </row>
    <row r="108" spans="1:9" x14ac:dyDescent="0.25">
      <c r="A108">
        <v>34.5</v>
      </c>
      <c r="B108" s="1">
        <v>2.48120300751879E-2</v>
      </c>
      <c r="F108" t="s">
        <v>33</v>
      </c>
      <c r="G108" t="s">
        <v>30</v>
      </c>
      <c r="H108" t="s">
        <v>34</v>
      </c>
      <c r="I108" t="s">
        <v>38</v>
      </c>
    </row>
    <row r="109" spans="1:9" x14ac:dyDescent="0.25">
      <c r="A109">
        <v>44.5</v>
      </c>
      <c r="B109" s="1">
        <v>2.0751879699248101E-2</v>
      </c>
      <c r="F109" t="s">
        <v>33</v>
      </c>
      <c r="G109" t="s">
        <v>30</v>
      </c>
      <c r="H109" t="s">
        <v>34</v>
      </c>
      <c r="I109" t="s">
        <v>38</v>
      </c>
    </row>
    <row r="110" spans="1:9" x14ac:dyDescent="0.25">
      <c r="A110">
        <v>44.5</v>
      </c>
      <c r="B110" s="1">
        <v>2.11278195488721E-2</v>
      </c>
      <c r="F110" t="s">
        <v>33</v>
      </c>
      <c r="G110" t="s">
        <v>30</v>
      </c>
      <c r="H110" t="s">
        <v>34</v>
      </c>
      <c r="I110" t="s">
        <v>38</v>
      </c>
    </row>
    <row r="111" spans="1:9" x14ac:dyDescent="0.25">
      <c r="A111">
        <v>44.5</v>
      </c>
      <c r="B111" s="1">
        <v>2.2631578947368398E-2</v>
      </c>
      <c r="F111" t="s">
        <v>33</v>
      </c>
      <c r="G111" t="s">
        <v>30</v>
      </c>
      <c r="H111" t="s">
        <v>34</v>
      </c>
      <c r="I111" t="s">
        <v>38</v>
      </c>
    </row>
    <row r="112" spans="1:9" x14ac:dyDescent="0.25">
      <c r="A112">
        <v>44.5</v>
      </c>
      <c r="B112" s="1">
        <v>2.4060150375939799E-2</v>
      </c>
      <c r="F112" t="s">
        <v>33</v>
      </c>
      <c r="G112" t="s">
        <v>30</v>
      </c>
      <c r="H112" t="s">
        <v>34</v>
      </c>
      <c r="I112" t="s">
        <v>38</v>
      </c>
    </row>
    <row r="113" spans="1:9" x14ac:dyDescent="0.25">
      <c r="A113">
        <v>54.5</v>
      </c>
      <c r="B113" s="1">
        <v>2.59398496240601E-2</v>
      </c>
      <c r="F113" t="s">
        <v>33</v>
      </c>
      <c r="G113" t="s">
        <v>30</v>
      </c>
      <c r="H113" t="s">
        <v>34</v>
      </c>
      <c r="I113" t="s">
        <v>38</v>
      </c>
    </row>
    <row r="114" spans="1:9" x14ac:dyDescent="0.25">
      <c r="A114">
        <v>64.5</v>
      </c>
      <c r="B114" s="1">
        <v>2.57142857142857E-2</v>
      </c>
      <c r="F114" t="s">
        <v>33</v>
      </c>
      <c r="G114" t="s">
        <v>30</v>
      </c>
      <c r="H114" t="s">
        <v>34</v>
      </c>
      <c r="I114" t="s">
        <v>38</v>
      </c>
    </row>
    <row r="115" spans="1:9" x14ac:dyDescent="0.25">
      <c r="A115">
        <v>94.5</v>
      </c>
      <c r="B115" s="1">
        <v>2.6315789473684202E-2</v>
      </c>
      <c r="F115" t="s">
        <v>33</v>
      </c>
      <c r="G115" t="s">
        <v>30</v>
      </c>
      <c r="H115" t="s">
        <v>34</v>
      </c>
      <c r="I115" t="s">
        <v>38</v>
      </c>
    </row>
    <row r="116" spans="1:9" x14ac:dyDescent="0.25">
      <c r="A116">
        <v>104.5</v>
      </c>
      <c r="B116" s="1">
        <v>2.1879699248120301E-2</v>
      </c>
      <c r="F116" t="s">
        <v>33</v>
      </c>
      <c r="G116" t="s">
        <v>30</v>
      </c>
      <c r="H116" t="s">
        <v>34</v>
      </c>
      <c r="I116" t="s">
        <v>38</v>
      </c>
    </row>
    <row r="117" spans="1:9" x14ac:dyDescent="0.25">
      <c r="A117">
        <v>194.5</v>
      </c>
      <c r="B117" s="1">
        <v>4.4285714285714199E-2</v>
      </c>
      <c r="F117" t="s">
        <v>33</v>
      </c>
      <c r="G117" t="s">
        <v>30</v>
      </c>
      <c r="H117" t="s">
        <v>34</v>
      </c>
      <c r="I117" t="s">
        <v>38</v>
      </c>
    </row>
    <row r="118" spans="1:9" x14ac:dyDescent="0.25">
      <c r="A118">
        <v>214.5</v>
      </c>
      <c r="B118" s="1">
        <v>3.8646616541353304E-2</v>
      </c>
      <c r="F118" t="s">
        <v>33</v>
      </c>
      <c r="G118" t="s">
        <v>30</v>
      </c>
      <c r="H118" t="s">
        <v>34</v>
      </c>
      <c r="I118" t="s">
        <v>38</v>
      </c>
    </row>
    <row r="119" spans="1:9" x14ac:dyDescent="0.25">
      <c r="A119">
        <v>214.5</v>
      </c>
      <c r="B119" s="1">
        <v>3.5413533834586404E-2</v>
      </c>
      <c r="F119" t="s">
        <v>33</v>
      </c>
      <c r="G119" t="s">
        <v>30</v>
      </c>
      <c r="H119" t="s">
        <v>34</v>
      </c>
      <c r="I119" t="s">
        <v>38</v>
      </c>
    </row>
    <row r="120" spans="1:9" x14ac:dyDescent="0.25">
      <c r="A120">
        <v>264.5</v>
      </c>
      <c r="B120" s="1">
        <v>4.1278195488721796E-2</v>
      </c>
      <c r="F120" t="s">
        <v>33</v>
      </c>
      <c r="G120" t="s">
        <v>30</v>
      </c>
      <c r="H120" t="s">
        <v>34</v>
      </c>
      <c r="I120" t="s">
        <v>38</v>
      </c>
    </row>
    <row r="121" spans="1:9" x14ac:dyDescent="0.25">
      <c r="A121">
        <v>284.5</v>
      </c>
      <c r="B121" s="1">
        <v>3.60902255639097E-2</v>
      </c>
      <c r="F121" t="s">
        <v>33</v>
      </c>
      <c r="G121" t="s">
        <v>30</v>
      </c>
      <c r="H121" t="s">
        <v>34</v>
      </c>
      <c r="I121" t="s">
        <v>38</v>
      </c>
    </row>
    <row r="122" spans="1:9" x14ac:dyDescent="0.25">
      <c r="A122">
        <v>304.5</v>
      </c>
      <c r="B122" s="1">
        <v>3.9097744360902201E-2</v>
      </c>
      <c r="F122" t="s">
        <v>33</v>
      </c>
      <c r="G122" t="s">
        <v>30</v>
      </c>
      <c r="H122" t="s">
        <v>34</v>
      </c>
      <c r="I122" t="s">
        <v>38</v>
      </c>
    </row>
    <row r="123" spans="1:9" x14ac:dyDescent="0.25">
      <c r="A123">
        <v>8</v>
      </c>
      <c r="B123">
        <v>4.4000000000000003E-3</v>
      </c>
      <c r="F123" t="s">
        <v>32</v>
      </c>
      <c r="G123" t="s">
        <v>36</v>
      </c>
      <c r="I123" t="s">
        <v>38</v>
      </c>
    </row>
    <row r="124" spans="1:9" x14ac:dyDescent="0.25">
      <c r="A124">
        <v>9</v>
      </c>
      <c r="B124">
        <v>4.7000000000000002E-3</v>
      </c>
      <c r="F124" t="s">
        <v>32</v>
      </c>
      <c r="G124" t="s">
        <v>36</v>
      </c>
      <c r="I124" t="s">
        <v>38</v>
      </c>
    </row>
    <row r="125" spans="1:9" x14ac:dyDescent="0.25">
      <c r="A125">
        <v>10</v>
      </c>
      <c r="B125">
        <v>5.1999999999999998E-3</v>
      </c>
      <c r="F125" t="s">
        <v>32</v>
      </c>
      <c r="G125" t="s">
        <v>36</v>
      </c>
      <c r="I125" t="s">
        <v>38</v>
      </c>
    </row>
    <row r="126" spans="1:9" x14ac:dyDescent="0.25">
      <c r="A126">
        <v>11</v>
      </c>
      <c r="B126">
        <v>5.7000000000000002E-3</v>
      </c>
      <c r="F126" t="s">
        <v>32</v>
      </c>
      <c r="G126" t="s">
        <v>36</v>
      </c>
      <c r="I126" t="s">
        <v>38</v>
      </c>
    </row>
    <row r="127" spans="1:9" x14ac:dyDescent="0.25">
      <c r="A127">
        <v>12</v>
      </c>
      <c r="B127">
        <v>6.0999999999999995E-3</v>
      </c>
      <c r="F127" t="s">
        <v>32</v>
      </c>
      <c r="G127" t="s">
        <v>36</v>
      </c>
      <c r="I127" t="s">
        <v>38</v>
      </c>
    </row>
    <row r="128" spans="1:9" x14ac:dyDescent="0.25">
      <c r="A128">
        <v>13</v>
      </c>
      <c r="B128">
        <v>6.1999999999999998E-3</v>
      </c>
      <c r="F128" t="s">
        <v>32</v>
      </c>
      <c r="G128" t="s">
        <v>36</v>
      </c>
      <c r="I128" t="s">
        <v>38</v>
      </c>
    </row>
    <row r="129" spans="1:9" x14ac:dyDescent="0.25">
      <c r="A129">
        <v>14</v>
      </c>
      <c r="B129">
        <v>6.9000000000000008E-3</v>
      </c>
      <c r="F129" t="s">
        <v>32</v>
      </c>
      <c r="G129" t="s">
        <v>36</v>
      </c>
      <c r="I129" t="s">
        <v>38</v>
      </c>
    </row>
    <row r="130" spans="1:9" x14ac:dyDescent="0.25">
      <c r="A130">
        <v>15</v>
      </c>
      <c r="B130">
        <v>7.4000000000000003E-3</v>
      </c>
      <c r="F130" t="s">
        <v>32</v>
      </c>
      <c r="G130" t="s">
        <v>36</v>
      </c>
      <c r="I130" t="s">
        <v>38</v>
      </c>
    </row>
    <row r="131" spans="1:9" x14ac:dyDescent="0.25">
      <c r="A131">
        <v>16</v>
      </c>
      <c r="B131">
        <v>7.7000000000000002E-3</v>
      </c>
      <c r="F131" t="s">
        <v>32</v>
      </c>
      <c r="G131" t="s">
        <v>36</v>
      </c>
      <c r="I131" t="s">
        <v>38</v>
      </c>
    </row>
    <row r="132" spans="1:9" x14ac:dyDescent="0.25">
      <c r="A132">
        <v>17</v>
      </c>
      <c r="B132">
        <v>8.0999999999999996E-3</v>
      </c>
      <c r="F132" t="s">
        <v>32</v>
      </c>
      <c r="G132" t="s">
        <v>36</v>
      </c>
      <c r="I132" t="s">
        <v>38</v>
      </c>
    </row>
    <row r="133" spans="1:9" x14ac:dyDescent="0.25">
      <c r="A133">
        <v>18</v>
      </c>
      <c r="B133">
        <v>8.6E-3</v>
      </c>
      <c r="F133" t="s">
        <v>32</v>
      </c>
      <c r="G133" t="s">
        <v>36</v>
      </c>
      <c r="I133" t="s">
        <v>38</v>
      </c>
    </row>
    <row r="134" spans="1:9" x14ac:dyDescent="0.25">
      <c r="A134">
        <v>19</v>
      </c>
      <c r="B134">
        <v>8.8000000000000005E-3</v>
      </c>
      <c r="F134" t="s">
        <v>32</v>
      </c>
      <c r="G134" t="s">
        <v>36</v>
      </c>
      <c r="I134" t="s">
        <v>38</v>
      </c>
    </row>
    <row r="135" spans="1:9" x14ac:dyDescent="0.25">
      <c r="A135">
        <v>20</v>
      </c>
      <c r="B135">
        <v>9.4000000000000004E-3</v>
      </c>
      <c r="F135" t="s">
        <v>32</v>
      </c>
      <c r="G135" t="s">
        <v>36</v>
      </c>
      <c r="I13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</dc:creator>
  <cp:lastModifiedBy>cara</cp:lastModifiedBy>
  <dcterms:created xsi:type="dcterms:W3CDTF">2015-06-05T18:17:20Z</dcterms:created>
  <dcterms:modified xsi:type="dcterms:W3CDTF">2021-11-26T15:39:53Z</dcterms:modified>
</cp:coreProperties>
</file>