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aj\Documents\Clermont\ClermontPlumes\"/>
    </mc:Choice>
  </mc:AlternateContent>
  <xr:revisionPtr revIDLastSave="0" documentId="13_ncr:1_{EBCF8C78-8A7A-414A-AC8C-F6B486363CA6}" xr6:coauthVersionLast="47" xr6:coauthVersionMax="47" xr10:uidLastSave="{00000000-0000-0000-0000-000000000000}"/>
  <bookViews>
    <workbookView xWindow="-98" yWindow="-98" windowWidth="24196" windowHeight="13096" activeTab="2" xr2:uid="{F0E4307D-ED95-4AEF-AD05-B718AFF01049}"/>
  </bookViews>
  <sheets>
    <sheet name="round_nozzle" sheetId="1" r:id="rId1"/>
    <sheet name="slit_nozzle" sheetId="4" r:id="rId2"/>
    <sheet name="particles" sheetId="6" r:id="rId3"/>
    <sheet name="exp_details" sheetId="3" r:id="rId4"/>
    <sheet name="Sheet1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5" i="6" l="1"/>
  <c r="N5" i="6"/>
  <c r="L5" i="6"/>
  <c r="J5" i="6"/>
  <c r="D5" i="6"/>
  <c r="N4" i="6"/>
  <c r="M4" i="6"/>
  <c r="L4" i="6"/>
  <c r="J4" i="6"/>
  <c r="F4" i="6"/>
  <c r="D4" i="6"/>
  <c r="N3" i="6"/>
  <c r="N2" i="6"/>
  <c r="M3" i="6"/>
  <c r="M2" i="6"/>
  <c r="L3" i="6"/>
  <c r="J3" i="6"/>
  <c r="J2" i="6"/>
  <c r="F3" i="6"/>
  <c r="L2" i="6"/>
  <c r="F2" i="6"/>
  <c r="D3" i="6"/>
  <c r="F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2" i="1"/>
  <c r="D2" i="6"/>
  <c r="D3" i="4"/>
  <c r="D4" i="4"/>
  <c r="D5" i="4"/>
  <c r="D6" i="4"/>
  <c r="D7" i="4"/>
  <c r="D8" i="4"/>
  <c r="D2" i="4"/>
  <c r="H3" i="4"/>
  <c r="H4" i="4"/>
  <c r="H5" i="4"/>
  <c r="H6" i="4"/>
  <c r="H7" i="4"/>
  <c r="H8" i="4"/>
  <c r="H2" i="4"/>
  <c r="I2" i="4"/>
  <c r="J2" i="4" s="1"/>
  <c r="H3" i="1"/>
  <c r="H4" i="1"/>
  <c r="H5" i="1"/>
  <c r="H6" i="1"/>
  <c r="H7" i="1"/>
  <c r="H8" i="1"/>
  <c r="H9" i="1"/>
  <c r="I9" i="1" s="1"/>
  <c r="H10" i="1"/>
  <c r="H11" i="1"/>
  <c r="H12" i="1"/>
  <c r="H13" i="1"/>
  <c r="I13" i="1" s="1"/>
  <c r="H14" i="1"/>
  <c r="H15" i="1"/>
  <c r="H16" i="1"/>
  <c r="H17" i="1"/>
  <c r="I17" i="1" s="1"/>
  <c r="H2" i="1"/>
  <c r="F3" i="4"/>
  <c r="F4" i="4"/>
  <c r="I4" i="4" s="1"/>
  <c r="J4" i="4" s="1"/>
  <c r="F5" i="4"/>
  <c r="F6" i="4"/>
  <c r="I6" i="4" s="1"/>
  <c r="J6" i="4" s="1"/>
  <c r="F7" i="4"/>
  <c r="F8" i="4"/>
  <c r="F2" i="4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R1" i="1"/>
  <c r="F2" i="1"/>
  <c r="I2" i="1" s="1"/>
  <c r="G7" i="4" l="1"/>
  <c r="I14" i="1"/>
  <c r="I10" i="1"/>
  <c r="I6" i="1"/>
  <c r="K6" i="1" s="1"/>
  <c r="I16" i="1"/>
  <c r="K16" i="1" s="1"/>
  <c r="I12" i="1"/>
  <c r="I8" i="1"/>
  <c r="I4" i="1"/>
  <c r="K4" i="1" s="1"/>
  <c r="I15" i="1"/>
  <c r="K15" i="1" s="1"/>
  <c r="I11" i="1"/>
  <c r="I7" i="1"/>
  <c r="K7" i="1" s="1"/>
  <c r="I3" i="4"/>
  <c r="J3" i="4" s="1"/>
  <c r="I5" i="4"/>
  <c r="J5" i="4" s="1"/>
  <c r="I7" i="4"/>
  <c r="J7" i="4" s="1"/>
  <c r="I8" i="4"/>
  <c r="J8" i="4" s="1"/>
  <c r="I5" i="1"/>
  <c r="I3" i="1"/>
  <c r="K3" i="1" s="1"/>
  <c r="G8" i="4"/>
  <c r="G3" i="4"/>
  <c r="G5" i="4"/>
  <c r="G2" i="4"/>
  <c r="G4" i="4"/>
  <c r="K10" i="1"/>
  <c r="K17" i="1"/>
  <c r="K13" i="1"/>
  <c r="K9" i="1"/>
  <c r="K5" i="1"/>
  <c r="K14" i="1"/>
  <c r="J17" i="1"/>
  <c r="J13" i="1"/>
  <c r="J9" i="1"/>
  <c r="K2" i="1"/>
  <c r="J14" i="1"/>
  <c r="J10" i="1"/>
  <c r="J6" i="1"/>
  <c r="K12" i="1"/>
  <c r="K8" i="1"/>
  <c r="K11" i="1"/>
  <c r="J15" i="1"/>
  <c r="J11" i="1"/>
  <c r="J7" i="1"/>
  <c r="J3" i="1"/>
  <c r="J2" i="1"/>
  <c r="J5" i="1"/>
  <c r="J16" i="1"/>
  <c r="J12" i="1"/>
  <c r="J8" i="1"/>
  <c r="J4" i="1"/>
  <c r="G6" i="4"/>
</calcChain>
</file>

<file path=xl/sharedStrings.xml><?xml version="1.0" encoding="utf-8"?>
<sst xmlns="http://schemas.openxmlformats.org/spreadsheetml/2006/main" count="150" uniqueCount="104">
  <si>
    <t>Ambient density (kg/m3)</t>
  </si>
  <si>
    <t>Source denisty (kg/m3)</t>
  </si>
  <si>
    <t>Nozzle radius (m)</t>
  </si>
  <si>
    <t>g' (m/s2)</t>
  </si>
  <si>
    <t>Date_exp</t>
  </si>
  <si>
    <t>Flow rate (mL/s)</t>
  </si>
  <si>
    <t>Constant</t>
  </si>
  <si>
    <t>min 10</t>
  </si>
  <si>
    <t>max 160</t>
  </si>
  <si>
    <t>no_exp</t>
  </si>
  <si>
    <t>Notes</t>
  </si>
  <si>
    <t>filmed</t>
  </si>
  <si>
    <t>filmed, fluoroscene</t>
  </si>
  <si>
    <t>filmed, fluoroscene, filming not great (wrong exposure)</t>
  </si>
  <si>
    <t>fr</t>
  </si>
  <si>
    <t>filmed, fluoroscein</t>
  </si>
  <si>
    <t>filmed, fluoroscein, filming didn’t start so lots in tank…</t>
  </si>
  <si>
    <t>B m3/s3</t>
  </si>
  <si>
    <t>side film with fluoroscein</t>
  </si>
  <si>
    <t>Name</t>
  </si>
  <si>
    <t>B m4/s3</t>
  </si>
  <si>
    <t>side film with fluoroscein, didn’t actually measure speed</t>
  </si>
  <si>
    <t>Try lower flow rate (already some salt in tank) But started too low</t>
  </si>
  <si>
    <t>Moved laser closer so less lines similar to above. Too much in tank now I think</t>
  </si>
  <si>
    <t>slit parallel to view, ended up falling very quickly and you couldn't see much due to the amount of salt in it</t>
  </si>
  <si>
    <t>slit parallel to view, same problem with view at the bottom</t>
  </si>
  <si>
    <t>slit perpendicular to view</t>
  </si>
  <si>
    <t>50mm lens more zoomed in on one side - better to do over the whole slit</t>
  </si>
  <si>
    <t>50mm lens but now centrally aligned. First puff goes above range of camera but steady state lower</t>
  </si>
  <si>
    <t>M m4/s-2</t>
  </si>
  <si>
    <t>Q (m3/s)</t>
  </si>
  <si>
    <t>velocity (m/s)</t>
  </si>
  <si>
    <t>Nozzle area (m2)</t>
  </si>
  <si>
    <t>M (m4/s2)</t>
  </si>
  <si>
    <t>v (m/s)</t>
  </si>
  <si>
    <t>Very zoomed in side film - plume height above camera view at points</t>
  </si>
  <si>
    <t>Very zoomed in side film. Started at 61 ended around 58 - plume height above camera view</t>
  </si>
  <si>
    <t>Bottom</t>
  </si>
  <si>
    <t>Top</t>
  </si>
  <si>
    <t>100mm lens centrally aligned a bit further away</t>
  </si>
  <si>
    <t>1015_1</t>
  </si>
  <si>
    <t>1021_1</t>
  </si>
  <si>
    <t>1021_2</t>
  </si>
  <si>
    <t>1021_3</t>
  </si>
  <si>
    <t>1102_1</t>
  </si>
  <si>
    <t>1102_2</t>
  </si>
  <si>
    <t>1103_1</t>
  </si>
  <si>
    <t>1109_1</t>
  </si>
  <si>
    <t>1109_2</t>
  </si>
  <si>
    <t>1109_3</t>
  </si>
  <si>
    <t>1115_1</t>
  </si>
  <si>
    <t>1115_2</t>
  </si>
  <si>
    <t>1115_3</t>
  </si>
  <si>
    <t>1116_1</t>
  </si>
  <si>
    <t>1116_2</t>
  </si>
  <si>
    <t>1117_1</t>
  </si>
  <si>
    <t>1124_1</t>
  </si>
  <si>
    <t>B</t>
  </si>
  <si>
    <t>M</t>
  </si>
  <si>
    <t>g</t>
  </si>
  <si>
    <t>noz</t>
  </si>
  <si>
    <t>c</t>
  </si>
  <si>
    <t>s</t>
  </si>
  <si>
    <t>rho_p</t>
  </si>
  <si>
    <t>d_p</t>
  </si>
  <si>
    <t>mu_a</t>
  </si>
  <si>
    <t>u_e</t>
  </si>
  <si>
    <t>f</t>
  </si>
  <si>
    <t>l_e</t>
  </si>
  <si>
    <t>wt%part</t>
  </si>
  <si>
    <t>45-90</t>
  </si>
  <si>
    <t>FAIL can't see anything much too bright - going to try without LED</t>
  </si>
  <si>
    <t>1012_01</t>
  </si>
  <si>
    <t>1012_02</t>
  </si>
  <si>
    <t>1012_03</t>
  </si>
  <si>
    <t>1013_01</t>
  </si>
  <si>
    <t>1013_02</t>
  </si>
  <si>
    <t>1015_01</t>
  </si>
  <si>
    <t>1021_01</t>
  </si>
  <si>
    <t>1021_03</t>
  </si>
  <si>
    <t>1021_02</t>
  </si>
  <si>
    <t>1102_01</t>
  </si>
  <si>
    <t>1102_02</t>
  </si>
  <si>
    <t>1103_01</t>
  </si>
  <si>
    <t>1109_01</t>
  </si>
  <si>
    <t>1109_02</t>
  </si>
  <si>
    <t>1109_03</t>
  </si>
  <si>
    <t>Exp</t>
  </si>
  <si>
    <t>1115_01</t>
  </si>
  <si>
    <t>1115_02</t>
  </si>
  <si>
    <t>1115_03</t>
  </si>
  <si>
    <t>1116_01</t>
  </si>
  <si>
    <t>1116_02</t>
  </si>
  <si>
    <t>1117_01</t>
  </si>
  <si>
    <t>1124_01</t>
  </si>
  <si>
    <t>1129_01</t>
  </si>
  <si>
    <t>1129_02</t>
  </si>
  <si>
    <t>Nozzle type</t>
  </si>
  <si>
    <t>linear</t>
  </si>
  <si>
    <t>Filmed too fast I think - saved as avi instead of images. Stupid! Also with the laser and particles you don't see great</t>
  </si>
  <si>
    <t>1130_01</t>
  </si>
  <si>
    <t>1201_01</t>
  </si>
  <si>
    <t>Purple dye and with light screen, 5% is a bit much it sort of blocks the tube a bit</t>
  </si>
  <si>
    <t>Purple dye and with light screen, 1% but with fresh water in the high up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</si>
</sst>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164" fontId="1" fillId="0" borderId="0" xfId="0" applyNumberFormat="1" applyFont="1"/>
    <xf numFmtId="164" fontId="0" fillId="0" borderId="0" xfId="0" applyNumberFormat="1"/>
    <xf numFmtId="164" fontId="0" fillId="0" borderId="0" xfId="0" applyNumberFormat="1" applyFill="1"/>
    <xf numFmtId="0" fontId="0" fillId="0" borderId="0" xfId="0" applyFill="1"/>
    <xf numFmtId="14" fontId="0" fillId="2" borderId="0" xfId="0" applyNumberFormat="1" applyFill="1"/>
    <xf numFmtId="14" fontId="0" fillId="3" borderId="0" xfId="0" applyNumberFormat="1" applyFill="1"/>
    <xf numFmtId="11" fontId="0" fillId="0" borderId="0" xfId="0" applyNumberForma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99745-8058-4B9A-BF75-340F306D3EB7}">
  <dimension ref="A1:R17"/>
  <sheetViews>
    <sheetView workbookViewId="0">
      <selection activeCell="B17" sqref="B17"/>
    </sheetView>
  </sheetViews>
  <sheetFormatPr defaultRowHeight="14.25" x14ac:dyDescent="0.45"/>
  <cols>
    <col min="1" max="1" width="14.6640625" customWidth="1"/>
    <col min="2" max="2" width="13.86328125" style="6" customWidth="1"/>
    <col min="3" max="3" width="12.06640625" style="6" customWidth="1"/>
    <col min="4" max="4" width="11" customWidth="1"/>
    <col min="7" max="8" width="14.46484375" customWidth="1"/>
    <col min="9" max="9" width="14.3984375" customWidth="1"/>
    <col min="10" max="10" width="9.59765625" bestFit="1" customWidth="1"/>
    <col min="11" max="11" width="9.59765625" customWidth="1"/>
  </cols>
  <sheetData>
    <row r="1" spans="1:18" x14ac:dyDescent="0.45">
      <c r="A1" s="1" t="s">
        <v>87</v>
      </c>
      <c r="B1" s="5" t="s">
        <v>0</v>
      </c>
      <c r="C1" s="5" t="s">
        <v>1</v>
      </c>
      <c r="D1" s="1" t="s">
        <v>3</v>
      </c>
      <c r="E1" s="1" t="s">
        <v>5</v>
      </c>
      <c r="F1" s="1" t="s">
        <v>30</v>
      </c>
      <c r="G1" s="1" t="s">
        <v>2</v>
      </c>
      <c r="H1" s="1" t="s">
        <v>32</v>
      </c>
      <c r="I1" s="1" t="s">
        <v>31</v>
      </c>
      <c r="J1" s="1" t="s">
        <v>20</v>
      </c>
      <c r="K1" s="1" t="s">
        <v>29</v>
      </c>
      <c r="L1" s="1" t="s">
        <v>14</v>
      </c>
      <c r="M1" s="1" t="s">
        <v>37</v>
      </c>
      <c r="N1" s="1" t="s">
        <v>38</v>
      </c>
      <c r="O1" s="1" t="s">
        <v>10</v>
      </c>
      <c r="P1" s="1"/>
      <c r="Q1" s="1" t="s">
        <v>6</v>
      </c>
      <c r="R1" s="3">
        <f>1.85*PI()^(-0.75)</f>
        <v>0.78398783502895153</v>
      </c>
    </row>
    <row r="2" spans="1:18" x14ac:dyDescent="0.45">
      <c r="A2" s="2" t="s">
        <v>72</v>
      </c>
      <c r="B2" s="6">
        <v>996.9</v>
      </c>
      <c r="C2" s="6">
        <v>1011.3</v>
      </c>
      <c r="D2">
        <f>((C2-B2)/B2)*9.81</f>
        <v>0.14170328016852221</v>
      </c>
      <c r="E2">
        <v>34.4</v>
      </c>
      <c r="F2">
        <f>E2/1000000</f>
        <v>3.4399999999999996E-5</v>
      </c>
      <c r="G2">
        <v>4.0000000000000001E-3</v>
      </c>
      <c r="H2">
        <f>(G2^2)*3.141</f>
        <v>5.0256000000000001E-5</v>
      </c>
      <c r="I2">
        <f>F2/H2</f>
        <v>0.68449538363578466</v>
      </c>
      <c r="J2">
        <f>D2*F2</f>
        <v>4.8745928377971631E-6</v>
      </c>
      <c r="K2">
        <f>F2*I2</f>
        <v>2.3546641197070988E-5</v>
      </c>
      <c r="Q2" t="s">
        <v>7</v>
      </c>
    </row>
    <row r="3" spans="1:18" x14ac:dyDescent="0.45">
      <c r="A3" s="2" t="s">
        <v>73</v>
      </c>
      <c r="B3" s="6">
        <v>997</v>
      </c>
      <c r="C3" s="6">
        <v>1011.3</v>
      </c>
      <c r="D3">
        <f t="shared" ref="D3:D17" si="0">((C3-B3)/B3)*9.81</f>
        <v>0.14070511534603766</v>
      </c>
      <c r="E3">
        <v>33</v>
      </c>
      <c r="F3">
        <f t="shared" ref="F3:F17" si="1">E3/1000000</f>
        <v>3.3000000000000003E-5</v>
      </c>
      <c r="G3">
        <v>4.0000000000000001E-3</v>
      </c>
      <c r="H3">
        <f t="shared" ref="H3:H17" si="2">(G3^2)*3.141</f>
        <v>5.0256000000000001E-5</v>
      </c>
      <c r="I3">
        <f t="shared" ref="I3:I17" si="3">F3/H3</f>
        <v>0.65663801337153771</v>
      </c>
      <c r="J3">
        <f t="shared" ref="J3:J17" si="4">D3*F3</f>
        <v>4.643268806419243E-6</v>
      </c>
      <c r="K3">
        <f t="shared" ref="K3:K17" si="5">F3*I3</f>
        <v>2.1669054441260746E-5</v>
      </c>
      <c r="Q3" t="s">
        <v>8</v>
      </c>
    </row>
    <row r="4" spans="1:18" x14ac:dyDescent="0.45">
      <c r="A4" s="2" t="s">
        <v>74</v>
      </c>
      <c r="B4" s="6">
        <v>997.1</v>
      </c>
      <c r="C4" s="6">
        <v>1010.6</v>
      </c>
      <c r="D4">
        <f t="shared" si="0"/>
        <v>0.13282017851770134</v>
      </c>
      <c r="E4">
        <v>28</v>
      </c>
      <c r="F4">
        <f t="shared" si="1"/>
        <v>2.8E-5</v>
      </c>
      <c r="G4">
        <v>4.0000000000000001E-3</v>
      </c>
      <c r="H4">
        <f t="shared" si="2"/>
        <v>5.0256000000000001E-5</v>
      </c>
      <c r="I4">
        <f t="shared" si="3"/>
        <v>0.55714740528494111</v>
      </c>
      <c r="J4">
        <f t="shared" si="4"/>
        <v>3.7189649984956373E-6</v>
      </c>
      <c r="K4">
        <f t="shared" si="5"/>
        <v>1.560012734797835E-5</v>
      </c>
    </row>
    <row r="5" spans="1:18" x14ac:dyDescent="0.45">
      <c r="A5" s="2" t="s">
        <v>75</v>
      </c>
      <c r="B5" s="6">
        <v>997</v>
      </c>
      <c r="C5" s="6">
        <v>1052.2</v>
      </c>
      <c r="D5">
        <f t="shared" si="0"/>
        <v>0.54314142427281897</v>
      </c>
      <c r="E5">
        <v>65</v>
      </c>
      <c r="F5">
        <f t="shared" si="1"/>
        <v>6.4999999999999994E-5</v>
      </c>
      <c r="G5">
        <v>4.0000000000000001E-3</v>
      </c>
      <c r="H5">
        <f t="shared" si="2"/>
        <v>5.0256000000000001E-5</v>
      </c>
      <c r="I5">
        <f t="shared" si="3"/>
        <v>1.2933779051257559</v>
      </c>
      <c r="J5">
        <f t="shared" si="4"/>
        <v>3.5304192577733233E-5</v>
      </c>
      <c r="K5">
        <f t="shared" si="5"/>
        <v>8.4069563833174131E-5</v>
      </c>
      <c r="O5" t="s">
        <v>11</v>
      </c>
    </row>
    <row r="6" spans="1:18" x14ac:dyDescent="0.45">
      <c r="A6" s="2" t="s">
        <v>76</v>
      </c>
      <c r="B6" s="6">
        <v>997</v>
      </c>
      <c r="C6" s="6">
        <v>1052.2</v>
      </c>
      <c r="D6">
        <f t="shared" si="0"/>
        <v>0.54314142427281897</v>
      </c>
      <c r="E6">
        <v>63.5</v>
      </c>
      <c r="F6">
        <f t="shared" si="1"/>
        <v>6.3499999999999999E-5</v>
      </c>
      <c r="G6">
        <v>4.0000000000000001E-3</v>
      </c>
      <c r="H6">
        <f t="shared" si="2"/>
        <v>5.0256000000000001E-5</v>
      </c>
      <c r="I6">
        <f t="shared" si="3"/>
        <v>1.2635307226997772</v>
      </c>
      <c r="J6">
        <f t="shared" si="4"/>
        <v>3.4489480441324001E-5</v>
      </c>
      <c r="K6">
        <f t="shared" si="5"/>
        <v>8.0234200891435842E-5</v>
      </c>
      <c r="O6" t="s">
        <v>11</v>
      </c>
    </row>
    <row r="7" spans="1:18" x14ac:dyDescent="0.45">
      <c r="A7" s="9" t="s">
        <v>77</v>
      </c>
      <c r="B7" s="6">
        <v>997</v>
      </c>
      <c r="C7" s="6">
        <v>1126</v>
      </c>
      <c r="D7">
        <f t="shared" si="0"/>
        <v>1.2692978936810433</v>
      </c>
      <c r="E7">
        <v>48</v>
      </c>
      <c r="F7">
        <f t="shared" si="1"/>
        <v>4.8000000000000001E-5</v>
      </c>
      <c r="G7">
        <v>4.0000000000000001E-3</v>
      </c>
      <c r="H7">
        <f t="shared" si="2"/>
        <v>5.0256000000000001E-5</v>
      </c>
      <c r="I7">
        <f t="shared" si="3"/>
        <v>0.95510983763132762</v>
      </c>
      <c r="J7">
        <f t="shared" si="4"/>
        <v>6.0926298896690079E-5</v>
      </c>
      <c r="K7">
        <f t="shared" si="5"/>
        <v>4.5845272206303727E-5</v>
      </c>
      <c r="L7">
        <v>125</v>
      </c>
      <c r="O7" t="s">
        <v>12</v>
      </c>
    </row>
    <row r="8" spans="1:18" x14ac:dyDescent="0.45">
      <c r="A8" s="2" t="s">
        <v>77</v>
      </c>
      <c r="B8" s="6">
        <v>997.1</v>
      </c>
      <c r="C8" s="6">
        <v>1125.9000000000001</v>
      </c>
      <c r="D8">
        <f t="shared" si="0"/>
        <v>1.267202888376292</v>
      </c>
      <c r="E8">
        <v>54.9</v>
      </c>
      <c r="F8">
        <f t="shared" si="1"/>
        <v>5.49E-5</v>
      </c>
      <c r="G8">
        <v>4.0000000000000001E-3</v>
      </c>
      <c r="H8">
        <f t="shared" si="2"/>
        <v>5.0256000000000001E-5</v>
      </c>
      <c r="I8">
        <f t="shared" si="3"/>
        <v>1.0924068767908308</v>
      </c>
      <c r="J8">
        <f t="shared" si="4"/>
        <v>6.9569438571858433E-5</v>
      </c>
      <c r="K8">
        <f t="shared" si="5"/>
        <v>5.9973137535816608E-5</v>
      </c>
      <c r="L8">
        <v>125</v>
      </c>
      <c r="O8" t="s">
        <v>13</v>
      </c>
    </row>
    <row r="9" spans="1:18" x14ac:dyDescent="0.45">
      <c r="A9" s="9" t="s">
        <v>78</v>
      </c>
      <c r="B9" s="6">
        <v>996.6</v>
      </c>
      <c r="C9" s="6">
        <v>1085</v>
      </c>
      <c r="D9">
        <f t="shared" si="0"/>
        <v>0.8701625526791088</v>
      </c>
      <c r="E9">
        <v>59.2</v>
      </c>
      <c r="F9">
        <f t="shared" si="1"/>
        <v>5.9200000000000002E-5</v>
      </c>
      <c r="G9">
        <v>4.0000000000000001E-3</v>
      </c>
      <c r="H9">
        <f t="shared" si="2"/>
        <v>5.0256000000000001E-5</v>
      </c>
      <c r="I9">
        <f t="shared" si="3"/>
        <v>1.1779687997453041</v>
      </c>
      <c r="J9">
        <f t="shared" si="4"/>
        <v>5.1513623118603244E-5</v>
      </c>
      <c r="K9">
        <f t="shared" si="5"/>
        <v>6.973575294492201E-5</v>
      </c>
      <c r="L9">
        <v>125</v>
      </c>
      <c r="O9" t="s">
        <v>15</v>
      </c>
    </row>
    <row r="10" spans="1:18" x14ac:dyDescent="0.45">
      <c r="A10" s="9" t="s">
        <v>80</v>
      </c>
      <c r="B10" s="6">
        <v>996.8</v>
      </c>
      <c r="C10" s="6">
        <v>1073.8</v>
      </c>
      <c r="D10">
        <f t="shared" si="0"/>
        <v>0.75779494382022483</v>
      </c>
      <c r="E10">
        <v>55.8</v>
      </c>
      <c r="F10">
        <f t="shared" si="1"/>
        <v>5.5799999999999994E-5</v>
      </c>
      <c r="G10">
        <v>4.0000000000000001E-3</v>
      </c>
      <c r="H10">
        <f t="shared" si="2"/>
        <v>5.0256000000000001E-5</v>
      </c>
      <c r="I10">
        <f t="shared" si="3"/>
        <v>1.1103151862464182</v>
      </c>
      <c r="J10">
        <f t="shared" si="4"/>
        <v>4.2284957865168541E-5</v>
      </c>
      <c r="K10">
        <f t="shared" si="5"/>
        <v>6.1955587392550126E-5</v>
      </c>
      <c r="L10">
        <v>125</v>
      </c>
      <c r="O10" t="s">
        <v>16</v>
      </c>
    </row>
    <row r="11" spans="1:18" x14ac:dyDescent="0.45">
      <c r="A11" s="9" t="s">
        <v>79</v>
      </c>
      <c r="B11" s="6">
        <v>997.1</v>
      </c>
      <c r="C11" s="6">
        <v>1061.9000000000001</v>
      </c>
      <c r="D11">
        <f t="shared" si="0"/>
        <v>0.63753685688496708</v>
      </c>
      <c r="E11">
        <v>54.5</v>
      </c>
      <c r="F11">
        <f t="shared" si="1"/>
        <v>5.4500000000000003E-5</v>
      </c>
      <c r="G11">
        <v>4.0000000000000001E-3</v>
      </c>
      <c r="H11">
        <f t="shared" si="2"/>
        <v>5.0256000000000001E-5</v>
      </c>
      <c r="I11">
        <f t="shared" si="3"/>
        <v>1.0844476281439033</v>
      </c>
      <c r="J11">
        <f t="shared" si="4"/>
        <v>3.4745758700230706E-5</v>
      </c>
      <c r="K11">
        <f t="shared" si="5"/>
        <v>5.9102395733842733E-5</v>
      </c>
      <c r="L11">
        <v>125</v>
      </c>
      <c r="O11" t="s">
        <v>15</v>
      </c>
    </row>
    <row r="12" spans="1:18" x14ac:dyDescent="0.45">
      <c r="A12" s="9" t="s">
        <v>81</v>
      </c>
      <c r="B12" s="6">
        <v>997.3</v>
      </c>
      <c r="C12" s="6">
        <v>1066.8</v>
      </c>
      <c r="D12">
        <f t="shared" si="0"/>
        <v>0.68364083024165245</v>
      </c>
      <c r="E12">
        <v>54.8</v>
      </c>
      <c r="F12">
        <f t="shared" si="1"/>
        <v>5.4799999999999997E-5</v>
      </c>
      <c r="G12">
        <v>4.0000000000000001E-3</v>
      </c>
      <c r="H12">
        <f t="shared" si="2"/>
        <v>5.0256000000000001E-5</v>
      </c>
      <c r="I12">
        <f t="shared" si="3"/>
        <v>1.0904170646290989</v>
      </c>
      <c r="J12">
        <f t="shared" si="4"/>
        <v>3.7463517497242551E-5</v>
      </c>
      <c r="K12">
        <f t="shared" si="5"/>
        <v>5.9754855141674619E-5</v>
      </c>
      <c r="L12">
        <v>250</v>
      </c>
      <c r="O12" t="s">
        <v>18</v>
      </c>
    </row>
    <row r="13" spans="1:18" x14ac:dyDescent="0.45">
      <c r="A13" s="9" t="s">
        <v>82</v>
      </c>
      <c r="B13" s="6">
        <v>997.2</v>
      </c>
      <c r="C13" s="6">
        <v>1096.5999999999999</v>
      </c>
      <c r="D13">
        <f t="shared" si="0"/>
        <v>0.97785198555956554</v>
      </c>
      <c r="E13">
        <v>55</v>
      </c>
      <c r="F13">
        <f t="shared" si="1"/>
        <v>5.5000000000000002E-5</v>
      </c>
      <c r="G13">
        <v>4.0000000000000001E-3</v>
      </c>
      <c r="H13">
        <f t="shared" si="2"/>
        <v>5.0256000000000001E-5</v>
      </c>
      <c r="I13">
        <f t="shared" si="3"/>
        <v>1.0943966889525629</v>
      </c>
      <c r="J13">
        <f t="shared" si="4"/>
        <v>5.3781859205776106E-5</v>
      </c>
      <c r="K13">
        <f t="shared" si="5"/>
        <v>6.019181789239096E-5</v>
      </c>
      <c r="L13">
        <v>250</v>
      </c>
      <c r="O13" t="s">
        <v>21</v>
      </c>
    </row>
    <row r="14" spans="1:18" x14ac:dyDescent="0.45">
      <c r="A14" s="9" t="s">
        <v>83</v>
      </c>
      <c r="B14" s="6">
        <v>997</v>
      </c>
      <c r="C14" s="6">
        <v>1097.0999999999999</v>
      </c>
      <c r="D14">
        <f t="shared" si="0"/>
        <v>0.98493580742226594</v>
      </c>
      <c r="E14">
        <v>53</v>
      </c>
      <c r="F14">
        <f t="shared" si="1"/>
        <v>5.3000000000000001E-5</v>
      </c>
      <c r="G14">
        <v>4.0000000000000001E-3</v>
      </c>
      <c r="H14">
        <f t="shared" si="2"/>
        <v>5.0256000000000001E-5</v>
      </c>
      <c r="I14">
        <f t="shared" si="3"/>
        <v>1.0546004457179241</v>
      </c>
      <c r="J14">
        <f t="shared" si="4"/>
        <v>5.2201597793380095E-5</v>
      </c>
      <c r="K14">
        <f t="shared" si="5"/>
        <v>5.5893823623049978E-5</v>
      </c>
      <c r="L14">
        <v>250</v>
      </c>
      <c r="O14" t="s">
        <v>35</v>
      </c>
    </row>
    <row r="15" spans="1:18" x14ac:dyDescent="0.45">
      <c r="A15" s="10" t="s">
        <v>84</v>
      </c>
      <c r="B15" s="7">
        <v>997.1</v>
      </c>
      <c r="C15" s="7">
        <v>1114.5</v>
      </c>
      <c r="D15">
        <f t="shared" si="0"/>
        <v>1.1550436265168988</v>
      </c>
      <c r="E15" s="8">
        <v>60</v>
      </c>
      <c r="F15" s="8">
        <f t="shared" si="1"/>
        <v>6.0000000000000002E-5</v>
      </c>
      <c r="G15" s="8">
        <v>4.0000000000000001E-3</v>
      </c>
      <c r="H15">
        <f t="shared" si="2"/>
        <v>5.0256000000000001E-5</v>
      </c>
      <c r="I15">
        <f t="shared" si="3"/>
        <v>1.1938872970391594</v>
      </c>
      <c r="J15">
        <f t="shared" si="4"/>
        <v>6.9302617591013928E-5</v>
      </c>
      <c r="K15">
        <f t="shared" si="5"/>
        <v>7.1633237822349565E-5</v>
      </c>
      <c r="L15" s="8">
        <v>250</v>
      </c>
      <c r="M15" s="8"/>
      <c r="N15" s="8"/>
      <c r="O15" s="8" t="s">
        <v>36</v>
      </c>
    </row>
    <row r="16" spans="1:18" x14ac:dyDescent="0.45">
      <c r="A16" s="9" t="s">
        <v>85</v>
      </c>
      <c r="B16" s="6">
        <v>997.1</v>
      </c>
      <c r="C16" s="6">
        <v>1114.5</v>
      </c>
      <c r="D16">
        <f t="shared" si="0"/>
        <v>1.1550436265168988</v>
      </c>
      <c r="E16" s="8">
        <v>41</v>
      </c>
      <c r="F16">
        <f t="shared" si="1"/>
        <v>4.1E-5</v>
      </c>
      <c r="G16">
        <v>4.0000000000000001E-3</v>
      </c>
      <c r="H16">
        <f t="shared" si="2"/>
        <v>5.0256000000000001E-5</v>
      </c>
      <c r="I16">
        <f t="shared" si="3"/>
        <v>0.81582298631009231</v>
      </c>
      <c r="J16">
        <f t="shared" si="4"/>
        <v>4.735678868719285E-5</v>
      </c>
      <c r="K16">
        <f t="shared" si="5"/>
        <v>3.3448742438713788E-5</v>
      </c>
      <c r="L16" s="8">
        <v>250</v>
      </c>
      <c r="M16" s="8"/>
      <c r="N16" s="8"/>
      <c r="O16" s="8" t="s">
        <v>22</v>
      </c>
    </row>
    <row r="17" spans="1:15" x14ac:dyDescent="0.45">
      <c r="A17" s="9" t="s">
        <v>86</v>
      </c>
      <c r="B17" s="6">
        <v>997.1</v>
      </c>
      <c r="C17" s="6">
        <v>1114.5</v>
      </c>
      <c r="D17">
        <f t="shared" si="0"/>
        <v>1.1550436265168988</v>
      </c>
      <c r="E17" s="8">
        <v>36</v>
      </c>
      <c r="F17">
        <f t="shared" si="1"/>
        <v>3.6000000000000001E-5</v>
      </c>
      <c r="G17">
        <v>4.0000000000000001E-3</v>
      </c>
      <c r="H17">
        <f t="shared" si="2"/>
        <v>5.0256000000000001E-5</v>
      </c>
      <c r="I17">
        <f t="shared" si="3"/>
        <v>0.71633237822349571</v>
      </c>
      <c r="J17">
        <f t="shared" si="4"/>
        <v>4.1581570554608361E-5</v>
      </c>
      <c r="K17">
        <f t="shared" si="5"/>
        <v>2.5787965616045845E-5</v>
      </c>
      <c r="L17">
        <v>250</v>
      </c>
      <c r="O17" s="8" t="s">
        <v>23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4B9B-7C00-47BF-8732-DD8E1BE30F53}">
  <dimension ref="A1:N12"/>
  <sheetViews>
    <sheetView workbookViewId="0">
      <selection activeCell="I2" sqref="I2"/>
    </sheetView>
  </sheetViews>
  <sheetFormatPr defaultRowHeight="14.25" x14ac:dyDescent="0.45"/>
  <cols>
    <col min="2" max="2" width="23.1328125" customWidth="1"/>
    <col min="8" max="10" width="16.53125" customWidth="1"/>
    <col min="12" max="12" width="18.265625" customWidth="1"/>
  </cols>
  <sheetData>
    <row r="1" spans="1:14" x14ac:dyDescent="0.45">
      <c r="A1" s="4" t="s">
        <v>9</v>
      </c>
      <c r="B1" s="5" t="s">
        <v>0</v>
      </c>
      <c r="C1" s="5" t="s">
        <v>1</v>
      </c>
      <c r="D1" s="1" t="s">
        <v>3</v>
      </c>
      <c r="E1" s="1" t="s">
        <v>5</v>
      </c>
      <c r="F1" s="1" t="s">
        <v>30</v>
      </c>
      <c r="G1" s="1" t="s">
        <v>17</v>
      </c>
      <c r="H1" s="1" t="s">
        <v>32</v>
      </c>
      <c r="I1" s="1" t="s">
        <v>34</v>
      </c>
      <c r="J1" s="1" t="s">
        <v>33</v>
      </c>
      <c r="K1" s="1" t="s">
        <v>14</v>
      </c>
      <c r="L1" s="1" t="s">
        <v>10</v>
      </c>
      <c r="M1" s="1"/>
      <c r="N1" s="1"/>
    </row>
    <row r="2" spans="1:14" x14ac:dyDescent="0.45">
      <c r="A2" s="4" t="s">
        <v>88</v>
      </c>
      <c r="B2" s="6">
        <v>997.2</v>
      </c>
      <c r="C2" s="6">
        <v>1116.7</v>
      </c>
      <c r="D2">
        <f t="shared" ref="D2:D8" si="0">((C2-B2)/B2)*9.81</f>
        <v>1.175586642599278</v>
      </c>
      <c r="E2">
        <v>96.6</v>
      </c>
      <c r="F2" s="11">
        <f t="shared" ref="F2:F8" si="1">E2/1000000</f>
        <v>9.659999999999999E-5</v>
      </c>
      <c r="G2">
        <f t="shared" ref="G2:G8" si="2">D2*F2</f>
        <v>1.1356166967509025E-4</v>
      </c>
      <c r="H2" s="11">
        <f>0.003*0.06</f>
        <v>1.7999999999999998E-4</v>
      </c>
      <c r="I2" s="11">
        <f>F2/H2</f>
        <v>0.53666666666666663</v>
      </c>
      <c r="J2" s="11">
        <f>F2*I2</f>
        <v>5.1841999999999989E-5</v>
      </c>
      <c r="K2">
        <v>125</v>
      </c>
      <c r="L2" t="s">
        <v>24</v>
      </c>
    </row>
    <row r="3" spans="1:14" x14ac:dyDescent="0.45">
      <c r="A3" s="4" t="s">
        <v>89</v>
      </c>
      <c r="B3" s="6">
        <v>997.2</v>
      </c>
      <c r="C3" s="6">
        <v>1078.5</v>
      </c>
      <c r="D3">
        <f t="shared" si="0"/>
        <v>0.7997924187725628</v>
      </c>
      <c r="E3">
        <v>96.6</v>
      </c>
      <c r="F3" s="11">
        <f t="shared" si="1"/>
        <v>9.659999999999999E-5</v>
      </c>
      <c r="G3">
        <f t="shared" si="2"/>
        <v>7.7259947653429565E-5</v>
      </c>
      <c r="H3" s="11">
        <f t="shared" ref="H3:H8" si="3">0.003*0.06</f>
        <v>1.7999999999999998E-4</v>
      </c>
      <c r="I3" s="11">
        <f t="shared" ref="I3:I8" si="4">F3/H3</f>
        <v>0.53666666666666663</v>
      </c>
      <c r="J3" s="11">
        <f t="shared" ref="J3:J8" si="5">F3*I3</f>
        <v>5.1841999999999989E-5</v>
      </c>
      <c r="K3">
        <v>125</v>
      </c>
      <c r="L3" t="s">
        <v>25</v>
      </c>
    </row>
    <row r="4" spans="1:14" x14ac:dyDescent="0.45">
      <c r="A4" s="4" t="s">
        <v>90</v>
      </c>
      <c r="B4" s="6">
        <v>997.4</v>
      </c>
      <c r="C4" s="6">
        <v>1078.5999999999999</v>
      </c>
      <c r="D4">
        <f t="shared" si="0"/>
        <v>0.79864848606376526</v>
      </c>
      <c r="E4">
        <v>99.5</v>
      </c>
      <c r="F4" s="11">
        <f t="shared" si="1"/>
        <v>9.9500000000000006E-5</v>
      </c>
      <c r="G4">
        <f t="shared" si="2"/>
        <v>7.9465524363344655E-5</v>
      </c>
      <c r="H4" s="11">
        <f t="shared" si="3"/>
        <v>1.7999999999999998E-4</v>
      </c>
      <c r="I4" s="11">
        <f t="shared" si="4"/>
        <v>0.55277777777777781</v>
      </c>
      <c r="J4" s="11">
        <f t="shared" si="5"/>
        <v>5.5001388888888896E-5</v>
      </c>
      <c r="K4">
        <v>125</v>
      </c>
      <c r="L4" t="s">
        <v>26</v>
      </c>
    </row>
    <row r="5" spans="1:14" x14ac:dyDescent="0.45">
      <c r="A5" s="4" t="s">
        <v>91</v>
      </c>
      <c r="B5" s="6">
        <v>997.1</v>
      </c>
      <c r="C5" s="6">
        <v>1057.4000000000001</v>
      </c>
      <c r="D5">
        <f t="shared" si="0"/>
        <v>0.59326346404573327</v>
      </c>
      <c r="E5">
        <v>105</v>
      </c>
      <c r="F5" s="11">
        <f t="shared" si="1"/>
        <v>1.05E-4</v>
      </c>
      <c r="G5">
        <f t="shared" si="2"/>
        <v>6.2292663724802E-5</v>
      </c>
      <c r="H5" s="11">
        <f t="shared" si="3"/>
        <v>1.7999999999999998E-4</v>
      </c>
      <c r="I5" s="11">
        <f t="shared" si="4"/>
        <v>0.58333333333333337</v>
      </c>
      <c r="J5" s="11">
        <f t="shared" si="5"/>
        <v>6.1250000000000012E-5</v>
      </c>
      <c r="K5">
        <v>125</v>
      </c>
      <c r="L5" t="s">
        <v>26</v>
      </c>
    </row>
    <row r="6" spans="1:14" x14ac:dyDescent="0.45">
      <c r="A6" s="4" t="s">
        <v>92</v>
      </c>
      <c r="B6" s="6">
        <v>997.4</v>
      </c>
      <c r="C6" s="6">
        <v>1057.8</v>
      </c>
      <c r="D6">
        <f t="shared" si="0"/>
        <v>0.59406857830358917</v>
      </c>
      <c r="E6">
        <v>94</v>
      </c>
      <c r="F6" s="11">
        <f t="shared" si="1"/>
        <v>9.3999999999999994E-5</v>
      </c>
      <c r="G6">
        <f t="shared" si="2"/>
        <v>5.5842446360537377E-5</v>
      </c>
      <c r="H6" s="11">
        <f t="shared" si="3"/>
        <v>1.7999999999999998E-4</v>
      </c>
      <c r="I6" s="11">
        <f t="shared" si="4"/>
        <v>0.52222222222222225</v>
      </c>
      <c r="J6" s="11">
        <f t="shared" si="5"/>
        <v>4.9088888888888888E-5</v>
      </c>
      <c r="K6">
        <v>125</v>
      </c>
      <c r="L6" t="s">
        <v>27</v>
      </c>
    </row>
    <row r="7" spans="1:14" x14ac:dyDescent="0.45">
      <c r="A7" s="4" t="s">
        <v>93</v>
      </c>
      <c r="B7" s="6">
        <v>997.1</v>
      </c>
      <c r="C7" s="6">
        <v>1058.0999999999999</v>
      </c>
      <c r="D7">
        <f t="shared" si="0"/>
        <v>0.60015043626516784</v>
      </c>
      <c r="E7">
        <v>93</v>
      </c>
      <c r="F7" s="11">
        <f t="shared" si="1"/>
        <v>9.2999999999999997E-5</v>
      </c>
      <c r="G7">
        <f t="shared" si="2"/>
        <v>5.5813990572660609E-5</v>
      </c>
      <c r="H7" s="11">
        <f t="shared" si="3"/>
        <v>1.7999999999999998E-4</v>
      </c>
      <c r="I7" s="11">
        <f t="shared" si="4"/>
        <v>0.51666666666666672</v>
      </c>
      <c r="J7" s="11">
        <f t="shared" si="5"/>
        <v>4.8050000000000002E-5</v>
      </c>
      <c r="K7">
        <v>250</v>
      </c>
      <c r="L7" t="s">
        <v>28</v>
      </c>
    </row>
    <row r="8" spans="1:14" x14ac:dyDescent="0.45">
      <c r="A8" s="4" t="s">
        <v>94</v>
      </c>
      <c r="B8" s="6">
        <v>997.2</v>
      </c>
      <c r="C8" s="6">
        <v>1071.4000000000001</v>
      </c>
      <c r="D8">
        <f t="shared" si="0"/>
        <v>0.72994584837545173</v>
      </c>
      <c r="E8">
        <v>100</v>
      </c>
      <c r="F8" s="11">
        <f t="shared" si="1"/>
        <v>1E-4</v>
      </c>
      <c r="G8">
        <f t="shared" si="2"/>
        <v>7.2994584837545172E-5</v>
      </c>
      <c r="H8" s="11">
        <f t="shared" si="3"/>
        <v>1.7999999999999998E-4</v>
      </c>
      <c r="I8" s="11">
        <f t="shared" si="4"/>
        <v>0.55555555555555558</v>
      </c>
      <c r="J8" s="11">
        <f t="shared" si="5"/>
        <v>5.5555555555555558E-5</v>
      </c>
      <c r="K8">
        <v>125</v>
      </c>
      <c r="L8" t="s">
        <v>39</v>
      </c>
    </row>
    <row r="10" spans="1:14" x14ac:dyDescent="0.45">
      <c r="A10" s="4"/>
      <c r="B10" s="6"/>
      <c r="C10" s="6"/>
    </row>
    <row r="11" spans="1:14" x14ac:dyDescent="0.45">
      <c r="A11" s="4"/>
      <c r="B11" s="6"/>
      <c r="C11" s="6"/>
    </row>
    <row r="12" spans="1:14" x14ac:dyDescent="0.45">
      <c r="A12" s="4"/>
      <c r="B12" s="6"/>
      <c r="C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2505F-B974-4040-BEBF-8DABE9150670}">
  <dimension ref="A1:P5"/>
  <sheetViews>
    <sheetView tabSelected="1" workbookViewId="0">
      <selection activeCell="K11" sqref="K11"/>
    </sheetView>
  </sheetViews>
  <sheetFormatPr defaultRowHeight="14.25" x14ac:dyDescent="0.45"/>
  <cols>
    <col min="1" max="1" width="12" customWidth="1"/>
    <col min="7" max="7" width="9.06640625" style="3"/>
  </cols>
  <sheetData>
    <row r="1" spans="1:16" x14ac:dyDescent="0.45">
      <c r="A1" t="s">
        <v>4</v>
      </c>
      <c r="B1" s="5" t="s">
        <v>0</v>
      </c>
      <c r="C1" s="5" t="s">
        <v>1</v>
      </c>
      <c r="D1" s="1" t="s">
        <v>3</v>
      </c>
      <c r="E1" s="1" t="s">
        <v>5</v>
      </c>
      <c r="F1" s="1" t="s">
        <v>30</v>
      </c>
      <c r="G1" s="12" t="s">
        <v>69</v>
      </c>
      <c r="H1" s="1" t="s">
        <v>63</v>
      </c>
      <c r="I1" s="1" t="s">
        <v>64</v>
      </c>
      <c r="J1" s="1" t="s">
        <v>17</v>
      </c>
      <c r="K1" s="1" t="s">
        <v>97</v>
      </c>
      <c r="L1" s="1" t="s">
        <v>32</v>
      </c>
      <c r="M1" s="1" t="s">
        <v>34</v>
      </c>
      <c r="N1" s="1" t="s">
        <v>33</v>
      </c>
      <c r="O1" s="1" t="s">
        <v>14</v>
      </c>
      <c r="P1" s="1" t="s">
        <v>10</v>
      </c>
    </row>
    <row r="2" spans="1:16" x14ac:dyDescent="0.45">
      <c r="A2" s="2" t="s">
        <v>95</v>
      </c>
      <c r="B2" s="6">
        <v>997.1</v>
      </c>
      <c r="C2" s="6">
        <v>1061.5</v>
      </c>
      <c r="D2">
        <f>((C2-B2)/B2)*9.81</f>
        <v>0.63360144418814535</v>
      </c>
      <c r="E2">
        <v>98</v>
      </c>
      <c r="F2">
        <f>E2/1000000</f>
        <v>9.7999999999999997E-5</v>
      </c>
      <c r="G2" s="3">
        <v>1</v>
      </c>
      <c r="H2">
        <v>2500</v>
      </c>
      <c r="I2" t="s">
        <v>70</v>
      </c>
      <c r="J2">
        <f>((D2*(1-G2/100))+(((H2-B2)/B2)*G2/100))</f>
        <v>0.64233814060776218</v>
      </c>
      <c r="K2" t="s">
        <v>98</v>
      </c>
      <c r="L2" s="11">
        <f>0.003*0.06</f>
        <v>1.7999999999999998E-4</v>
      </c>
      <c r="M2" s="11">
        <f>F2/L2</f>
        <v>0.54444444444444451</v>
      </c>
      <c r="N2" s="11">
        <f>F2*M2</f>
        <v>5.3355555555555559E-5</v>
      </c>
      <c r="O2">
        <v>125</v>
      </c>
      <c r="P2" t="s">
        <v>71</v>
      </c>
    </row>
    <row r="3" spans="1:16" x14ac:dyDescent="0.45">
      <c r="A3" t="s">
        <v>96</v>
      </c>
      <c r="B3">
        <v>997.1</v>
      </c>
      <c r="C3">
        <v>1061.5</v>
      </c>
      <c r="D3">
        <f>((C3-B3)/B3)*9.81</f>
        <v>0.63360144418814535</v>
      </c>
      <c r="E3">
        <v>98</v>
      </c>
      <c r="F3">
        <f>E3/1000000</f>
        <v>9.7999999999999997E-5</v>
      </c>
      <c r="G3" s="3">
        <v>1</v>
      </c>
      <c r="H3">
        <v>2500</v>
      </c>
      <c r="I3" t="s">
        <v>70</v>
      </c>
      <c r="J3">
        <f>((D3*(1-G3/100))+(((H3-B3)/B3)*G3/100))</f>
        <v>0.64233814060776218</v>
      </c>
      <c r="K3" t="s">
        <v>98</v>
      </c>
      <c r="L3" s="11">
        <f>0.003*0.06</f>
        <v>1.7999999999999998E-4</v>
      </c>
      <c r="M3" s="11">
        <f>F3/L3</f>
        <v>0.54444444444444451</v>
      </c>
      <c r="N3" s="11">
        <f>F3*M3</f>
        <v>5.3355555555555559E-5</v>
      </c>
      <c r="O3">
        <v>250</v>
      </c>
      <c r="P3" t="s">
        <v>99</v>
      </c>
    </row>
    <row r="4" spans="1:16" x14ac:dyDescent="0.45">
      <c r="A4" t="s">
        <v>100</v>
      </c>
      <c r="B4">
        <v>997.1</v>
      </c>
      <c r="C4">
        <v>1061.5</v>
      </c>
      <c r="D4">
        <f>((C4-B4)/B4)*9.81</f>
        <v>0.63360144418814535</v>
      </c>
      <c r="E4">
        <v>94</v>
      </c>
      <c r="F4">
        <f>E4/1000000</f>
        <v>9.3999999999999994E-5</v>
      </c>
      <c r="G4" s="3">
        <v>5</v>
      </c>
      <c r="H4">
        <v>2500</v>
      </c>
      <c r="I4" t="s">
        <v>70</v>
      </c>
      <c r="J4">
        <f>((D4*(1-G4/100))+(((H4-B4)/B4)*G4/100))</f>
        <v>0.67728492628622983</v>
      </c>
      <c r="K4" t="s">
        <v>98</v>
      </c>
      <c r="L4" s="11">
        <f>0.003*0.06</f>
        <v>1.7999999999999998E-4</v>
      </c>
      <c r="M4" s="11">
        <f>F4/L4</f>
        <v>0.52222222222222225</v>
      </c>
      <c r="N4" s="11">
        <f>F4*M4</f>
        <v>4.9088888888888888E-5</v>
      </c>
      <c r="O4">
        <v>125</v>
      </c>
      <c r="P4" t="s">
        <v>102</v>
      </c>
    </row>
    <row r="5" spans="1:16" x14ac:dyDescent="0.45">
      <c r="A5" t="s">
        <v>101</v>
      </c>
      <c r="B5">
        <v>997.1</v>
      </c>
      <c r="C5">
        <v>997.1</v>
      </c>
      <c r="D5">
        <f>((C5-B5)/B5)*9.81</f>
        <v>0</v>
      </c>
      <c r="E5">
        <v>130</v>
      </c>
      <c r="G5" s="3">
        <v>1</v>
      </c>
      <c r="H5">
        <v>2500</v>
      </c>
      <c r="I5" t="s">
        <v>70</v>
      </c>
      <c r="J5">
        <f>((D5*(1-G5/100))+(((H5-B5)/B5)*G5/100))</f>
        <v>1.5072710861498346E-2</v>
      </c>
      <c r="K5" t="s">
        <v>98</v>
      </c>
      <c r="L5" s="11">
        <f>0.003*0.06</f>
        <v>1.7999999999999998E-4</v>
      </c>
      <c r="M5" s="11">
        <f>F5/L5</f>
        <v>0</v>
      </c>
      <c r="N5" s="11">
        <f>F5*M5</f>
        <v>0</v>
      </c>
      <c r="O5">
        <v>125</v>
      </c>
      <c r="P5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BCE96-A1EB-4A37-B0BF-BB6CB3D2F4C5}">
  <dimension ref="A1:F18"/>
  <sheetViews>
    <sheetView zoomScale="115" zoomScaleNormal="115" workbookViewId="0">
      <selection activeCell="H15" sqref="H15"/>
    </sheetView>
  </sheetViews>
  <sheetFormatPr defaultRowHeight="14.25" x14ac:dyDescent="0.45"/>
  <cols>
    <col min="2" max="2" width="11.06640625" customWidth="1"/>
    <col min="3" max="3" width="10.1328125" customWidth="1"/>
    <col min="4" max="4" width="11.265625" customWidth="1"/>
  </cols>
  <sheetData>
    <row r="1" spans="1:6" x14ac:dyDescent="0.45">
      <c r="A1" t="s">
        <v>19</v>
      </c>
      <c r="B1" s="1" t="s">
        <v>57</v>
      </c>
      <c r="C1" s="1" t="s">
        <v>58</v>
      </c>
      <c r="D1" s="1" t="s">
        <v>59</v>
      </c>
      <c r="E1" s="1" t="s">
        <v>60</v>
      </c>
    </row>
    <row r="2" spans="1:6" x14ac:dyDescent="0.45">
      <c r="A2" t="s">
        <v>40</v>
      </c>
      <c r="B2">
        <v>6.0926298896690079E-5</v>
      </c>
      <c r="C2">
        <v>4.5845272206303727E-5</v>
      </c>
      <c r="D2">
        <v>0.12938816449348045</v>
      </c>
      <c r="E2" t="s">
        <v>61</v>
      </c>
      <c r="F2" t="e">
        <f>VLOOKUP(A2, round_nozzle!A2:K17, 11, 0)</f>
        <v>#N/A</v>
      </c>
    </row>
    <row r="3" spans="1:6" x14ac:dyDescent="0.45">
      <c r="A3" t="s">
        <v>41</v>
      </c>
      <c r="B3">
        <v>5.1513623118603244E-5</v>
      </c>
      <c r="C3">
        <v>6.973575294492201E-5</v>
      </c>
      <c r="D3">
        <v>8.870158539032709E-2</v>
      </c>
      <c r="E3" t="s">
        <v>61</v>
      </c>
    </row>
    <row r="4" spans="1:6" x14ac:dyDescent="0.45">
      <c r="A4" t="s">
        <v>42</v>
      </c>
      <c r="B4">
        <v>4.2284957865168541E-5</v>
      </c>
      <c r="C4">
        <v>6.1955587392550126E-5</v>
      </c>
      <c r="D4">
        <v>7.7247191011235963E-2</v>
      </c>
      <c r="E4" t="s">
        <v>61</v>
      </c>
    </row>
    <row r="5" spans="1:6" x14ac:dyDescent="0.45">
      <c r="A5" t="s">
        <v>43</v>
      </c>
      <c r="B5">
        <v>3.4745758700230706E-5</v>
      </c>
      <c r="C5">
        <v>5.9102395733842733E-5</v>
      </c>
      <c r="D5">
        <v>6.4988466553003776E-2</v>
      </c>
      <c r="E5" t="s">
        <v>61</v>
      </c>
    </row>
    <row r="6" spans="1:6" x14ac:dyDescent="0.45">
      <c r="A6" t="s">
        <v>44</v>
      </c>
      <c r="B6">
        <v>3.7463517497242551E-5</v>
      </c>
      <c r="C6">
        <v>5.9754855141674619E-5</v>
      </c>
      <c r="D6">
        <v>6.9688158026672012E-2</v>
      </c>
      <c r="E6" t="s">
        <v>61</v>
      </c>
    </row>
    <row r="7" spans="1:6" x14ac:dyDescent="0.45">
      <c r="A7" t="s">
        <v>45</v>
      </c>
      <c r="B7">
        <v>5.3781859205776106E-5</v>
      </c>
      <c r="C7">
        <v>6.019181789239096E-5</v>
      </c>
      <c r="D7">
        <v>9.96791014841555E-2</v>
      </c>
      <c r="E7" t="s">
        <v>61</v>
      </c>
    </row>
    <row r="8" spans="1:6" x14ac:dyDescent="0.45">
      <c r="A8" t="s">
        <v>46</v>
      </c>
      <c r="B8">
        <v>5.2201597793380095E-5</v>
      </c>
      <c r="C8">
        <v>5.5893823623049978E-5</v>
      </c>
      <c r="D8">
        <v>0.10040120361083241</v>
      </c>
      <c r="E8" t="s">
        <v>61</v>
      </c>
    </row>
    <row r="9" spans="1:6" x14ac:dyDescent="0.45">
      <c r="A9" t="s">
        <v>47</v>
      </c>
      <c r="B9">
        <v>6.9302617591013928E-5</v>
      </c>
      <c r="C9">
        <v>7.1633237822349565E-5</v>
      </c>
      <c r="D9">
        <v>0.1177414502055962</v>
      </c>
      <c r="E9" t="s">
        <v>61</v>
      </c>
    </row>
    <row r="10" spans="1:6" x14ac:dyDescent="0.45">
      <c r="A10" t="s">
        <v>48</v>
      </c>
      <c r="B10">
        <v>4.735678868719285E-5</v>
      </c>
      <c r="C10">
        <v>3.3448742438713788E-5</v>
      </c>
      <c r="D10">
        <v>0.1177414502055962</v>
      </c>
      <c r="E10" t="s">
        <v>61</v>
      </c>
    </row>
    <row r="11" spans="1:6" x14ac:dyDescent="0.45">
      <c r="A11" t="s">
        <v>49</v>
      </c>
      <c r="B11">
        <v>4.1581570554608361E-5</v>
      </c>
      <c r="C11">
        <v>2.5787965616045845E-5</v>
      </c>
      <c r="D11">
        <v>0.1177414502055962</v>
      </c>
      <c r="E11" t="s">
        <v>61</v>
      </c>
    </row>
    <row r="12" spans="1:6" x14ac:dyDescent="0.45">
      <c r="A12" t="s">
        <v>50</v>
      </c>
      <c r="B12">
        <v>1.1576113116726834E-5</v>
      </c>
      <c r="C12">
        <v>5.1841999999999989E-5</v>
      </c>
      <c r="D12">
        <v>0.11983553951062975</v>
      </c>
      <c r="E12" t="s">
        <v>62</v>
      </c>
    </row>
    <row r="13" spans="1:6" x14ac:dyDescent="0.45">
      <c r="A13" t="s">
        <v>51</v>
      </c>
      <c r="B13">
        <v>7.8756317689530633E-6</v>
      </c>
      <c r="C13">
        <v>5.1841999999999989E-5</v>
      </c>
      <c r="D13">
        <v>8.152827918170874E-2</v>
      </c>
      <c r="E13" t="s">
        <v>62</v>
      </c>
    </row>
    <row r="14" spans="1:6" x14ac:dyDescent="0.45">
      <c r="A14" t="s">
        <v>52</v>
      </c>
      <c r="B14">
        <v>8.1004611991176996E-6</v>
      </c>
      <c r="C14">
        <v>5.5001388888888896E-5</v>
      </c>
      <c r="D14">
        <v>8.1411670342891457E-2</v>
      </c>
      <c r="E14" t="s">
        <v>62</v>
      </c>
    </row>
    <row r="15" spans="1:6" x14ac:dyDescent="0.45">
      <c r="A15" t="s">
        <v>53</v>
      </c>
      <c r="B15">
        <v>6.3499147527830778E-6</v>
      </c>
      <c r="C15">
        <v>6.1250000000000012E-5</v>
      </c>
      <c r="D15">
        <v>6.0475378597934074E-2</v>
      </c>
      <c r="E15" t="s">
        <v>62</v>
      </c>
    </row>
    <row r="16" spans="1:6" x14ac:dyDescent="0.45">
      <c r="A16" t="s">
        <v>54</v>
      </c>
      <c r="B16">
        <v>5.6924002406256244E-6</v>
      </c>
      <c r="C16">
        <v>4.9088888888888888E-5</v>
      </c>
      <c r="D16">
        <v>6.0557449368357712E-2</v>
      </c>
      <c r="E16" t="s">
        <v>62</v>
      </c>
    </row>
    <row r="17" spans="1:5" x14ac:dyDescent="0.45">
      <c r="A17" t="s">
        <v>55</v>
      </c>
      <c r="B17">
        <v>5.6894995486911932E-6</v>
      </c>
      <c r="C17">
        <v>4.8050000000000002E-5</v>
      </c>
      <c r="D17">
        <v>6.1177414502055848E-2</v>
      </c>
      <c r="E17" t="s">
        <v>62</v>
      </c>
    </row>
    <row r="18" spans="1:5" x14ac:dyDescent="0.45">
      <c r="A18" t="s">
        <v>56</v>
      </c>
      <c r="B18">
        <v>7.4408343361412004E-6</v>
      </c>
      <c r="C18">
        <v>5.5555555555555558E-5</v>
      </c>
      <c r="D18">
        <v>7.4408343361411999E-2</v>
      </c>
      <c r="E18" t="s">
        <v>62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9AC31-FBA6-4016-AD44-7471AD6B6572}">
  <dimension ref="A1:F2"/>
  <sheetViews>
    <sheetView workbookViewId="0">
      <selection activeCell="F1" sqref="F1"/>
    </sheetView>
  </sheetViews>
  <sheetFormatPr defaultRowHeight="14.25" x14ac:dyDescent="0.45"/>
  <sheetData>
    <row r="1" spans="1:6" x14ac:dyDescent="0.45">
      <c r="A1" t="s">
        <v>63</v>
      </c>
      <c r="B1" t="s">
        <v>64</v>
      </c>
      <c r="C1" t="s">
        <v>66</v>
      </c>
      <c r="D1" t="s">
        <v>67</v>
      </c>
      <c r="E1" t="s">
        <v>65</v>
      </c>
      <c r="F1" t="s">
        <v>68</v>
      </c>
    </row>
    <row r="2" spans="1:6" x14ac:dyDescent="0.45"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round_nozzle</vt:lpstr>
      <vt:lpstr>slit_nozzle</vt:lpstr>
      <vt:lpstr>particles</vt:lpstr>
      <vt:lpstr>exp_details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James</dc:creator>
  <cp:lastModifiedBy>Cara James</cp:lastModifiedBy>
  <dcterms:created xsi:type="dcterms:W3CDTF">2021-10-11T12:57:48Z</dcterms:created>
  <dcterms:modified xsi:type="dcterms:W3CDTF">2021-12-02T16:05:30Z</dcterms:modified>
</cp:coreProperties>
</file>